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8DFFDD5-099E-4C74-8426-66694CC3B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6" i="1" l="1"/>
  <c r="F166" i="1" s="1"/>
  <c r="G166" i="1" s="1"/>
  <c r="K166" i="1" s="1"/>
  <c r="Q166" i="1"/>
  <c r="Q165" i="1"/>
  <c r="Q164" i="1"/>
  <c r="C7" i="1"/>
  <c r="E154" i="1"/>
  <c r="F154" i="1"/>
  <c r="C8" i="1"/>
  <c r="E22" i="1"/>
  <c r="F22" i="1"/>
  <c r="E23" i="1"/>
  <c r="F23" i="1"/>
  <c r="E30" i="1"/>
  <c r="F30" i="1"/>
  <c r="E31" i="1"/>
  <c r="F31" i="1"/>
  <c r="E38" i="1"/>
  <c r="F38" i="1"/>
  <c r="G38" i="1"/>
  <c r="I38" i="1"/>
  <c r="E39" i="1"/>
  <c r="F39" i="1"/>
  <c r="E44" i="1"/>
  <c r="F44" i="1"/>
  <c r="E46" i="1"/>
  <c r="F46" i="1"/>
  <c r="G46" i="1"/>
  <c r="I46" i="1"/>
  <c r="E47" i="1"/>
  <c r="F47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E60" i="1"/>
  <c r="F60" i="1"/>
  <c r="U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E68" i="1"/>
  <c r="F68" i="1"/>
  <c r="G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E76" i="1"/>
  <c r="F76" i="1"/>
  <c r="G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12" i="1"/>
  <c r="F112" i="1"/>
  <c r="G112" i="1"/>
  <c r="I112" i="1"/>
  <c r="E114" i="1"/>
  <c r="F114" i="1"/>
  <c r="G114" i="1"/>
  <c r="I114" i="1"/>
  <c r="E116" i="1"/>
  <c r="F116" i="1"/>
  <c r="G116" i="1"/>
  <c r="I116" i="1"/>
  <c r="E117" i="1"/>
  <c r="F117" i="1"/>
  <c r="G117" i="1"/>
  <c r="I117" i="1"/>
  <c r="E123" i="1"/>
  <c r="F123" i="1"/>
  <c r="G123" i="1"/>
  <c r="I123" i="1"/>
  <c r="E136" i="1"/>
  <c r="F136" i="1"/>
  <c r="G136" i="1"/>
  <c r="I136" i="1"/>
  <c r="D9" i="1"/>
  <c r="C9" i="1"/>
  <c r="E134" i="1"/>
  <c r="F134" i="1"/>
  <c r="G134" i="1"/>
  <c r="E135" i="1"/>
  <c r="F135" i="1"/>
  <c r="G135" i="1"/>
  <c r="E121" i="1"/>
  <c r="F121" i="1"/>
  <c r="G121" i="1"/>
  <c r="E122" i="1"/>
  <c r="F122" i="1"/>
  <c r="G122" i="1"/>
  <c r="E115" i="1"/>
  <c r="F115" i="1"/>
  <c r="G115" i="1"/>
  <c r="E113" i="1"/>
  <c r="F113" i="1"/>
  <c r="G113" i="1"/>
  <c r="E108" i="1"/>
  <c r="F108" i="1"/>
  <c r="G108" i="1"/>
  <c r="E118" i="1"/>
  <c r="F118" i="1"/>
  <c r="G118" i="1"/>
  <c r="I118" i="1"/>
  <c r="E124" i="1"/>
  <c r="F124" i="1"/>
  <c r="G124" i="1"/>
  <c r="E125" i="1"/>
  <c r="F125" i="1"/>
  <c r="G125" i="1"/>
  <c r="E126" i="1"/>
  <c r="F126" i="1"/>
  <c r="G126" i="1"/>
  <c r="E141" i="1"/>
  <c r="F141" i="1"/>
  <c r="G141" i="1"/>
  <c r="E139" i="1"/>
  <c r="F139" i="1"/>
  <c r="G139" i="1"/>
  <c r="E140" i="1"/>
  <c r="F140" i="1"/>
  <c r="G140" i="1"/>
  <c r="E142" i="1"/>
  <c r="F142" i="1"/>
  <c r="G142" i="1"/>
  <c r="E143" i="1"/>
  <c r="F143" i="1"/>
  <c r="G143" i="1"/>
  <c r="Q136" i="1"/>
  <c r="Q123" i="1"/>
  <c r="Q117" i="1"/>
  <c r="Q116" i="1"/>
  <c r="Q114" i="1"/>
  <c r="Q112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I76" i="1"/>
  <c r="Q75" i="1"/>
  <c r="I75" i="1"/>
  <c r="Q74" i="1"/>
  <c r="Q73" i="1"/>
  <c r="Q72" i="1"/>
  <c r="Q71" i="1"/>
  <c r="Q70" i="1"/>
  <c r="Q69" i="1"/>
  <c r="Q68" i="1"/>
  <c r="I68" i="1"/>
  <c r="Q67" i="1"/>
  <c r="I67" i="1"/>
  <c r="Q66" i="1"/>
  <c r="Q65" i="1"/>
  <c r="Q64" i="1"/>
  <c r="Q63" i="1"/>
  <c r="Q62" i="1"/>
  <c r="Q61" i="1"/>
  <c r="Q60" i="1"/>
  <c r="Q59" i="1"/>
  <c r="I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43" i="2"/>
  <c r="C43" i="2"/>
  <c r="G42" i="2"/>
  <c r="C42" i="2"/>
  <c r="G41" i="2"/>
  <c r="C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G143" i="2"/>
  <c r="C143" i="2"/>
  <c r="E143" i="2"/>
  <c r="G33" i="2"/>
  <c r="C33" i="2"/>
  <c r="E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E23" i="2"/>
  <c r="G22" i="2"/>
  <c r="C22" i="2"/>
  <c r="E22" i="2"/>
  <c r="G142" i="2"/>
  <c r="C142" i="2"/>
  <c r="E142" i="2"/>
  <c r="G21" i="2"/>
  <c r="C21" i="2"/>
  <c r="E21" i="2"/>
  <c r="G20" i="2"/>
  <c r="C20" i="2"/>
  <c r="E20" i="2"/>
  <c r="G19" i="2"/>
  <c r="C19" i="2"/>
  <c r="G18" i="2"/>
  <c r="C18" i="2"/>
  <c r="G17" i="2"/>
  <c r="C17" i="2"/>
  <c r="E17" i="2"/>
  <c r="G141" i="2"/>
  <c r="C141" i="2"/>
  <c r="E141" i="2"/>
  <c r="G140" i="2"/>
  <c r="C140" i="2"/>
  <c r="E140" i="2"/>
  <c r="G16" i="2"/>
  <c r="C16" i="2"/>
  <c r="E16" i="2"/>
  <c r="G139" i="2"/>
  <c r="C139" i="2"/>
  <c r="E139" i="2"/>
  <c r="G15" i="2"/>
  <c r="C15" i="2"/>
  <c r="E15" i="2"/>
  <c r="G138" i="2"/>
  <c r="C138" i="2"/>
  <c r="E138" i="2"/>
  <c r="G14" i="2"/>
  <c r="C14" i="2"/>
  <c r="G13" i="2"/>
  <c r="C13" i="2"/>
  <c r="G12" i="2"/>
  <c r="C12" i="2"/>
  <c r="G11" i="2"/>
  <c r="C11" i="2"/>
  <c r="E11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E76" i="2"/>
  <c r="G75" i="2"/>
  <c r="C75" i="2"/>
  <c r="G74" i="2"/>
  <c r="C74" i="2"/>
  <c r="E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E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E61" i="2"/>
  <c r="G60" i="2"/>
  <c r="C60" i="2"/>
  <c r="E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E53" i="2"/>
  <c r="G52" i="2"/>
  <c r="C52" i="2"/>
  <c r="E52" i="2"/>
  <c r="G51" i="2"/>
  <c r="C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143" i="2"/>
  <c r="D143" i="2"/>
  <c r="B143" i="2"/>
  <c r="A143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142" i="2"/>
  <c r="D142" i="2"/>
  <c r="B142" i="2"/>
  <c r="A14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41" i="2"/>
  <c r="D141" i="2"/>
  <c r="B141" i="2"/>
  <c r="A141" i="2"/>
  <c r="H140" i="2"/>
  <c r="D140" i="2"/>
  <c r="B140" i="2"/>
  <c r="A140" i="2"/>
  <c r="H16" i="2"/>
  <c r="D16" i="2"/>
  <c r="B16" i="2"/>
  <c r="A16" i="2"/>
  <c r="H139" i="2"/>
  <c r="D139" i="2"/>
  <c r="B139" i="2"/>
  <c r="A139" i="2"/>
  <c r="H15" i="2"/>
  <c r="D15" i="2"/>
  <c r="B15" i="2"/>
  <c r="A15" i="2"/>
  <c r="H138" i="2"/>
  <c r="D138" i="2"/>
  <c r="B138" i="2"/>
  <c r="A138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F122" i="2"/>
  <c r="D122" i="2"/>
  <c r="B122" i="2"/>
  <c r="A122" i="2"/>
  <c r="H121" i="2"/>
  <c r="B121" i="2"/>
  <c r="F121" i="2"/>
  <c r="D121" i="2"/>
  <c r="A121" i="2"/>
  <c r="H120" i="2"/>
  <c r="B120" i="2"/>
  <c r="F120" i="2"/>
  <c r="D120" i="2"/>
  <c r="A120" i="2"/>
  <c r="H119" i="2"/>
  <c r="F119" i="2"/>
  <c r="D119" i="2"/>
  <c r="B119" i="2"/>
  <c r="A119" i="2"/>
  <c r="H118" i="2"/>
  <c r="F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Q157" i="1"/>
  <c r="Q163" i="1"/>
  <c r="Q161" i="1"/>
  <c r="Q162" i="1"/>
  <c r="Q159" i="1"/>
  <c r="Q160" i="1"/>
  <c r="Q158" i="1"/>
  <c r="F16" i="1"/>
  <c r="F17" i="1" s="1"/>
  <c r="C17" i="1"/>
  <c r="K139" i="1"/>
  <c r="Q139" i="1"/>
  <c r="K140" i="1"/>
  <c r="Q140" i="1"/>
  <c r="K142" i="1"/>
  <c r="Q142" i="1"/>
  <c r="K143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38" i="1"/>
  <c r="J141" i="1"/>
  <c r="Q141" i="1"/>
  <c r="Q137" i="1"/>
  <c r="I108" i="1"/>
  <c r="Q108" i="1"/>
  <c r="Q109" i="1"/>
  <c r="Q110" i="1"/>
  <c r="Q111" i="1"/>
  <c r="I113" i="1"/>
  <c r="Q113" i="1"/>
  <c r="Q118" i="1"/>
  <c r="Q119" i="1"/>
  <c r="Q120" i="1"/>
  <c r="I121" i="1"/>
  <c r="Q121" i="1"/>
  <c r="I122" i="1"/>
  <c r="Q122" i="1"/>
  <c r="I124" i="1"/>
  <c r="Q124" i="1"/>
  <c r="I125" i="1"/>
  <c r="Q125" i="1"/>
  <c r="I126" i="1"/>
  <c r="Q126" i="1"/>
  <c r="Q127" i="1"/>
  <c r="Q128" i="1"/>
  <c r="Q129" i="1"/>
  <c r="Q130" i="1"/>
  <c r="Q131" i="1"/>
  <c r="Q132" i="1"/>
  <c r="Q133" i="1"/>
  <c r="I134" i="1"/>
  <c r="Q134" i="1"/>
  <c r="I135" i="1"/>
  <c r="Q135" i="1"/>
  <c r="Q115" i="1"/>
  <c r="H115" i="1"/>
  <c r="E72" i="2"/>
  <c r="E56" i="2"/>
  <c r="E57" i="2"/>
  <c r="E18" i="2"/>
  <c r="E13" i="2"/>
  <c r="E31" i="2"/>
  <c r="E82" i="2"/>
  <c r="E41" i="2"/>
  <c r="E46" i="2"/>
  <c r="E29" i="2"/>
  <c r="E45" i="2"/>
  <c r="E138" i="1"/>
  <c r="E146" i="1"/>
  <c r="E159" i="1"/>
  <c r="F159" i="1"/>
  <c r="G159" i="1"/>
  <c r="J159" i="1"/>
  <c r="E151" i="1"/>
  <c r="F151" i="1"/>
  <c r="E36" i="1"/>
  <c r="F36" i="1"/>
  <c r="G36" i="1"/>
  <c r="I36" i="1"/>
  <c r="G30" i="1"/>
  <c r="I30" i="1"/>
  <c r="E28" i="1"/>
  <c r="F28" i="1"/>
  <c r="G22" i="1"/>
  <c r="I22" i="1"/>
  <c r="E52" i="1"/>
  <c r="F52" i="1"/>
  <c r="G52" i="1"/>
  <c r="I52" i="1"/>
  <c r="E164" i="1"/>
  <c r="F164" i="1"/>
  <c r="G158" i="1"/>
  <c r="K158" i="1"/>
  <c r="E156" i="1"/>
  <c r="F156" i="1"/>
  <c r="G156" i="1"/>
  <c r="K156" i="1"/>
  <c r="G150" i="1"/>
  <c r="K150" i="1"/>
  <c r="E49" i="1"/>
  <c r="E41" i="1"/>
  <c r="G35" i="1"/>
  <c r="I35" i="1"/>
  <c r="E33" i="1"/>
  <c r="G27" i="1"/>
  <c r="I27" i="1"/>
  <c r="E25" i="1"/>
  <c r="E132" i="1"/>
  <c r="F132" i="1"/>
  <c r="G132" i="1"/>
  <c r="I132" i="1"/>
  <c r="E130" i="1"/>
  <c r="E128" i="1"/>
  <c r="F128" i="1"/>
  <c r="G128" i="1"/>
  <c r="I128" i="1"/>
  <c r="E120" i="1"/>
  <c r="F120" i="1"/>
  <c r="G120" i="1"/>
  <c r="I120" i="1"/>
  <c r="E111" i="1"/>
  <c r="F111" i="1"/>
  <c r="G111" i="1"/>
  <c r="I111" i="1"/>
  <c r="E109" i="1"/>
  <c r="F109" i="1"/>
  <c r="G109" i="1"/>
  <c r="I109" i="1"/>
  <c r="G51" i="1"/>
  <c r="I51" i="1"/>
  <c r="E148" i="1"/>
  <c r="F148" i="1"/>
  <c r="G148" i="1"/>
  <c r="K148" i="1"/>
  <c r="E161" i="1"/>
  <c r="G155" i="1"/>
  <c r="K155" i="1"/>
  <c r="E153" i="1"/>
  <c r="F153" i="1"/>
  <c r="G153" i="1"/>
  <c r="K153" i="1"/>
  <c r="G147" i="1"/>
  <c r="K147" i="1"/>
  <c r="E145" i="1"/>
  <c r="G160" i="1"/>
  <c r="K160" i="1"/>
  <c r="E158" i="1"/>
  <c r="F158" i="1"/>
  <c r="E150" i="1"/>
  <c r="F150" i="1"/>
  <c r="G45" i="1"/>
  <c r="I45" i="1"/>
  <c r="E43" i="1"/>
  <c r="F43" i="1"/>
  <c r="G43" i="1"/>
  <c r="I43" i="1"/>
  <c r="G37" i="1"/>
  <c r="I37" i="1"/>
  <c r="E35" i="1"/>
  <c r="F35" i="1"/>
  <c r="G29" i="1"/>
  <c r="I29" i="1"/>
  <c r="E27" i="1"/>
  <c r="F27" i="1"/>
  <c r="G131" i="1"/>
  <c r="I131" i="1"/>
  <c r="G129" i="1"/>
  <c r="I129" i="1"/>
  <c r="G110" i="1"/>
  <c r="I110" i="1"/>
  <c r="G133" i="1"/>
  <c r="I133" i="1"/>
  <c r="E137" i="1"/>
  <c r="E51" i="1"/>
  <c r="F51" i="1"/>
  <c r="G144" i="1"/>
  <c r="K144" i="1"/>
  <c r="E163" i="1"/>
  <c r="F163" i="1"/>
  <c r="G163" i="1"/>
  <c r="J163" i="1"/>
  <c r="E155" i="1"/>
  <c r="F155" i="1"/>
  <c r="G149" i="1"/>
  <c r="K149" i="1"/>
  <c r="G165" i="1"/>
  <c r="I165" i="1"/>
  <c r="E48" i="1"/>
  <c r="E40" i="1"/>
  <c r="G34" i="1"/>
  <c r="I34" i="1"/>
  <c r="E32" i="1"/>
  <c r="E24" i="1"/>
  <c r="G50" i="1"/>
  <c r="E147" i="1"/>
  <c r="F147" i="1"/>
  <c r="E160" i="1"/>
  <c r="F160" i="1"/>
  <c r="G154" i="1"/>
  <c r="K154" i="1"/>
  <c r="E152" i="1"/>
  <c r="F152" i="1"/>
  <c r="G152" i="1"/>
  <c r="K152" i="1"/>
  <c r="G47" i="1"/>
  <c r="I47" i="1"/>
  <c r="E45" i="1"/>
  <c r="F45" i="1"/>
  <c r="G39" i="1"/>
  <c r="I39" i="1"/>
  <c r="E37" i="1"/>
  <c r="F37" i="1"/>
  <c r="G31" i="1"/>
  <c r="I31" i="1"/>
  <c r="E29" i="1"/>
  <c r="F29" i="1"/>
  <c r="G23" i="1"/>
  <c r="I23" i="1"/>
  <c r="E21" i="1"/>
  <c r="F21" i="1"/>
  <c r="G21" i="1"/>
  <c r="I21" i="1"/>
  <c r="E131" i="1"/>
  <c r="F131" i="1"/>
  <c r="E129" i="1"/>
  <c r="F129" i="1"/>
  <c r="E127" i="1"/>
  <c r="F127" i="1"/>
  <c r="G127" i="1"/>
  <c r="I127" i="1"/>
  <c r="E119" i="1"/>
  <c r="F119" i="1"/>
  <c r="G119" i="1"/>
  <c r="I119" i="1"/>
  <c r="E110" i="1"/>
  <c r="F110" i="1"/>
  <c r="E133" i="1"/>
  <c r="F133" i="1"/>
  <c r="E144" i="1"/>
  <c r="F144" i="1"/>
  <c r="E157" i="1"/>
  <c r="F157" i="1"/>
  <c r="G157" i="1"/>
  <c r="J157" i="1"/>
  <c r="G151" i="1"/>
  <c r="K151" i="1"/>
  <c r="E149" i="1"/>
  <c r="F149" i="1"/>
  <c r="E165" i="1"/>
  <c r="F165" i="1"/>
  <c r="G44" i="1"/>
  <c r="I44" i="1"/>
  <c r="E42" i="1"/>
  <c r="F42" i="1"/>
  <c r="G42" i="1"/>
  <c r="I42" i="1"/>
  <c r="E34" i="1"/>
  <c r="F34" i="1"/>
  <c r="G28" i="1"/>
  <c r="I28" i="1"/>
  <c r="E26" i="1"/>
  <c r="F26" i="1"/>
  <c r="G26" i="1"/>
  <c r="I26" i="1"/>
  <c r="E50" i="1"/>
  <c r="F50" i="1"/>
  <c r="G164" i="1"/>
  <c r="K164" i="1"/>
  <c r="E162" i="1"/>
  <c r="E14" i="2"/>
  <c r="E44" i="2"/>
  <c r="E50" i="2"/>
  <c r="E80" i="2"/>
  <c r="E12" i="2"/>
  <c r="I50" i="1"/>
  <c r="F24" i="1"/>
  <c r="G24" i="1"/>
  <c r="I24" i="1"/>
  <c r="E54" i="2"/>
  <c r="F145" i="1"/>
  <c r="G145" i="1"/>
  <c r="K145" i="1"/>
  <c r="E42" i="2"/>
  <c r="F162" i="1"/>
  <c r="G162" i="1"/>
  <c r="J162" i="1"/>
  <c r="E49" i="2"/>
  <c r="F32" i="1"/>
  <c r="G32" i="1"/>
  <c r="I32" i="1"/>
  <c r="E62" i="2"/>
  <c r="F33" i="1"/>
  <c r="G33" i="1"/>
  <c r="I33" i="1"/>
  <c r="E63" i="2"/>
  <c r="E26" i="2"/>
  <c r="E19" i="2"/>
  <c r="E64" i="2"/>
  <c r="E73" i="2"/>
  <c r="E30" i="2"/>
  <c r="F40" i="1"/>
  <c r="G40" i="1"/>
  <c r="I40" i="1"/>
  <c r="E70" i="2"/>
  <c r="F41" i="1"/>
  <c r="G41" i="1"/>
  <c r="I41" i="1"/>
  <c r="E71" i="2"/>
  <c r="E66" i="2"/>
  <c r="F161" i="1"/>
  <c r="G161" i="1"/>
  <c r="K161" i="1"/>
  <c r="E48" i="2"/>
  <c r="F146" i="1"/>
  <c r="G146" i="1"/>
  <c r="K146" i="1"/>
  <c r="E43" i="2"/>
  <c r="E25" i="2"/>
  <c r="E81" i="2"/>
  <c r="E59" i="2"/>
  <c r="E67" i="2"/>
  <c r="E75" i="2"/>
  <c r="F48" i="1"/>
  <c r="G48" i="1"/>
  <c r="I48" i="1"/>
  <c r="E78" i="2"/>
  <c r="F137" i="1"/>
  <c r="G137" i="1"/>
  <c r="K137" i="1"/>
  <c r="E34" i="2"/>
  <c r="F130" i="1"/>
  <c r="G130" i="1"/>
  <c r="E28" i="2"/>
  <c r="F49" i="1"/>
  <c r="G49" i="1"/>
  <c r="I49" i="1"/>
  <c r="E79" i="2"/>
  <c r="E47" i="2"/>
  <c r="E65" i="2"/>
  <c r="E58" i="2"/>
  <c r="E51" i="2"/>
  <c r="F138" i="1"/>
  <c r="G138" i="1"/>
  <c r="K138" i="1"/>
  <c r="E35" i="2"/>
  <c r="E27" i="2"/>
  <c r="F25" i="1"/>
  <c r="G25" i="1"/>
  <c r="I25" i="1"/>
  <c r="E55" i="2"/>
  <c r="I130" i="1"/>
  <c r="C12" i="1"/>
  <c r="C11" i="1"/>
  <c r="O166" i="1" l="1"/>
  <c r="C16" i="1"/>
  <c r="D18" i="1" s="1"/>
  <c r="O79" i="1"/>
  <c r="O112" i="1"/>
  <c r="O49" i="1"/>
  <c r="O81" i="1"/>
  <c r="O116" i="1"/>
  <c r="O51" i="1"/>
  <c r="O75" i="1"/>
  <c r="O104" i="1"/>
  <c r="O37" i="1"/>
  <c r="O77" i="1"/>
  <c r="O106" i="1"/>
  <c r="O39" i="1"/>
  <c r="O162" i="1"/>
  <c r="O125" i="1"/>
  <c r="O153" i="1"/>
  <c r="O159" i="1"/>
  <c r="O146" i="1"/>
  <c r="O141" i="1"/>
  <c r="O139" i="1"/>
  <c r="O121" i="1"/>
  <c r="O44" i="1"/>
  <c r="O76" i="1"/>
  <c r="O46" i="1"/>
  <c r="O107" i="1"/>
  <c r="O72" i="1"/>
  <c r="O74" i="1"/>
  <c r="O118" i="1"/>
  <c r="O122" i="1"/>
  <c r="O127" i="1"/>
  <c r="O36" i="1"/>
  <c r="O38" i="1"/>
  <c r="O99" i="1"/>
  <c r="O64" i="1"/>
  <c r="O66" i="1"/>
  <c r="O142" i="1"/>
  <c r="O131" i="1"/>
  <c r="O95" i="1"/>
  <c r="O97" i="1"/>
  <c r="O30" i="1"/>
  <c r="O62" i="1"/>
  <c r="O53" i="1"/>
  <c r="O34" i="1"/>
  <c r="O133" i="1"/>
  <c r="O161" i="1"/>
  <c r="O164" i="1"/>
  <c r="O89" i="1"/>
  <c r="O59" i="1"/>
  <c r="O123" i="1"/>
  <c r="O47" i="1"/>
  <c r="O110" i="1"/>
  <c r="O151" i="1"/>
  <c r="O152" i="1"/>
  <c r="O71" i="1"/>
  <c r="O100" i="1"/>
  <c r="O41" i="1"/>
  <c r="O73" i="1"/>
  <c r="O102" i="1"/>
  <c r="O43" i="1"/>
  <c r="O67" i="1"/>
  <c r="O96" i="1"/>
  <c r="O29" i="1"/>
  <c r="O69" i="1"/>
  <c r="O98" i="1"/>
  <c r="O31" i="1"/>
  <c r="O158" i="1"/>
  <c r="O150" i="1"/>
  <c r="O156" i="1"/>
  <c r="O154" i="1"/>
  <c r="O68" i="1"/>
  <c r="O42" i="1"/>
  <c r="O163" i="1"/>
  <c r="O28" i="1"/>
  <c r="O91" i="1"/>
  <c r="O55" i="1"/>
  <c r="O138" i="1"/>
  <c r="O144" i="1"/>
  <c r="O63" i="1"/>
  <c r="O92" i="1"/>
  <c r="O33" i="1"/>
  <c r="O65" i="1"/>
  <c r="O94" i="1"/>
  <c r="O35" i="1"/>
  <c r="O56" i="1"/>
  <c r="O88" i="1"/>
  <c r="O21" i="1"/>
  <c r="O61" i="1"/>
  <c r="O90" i="1"/>
  <c r="O23" i="1"/>
  <c r="O108" i="1"/>
  <c r="O137" i="1"/>
  <c r="O111" i="1"/>
  <c r="O148" i="1"/>
  <c r="O113" i="1"/>
  <c r="O128" i="1"/>
  <c r="O50" i="1"/>
  <c r="O105" i="1"/>
  <c r="O120" i="1"/>
  <c r="O24" i="1"/>
  <c r="O85" i="1"/>
  <c r="O52" i="1"/>
  <c r="O84" i="1"/>
  <c r="O25" i="1"/>
  <c r="O54" i="1"/>
  <c r="O86" i="1"/>
  <c r="O27" i="1"/>
  <c r="O48" i="1"/>
  <c r="O80" i="1"/>
  <c r="O165" i="1"/>
  <c r="O58" i="1"/>
  <c r="O82" i="1"/>
  <c r="O140" i="1"/>
  <c r="O155" i="1"/>
  <c r="O129" i="1"/>
  <c r="O119" i="1"/>
  <c r="O126" i="1"/>
  <c r="O124" i="1"/>
  <c r="O132" i="1"/>
  <c r="O117" i="1"/>
  <c r="O136" i="1"/>
  <c r="O78" i="1"/>
  <c r="O40" i="1"/>
  <c r="O114" i="1"/>
  <c r="O149" i="1"/>
  <c r="O115" i="1"/>
  <c r="O130" i="1"/>
  <c r="O147" i="1"/>
  <c r="O103" i="1"/>
  <c r="O70" i="1"/>
  <c r="O32" i="1"/>
  <c r="O101" i="1"/>
  <c r="O109" i="1"/>
  <c r="O143" i="1"/>
  <c r="O134" i="1"/>
  <c r="O87" i="1"/>
  <c r="O22" i="1"/>
  <c r="O83" i="1"/>
  <c r="O26" i="1"/>
  <c r="O157" i="1"/>
  <c r="O145" i="1"/>
  <c r="O60" i="1"/>
  <c r="O93" i="1"/>
  <c r="O135" i="1"/>
  <c r="C15" i="1"/>
  <c r="F18" i="1" s="1"/>
  <c r="O57" i="1"/>
  <c r="O45" i="1"/>
  <c r="O160" i="1"/>
  <c r="F19" i="1" l="1"/>
  <c r="C18" i="1"/>
</calcChain>
</file>

<file path=xl/sharedStrings.xml><?xml version="1.0" encoding="utf-8"?>
<sst xmlns="http://schemas.openxmlformats.org/spreadsheetml/2006/main" count="1502" uniqueCount="538">
  <si>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</si>
  <si>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</si>
  <si>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</si>
  <si>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</si>
  <si>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</si>
  <si>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</si>
  <si>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</si>
  <si>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</si>
  <si>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</si>
  <si>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</si>
  <si>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</si>
  <si>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</si>
  <si>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</si>
  <si>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</si>
  <si>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</si>
  <si>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</si>
  <si>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</si>
  <si>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</si>
  <si>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</si>
  <si>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</si>
  <si>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</si>
  <si>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</si>
  <si>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</si>
  <si>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</si>
  <si>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</si>
  <si>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</si>
  <si>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</si>
  <si>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</si>
  <si>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</si>
  <si>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</si>
  <si>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</si>
  <si>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HARTHA MITT. 21</t>
  </si>
  <si>
    <t>K</t>
  </si>
  <si>
    <t>HARTH. MITT. 21</t>
  </si>
  <si>
    <t>Diethelm R</t>
  </si>
  <si>
    <t>BBSAG Bull.39</t>
  </si>
  <si>
    <t>B</t>
  </si>
  <si>
    <t>phe  V</t>
  </si>
  <si>
    <t>BAV-M 59</t>
  </si>
  <si>
    <t>phe</t>
  </si>
  <si>
    <t>BBSAG Bull.110</t>
  </si>
  <si>
    <t>ccd</t>
  </si>
  <si>
    <t>BBSAG Bull.118</t>
  </si>
  <si>
    <t>II</t>
  </si>
  <si>
    <t>??</t>
  </si>
  <si>
    <t>EA/DM</t>
  </si>
  <si>
    <t>IBVS 5595</t>
  </si>
  <si>
    <t>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</si>
  <si>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</si>
  <si>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</si>
  <si>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</si>
  <si>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</si>
  <si>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</si>
  <si>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</si>
  <si>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</si>
  <si>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5802</t>
  </si>
  <si>
    <t>Start of linear fit &gt;&gt;&gt;&gt;&gt;&gt;&gt;&gt;&gt;&gt;&gt;&gt;&gt;&gt;&gt;&gt;&gt;&gt;&gt;&gt;&gt;</t>
  </si>
  <si>
    <t>OEJV 0074</t>
  </si>
  <si>
    <t>CCD+V</t>
  </si>
  <si>
    <t>OEJV 0094</t>
  </si>
  <si>
    <t>OEJV 0107</t>
  </si>
  <si>
    <t>Add cycle</t>
  </si>
  <si>
    <t>Old Cycle</t>
  </si>
  <si>
    <t>IBVS 5992</t>
  </si>
  <si>
    <t>IBVS 6029</t>
  </si>
  <si>
    <t>IBVS 6084</t>
  </si>
  <si>
    <t>IBVS 6093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</si>
  <si>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</si>
  <si>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</si>
  <si>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</si>
  <si>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</si>
  <si>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</si>
  <si>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</si>
  <si>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</si>
  <si>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</si>
  <si>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</si>
  <si>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</si>
  <si>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</si>
  <si>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</si>
  <si>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</si>
  <si>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</si>
  <si>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</si>
  <si>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2413709.271 </t>
  </si>
  <si>
    <t> 29.05.1896 18:30 </t>
  </si>
  <si>
    <t> -0.000 </t>
  </si>
  <si>
    <t> J.E.Einasto </t>
  </si>
  <si>
    <t> PZ 8.72 </t>
  </si>
  <si>
    <t>2425554.236 </t>
  </si>
  <si>
    <t> 03.11.1928 17:39 </t>
  </si>
  <si>
    <t> 0.009 </t>
  </si>
  <si>
    <t>P </t>
  </si>
  <si>
    <t> K.Häussler </t>
  </si>
  <si>
    <t> MHAR 15.8 </t>
  </si>
  <si>
    <t>2425686.659 </t>
  </si>
  <si>
    <t> 16.03.1929 03:48 </t>
  </si>
  <si>
    <t> 0.008 </t>
  </si>
  <si>
    <t>2425890.421 </t>
  </si>
  <si>
    <t> 05.10.1929 22:06 </t>
  </si>
  <si>
    <t> -0.093 </t>
  </si>
  <si>
    <t> MHAR 15.10 </t>
  </si>
  <si>
    <t>2426352.240 </t>
  </si>
  <si>
    <t> 10.01.1931 17:45 </t>
  </si>
  <si>
    <t> -0.015 </t>
  </si>
  <si>
    <t>2426676.248 </t>
  </si>
  <si>
    <t> 30.11.1931 17:57 </t>
  </si>
  <si>
    <t> -0.096 </t>
  </si>
  <si>
    <t>2426946.410 </t>
  </si>
  <si>
    <t> 26.08.1932 21:50 </t>
  </si>
  <si>
    <t> -0.009 </t>
  </si>
  <si>
    <t>2426979.354 </t>
  </si>
  <si>
    <t> 28.09.1932 20:29 </t>
  </si>
  <si>
    <t> -0.171 </t>
  </si>
  <si>
    <t>2427188.484 </t>
  </si>
  <si>
    <t> 25.04.1933 23:36 </t>
  </si>
  <si>
    <t> -0.131 </t>
  </si>
  <si>
    <t>2427575.400 </t>
  </si>
  <si>
    <t> 17.05.1934 21:36 </t>
  </si>
  <si>
    <t> -0.032 </t>
  </si>
  <si>
    <t>2427683.399 </t>
  </si>
  <si>
    <t> 02.09.1934 21:34 </t>
  </si>
  <si>
    <t> -0.063 </t>
  </si>
  <si>
    <t>2427960.504 </t>
  </si>
  <si>
    <t> 07.06.1935 00:05 </t>
  </si>
  <si>
    <t> -0.002 </t>
  </si>
  <si>
    <t>2428021.482 </t>
  </si>
  <si>
    <t> 06.08.1935 23:34 </t>
  </si>
  <si>
    <t> MHAR 15.9 </t>
  </si>
  <si>
    <t>2428035.379 </t>
  </si>
  <si>
    <t> 20.08.1935 21:05 </t>
  </si>
  <si>
    <t> -0.051 </t>
  </si>
  <si>
    <t>2428636.588 </t>
  </si>
  <si>
    <t> 13.04.1937 02:06 </t>
  </si>
  <si>
    <t> 0.024 </t>
  </si>
  <si>
    <t>2428739.325 </t>
  </si>
  <si>
    <t> 24.07.1937 19:48 </t>
  </si>
  <si>
    <t> -0.042 </t>
  </si>
  <si>
    <t>2429366.574 </t>
  </si>
  <si>
    <t> 13.04.1939 01:46 </t>
  </si>
  <si>
    <t>2429460.692 </t>
  </si>
  <si>
    <t> 16.07.1939 04:36 </t>
  </si>
  <si>
    <t> -0.036 </t>
  </si>
  <si>
    <t>2429516.431 </t>
  </si>
  <si>
    <t> 09.09.1939 22:20 </t>
  </si>
  <si>
    <t> -0.054 </t>
  </si>
  <si>
    <t>2429579.320 </t>
  </si>
  <si>
    <t> 11.11.1939 19:40 </t>
  </si>
  <si>
    <t> 0.108 </t>
  </si>
  <si>
    <t>2429633.220 </t>
  </si>
  <si>
    <t> 04.01.1940 17:16 </t>
  </si>
  <si>
    <t> -0.007 </t>
  </si>
  <si>
    <t>2429903.316 </t>
  </si>
  <si>
    <t> 30.09.1940 19:35 </t>
  </si>
  <si>
    <t> 0.014 </t>
  </si>
  <si>
    <t> A.Y.Filin </t>
  </si>
  <si>
    <t> PZ 7.329 </t>
  </si>
  <si>
    <t>2429959.221 </t>
  </si>
  <si>
    <t> 25.11.1940 17:18 </t>
  </si>
  <si>
    <t> 0.162 </t>
  </si>
  <si>
    <t>2431262.246 </t>
  </si>
  <si>
    <t> 20.06.1944 17:54 </t>
  </si>
  <si>
    <t> -0.142 </t>
  </si>
  <si>
    <t>2431586.361 </t>
  </si>
  <si>
    <t> 10.05.1945 20:39 </t>
  </si>
  <si>
    <t> -0.116 </t>
  </si>
  <si>
    <t>2432039.433 </t>
  </si>
  <si>
    <t> 06.08.1946 22:23 </t>
  </si>
  <si>
    <t> -0.073 </t>
  </si>
  <si>
    <t>2432067.384 </t>
  </si>
  <si>
    <t> 03.09.1946 21:12 </t>
  </si>
  <si>
    <t> -0.001 </t>
  </si>
  <si>
    <t>2432412.497 </t>
  </si>
  <si>
    <t> 14.08.1947 23:55 </t>
  </si>
  <si>
    <t> 0.114 </t>
  </si>
  <si>
    <t>2432445.396 </t>
  </si>
  <si>
    <t> 16.09.1947 21:30 </t>
  </si>
  <si>
    <t>2432562.175 </t>
  </si>
  <si>
    <t> 11.01.1948 16:12 </t>
  </si>
  <si>
    <t> -0.056 </t>
  </si>
  <si>
    <t>2432771.269 </t>
  </si>
  <si>
    <t> 07.08.1948 18:27 </t>
  </si>
  <si>
    <t> -0.053 </t>
  </si>
  <si>
    <t>2432792.167 </t>
  </si>
  <si>
    <t> 28.08.1948 16:00 </t>
  </si>
  <si>
    <t> -0.064 </t>
  </si>
  <si>
    <t>2432799.278 </t>
  </si>
  <si>
    <t> 04.09.1948 18:40 </t>
  </si>
  <si>
    <t> 0.078 </t>
  </si>
  <si>
    <t>2433116.308 </t>
  </si>
  <si>
    <t> 18.07.1949 19:23 </t>
  </si>
  <si>
    <t> -0.012 </t>
  </si>
  <si>
    <t>2433123.267 </t>
  </si>
  <si>
    <t> 25.07.1949 18:24 </t>
  </si>
  <si>
    <t> -0.023 </t>
  </si>
  <si>
    <t>2433508.446 </t>
  </si>
  <si>
    <t> 14.08.1950 22:42 </t>
  </si>
  <si>
    <t> 0.082 </t>
  </si>
  <si>
    <t>2433865.506 </t>
  </si>
  <si>
    <t> 07.08.1951 00:08 </t>
  </si>
  <si>
    <t> G.Romano </t>
  </si>
  <si>
    <t> MSAI 40.394 </t>
  </si>
  <si>
    <t>2433914.328 </t>
  </si>
  <si>
    <t> 24.09.1951 19:52 </t>
  </si>
  <si>
    <t> -0.020 </t>
  </si>
  <si>
    <t>2434245.421 </t>
  </si>
  <si>
    <t> 20.08.1952 22:06 </t>
  </si>
  <si>
    <t>2434255.388 </t>
  </si>
  <si>
    <t> 30.08.1952 21:18 </t>
  </si>
  <si>
    <t> -0.473 </t>
  </si>
  <si>
    <t>2434562.450 </t>
  </si>
  <si>
    <t> 03.07.1953 22:48 </t>
  </si>
  <si>
    <t> -0.077 </t>
  </si>
  <si>
    <t>2434569.479 </t>
  </si>
  <si>
    <t> 10.07.1953 23:29 </t>
  </si>
  <si>
    <t> -0.018 </t>
  </si>
  <si>
    <t>2434576.454 </t>
  </si>
  <si>
    <t> 17.07.1953 22:53 </t>
  </si>
  <si>
    <t>2435691.480 </t>
  </si>
  <si>
    <t> 05.08.1956 23:31 </t>
  </si>
  <si>
    <t> -0.134 </t>
  </si>
  <si>
    <t>2435698.428 </t>
  </si>
  <si>
    <t> 12.08.1956 22:16 </t>
  </si>
  <si>
    <t> -0.155 </t>
  </si>
  <si>
    <t>2436754.485 </t>
  </si>
  <si>
    <t> 04.07.1959 23:38 </t>
  </si>
  <si>
    <t> -0.004 </t>
  </si>
  <si>
    <t>2437106.432 </t>
  </si>
  <si>
    <t> 20.06.1960 22:22 </t>
  </si>
  <si>
    <t> -0.025 </t>
  </si>
  <si>
    <t>2437146.492 </t>
  </si>
  <si>
    <t> 30.07.1960 23:48 </t>
  </si>
  <si>
    <t> -0.041 </t>
  </si>
  <si>
    <t>2437172.495 </t>
  </si>
  <si>
    <t> 25.08.1960 23:52 </t>
  </si>
  <si>
    <t> -0.174 </t>
  </si>
  <si>
    <t>2437188.350 </t>
  </si>
  <si>
    <t> 10.09.1960 20:24 </t>
  </si>
  <si>
    <t>2437200.375 </t>
  </si>
  <si>
    <t> 22.09.1960 21:00 </t>
  </si>
  <si>
    <t> -0.172 </t>
  </si>
  <si>
    <t>2437202.402 </t>
  </si>
  <si>
    <t> 24.09.1960 21:38 </t>
  </si>
  <si>
    <t> 0.112 </t>
  </si>
  <si>
    <t> HABZ 28 </t>
  </si>
  <si>
    <t>2437221.375 </t>
  </si>
  <si>
    <t> 13.10.1960 21:00 </t>
  </si>
  <si>
    <t> -0.081 </t>
  </si>
  <si>
    <t>2437249.213 </t>
  </si>
  <si>
    <t> 10.11.1960 17:06 </t>
  </si>
  <si>
    <t> -0.122 </t>
  </si>
  <si>
    <t>2437249.300 </t>
  </si>
  <si>
    <t> 10.11.1960 19:12 </t>
  </si>
  <si>
    <t> -0.035 </t>
  </si>
  <si>
    <t>2437472.494 </t>
  </si>
  <si>
    <t> 21.06.1961 23:51 </t>
  </si>
  <si>
    <t> 0.129 </t>
  </si>
  <si>
    <t>2437524.485 </t>
  </si>
  <si>
    <t> 12.08.1961 23:38 </t>
  </si>
  <si>
    <t> -0.152 </t>
  </si>
  <si>
    <t>2437552.401 </t>
  </si>
  <si>
    <t> 09.09.1961 21:37 </t>
  </si>
  <si>
    <t> -0.115 </t>
  </si>
  <si>
    <t>2437559.388 </t>
  </si>
  <si>
    <t> 16.09.1961 21:18 </t>
  </si>
  <si>
    <t> -0.098 </t>
  </si>
  <si>
    <t>2437559.435 </t>
  </si>
  <si>
    <t> 16.09.1961 22:26 </t>
  </si>
  <si>
    <t>2437669.215 </t>
  </si>
  <si>
    <t> 04.01.1962 17:09 </t>
  </si>
  <si>
    <t> -0.043 </t>
  </si>
  <si>
    <t>2437855.543 </t>
  </si>
  <si>
    <t> 10.07.1962 01:01 </t>
  </si>
  <si>
    <t> -0.154 </t>
  </si>
  <si>
    <t>2437883.433 </t>
  </si>
  <si>
    <t> 06.08.1962 22:23 </t>
  </si>
  <si>
    <t>2437885.407 </t>
  </si>
  <si>
    <t> 08.08.1962 21:46 </t>
  </si>
  <si>
    <t> 0.089 </t>
  </si>
  <si>
    <t>2437904.411 </t>
  </si>
  <si>
    <t> 27.08.1962 21:51 </t>
  </si>
  <si>
    <t>2437932.388 </t>
  </si>
  <si>
    <t> 24.09.1962 21:18 </t>
  </si>
  <si>
    <t> 0.025 </t>
  </si>
  <si>
    <t>2437932.406 </t>
  </si>
  <si>
    <t> 24.09.1962 21:44 </t>
  </si>
  <si>
    <t> 0.043 </t>
  </si>
  <si>
    <t>2437939.340 </t>
  </si>
  <si>
    <t> 01.10.1962 20:09 </t>
  </si>
  <si>
    <t> 0.007 </t>
  </si>
  <si>
    <t>2437939.367 </t>
  </si>
  <si>
    <t> 01.10.1962 20:48 </t>
  </si>
  <si>
    <t> 0.034 </t>
  </si>
  <si>
    <t>2437960.294 </t>
  </si>
  <si>
    <t> 22.10.1962 19:03 </t>
  </si>
  <si>
    <t> 0.052 </t>
  </si>
  <si>
    <t>2438113.640 </t>
  </si>
  <si>
    <t> 25.03.1963 03:21 </t>
  </si>
  <si>
    <t> 0.066 </t>
  </si>
  <si>
    <t>2438235.507 </t>
  </si>
  <si>
    <t> 25.07.1963 00:10 </t>
  </si>
  <si>
    <t> -0.037 </t>
  </si>
  <si>
    <t>2438256.426 </t>
  </si>
  <si>
    <t> 14.08.1963 22:13 </t>
  </si>
  <si>
    <t> -0.027 </t>
  </si>
  <si>
    <t>2438385.365 </t>
  </si>
  <si>
    <t> 21.12.1963 20:45 </t>
  </si>
  <si>
    <t>2438406.260 </t>
  </si>
  <si>
    <t> 11.01.1964 18:14 </t>
  </si>
  <si>
    <t>2438587.475 </t>
  </si>
  <si>
    <t> 10.07.1964 23:24 </t>
  </si>
  <si>
    <t>2438641.488 </t>
  </si>
  <si>
    <t> 02.09.1964 23:42 </t>
  </si>
  <si>
    <t> -0.039 </t>
  </si>
  <si>
    <t>2438817.669 </t>
  </si>
  <si>
    <t> 26.02.1965 04:03 </t>
  </si>
  <si>
    <t> 0.158 </t>
  </si>
  <si>
    <t>2438885.547 </t>
  </si>
  <si>
    <t> 05.05.1965 01:07 </t>
  </si>
  <si>
    <t>2439028.378 </t>
  </si>
  <si>
    <t> 24.09.1965 21:04 </t>
  </si>
  <si>
    <t>2439056.309 </t>
  </si>
  <si>
    <t> 22.10.1965 19:24 </t>
  </si>
  <si>
    <t> 0.087 </t>
  </si>
  <si>
    <t>2439061.306 </t>
  </si>
  <si>
    <t> 27.10.1965 19:20 </t>
  </si>
  <si>
    <t> -0.144 </t>
  </si>
  <si>
    <t>2439744.405 </t>
  </si>
  <si>
    <t> 10.09.1967 21:43 </t>
  </si>
  <si>
    <t> -0.072 </t>
  </si>
  <si>
    <t>2439765.396 </t>
  </si>
  <si>
    <t> 01.10.1967 21:30 </t>
  </si>
  <si>
    <t> 0.010 </t>
  </si>
  <si>
    <t>2439786.242 </t>
  </si>
  <si>
    <t> 22.10.1967 17:48 </t>
  </si>
  <si>
    <t>2440007.513 </t>
  </si>
  <si>
    <t> 31.05.1968 00:18 </t>
  </si>
  <si>
    <t> -0.069 </t>
  </si>
  <si>
    <t> MHAR 21.13 </t>
  </si>
  <si>
    <t>2440117.302 </t>
  </si>
  <si>
    <t> 17.09.1968 19:14 </t>
  </si>
  <si>
    <t>2440441.491 </t>
  </si>
  <si>
    <t> 07.08.1969 23:47 </t>
  </si>
  <si>
    <t> 0.047 </t>
  </si>
  <si>
    <t>2440746.490 </t>
  </si>
  <si>
    <t> 08.06.1970 23:45 </t>
  </si>
  <si>
    <t> 0.122 </t>
  </si>
  <si>
    <t>2441070.544 </t>
  </si>
  <si>
    <t> 29.04.1971 01:03 </t>
  </si>
  <si>
    <t>2441394.622 </t>
  </si>
  <si>
    <t> 18.03.1972 02:55 </t>
  </si>
  <si>
    <t> 0.075 </t>
  </si>
  <si>
    <t>2441647.228 </t>
  </si>
  <si>
    <t> 25.11.1972 17:28 </t>
  </si>
  <si>
    <t> 0.030 </t>
  </si>
  <si>
    <t>E </t>
  </si>
  <si>
    <t>?</t>
  </si>
  <si>
    <t> N.L.Magalashvili </t>
  </si>
  <si>
    <t> AAOB 49.13 </t>
  </si>
  <si>
    <t>2441647.269 </t>
  </si>
  <si>
    <t> 25.11.1972 18:27 </t>
  </si>
  <si>
    <t> 0.071 </t>
  </si>
  <si>
    <t>2441957.350 </t>
  </si>
  <si>
    <t> 01.10.1973 20:24 </t>
  </si>
  <si>
    <t> 0.002 </t>
  </si>
  <si>
    <t>2442633.406 </t>
  </si>
  <si>
    <t> 08.08.1975 21:44 </t>
  </si>
  <si>
    <t> 0.000 </t>
  </si>
  <si>
    <t>2442633.481 </t>
  </si>
  <si>
    <t> 08.08.1975 23:32 </t>
  </si>
  <si>
    <t>2442654.377 </t>
  </si>
  <si>
    <t> 29.08.1975 21:02 </t>
  </si>
  <si>
    <t> 0.062 </t>
  </si>
  <si>
    <t>2442661.360 </t>
  </si>
  <si>
    <t> 05.09.1975 20:38 </t>
  </si>
  <si>
    <t>2442924.508 </t>
  </si>
  <si>
    <t> 26.05.1976 00:11 </t>
  </si>
  <si>
    <t> 0.118 </t>
  </si>
  <si>
    <t>2443391.365 </t>
  </si>
  <si>
    <t> 04.09.1977 20:45 </t>
  </si>
  <si>
    <t>2443769.44 </t>
  </si>
  <si>
    <t> 17.09.1978 22:33 </t>
  </si>
  <si>
    <t> -0.02 </t>
  </si>
  <si>
    <t>V </t>
  </si>
  <si>
    <t> R.Diethelm </t>
  </si>
  <si>
    <t> BBS 39 </t>
  </si>
  <si>
    <t>2443790.33 </t>
  </si>
  <si>
    <t> 08.10.1978 19:55 </t>
  </si>
  <si>
    <t> -0.04 </t>
  </si>
  <si>
    <t>2444079.61 </t>
  </si>
  <si>
    <t> 25.07.1979 02:38 </t>
  </si>
  <si>
    <t> -0.00 </t>
  </si>
  <si>
    <t> BBS 46.5 </t>
  </si>
  <si>
    <t>2444156.292 </t>
  </si>
  <si>
    <t> 09.10.1979 19:00 </t>
  </si>
  <si>
    <t> 0.013 </t>
  </si>
  <si>
    <t>2444344.542 </t>
  </si>
  <si>
    <t> 15.04.1980 01:00 </t>
  </si>
  <si>
    <t>2444466.440 </t>
  </si>
  <si>
    <t> 14.08.1980 22:33 </t>
  </si>
  <si>
    <t> 0.011 </t>
  </si>
  <si>
    <t>2445473.594 </t>
  </si>
  <si>
    <t> 19.05.1983 02:15 </t>
  </si>
  <si>
    <t>2445494.495 </t>
  </si>
  <si>
    <t> 08.06.1983 23:52 </t>
  </si>
  <si>
    <t> 0.039 </t>
  </si>
  <si>
    <t>2446287.429 </t>
  </si>
  <si>
    <t> 09.08.1985 22:17 </t>
  </si>
  <si>
    <t> 0.173 </t>
  </si>
  <si>
    <t>2446327.384 </t>
  </si>
  <si>
    <t> 18.09.1985 21:12 </t>
  </si>
  <si>
    <t>2446355.305 </t>
  </si>
  <si>
    <t> 16.10.1985 19:19 </t>
  </si>
  <si>
    <t> 0.095 </t>
  </si>
  <si>
    <t>2446679.363 </t>
  </si>
  <si>
    <t> 05.09.1986 20:42 </t>
  </si>
  <si>
    <t> 0.063 </t>
  </si>
  <si>
    <t>2448167.3824 </t>
  </si>
  <si>
    <t> 02.10.1990 21:10 </t>
  </si>
  <si>
    <t> 0.0576 </t>
  </si>
  <si>
    <t> F.Agerer </t>
  </si>
  <si>
    <t>BAVM 59 </t>
  </si>
  <si>
    <t>2449932.537 </t>
  </si>
  <si>
    <t> 03.08.1995 00:53 </t>
  </si>
  <si>
    <t> 0.143 </t>
  </si>
  <si>
    <t> BBS 110 </t>
  </si>
  <si>
    <t>2451035.4199 </t>
  </si>
  <si>
    <t> 09.08.1998 22:04 </t>
  </si>
  <si>
    <t> 0.0755 </t>
  </si>
  <si>
    <t> BBS 118 </t>
  </si>
  <si>
    <t>2452213.35 </t>
  </si>
  <si>
    <t> 30.10.2001 20:24 </t>
  </si>
  <si>
    <t> 0.13 </t>
  </si>
  <si>
    <t> BBS 127 </t>
  </si>
  <si>
    <t>2453129.8179 </t>
  </si>
  <si>
    <t> 04.05.2004 07:37 </t>
  </si>
  <si>
    <t> 0.0874 </t>
  </si>
  <si>
    <t> Caton &amp; Smith </t>
  </si>
  <si>
    <t>IBVS 5595 </t>
  </si>
  <si>
    <t>2453584.6639 </t>
  </si>
  <si>
    <t> 02.08.2005 03:56 </t>
  </si>
  <si>
    <t> 0.1623 </t>
  </si>
  <si>
    <t> Smith &amp; Caton </t>
  </si>
  <si>
    <t>IBVS 5745 </t>
  </si>
  <si>
    <t>2454248.49328 </t>
  </si>
  <si>
    <t> 27.05.2007 23:50 </t>
  </si>
  <si>
    <t> 0.13056 </t>
  </si>
  <si>
    <t>C </t>
  </si>
  <si>
    <t> R.Kocián </t>
  </si>
  <si>
    <t>OEJV 0074 </t>
  </si>
  <si>
    <t>2454248.49382 </t>
  </si>
  <si>
    <t> 27.05.2007 23:51 </t>
  </si>
  <si>
    <t> 0.13110 </t>
  </si>
  <si>
    <t>2454262.4536 </t>
  </si>
  <si>
    <t> 10.06.2007 22:53 </t>
  </si>
  <si>
    <t> 0.1515 </t>
  </si>
  <si>
    <t>BAVM 186 </t>
  </si>
  <si>
    <t>2454309.48914 </t>
  </si>
  <si>
    <t> 27.07.2007 23:44 </t>
  </si>
  <si>
    <t> 0.14180 </t>
  </si>
  <si>
    <t> H.Kucáková </t>
  </si>
  <si>
    <t>2454365.29702 </t>
  </si>
  <si>
    <t> 21.09.2007 19:07 </t>
  </si>
  <si>
    <t> 0.19231 </t>
  </si>
  <si>
    <t>2454365.29882 </t>
  </si>
  <si>
    <t> 21.09.2007 19:10 </t>
  </si>
  <si>
    <t> 0.19411 </t>
  </si>
  <si>
    <t>R</t>
  </si>
  <si>
    <t>2454365.30325 </t>
  </si>
  <si>
    <t> 21.09.2007 19:16 </t>
  </si>
  <si>
    <t> 0.19854 </t>
  </si>
  <si>
    <t>2454365.30856 </t>
  </si>
  <si>
    <t> 21.09.2007 19:24 </t>
  </si>
  <si>
    <t> 0.20385 </t>
  </si>
  <si>
    <t>2454384.4221 </t>
  </si>
  <si>
    <t> 10.10.2007 22:07 </t>
  </si>
  <si>
    <t> 0.1508 </t>
  </si>
  <si>
    <t>OEJV 0094 </t>
  </si>
  <si>
    <t>2454384.4259 </t>
  </si>
  <si>
    <t> 10.10.2007 22:13 </t>
  </si>
  <si>
    <t> 0.1546 </t>
  </si>
  <si>
    <t>2454384.4262 </t>
  </si>
  <si>
    <t> 0.1549 </t>
  </si>
  <si>
    <t>2454384.4264 </t>
  </si>
  <si>
    <t> 10.10.2007 22:14 </t>
  </si>
  <si>
    <t> 0.1551 </t>
  </si>
  <si>
    <t>2454426.2416 </t>
  </si>
  <si>
    <t> 21.11.2007 17:47 </t>
  </si>
  <si>
    <t> 0.1523 </t>
  </si>
  <si>
    <t> L.Šmelcer </t>
  </si>
  <si>
    <t>2454614.4196 </t>
  </si>
  <si>
    <t> 27.05.2008 22:04 </t>
  </si>
  <si>
    <t> 0.1492 </t>
  </si>
  <si>
    <t>2454614.4200 </t>
  </si>
  <si>
    <t> 0.1496 </t>
  </si>
  <si>
    <t>2454614.4231 </t>
  </si>
  <si>
    <t> 27.05.2008 22:09 </t>
  </si>
  <si>
    <t> 0.1527 </t>
  </si>
  <si>
    <t>2454938.5400 </t>
  </si>
  <si>
    <t> 17.04.2009 00:57 </t>
  </si>
  <si>
    <t> 0.1798 </t>
  </si>
  <si>
    <t>OEJV 0107 </t>
  </si>
  <si>
    <t>2454938.5419 </t>
  </si>
  <si>
    <t> 17.04.2009 01:00 </t>
  </si>
  <si>
    <t> 0.1817 </t>
  </si>
  <si>
    <t>2455398.5062 </t>
  </si>
  <si>
    <t> 21.07.2010 00:08 </t>
  </si>
  <si>
    <t> 0.1478 </t>
  </si>
  <si>
    <t>-I</t>
  </si>
  <si>
    <t>BAVM 215 </t>
  </si>
  <si>
    <t>2455741.8133 </t>
  </si>
  <si>
    <t> 29.06.2011 07:31 </t>
  </si>
  <si>
    <t> 0.1986 </t>
  </si>
  <si>
    <t>IBVS 5992 </t>
  </si>
  <si>
    <t>2455832.4415 </t>
  </si>
  <si>
    <t> 27.09.2011 22:35 </t>
  </si>
  <si>
    <t> 0.2210 </t>
  </si>
  <si>
    <t>o</t>
  </si>
  <si>
    <t> P.Frank </t>
  </si>
  <si>
    <t>BAVM 232 </t>
  </si>
  <si>
    <t>2456072.849 </t>
  </si>
  <si>
    <t> 25.05.2012 08:22 </t>
  </si>
  <si>
    <t> 0.175 </t>
  </si>
  <si>
    <t>IBVS 6029 </t>
  </si>
  <si>
    <t>2456494.517 </t>
  </si>
  <si>
    <t> 21.07.2013 00:24 </t>
  </si>
  <si>
    <t> 0.178 </t>
  </si>
  <si>
    <t>IBVS 6093 </t>
  </si>
  <si>
    <t>2456534.5665 </t>
  </si>
  <si>
    <t> 30.08.2013 01:35 </t>
  </si>
  <si>
    <t> 0.1517 </t>
  </si>
  <si>
    <t>BAVM 234 </t>
  </si>
  <si>
    <t>2456799.4520 </t>
  </si>
  <si>
    <t> 21.05.2014 22:50 </t>
  </si>
  <si>
    <t> 0.1897 </t>
  </si>
  <si>
    <t>BAVM 238 </t>
  </si>
  <si>
    <t>BAD?</t>
  </si>
  <si>
    <t>JBAV, 60</t>
  </si>
  <si>
    <t>V0498 Cyg / GSC 03152-00577</t>
  </si>
  <si>
    <t>25/05/1896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</si>
</sst>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6" fillId="0" borderId="0" xfId="43" applyFont="1" applyAlignment="1">
      <alignment horizont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V0498 Cyg - O-C Diagr.</a:t>
            </a:r>
          </a:p>
        </c:rich>
      </c:tx>
      <c:layout>
        <c:manualLayout>
          <c:xMode val="edge"/>
          <c:yMode val="edge"/>
          <c:x val="0.350671140939597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604026845637"/>
          <c:y val="0.14769252958613219"/>
          <c:w val="0.808724832214765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4A-40D6-AC9A-49644D8C38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1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2">
                    <c:v>0</c:v>
                  </c:pt>
                  <c:pt idx="115">
                    <c:v>0</c:v>
                  </c:pt>
                  <c:pt idx="116">
                    <c:v>1.1999999999999999E-3</c:v>
                  </c:pt>
                  <c:pt idx="117">
                    <c:v>2.9999999999999997E-4</c:v>
                  </c:pt>
                  <c:pt idx="118">
                    <c:v>1.4E-3</c:v>
                  </c:pt>
                  <c:pt idx="119">
                    <c:v>2.2000000000000001E-3</c:v>
                  </c:pt>
                  <c:pt idx="120">
                    <c:v>1.6999999999999999E-3</c:v>
                  </c:pt>
                  <c:pt idx="121">
                    <c:v>0</c:v>
                  </c:pt>
                  <c:pt idx="122">
                    <c:v>8.0000000000000004E-4</c:v>
                  </c:pt>
                  <c:pt idx="123">
                    <c:v>1.9E-3</c:v>
                  </c:pt>
                  <c:pt idx="124">
                    <c:v>5.9999999999999995E-4</c:v>
                  </c:pt>
                  <c:pt idx="125">
                    <c:v>6.9999999999999999E-4</c:v>
                  </c:pt>
                  <c:pt idx="126">
                    <c:v>1.8E-3</c:v>
                  </c:pt>
                  <c:pt idx="127">
                    <c:v>2.3E-3</c:v>
                  </c:pt>
                  <c:pt idx="128">
                    <c:v>8.0000000000000004E-4</c:v>
                  </c:pt>
                  <c:pt idx="129">
                    <c:v>4.1000000000000003E-3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8.9999999999999998E-4</c:v>
                  </c:pt>
                  <c:pt idx="133">
                    <c:v>1.1999999999999999E-3</c:v>
                  </c:pt>
                  <c:pt idx="134">
                    <c:v>5.9999999999999995E-4</c:v>
                  </c:pt>
                  <c:pt idx="135">
                    <c:v>5.0000000000000001E-4</c:v>
                  </c:pt>
                  <c:pt idx="136">
                    <c:v>7.4999999999999997E-3</c:v>
                  </c:pt>
                  <c:pt idx="137">
                    <c:v>3.5000000000000001E-3</c:v>
                  </c:pt>
                  <c:pt idx="138">
                    <c:v>3.0000000000000001E-3</c:v>
                  </c:pt>
                  <c:pt idx="139">
                    <c:v>5.0000000000000001E-3</c:v>
                  </c:pt>
                  <c:pt idx="140">
                    <c:v>3.0000000000000001E-3</c:v>
                  </c:pt>
                  <c:pt idx="141">
                    <c:v>6.9999999999999999E-4</c:v>
                  </c:pt>
                  <c:pt idx="142">
                    <c:v>1.18E-2</c:v>
                  </c:pt>
                  <c:pt idx="143">
                    <c:v>1.7600000000000001E-2</c:v>
                  </c:pt>
                  <c:pt idx="144">
                    <c:v>3.5999999999999999E-3</c:v>
                  </c:pt>
                  <c:pt idx="145">
                    <c:v>5.9999999999999995E-4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1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2">
                    <c:v>0</c:v>
                  </c:pt>
                  <c:pt idx="115">
                    <c:v>0</c:v>
                  </c:pt>
                  <c:pt idx="116">
                    <c:v>1.1999999999999999E-3</c:v>
                  </c:pt>
                  <c:pt idx="117">
                    <c:v>2.9999999999999997E-4</c:v>
                  </c:pt>
                  <c:pt idx="118">
                    <c:v>1.4E-3</c:v>
                  </c:pt>
                  <c:pt idx="119">
                    <c:v>2.2000000000000001E-3</c:v>
                  </c:pt>
                  <c:pt idx="120">
                    <c:v>1.6999999999999999E-3</c:v>
                  </c:pt>
                  <c:pt idx="121">
                    <c:v>0</c:v>
                  </c:pt>
                  <c:pt idx="122">
                    <c:v>8.0000000000000004E-4</c:v>
                  </c:pt>
                  <c:pt idx="123">
                    <c:v>1.9E-3</c:v>
                  </c:pt>
                  <c:pt idx="124">
                    <c:v>5.9999999999999995E-4</c:v>
                  </c:pt>
                  <c:pt idx="125">
                    <c:v>6.9999999999999999E-4</c:v>
                  </c:pt>
                  <c:pt idx="126">
                    <c:v>1.8E-3</c:v>
                  </c:pt>
                  <c:pt idx="127">
                    <c:v>2.3E-3</c:v>
                  </c:pt>
                  <c:pt idx="128">
                    <c:v>8.0000000000000004E-4</c:v>
                  </c:pt>
                  <c:pt idx="129">
                    <c:v>4.1000000000000003E-3</c:v>
                  </c:pt>
                  <c:pt idx="130">
                    <c:v>8.9999999999999998E-4</c:v>
                  </c:pt>
                  <c:pt idx="131">
                    <c:v>8.9999999999999998E-4</c:v>
                  </c:pt>
                  <c:pt idx="132">
                    <c:v>8.9999999999999998E-4</c:v>
                  </c:pt>
                  <c:pt idx="133">
                    <c:v>1.1999999999999999E-3</c:v>
                  </c:pt>
                  <c:pt idx="134">
                    <c:v>5.9999999999999995E-4</c:v>
                  </c:pt>
                  <c:pt idx="135">
                    <c:v>5.0000000000000001E-4</c:v>
                  </c:pt>
                  <c:pt idx="136">
                    <c:v>7.4999999999999997E-3</c:v>
                  </c:pt>
                  <c:pt idx="137">
                    <c:v>3.5000000000000001E-3</c:v>
                  </c:pt>
                  <c:pt idx="138">
                    <c:v>3.0000000000000001E-3</c:v>
                  </c:pt>
                  <c:pt idx="139">
                    <c:v>5.0000000000000001E-3</c:v>
                  </c:pt>
                  <c:pt idx="140">
                    <c:v>3.0000000000000001E-3</c:v>
                  </c:pt>
                  <c:pt idx="141">
                    <c:v>6.9999999999999999E-4</c:v>
                  </c:pt>
                  <c:pt idx="142">
                    <c:v>1.18E-2</c:v>
                  </c:pt>
                  <c:pt idx="143">
                    <c:v>1.7600000000000001E-2</c:v>
                  </c:pt>
                  <c:pt idx="144">
                    <c:v>3.5999999999999999E-3</c:v>
                  </c:pt>
                  <c:pt idx="14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-3.5000000207219273E-4</c:v>
                </c:pt>
                <c:pt idx="1">
                  <c:v>8.785499998339219E-3</c:v>
                </c:pt>
                <c:pt idx="2">
                  <c:v>8.0364999957964756E-3</c:v>
                </c:pt>
                <c:pt idx="3">
                  <c:v>-9.2840250003064284E-2</c:v>
                </c:pt>
                <c:pt idx="4">
                  <c:v>-1.4544000001478707E-2</c:v>
                </c:pt>
                <c:pt idx="5">
                  <c:v>-9.6245500004442874E-2</c:v>
                </c:pt>
                <c:pt idx="6">
                  <c:v>-8.9967500025522895E-3</c:v>
                </c:pt>
                <c:pt idx="7">
                  <c:v>-0.17093400000157999</c:v>
                </c:pt>
                <c:pt idx="8">
                  <c:v>-0.13106400000469876</c:v>
                </c:pt>
                <c:pt idx="9">
                  <c:v>-3.1804500002181157E-2</c:v>
                </c:pt>
                <c:pt idx="10">
                  <c:v>-6.2705000000278233E-2</c:v>
                </c:pt>
                <c:pt idx="11">
                  <c:v>-2.1272500016493723E-3</c:v>
                </c:pt>
                <c:pt idx="12">
                  <c:v>-8.7485000003653113E-3</c:v>
                </c:pt>
                <c:pt idx="13">
                  <c:v>-5.1090500004647765E-2</c:v>
                </c:pt>
                <c:pt idx="14">
                  <c:v>2.3785749999660766E-2</c:v>
                </c:pt>
                <c:pt idx="15">
                  <c:v>-4.1861500001687091E-2</c:v>
                </c:pt>
                <c:pt idx="16">
                  <c:v>-6.3251500003389083E-2</c:v>
                </c:pt>
                <c:pt idx="17">
                  <c:v>-3.5810000004858011E-2</c:v>
                </c:pt>
                <c:pt idx="18">
                  <c:v>-5.4178000002139015E-2</c:v>
                </c:pt>
                <c:pt idx="19">
                  <c:v>0.10778299999947194</c:v>
                </c:pt>
                <c:pt idx="20">
                  <c:v>-7.1672500016575214E-3</c:v>
                </c:pt>
                <c:pt idx="21">
                  <c:v>1.408149999770103E-2</c:v>
                </c:pt>
                <c:pt idx="22">
                  <c:v>0.16171349999785889</c:v>
                </c:pt>
                <c:pt idx="23">
                  <c:v>-0.14176350000343518</c:v>
                </c:pt>
                <c:pt idx="24">
                  <c:v>-0.11646500000279048</c:v>
                </c:pt>
                <c:pt idx="25">
                  <c:v>-7.3080000001937151E-2</c:v>
                </c:pt>
                <c:pt idx="26">
                  <c:v>-7.6400000398280099E-4</c:v>
                </c:pt>
                <c:pt idx="27">
                  <c:v>0.11352149999584071</c:v>
                </c:pt>
                <c:pt idx="28">
                  <c:v>-9.3415750001440756E-2</c:v>
                </c:pt>
                <c:pt idx="29">
                  <c:v>-5.640500000299653E-2</c:v>
                </c:pt>
                <c:pt idx="30">
                  <c:v>-5.2535000002535526E-2</c:v>
                </c:pt>
                <c:pt idx="31">
                  <c:v>-6.3548000005539507E-2</c:v>
                </c:pt>
                <c:pt idx="32">
                  <c:v>7.7780999992683064E-2</c:v>
                </c:pt>
                <c:pt idx="33">
                  <c:v>-1.224950000323588E-2</c:v>
                </c:pt>
                <c:pt idx="34">
                  <c:v>-2.2920499999599997E-2</c:v>
                </c:pt>
                <c:pt idx="35">
                  <c:v>8.1756749998021405E-2</c:v>
                </c:pt>
                <c:pt idx="36">
                  <c:v>-5.3882000000157859E-2</c:v>
                </c:pt>
                <c:pt idx="37">
                  <c:v>-1.9578999999794178E-2</c:v>
                </c:pt>
                <c:pt idx="38">
                  <c:v>1.4048500001081266E-2</c:v>
                </c:pt>
                <c:pt idx="40">
                  <c:v>-7.6982000005955342E-2</c:v>
                </c:pt>
                <c:pt idx="41">
                  <c:v>-1.7653000002610497E-2</c:v>
                </c:pt>
                <c:pt idx="42">
                  <c:v>-1.2324000002990942E-2</c:v>
                </c:pt>
                <c:pt idx="43">
                  <c:v>-0.13368400000035763</c:v>
                </c:pt>
                <c:pt idx="44">
                  <c:v>-0.15535500000260072</c:v>
                </c:pt>
                <c:pt idx="45">
                  <c:v>-3.5114999991492368E-3</c:v>
                </c:pt>
                <c:pt idx="46">
                  <c:v>-2.4897000002965797E-2</c:v>
                </c:pt>
                <c:pt idx="47">
                  <c:v>-4.050525000639027E-2</c:v>
                </c:pt>
                <c:pt idx="48">
                  <c:v>-0.17377149999811081</c:v>
                </c:pt>
                <c:pt idx="49">
                  <c:v>-5.3125000704312697E-4</c:v>
                </c:pt>
                <c:pt idx="50">
                  <c:v>-0.17245550000370713</c:v>
                </c:pt>
                <c:pt idx="51">
                  <c:v>0.1121267499984242</c:v>
                </c:pt>
                <c:pt idx="52">
                  <c:v>-8.1468500000482891E-2</c:v>
                </c:pt>
                <c:pt idx="53">
                  <c:v>-0.12215250000008382</c:v>
                </c:pt>
                <c:pt idx="54">
                  <c:v>-3.515250000054948E-2</c:v>
                </c:pt>
                <c:pt idx="55">
                  <c:v>0.12937549999332987</c:v>
                </c:pt>
                <c:pt idx="56">
                  <c:v>-0.15215700000408106</c:v>
                </c:pt>
                <c:pt idx="57">
                  <c:v>-0.11484100000234321</c:v>
                </c:pt>
                <c:pt idx="58">
                  <c:v>-9.7512000000278931E-2</c:v>
                </c:pt>
                <c:pt idx="59">
                  <c:v>-5.0512000001617707E-2</c:v>
                </c:pt>
                <c:pt idx="60">
                  <c:v>-4.283025000768248E-2</c:v>
                </c:pt>
                <c:pt idx="61">
                  <c:v>-0.15352950000669807</c:v>
                </c:pt>
                <c:pt idx="62">
                  <c:v>-0.14221350000298116</c:v>
                </c:pt>
                <c:pt idx="63">
                  <c:v>8.9368749999266583E-2</c:v>
                </c:pt>
                <c:pt idx="64">
                  <c:v>-7.3226500004238915E-2</c:v>
                </c:pt>
                <c:pt idx="65">
                  <c:v>2.5089499999012332E-2</c:v>
                </c:pt>
                <c:pt idx="66">
                  <c:v>4.3089500002679415E-2</c:v>
                </c:pt>
                <c:pt idx="67">
                  <c:v>7.4184999975841492E-3</c:v>
                </c:pt>
                <c:pt idx="68">
                  <c:v>3.4418499999446794E-2</c:v>
                </c:pt>
                <c:pt idx="69">
                  <c:v>5.2405499998712912E-2</c:v>
                </c:pt>
                <c:pt idx="70">
                  <c:v>6.5643499998259358E-2</c:v>
                </c:pt>
                <c:pt idx="71">
                  <c:v>-3.659900000639027E-2</c:v>
                </c:pt>
                <c:pt idx="72">
                  <c:v>-2.6612000001478009E-2</c:v>
                </c:pt>
                <c:pt idx="73">
                  <c:v>-2.6525500004936475E-2</c:v>
                </c:pt>
                <c:pt idx="74">
                  <c:v>-4.05384999976377E-2</c:v>
                </c:pt>
                <c:pt idx="75">
                  <c:v>-3.6984500002290588E-2</c:v>
                </c:pt>
                <c:pt idx="76">
                  <c:v>-3.8934750002226792E-2</c:v>
                </c:pt>
                <c:pt idx="77">
                  <c:v>0.15787249999993946</c:v>
                </c:pt>
                <c:pt idx="78">
                  <c:v>8.1580249992839526E-2</c:v>
                </c:pt>
                <c:pt idx="79">
                  <c:v>3.432474999135593E-2</c:v>
                </c:pt>
                <c:pt idx="80">
                  <c:v>8.6640749999787658E-2</c:v>
                </c:pt>
                <c:pt idx="81">
                  <c:v>-0.14361250000365544</c:v>
                </c:pt>
                <c:pt idx="82">
                  <c:v>-7.2370500005490612E-2</c:v>
                </c:pt>
                <c:pt idx="83">
                  <c:v>9.616499999538064E-3</c:v>
                </c:pt>
                <c:pt idx="84">
                  <c:v>-5.3396500006783754E-2</c:v>
                </c:pt>
                <c:pt idx="85">
                  <c:v>-6.9450750001124106E-2</c:v>
                </c:pt>
                <c:pt idx="86">
                  <c:v>-5.2769000001717359E-2</c:v>
                </c:pt>
                <c:pt idx="87">
                  <c:v>4.6529499995813239E-2</c:v>
                </c:pt>
                <c:pt idx="88">
                  <c:v>0.12242324999533594</c:v>
                </c:pt>
                <c:pt idx="89">
                  <c:v>8.6721749998105224E-2</c:v>
                </c:pt>
                <c:pt idx="90">
                  <c:v>7.5020249998487998E-2</c:v>
                </c:pt>
                <c:pt idx="91">
                  <c:v>3.0446500000834931E-2</c:v>
                </c:pt>
                <c:pt idx="92">
                  <c:v>7.1446499998273794E-2</c:v>
                </c:pt>
                <c:pt idx="93">
                  <c:v>2.0869999934802763E-3</c:v>
                </c:pt>
                <c:pt idx="95">
                  <c:v>7.4999999997089617E-2</c:v>
                </c:pt>
                <c:pt idx="96">
                  <c:v>6.198700000095414E-2</c:v>
                </c:pt>
                <c:pt idx="97">
                  <c:v>7.5315999994927552E-2</c:v>
                </c:pt>
                <c:pt idx="98">
                  <c:v>0.11823575000016717</c:v>
                </c:pt>
                <c:pt idx="99">
                  <c:v>7.2787499957485124E-3</c:v>
                </c:pt>
                <c:pt idx="100">
                  <c:v>-2.237299999978859E-2</c:v>
                </c:pt>
                <c:pt idx="101">
                  <c:v>-4.1386000004422385E-2</c:v>
                </c:pt>
                <c:pt idx="102">
                  <c:v>-2.7325000046403147E-3</c:v>
                </c:pt>
                <c:pt idx="103">
                  <c:v>1.2886500000604428E-2</c:v>
                </c:pt>
                <c:pt idx="104">
                  <c:v>8.1769500000518747E-2</c:v>
                </c:pt>
                <c:pt idx="105">
                  <c:v>1.0526999998546671E-2</c:v>
                </c:pt>
                <c:pt idx="106">
                  <c:v>4.7067499996046536E-2</c:v>
                </c:pt>
                <c:pt idx="107">
                  <c:v>3.9054499997291714E-2</c:v>
                </c:pt>
                <c:pt idx="108">
                  <c:v>0.17297824999695877</c:v>
                </c:pt>
                <c:pt idx="109">
                  <c:v>5.2369999997608829E-2</c:v>
                </c:pt>
                <c:pt idx="110">
                  <c:v>9.4685999996727332E-2</c:v>
                </c:pt>
                <c:pt idx="111">
                  <c:v>6.298449999303557E-2</c:v>
                </c:pt>
                <c:pt idx="112">
                  <c:v>5.7626000001619104E-2</c:v>
                </c:pt>
                <c:pt idx="113">
                  <c:v>0.14304524999170098</c:v>
                </c:pt>
                <c:pt idx="114">
                  <c:v>7.5509499998588581E-2</c:v>
                </c:pt>
                <c:pt idx="115">
                  <c:v>0.13121049999608658</c:v>
                </c:pt>
                <c:pt idx="144">
                  <c:v>0.25725675000285264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4A-40D6-AC9A-49644D8C38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20">
                  <c:v>0.15153650000138441</c:v>
                </c:pt>
                <c:pt idx="136">
                  <c:v>0.14776350000465754</c:v>
                </c:pt>
                <c:pt idx="138">
                  <c:v>0.22104374999616994</c:v>
                </c:pt>
                <c:pt idx="141">
                  <c:v>0.15169050000258721</c:v>
                </c:pt>
                <c:pt idx="142">
                  <c:v>0.18969249999645399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4A-40D6-AC9A-49644D8C38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16">
                  <c:v>8.7374000002455432E-2</c:v>
                </c:pt>
                <c:pt idx="117">
                  <c:v>0.16234124999755295</c:v>
                </c:pt>
                <c:pt idx="118">
                  <c:v>0.13055850000091596</c:v>
                </c:pt>
                <c:pt idx="119">
                  <c:v>0.13109850000182632</c:v>
                </c:pt>
                <c:pt idx="121">
                  <c:v>0.14179724999848986</c:v>
                </c:pt>
                <c:pt idx="122">
                  <c:v>0.19230924999283161</c:v>
                </c:pt>
                <c:pt idx="123">
                  <c:v>0.19410924999829149</c:v>
                </c:pt>
                <c:pt idx="124">
                  <c:v>0.19853924999188166</c:v>
                </c:pt>
                <c:pt idx="125">
                  <c:v>0.20384924999234499</c:v>
                </c:pt>
                <c:pt idx="126">
                  <c:v>0.15085399999952642</c:v>
                </c:pt>
                <c:pt idx="127">
                  <c:v>0.15462399999523768</c:v>
                </c:pt>
                <c:pt idx="128">
                  <c:v>0.15497399999730987</c:v>
                </c:pt>
                <c:pt idx="129">
                  <c:v>0.15510399999766378</c:v>
                </c:pt>
                <c:pt idx="130">
                  <c:v>0.15229799999360694</c:v>
                </c:pt>
                <c:pt idx="131">
                  <c:v>0.14923099999577971</c:v>
                </c:pt>
                <c:pt idx="132">
                  <c:v>0.14963100000022678</c:v>
                </c:pt>
                <c:pt idx="133">
                  <c:v>0.15273099999467377</c:v>
                </c:pt>
                <c:pt idx="134">
                  <c:v>0.17988949999562465</c:v>
                </c:pt>
                <c:pt idx="135">
                  <c:v>0.18178949999855831</c:v>
                </c:pt>
                <c:pt idx="137">
                  <c:v>0.19856674999755342</c:v>
                </c:pt>
                <c:pt idx="139">
                  <c:v>0.17489424999803305</c:v>
                </c:pt>
                <c:pt idx="140">
                  <c:v>0.17779874999541789</c:v>
                </c:pt>
                <c:pt idx="143">
                  <c:v>0.2036355000018375</c:v>
                </c:pt>
                <c:pt idx="145">
                  <c:v>0.20884649999788962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4A-40D6-AC9A-49644D8C38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4A-40D6-AC9A-49644D8C38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4A-40D6-AC9A-49644D8C38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4A-40D6-AC9A-49644D8C38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-0.2682696133870196</c:v>
                </c:pt>
                <c:pt idx="1">
                  <c:v>-0.14417198697377237</c:v>
                </c:pt>
                <c:pt idx="2">
                  <c:v>-0.14278460544870519</c:v>
                </c:pt>
                <c:pt idx="3">
                  <c:v>-0.14064876810090438</c:v>
                </c:pt>
                <c:pt idx="4">
                  <c:v>-0.13581118778323586</c:v>
                </c:pt>
                <c:pt idx="5">
                  <c:v>-0.13241575405083456</c:v>
                </c:pt>
                <c:pt idx="6">
                  <c:v>-0.12958622594050015</c:v>
                </c:pt>
                <c:pt idx="7">
                  <c:v>-0.12923938055923337</c:v>
                </c:pt>
                <c:pt idx="8">
                  <c:v>-0.12704877815123253</c:v>
                </c:pt>
                <c:pt idx="9">
                  <c:v>-0.12299616369643099</c:v>
                </c:pt>
                <c:pt idx="10">
                  <c:v>-0.12186435245229721</c:v>
                </c:pt>
                <c:pt idx="11">
                  <c:v>-0.11896180426169611</c:v>
                </c:pt>
                <c:pt idx="12">
                  <c:v>-0.11832287855936255</c:v>
                </c:pt>
                <c:pt idx="13">
                  <c:v>-0.11817683839882914</c:v>
                </c:pt>
                <c:pt idx="14">
                  <c:v>-0.11187885647582677</c:v>
                </c:pt>
                <c:pt idx="15">
                  <c:v>-0.11080181029189301</c:v>
                </c:pt>
                <c:pt idx="16">
                  <c:v>-0.10423000306789051</c:v>
                </c:pt>
                <c:pt idx="17">
                  <c:v>-0.10324423198429014</c:v>
                </c:pt>
                <c:pt idx="18">
                  <c:v>-0.10266007134215657</c:v>
                </c:pt>
                <c:pt idx="19">
                  <c:v>-0.10200289061975634</c:v>
                </c:pt>
                <c:pt idx="20">
                  <c:v>-0.10143698499768944</c:v>
                </c:pt>
                <c:pt idx="21">
                  <c:v>-9.8607456887355033E-2</c:v>
                </c:pt>
                <c:pt idx="22">
                  <c:v>-9.8023296245221492E-2</c:v>
                </c:pt>
                <c:pt idx="23">
                  <c:v>-8.436854123534962E-2</c:v>
                </c:pt>
                <c:pt idx="24">
                  <c:v>-8.0973107502948338E-2</c:v>
                </c:pt>
                <c:pt idx="25">
                  <c:v>-7.6226802285613196E-2</c:v>
                </c:pt>
                <c:pt idx="26">
                  <c:v>-7.5934721964546412E-2</c:v>
                </c:pt>
                <c:pt idx="27">
                  <c:v>-7.2320227991345049E-2</c:v>
                </c:pt>
                <c:pt idx="28">
                  <c:v>-7.197338261007824E-2</c:v>
                </c:pt>
                <c:pt idx="29">
                  <c:v>-7.0750296265611107E-2</c:v>
                </c:pt>
                <c:pt idx="30">
                  <c:v>-6.8559693857610279E-2</c:v>
                </c:pt>
                <c:pt idx="31">
                  <c:v>-6.8340633616810198E-2</c:v>
                </c:pt>
                <c:pt idx="32">
                  <c:v>-6.8267613536543495E-2</c:v>
                </c:pt>
                <c:pt idx="33">
                  <c:v>-6.4945199884408902E-2</c:v>
                </c:pt>
                <c:pt idx="34">
                  <c:v>-6.4872179804142213E-2</c:v>
                </c:pt>
                <c:pt idx="35">
                  <c:v>-6.0837820369407339E-2</c:v>
                </c:pt>
                <c:pt idx="36">
                  <c:v>-5.7095541255739249E-2</c:v>
                </c:pt>
                <c:pt idx="37">
                  <c:v>-5.6584400693872383E-2</c:v>
                </c:pt>
                <c:pt idx="38">
                  <c:v>-5.3115946881204398E-2</c:v>
                </c:pt>
                <c:pt idx="39">
                  <c:v>-5.3006416760804365E-2</c:v>
                </c:pt>
                <c:pt idx="40">
                  <c:v>-4.9793533229069806E-2</c:v>
                </c:pt>
                <c:pt idx="41">
                  <c:v>-4.9720513148803117E-2</c:v>
                </c:pt>
                <c:pt idx="42">
                  <c:v>-4.9647493068536414E-2</c:v>
                </c:pt>
                <c:pt idx="43">
                  <c:v>-3.7964280225865302E-2</c:v>
                </c:pt>
                <c:pt idx="44">
                  <c:v>-3.7891260145598613E-2</c:v>
                </c:pt>
                <c:pt idx="45">
                  <c:v>-2.6828717985194407E-2</c:v>
                </c:pt>
                <c:pt idx="46">
                  <c:v>-2.3141203931726334E-2</c:v>
                </c:pt>
                <c:pt idx="47">
                  <c:v>-2.2721338470192844E-2</c:v>
                </c:pt>
                <c:pt idx="48">
                  <c:v>-2.2447513169192738E-2</c:v>
                </c:pt>
                <c:pt idx="49">
                  <c:v>-2.2283217988592674E-2</c:v>
                </c:pt>
                <c:pt idx="50">
                  <c:v>-2.2155432848125961E-2</c:v>
                </c:pt>
                <c:pt idx="51">
                  <c:v>-2.2137177828059289E-2</c:v>
                </c:pt>
                <c:pt idx="52">
                  <c:v>-2.1936372607325873E-2</c:v>
                </c:pt>
                <c:pt idx="53">
                  <c:v>-2.1644292286259095E-2</c:v>
                </c:pt>
                <c:pt idx="54">
                  <c:v>-2.1644292286259095E-2</c:v>
                </c:pt>
                <c:pt idx="55">
                  <c:v>-1.9307649717724876E-2</c:v>
                </c:pt>
                <c:pt idx="56">
                  <c:v>-1.8759999115724665E-2</c:v>
                </c:pt>
                <c:pt idx="57">
                  <c:v>-1.8467918794657888E-2</c:v>
                </c:pt>
                <c:pt idx="58">
                  <c:v>-1.8394898714391199E-2</c:v>
                </c:pt>
                <c:pt idx="59">
                  <c:v>-1.8394898714391199E-2</c:v>
                </c:pt>
                <c:pt idx="60">
                  <c:v>-1.7244832450190761E-2</c:v>
                </c:pt>
                <c:pt idx="61">
                  <c:v>-1.5291545303056681E-2</c:v>
                </c:pt>
                <c:pt idx="62">
                  <c:v>-1.4999464981989903E-2</c:v>
                </c:pt>
                <c:pt idx="63">
                  <c:v>-1.4981209961923231E-2</c:v>
                </c:pt>
                <c:pt idx="64">
                  <c:v>-1.4780404741189822E-2</c:v>
                </c:pt>
                <c:pt idx="65">
                  <c:v>-1.4488324420123044E-2</c:v>
                </c:pt>
                <c:pt idx="66">
                  <c:v>-1.4488324420123044E-2</c:v>
                </c:pt>
                <c:pt idx="67">
                  <c:v>-1.4415304339856348E-2</c:v>
                </c:pt>
                <c:pt idx="68">
                  <c:v>-1.4415304339856348E-2</c:v>
                </c:pt>
                <c:pt idx="69">
                  <c:v>-1.4196244099056267E-2</c:v>
                </c:pt>
                <c:pt idx="70">
                  <c:v>-1.2589802333188987E-2</c:v>
                </c:pt>
                <c:pt idx="71">
                  <c:v>-1.1311950928521837E-2</c:v>
                </c:pt>
                <c:pt idx="72">
                  <c:v>-1.1092890687721749E-2</c:v>
                </c:pt>
                <c:pt idx="73">
                  <c:v>-9.7420192027879021E-3</c:v>
                </c:pt>
                <c:pt idx="74">
                  <c:v>-9.5229589619878208E-3</c:v>
                </c:pt>
                <c:pt idx="75">
                  <c:v>-7.6244368750537639E-3</c:v>
                </c:pt>
                <c:pt idx="76">
                  <c:v>-7.0585312529868813E-3</c:v>
                </c:pt>
                <c:pt idx="77">
                  <c:v>-5.2147742262528482E-3</c:v>
                </c:pt>
                <c:pt idx="78">
                  <c:v>-4.5028284436525803E-3</c:v>
                </c:pt>
                <c:pt idx="79">
                  <c:v>-3.0059167981853416E-3</c:v>
                </c:pt>
                <c:pt idx="80">
                  <c:v>-2.7138364771185641E-3</c:v>
                </c:pt>
                <c:pt idx="81">
                  <c:v>-2.6590714169185403E-3</c:v>
                </c:pt>
                <c:pt idx="82">
                  <c:v>4.4968964492175141E-3</c:v>
                </c:pt>
                <c:pt idx="83">
                  <c:v>4.7159566900175955E-3</c:v>
                </c:pt>
                <c:pt idx="84">
                  <c:v>4.9350169308176803E-3</c:v>
                </c:pt>
                <c:pt idx="85">
                  <c:v>7.2534044792852276E-3</c:v>
                </c:pt>
                <c:pt idx="86">
                  <c:v>8.4034707434856651E-3</c:v>
                </c:pt>
                <c:pt idx="87">
                  <c:v>1.1798904475886957E-2</c:v>
                </c:pt>
                <c:pt idx="88">
                  <c:v>1.499353298755484E-2</c:v>
                </c:pt>
                <c:pt idx="89">
                  <c:v>1.8388966719956129E-2</c:v>
                </c:pt>
                <c:pt idx="90">
                  <c:v>2.1784400452357421E-2</c:v>
                </c:pt>
                <c:pt idx="91">
                  <c:v>2.4431378362025094E-2</c:v>
                </c:pt>
                <c:pt idx="92">
                  <c:v>2.4431378362025094E-2</c:v>
                </c:pt>
                <c:pt idx="93">
                  <c:v>2.7680771933892998E-2</c:v>
                </c:pt>
                <c:pt idx="94">
                  <c:v>3.4763719719762359E-2</c:v>
                </c:pt>
                <c:pt idx="95">
                  <c:v>3.4763719719762359E-2</c:v>
                </c:pt>
                <c:pt idx="96">
                  <c:v>3.4982779960562441E-2</c:v>
                </c:pt>
                <c:pt idx="97">
                  <c:v>3.5055800040829137E-2</c:v>
                </c:pt>
                <c:pt idx="98">
                  <c:v>3.7812308070896854E-2</c:v>
                </c:pt>
                <c:pt idx="99">
                  <c:v>4.2704653448765381E-2</c:v>
                </c:pt>
                <c:pt idx="100">
                  <c:v>4.6665992803233552E-2</c:v>
                </c:pt>
                <c:pt idx="101">
                  <c:v>4.6885053044033634E-2</c:v>
                </c:pt>
                <c:pt idx="102">
                  <c:v>4.9915386375101456E-2</c:v>
                </c:pt>
                <c:pt idx="103">
                  <c:v>5.0718607258035092E-2</c:v>
                </c:pt>
                <c:pt idx="104">
                  <c:v>5.2690149425235845E-2</c:v>
                </c:pt>
                <c:pt idx="105">
                  <c:v>5.3968000829902996E-2</c:v>
                </c:pt>
                <c:pt idx="106">
                  <c:v>6.4519402428440342E-2</c:v>
                </c:pt>
                <c:pt idx="107">
                  <c:v>6.4738462669240424E-2</c:v>
                </c:pt>
                <c:pt idx="108">
                  <c:v>7.3044496799576919E-2</c:v>
                </c:pt>
                <c:pt idx="109">
                  <c:v>7.3464362261110416E-2</c:v>
                </c:pt>
                <c:pt idx="110">
                  <c:v>7.3756442582177201E-2</c:v>
                </c:pt>
                <c:pt idx="111">
                  <c:v>7.7151876314578482E-2</c:v>
                </c:pt>
                <c:pt idx="112">
                  <c:v>9.2741663451517742E-2</c:v>
                </c:pt>
                <c:pt idx="113">
                  <c:v>0.11123399877905811</c:v>
                </c:pt>
                <c:pt idx="114">
                  <c:v>0.12278942648126251</c:v>
                </c:pt>
                <c:pt idx="115">
                  <c:v>0.13512982004633387</c:v>
                </c:pt>
                <c:pt idx="116">
                  <c:v>0.1447319606014042</c:v>
                </c:pt>
                <c:pt idx="117">
                  <c:v>0.14949652083880599</c:v>
                </c:pt>
                <c:pt idx="118">
                  <c:v>0.15645168348420865</c:v>
                </c:pt>
                <c:pt idx="119">
                  <c:v>0.15645168348420865</c:v>
                </c:pt>
                <c:pt idx="120">
                  <c:v>0.15659772364474203</c:v>
                </c:pt>
                <c:pt idx="121">
                  <c:v>0.15709060918654222</c:v>
                </c:pt>
                <c:pt idx="122">
                  <c:v>0.15767476982867579</c:v>
                </c:pt>
                <c:pt idx="123">
                  <c:v>0.15767476982867579</c:v>
                </c:pt>
                <c:pt idx="124">
                  <c:v>0.15767476982867579</c:v>
                </c:pt>
                <c:pt idx="125">
                  <c:v>0.15767476982867579</c:v>
                </c:pt>
                <c:pt idx="126">
                  <c:v>0.15787557504940919</c:v>
                </c:pt>
                <c:pt idx="127">
                  <c:v>0.15787557504940919</c:v>
                </c:pt>
                <c:pt idx="128">
                  <c:v>0.15787557504940919</c:v>
                </c:pt>
                <c:pt idx="129">
                  <c:v>0.15787557504940919</c:v>
                </c:pt>
                <c:pt idx="130">
                  <c:v>0.15831369553100935</c:v>
                </c:pt>
                <c:pt idx="131">
                  <c:v>0.1602852376982101</c:v>
                </c:pt>
                <c:pt idx="132">
                  <c:v>0.1602852376982101</c:v>
                </c:pt>
                <c:pt idx="133">
                  <c:v>0.1602852376982101</c:v>
                </c:pt>
                <c:pt idx="134">
                  <c:v>0.16368067143061141</c:v>
                </c:pt>
                <c:pt idx="135">
                  <c:v>0.16368067143061141</c:v>
                </c:pt>
                <c:pt idx="136">
                  <c:v>0.16849999672821322</c:v>
                </c:pt>
                <c:pt idx="137">
                  <c:v>0.17209623568134794</c:v>
                </c:pt>
                <c:pt idx="138">
                  <c:v>0.17304549672481495</c:v>
                </c:pt>
                <c:pt idx="139">
                  <c:v>0.17556468949401591</c:v>
                </c:pt>
                <c:pt idx="140">
                  <c:v>0.17998240435015092</c:v>
                </c:pt>
                <c:pt idx="141">
                  <c:v>0.18040226981168442</c:v>
                </c:pt>
                <c:pt idx="142">
                  <c:v>0.18317703286181883</c:v>
                </c:pt>
                <c:pt idx="143">
                  <c:v>0.18806937823968733</c:v>
                </c:pt>
                <c:pt idx="144">
                  <c:v>0.19473246056402321</c:v>
                </c:pt>
                <c:pt idx="145">
                  <c:v>0.20698157902876121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4A-40D6-AC9A-49644D8C38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-8300</c:v>
                </c:pt>
                <c:pt idx="1">
                  <c:v>-4901</c:v>
                </c:pt>
                <c:pt idx="2">
                  <c:v>-4863</c:v>
                </c:pt>
                <c:pt idx="3">
                  <c:v>-4804.5</c:v>
                </c:pt>
                <c:pt idx="4">
                  <c:v>-4672</c:v>
                </c:pt>
                <c:pt idx="5">
                  <c:v>-4579</c:v>
                </c:pt>
                <c:pt idx="6">
                  <c:v>-4501.5</c:v>
                </c:pt>
                <c:pt idx="7">
                  <c:v>-4492</c:v>
                </c:pt>
                <c:pt idx="8">
                  <c:v>-4432</c:v>
                </c:pt>
                <c:pt idx="9">
                  <c:v>-4321</c:v>
                </c:pt>
                <c:pt idx="10">
                  <c:v>-4290</c:v>
                </c:pt>
                <c:pt idx="11">
                  <c:v>-4210.5</c:v>
                </c:pt>
                <c:pt idx="12">
                  <c:v>-4193</c:v>
                </c:pt>
                <c:pt idx="13">
                  <c:v>-4189</c:v>
                </c:pt>
                <c:pt idx="14">
                  <c:v>-4016.5</c:v>
                </c:pt>
                <c:pt idx="15">
                  <c:v>-3987</c:v>
                </c:pt>
                <c:pt idx="16">
                  <c:v>-3807</c:v>
                </c:pt>
                <c:pt idx="17">
                  <c:v>-3780</c:v>
                </c:pt>
                <c:pt idx="18">
                  <c:v>-3764</c:v>
                </c:pt>
                <c:pt idx="19">
                  <c:v>-3746</c:v>
                </c:pt>
                <c:pt idx="20">
                  <c:v>-3730.5</c:v>
                </c:pt>
                <c:pt idx="21">
                  <c:v>-3653</c:v>
                </c:pt>
                <c:pt idx="22">
                  <c:v>-3637</c:v>
                </c:pt>
                <c:pt idx="23">
                  <c:v>-3263</c:v>
                </c:pt>
                <c:pt idx="24">
                  <c:v>-3170</c:v>
                </c:pt>
                <c:pt idx="25">
                  <c:v>-3040</c:v>
                </c:pt>
                <c:pt idx="26">
                  <c:v>-3032</c:v>
                </c:pt>
                <c:pt idx="27">
                  <c:v>-2933</c:v>
                </c:pt>
                <c:pt idx="28">
                  <c:v>-2923.5</c:v>
                </c:pt>
                <c:pt idx="29">
                  <c:v>-2890</c:v>
                </c:pt>
                <c:pt idx="30">
                  <c:v>-2830</c:v>
                </c:pt>
                <c:pt idx="31">
                  <c:v>-2824</c:v>
                </c:pt>
                <c:pt idx="32">
                  <c:v>-2822</c:v>
                </c:pt>
                <c:pt idx="33">
                  <c:v>-2731</c:v>
                </c:pt>
                <c:pt idx="34">
                  <c:v>-2729</c:v>
                </c:pt>
                <c:pt idx="35">
                  <c:v>-2618.5</c:v>
                </c:pt>
                <c:pt idx="36">
                  <c:v>-2516</c:v>
                </c:pt>
                <c:pt idx="37">
                  <c:v>-2502</c:v>
                </c:pt>
                <c:pt idx="38">
                  <c:v>-2407</c:v>
                </c:pt>
                <c:pt idx="39">
                  <c:v>-2404</c:v>
                </c:pt>
                <c:pt idx="40">
                  <c:v>-2316</c:v>
                </c:pt>
                <c:pt idx="41">
                  <c:v>-2314</c:v>
                </c:pt>
                <c:pt idx="42">
                  <c:v>-2312</c:v>
                </c:pt>
                <c:pt idx="43">
                  <c:v>-1992</c:v>
                </c:pt>
                <c:pt idx="44">
                  <c:v>-1990</c:v>
                </c:pt>
                <c:pt idx="45">
                  <c:v>-1687</c:v>
                </c:pt>
                <c:pt idx="46">
                  <c:v>-1586</c:v>
                </c:pt>
                <c:pt idx="47">
                  <c:v>-1574.5</c:v>
                </c:pt>
                <c:pt idx="48">
                  <c:v>-1567</c:v>
                </c:pt>
                <c:pt idx="49">
                  <c:v>-1562.5</c:v>
                </c:pt>
                <c:pt idx="50">
                  <c:v>-1559</c:v>
                </c:pt>
                <c:pt idx="51">
                  <c:v>-1558.5</c:v>
                </c:pt>
                <c:pt idx="52">
                  <c:v>-1553</c:v>
                </c:pt>
                <c:pt idx="53">
                  <c:v>-1545</c:v>
                </c:pt>
                <c:pt idx="54">
                  <c:v>-1545</c:v>
                </c:pt>
                <c:pt idx="55">
                  <c:v>-1481</c:v>
                </c:pt>
                <c:pt idx="56">
                  <c:v>-1466</c:v>
                </c:pt>
                <c:pt idx="57">
                  <c:v>-1458</c:v>
                </c:pt>
                <c:pt idx="58">
                  <c:v>-1456</c:v>
                </c:pt>
                <c:pt idx="59">
                  <c:v>-1456</c:v>
                </c:pt>
                <c:pt idx="60">
                  <c:v>-1424.5</c:v>
                </c:pt>
                <c:pt idx="61">
                  <c:v>-1371</c:v>
                </c:pt>
                <c:pt idx="62">
                  <c:v>-1363</c:v>
                </c:pt>
                <c:pt idx="63">
                  <c:v>-1362.5</c:v>
                </c:pt>
                <c:pt idx="64">
                  <c:v>-1357</c:v>
                </c:pt>
                <c:pt idx="65">
                  <c:v>-1349</c:v>
                </c:pt>
                <c:pt idx="66">
                  <c:v>-1349</c:v>
                </c:pt>
                <c:pt idx="67">
                  <c:v>-1347</c:v>
                </c:pt>
                <c:pt idx="68">
                  <c:v>-1347</c:v>
                </c:pt>
                <c:pt idx="69">
                  <c:v>-1341</c:v>
                </c:pt>
                <c:pt idx="70">
                  <c:v>-1297</c:v>
                </c:pt>
                <c:pt idx="71">
                  <c:v>-1262</c:v>
                </c:pt>
                <c:pt idx="72">
                  <c:v>-1256</c:v>
                </c:pt>
                <c:pt idx="73">
                  <c:v>-1219</c:v>
                </c:pt>
                <c:pt idx="74">
                  <c:v>-1213</c:v>
                </c:pt>
                <c:pt idx="75">
                  <c:v>-1161</c:v>
                </c:pt>
                <c:pt idx="76">
                  <c:v>-1145.5</c:v>
                </c:pt>
                <c:pt idx="77">
                  <c:v>-1095</c:v>
                </c:pt>
                <c:pt idx="78">
                  <c:v>-1075.5</c:v>
                </c:pt>
                <c:pt idx="79">
                  <c:v>-1034.5</c:v>
                </c:pt>
                <c:pt idx="80">
                  <c:v>-1026.5</c:v>
                </c:pt>
                <c:pt idx="81">
                  <c:v>-1025</c:v>
                </c:pt>
                <c:pt idx="82">
                  <c:v>-829</c:v>
                </c:pt>
                <c:pt idx="83">
                  <c:v>-823</c:v>
                </c:pt>
                <c:pt idx="84">
                  <c:v>-817</c:v>
                </c:pt>
                <c:pt idx="85">
                  <c:v>-753.5</c:v>
                </c:pt>
                <c:pt idx="86">
                  <c:v>-722</c:v>
                </c:pt>
                <c:pt idx="87">
                  <c:v>-629</c:v>
                </c:pt>
                <c:pt idx="88">
                  <c:v>-541.5</c:v>
                </c:pt>
                <c:pt idx="89">
                  <c:v>-448.5</c:v>
                </c:pt>
                <c:pt idx="90">
                  <c:v>-355.5</c:v>
                </c:pt>
                <c:pt idx="91">
                  <c:v>-283</c:v>
                </c:pt>
                <c:pt idx="92">
                  <c:v>-283</c:v>
                </c:pt>
                <c:pt idx="93">
                  <c:v>-194</c:v>
                </c:pt>
                <c:pt idx="94">
                  <c:v>0</c:v>
                </c:pt>
                <c:pt idx="95">
                  <c:v>0</c:v>
                </c:pt>
                <c:pt idx="96">
                  <c:v>6</c:v>
                </c:pt>
                <c:pt idx="97">
                  <c:v>8</c:v>
                </c:pt>
                <c:pt idx="98">
                  <c:v>83.5</c:v>
                </c:pt>
                <c:pt idx="99">
                  <c:v>217.5</c:v>
                </c:pt>
                <c:pt idx="100">
                  <c:v>326</c:v>
                </c:pt>
                <c:pt idx="101">
                  <c:v>332</c:v>
                </c:pt>
                <c:pt idx="102">
                  <c:v>415</c:v>
                </c:pt>
                <c:pt idx="103">
                  <c:v>437</c:v>
                </c:pt>
                <c:pt idx="104">
                  <c:v>491</c:v>
                </c:pt>
                <c:pt idx="105">
                  <c:v>526</c:v>
                </c:pt>
                <c:pt idx="106">
                  <c:v>815</c:v>
                </c:pt>
                <c:pt idx="107">
                  <c:v>821</c:v>
                </c:pt>
                <c:pt idx="108">
                  <c:v>1048.5</c:v>
                </c:pt>
                <c:pt idx="109">
                  <c:v>1060</c:v>
                </c:pt>
                <c:pt idx="110">
                  <c:v>1068</c:v>
                </c:pt>
                <c:pt idx="111">
                  <c:v>1161</c:v>
                </c:pt>
                <c:pt idx="112">
                  <c:v>1588</c:v>
                </c:pt>
                <c:pt idx="113">
                  <c:v>2094.5</c:v>
                </c:pt>
                <c:pt idx="114">
                  <c:v>2411</c:v>
                </c:pt>
                <c:pt idx="115">
                  <c:v>2749</c:v>
                </c:pt>
                <c:pt idx="116">
                  <c:v>3012</c:v>
                </c:pt>
                <c:pt idx="117">
                  <c:v>3142.5</c:v>
                </c:pt>
                <c:pt idx="118">
                  <c:v>3333</c:v>
                </c:pt>
                <c:pt idx="119">
                  <c:v>3333</c:v>
                </c:pt>
                <c:pt idx="120">
                  <c:v>3337</c:v>
                </c:pt>
                <c:pt idx="121">
                  <c:v>3350.5</c:v>
                </c:pt>
                <c:pt idx="122">
                  <c:v>3366.5</c:v>
                </c:pt>
                <c:pt idx="123">
                  <c:v>3366.5</c:v>
                </c:pt>
                <c:pt idx="124">
                  <c:v>3366.5</c:v>
                </c:pt>
                <c:pt idx="125">
                  <c:v>3366.5</c:v>
                </c:pt>
                <c:pt idx="126">
                  <c:v>3372</c:v>
                </c:pt>
                <c:pt idx="127">
                  <c:v>3372</c:v>
                </c:pt>
                <c:pt idx="128">
                  <c:v>3372</c:v>
                </c:pt>
                <c:pt idx="129">
                  <c:v>3372</c:v>
                </c:pt>
                <c:pt idx="130">
                  <c:v>3384</c:v>
                </c:pt>
                <c:pt idx="131">
                  <c:v>3438</c:v>
                </c:pt>
                <c:pt idx="132">
                  <c:v>3438</c:v>
                </c:pt>
                <c:pt idx="133">
                  <c:v>3438</c:v>
                </c:pt>
                <c:pt idx="134">
                  <c:v>3531</c:v>
                </c:pt>
                <c:pt idx="135">
                  <c:v>3531</c:v>
                </c:pt>
                <c:pt idx="136">
                  <c:v>3663</c:v>
                </c:pt>
                <c:pt idx="137">
                  <c:v>3761.5</c:v>
                </c:pt>
                <c:pt idx="138">
                  <c:v>3787.5</c:v>
                </c:pt>
                <c:pt idx="139">
                  <c:v>3856.5</c:v>
                </c:pt>
                <c:pt idx="140">
                  <c:v>3977.5</c:v>
                </c:pt>
                <c:pt idx="141">
                  <c:v>3989</c:v>
                </c:pt>
                <c:pt idx="142">
                  <c:v>4065</c:v>
                </c:pt>
                <c:pt idx="143">
                  <c:v>4199</c:v>
                </c:pt>
                <c:pt idx="144">
                  <c:v>4381.5</c:v>
                </c:pt>
                <c:pt idx="145">
                  <c:v>4717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9">
                  <c:v>-0.47345800000039162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4A-40D6-AC9A-49644D8C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27328"/>
        <c:axId val="1"/>
      </c:scatterChart>
      <c:valAx>
        <c:axId val="7967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563758389261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2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29530201342283"/>
          <c:y val="0.92000129214617399"/>
          <c:w val="0.8070469798657717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19</xdr:col>
      <xdr:colOff>114300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66CB58-33C7-FC75-685C-8DE3E5F0A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konkoly.hu/cgi-bin/IBVS?5745" TargetMode="External"/><Relationship Id="rId21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595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885"/>
  <sheetViews>
    <sheetView tabSelected="1" workbookViewId="0">
      <pane xSplit="14" ySplit="22" topLeftCell="O146" activePane="bottomRight" state="frozen"/>
      <selection pane="topRight" activeCell="O1" sqref="O1"/>
      <selection pane="bottomLeft" activeCell="A23" sqref="A23"/>
      <selection pane="bottomRight" activeCell="A167" sqref="A1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536</v>
      </c>
    </row>
    <row r="2" spans="1:6" x14ac:dyDescent="0.2">
      <c r="A2" t="s">
        <v>26</v>
      </c>
      <c r="B2" s="10" t="s">
        <v>45</v>
      </c>
    </row>
    <row r="4" spans="1:6" ht="14.25" thickTop="1" thickBot="1" x14ac:dyDescent="0.25">
      <c r="A4" s="7" t="s">
        <v>2</v>
      </c>
      <c r="C4" s="3">
        <v>42633.406000000003</v>
      </c>
      <c r="D4" s="4">
        <v>3.4848355</v>
      </c>
    </row>
    <row r="5" spans="1:6" ht="13.5" thickTop="1" x14ac:dyDescent="0.2">
      <c r="A5" s="15" t="s">
        <v>49</v>
      </c>
      <c r="B5" s="16"/>
      <c r="C5" s="17">
        <v>-9.5</v>
      </c>
      <c r="D5" s="16" t="s">
        <v>50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42633.406000000003</v>
      </c>
    </row>
    <row r="8" spans="1:6" x14ac:dyDescent="0.2">
      <c r="A8" t="s">
        <v>5</v>
      </c>
      <c r="C8">
        <f>+D4</f>
        <v>3.4848355</v>
      </c>
    </row>
    <row r="9" spans="1:6" x14ac:dyDescent="0.2">
      <c r="A9" s="32" t="s">
        <v>56</v>
      </c>
      <c r="B9" s="33">
        <v>50</v>
      </c>
      <c r="C9" s="30" t="str">
        <f>"F"&amp;B9</f>
        <v>F50</v>
      </c>
      <c r="D9" s="31" t="str">
        <f>"G"&amp;B9</f>
        <v>G50</v>
      </c>
    </row>
    <row r="10" spans="1:6" ht="13.5" thickBot="1" x14ac:dyDescent="0.25">
      <c r="A10" s="16"/>
      <c r="B10" s="16"/>
      <c r="C10" s="6" t="s">
        <v>22</v>
      </c>
      <c r="D10" s="6" t="s">
        <v>23</v>
      </c>
      <c r="E10" s="16"/>
    </row>
    <row r="11" spans="1:6" x14ac:dyDescent="0.2">
      <c r="A11" s="16" t="s">
        <v>18</v>
      </c>
      <c r="B11" s="16"/>
      <c r="C11" s="29">
        <f ca="1">INTERCEPT(INDIRECT($D$9):G982,INDIRECT($C$9):F982)</f>
        <v>3.4763719719762359E-2</v>
      </c>
      <c r="D11" s="5"/>
      <c r="E11" s="16"/>
    </row>
    <row r="12" spans="1:6" x14ac:dyDescent="0.2">
      <c r="A12" s="16" t="s">
        <v>19</v>
      </c>
      <c r="B12" s="16"/>
      <c r="C12" s="29">
        <f ca="1">SLOPE(INDIRECT($D$9):G982,INDIRECT($C$9):F982)</f>
        <v>3.6510040133347222E-5</v>
      </c>
      <c r="D12" s="5"/>
      <c r="E12" s="16"/>
    </row>
    <row r="13" spans="1:6" x14ac:dyDescent="0.2">
      <c r="A13" s="16" t="s">
        <v>21</v>
      </c>
      <c r="B13" s="16"/>
      <c r="C13" s="5" t="s">
        <v>16</v>
      </c>
    </row>
    <row r="14" spans="1:6" x14ac:dyDescent="0.2">
      <c r="A14" s="16"/>
      <c r="B14" s="16"/>
      <c r="C14" s="16"/>
    </row>
    <row r="15" spans="1:6" x14ac:dyDescent="0.2">
      <c r="A15" s="18" t="s">
        <v>20</v>
      </c>
      <c r="B15" s="16"/>
      <c r="C15" s="19">
        <f ca="1">(C7+C11)+(C8+C12)*INT(MAX(F21:F3523))</f>
        <v>59071.582035079031</v>
      </c>
      <c r="E15" s="20" t="s">
        <v>61</v>
      </c>
      <c r="F15" s="17">
        <v>1</v>
      </c>
    </row>
    <row r="16" spans="1:6" x14ac:dyDescent="0.2">
      <c r="A16" s="22" t="s">
        <v>6</v>
      </c>
      <c r="B16" s="16"/>
      <c r="C16" s="23">
        <f ca="1">+C8+C12</f>
        <v>3.4848720100401334</v>
      </c>
      <c r="E16" s="20" t="s">
        <v>51</v>
      </c>
      <c r="F16" s="21">
        <f ca="1">NOW()+15018.5+$C$5/24</f>
        <v>60340.701015740735</v>
      </c>
    </row>
    <row r="17" spans="1:21" ht="13.5" thickBot="1" x14ac:dyDescent="0.25">
      <c r="A17" s="20" t="s">
        <v>48</v>
      </c>
      <c r="B17" s="16"/>
      <c r="C17" s="16">
        <f>COUNT(C21:C2181)</f>
        <v>146</v>
      </c>
      <c r="E17" s="20" t="s">
        <v>62</v>
      </c>
      <c r="F17" s="21">
        <f ca="1">ROUND(2*(F16-$C$7)/$C$8,0)/2+F15</f>
        <v>5082</v>
      </c>
    </row>
    <row r="18" spans="1:21" ht="14.25" thickTop="1" thickBot="1" x14ac:dyDescent="0.25">
      <c r="A18" s="22" t="s">
        <v>7</v>
      </c>
      <c r="B18" s="16"/>
      <c r="C18" s="25">
        <f ca="1">+C15</f>
        <v>59071.582035079031</v>
      </c>
      <c r="D18" s="26">
        <f ca="1">+C16</f>
        <v>3.4848720100401334</v>
      </c>
      <c r="E18" s="20" t="s">
        <v>52</v>
      </c>
      <c r="F18" s="31">
        <f ca="1">ROUND(2*(F16-$C$15)/$C$16,0)/2+F15</f>
        <v>365</v>
      </c>
    </row>
    <row r="19" spans="1:21" ht="13.5" thickTop="1" x14ac:dyDescent="0.2">
      <c r="E19" s="20" t="s">
        <v>53</v>
      </c>
      <c r="F19" s="24">
        <f ca="1">+$C$15+$C$16*F18-15018.5-$C$5/24</f>
        <v>45325.456152077015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77</v>
      </c>
      <c r="I20" s="9" t="s">
        <v>80</v>
      </c>
      <c r="J20" s="9" t="s">
        <v>74</v>
      </c>
      <c r="K20" s="9" t="s">
        <v>72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63" t="s">
        <v>534</v>
      </c>
    </row>
    <row r="21" spans="1:21" x14ac:dyDescent="0.2">
      <c r="A21" s="61" t="s">
        <v>86</v>
      </c>
      <c r="B21" s="62" t="s">
        <v>47</v>
      </c>
      <c r="C21" s="61">
        <v>13709.271000000001</v>
      </c>
      <c r="D21" s="61" t="s">
        <v>80</v>
      </c>
      <c r="E21">
        <f t="shared" ref="E21:E52" si="0">+(C21-C$7)/C$8</f>
        <v>-8300.0001004351579</v>
      </c>
      <c r="F21">
        <f t="shared" ref="F21:F52" si="1">ROUND(2*E21,0)/2</f>
        <v>-8300</v>
      </c>
      <c r="G21">
        <f t="shared" ref="G21:G59" si="2">+C21-(C$7+F21*C$8)</f>
        <v>-3.5000000207219273E-4</v>
      </c>
      <c r="I21">
        <f t="shared" ref="I21:I59" si="3">+G21</f>
        <v>-3.5000000207219273E-4</v>
      </c>
      <c r="O21">
        <f t="shared" ref="O21:O52" ca="1" si="4">+C$11+C$12*F21</f>
        <v>-0.2682696133870196</v>
      </c>
      <c r="Q21" s="2" t="s">
        <v>537</v>
      </c>
    </row>
    <row r="22" spans="1:21" x14ac:dyDescent="0.2">
      <c r="A22" s="61" t="s">
        <v>92</v>
      </c>
      <c r="B22" s="62" t="s">
        <v>47</v>
      </c>
      <c r="C22" s="61">
        <v>25554.236000000001</v>
      </c>
      <c r="D22" s="61" t="s">
        <v>80</v>
      </c>
      <c r="E22">
        <f t="shared" si="0"/>
        <v>-4900.9974789340849</v>
      </c>
      <c r="F22">
        <f t="shared" si="1"/>
        <v>-4901</v>
      </c>
      <c r="G22">
        <f t="shared" si="2"/>
        <v>8.785499998339219E-3</v>
      </c>
      <c r="I22">
        <f t="shared" si="3"/>
        <v>8.785499998339219E-3</v>
      </c>
      <c r="O22">
        <f t="shared" ca="1" si="4"/>
        <v>-0.14417198697377237</v>
      </c>
      <c r="Q22" s="2">
        <f t="shared" ref="Q21:Q52" si="5">+C22-15018.5</f>
        <v>10535.736000000001</v>
      </c>
    </row>
    <row r="23" spans="1:21" x14ac:dyDescent="0.2">
      <c r="A23" s="61" t="s">
        <v>92</v>
      </c>
      <c r="B23" s="62" t="s">
        <v>47</v>
      </c>
      <c r="C23" s="61">
        <v>25686.659</v>
      </c>
      <c r="D23" s="61" t="s">
        <v>80</v>
      </c>
      <c r="E23">
        <f t="shared" si="0"/>
        <v>-4862.9976938653208</v>
      </c>
      <c r="F23">
        <f t="shared" si="1"/>
        <v>-4863</v>
      </c>
      <c r="G23">
        <f t="shared" si="2"/>
        <v>8.0364999957964756E-3</v>
      </c>
      <c r="I23">
        <f t="shared" si="3"/>
        <v>8.0364999957964756E-3</v>
      </c>
      <c r="O23">
        <f t="shared" ca="1" si="4"/>
        <v>-0.14278460544870519</v>
      </c>
      <c r="Q23" s="2">
        <f t="shared" si="5"/>
        <v>10668.159</v>
      </c>
    </row>
    <row r="24" spans="1:21" x14ac:dyDescent="0.2">
      <c r="A24" s="61" t="s">
        <v>99</v>
      </c>
      <c r="B24" s="62" t="s">
        <v>43</v>
      </c>
      <c r="C24" s="61">
        <v>25890.420999999998</v>
      </c>
      <c r="D24" s="61" t="s">
        <v>80</v>
      </c>
      <c r="E24">
        <f t="shared" si="0"/>
        <v>-4804.5266412144865</v>
      </c>
      <c r="F24">
        <f t="shared" si="1"/>
        <v>-4804.5</v>
      </c>
      <c r="G24">
        <f t="shared" si="2"/>
        <v>-9.2840250003064284E-2</v>
      </c>
      <c r="I24">
        <f t="shared" si="3"/>
        <v>-9.2840250003064284E-2</v>
      </c>
      <c r="O24">
        <f t="shared" ca="1" si="4"/>
        <v>-0.14064876810090438</v>
      </c>
      <c r="Q24" s="2">
        <f t="shared" si="5"/>
        <v>10871.920999999998</v>
      </c>
    </row>
    <row r="25" spans="1:21" x14ac:dyDescent="0.2">
      <c r="A25" s="61" t="s">
        <v>92</v>
      </c>
      <c r="B25" s="62" t="s">
        <v>47</v>
      </c>
      <c r="C25" s="61">
        <v>26352.240000000002</v>
      </c>
      <c r="D25" s="61" t="s">
        <v>80</v>
      </c>
      <c r="E25">
        <f t="shared" si="0"/>
        <v>-4672.0041735112036</v>
      </c>
      <c r="F25">
        <f t="shared" si="1"/>
        <v>-4672</v>
      </c>
      <c r="G25">
        <f t="shared" si="2"/>
        <v>-1.4544000001478707E-2</v>
      </c>
      <c r="I25">
        <f t="shared" si="3"/>
        <v>-1.4544000001478707E-2</v>
      </c>
      <c r="O25">
        <f t="shared" ca="1" si="4"/>
        <v>-0.13581118778323586</v>
      </c>
      <c r="Q25" s="2">
        <f t="shared" si="5"/>
        <v>11333.740000000002</v>
      </c>
    </row>
    <row r="26" spans="1:21" x14ac:dyDescent="0.2">
      <c r="A26" s="61" t="s">
        <v>92</v>
      </c>
      <c r="B26" s="62" t="s">
        <v>47</v>
      </c>
      <c r="C26" s="61">
        <v>26676.248</v>
      </c>
      <c r="D26" s="61" t="s">
        <v>80</v>
      </c>
      <c r="E26">
        <f t="shared" si="0"/>
        <v>-4579.0276183768228</v>
      </c>
      <c r="F26">
        <f t="shared" si="1"/>
        <v>-4579</v>
      </c>
      <c r="G26">
        <f t="shared" si="2"/>
        <v>-9.6245500004442874E-2</v>
      </c>
      <c r="I26">
        <f t="shared" si="3"/>
        <v>-9.6245500004442874E-2</v>
      </c>
      <c r="O26">
        <f t="shared" ca="1" si="4"/>
        <v>-0.13241575405083456</v>
      </c>
      <c r="Q26" s="2">
        <f t="shared" si="5"/>
        <v>11657.748</v>
      </c>
    </row>
    <row r="27" spans="1:21" x14ac:dyDescent="0.2">
      <c r="A27" s="61" t="s">
        <v>99</v>
      </c>
      <c r="B27" s="62" t="s">
        <v>43</v>
      </c>
      <c r="C27" s="61">
        <v>26946.41</v>
      </c>
      <c r="D27" s="61" t="s">
        <v>80</v>
      </c>
      <c r="E27">
        <f t="shared" si="0"/>
        <v>-4501.5025816857078</v>
      </c>
      <c r="F27">
        <f t="shared" si="1"/>
        <v>-4501.5</v>
      </c>
      <c r="G27">
        <f t="shared" si="2"/>
        <v>-8.9967500025522895E-3</v>
      </c>
      <c r="I27">
        <f t="shared" si="3"/>
        <v>-8.9967500025522895E-3</v>
      </c>
      <c r="O27">
        <f t="shared" ca="1" si="4"/>
        <v>-0.12958622594050015</v>
      </c>
      <c r="Q27" s="2">
        <f t="shared" si="5"/>
        <v>11927.91</v>
      </c>
    </row>
    <row r="28" spans="1:21" x14ac:dyDescent="0.2">
      <c r="A28" s="61" t="s">
        <v>92</v>
      </c>
      <c r="B28" s="62" t="s">
        <v>47</v>
      </c>
      <c r="C28" s="61">
        <v>26979.353999999999</v>
      </c>
      <c r="D28" s="61" t="s">
        <v>80</v>
      </c>
      <c r="E28">
        <f t="shared" si="0"/>
        <v>-4492.0490508088551</v>
      </c>
      <c r="F28">
        <f t="shared" si="1"/>
        <v>-4492</v>
      </c>
      <c r="G28">
        <f t="shared" si="2"/>
        <v>-0.17093400000157999</v>
      </c>
      <c r="I28">
        <f t="shared" si="3"/>
        <v>-0.17093400000157999</v>
      </c>
      <c r="O28">
        <f t="shared" ca="1" si="4"/>
        <v>-0.12923938055923337</v>
      </c>
      <c r="Q28" s="2">
        <f t="shared" si="5"/>
        <v>11960.853999999999</v>
      </c>
    </row>
    <row r="29" spans="1:21" x14ac:dyDescent="0.2">
      <c r="A29" s="61" t="s">
        <v>92</v>
      </c>
      <c r="B29" s="62" t="s">
        <v>47</v>
      </c>
      <c r="C29" s="61">
        <v>27188.484</v>
      </c>
      <c r="D29" s="61" t="s">
        <v>80</v>
      </c>
      <c r="E29">
        <f t="shared" si="0"/>
        <v>-4432.0376098097031</v>
      </c>
      <c r="F29">
        <f t="shared" si="1"/>
        <v>-4432</v>
      </c>
      <c r="G29">
        <f t="shared" si="2"/>
        <v>-0.13106400000469876</v>
      </c>
      <c r="I29">
        <f t="shared" si="3"/>
        <v>-0.13106400000469876</v>
      </c>
      <c r="O29">
        <f t="shared" ca="1" si="4"/>
        <v>-0.12704877815123253</v>
      </c>
      <c r="Q29" s="2">
        <f t="shared" si="5"/>
        <v>12169.984</v>
      </c>
    </row>
    <row r="30" spans="1:21" x14ac:dyDescent="0.2">
      <c r="A30" s="61" t="s">
        <v>86</v>
      </c>
      <c r="B30" s="62" t="s">
        <v>47</v>
      </c>
      <c r="C30" s="61">
        <v>27575.4</v>
      </c>
      <c r="D30" s="61" t="s">
        <v>80</v>
      </c>
      <c r="E30">
        <f t="shared" si="0"/>
        <v>-4321.0091265427027</v>
      </c>
      <c r="F30">
        <f t="shared" si="1"/>
        <v>-4321</v>
      </c>
      <c r="G30">
        <f t="shared" si="2"/>
        <v>-3.1804500002181157E-2</v>
      </c>
      <c r="I30">
        <f t="shared" si="3"/>
        <v>-3.1804500002181157E-2</v>
      </c>
      <c r="O30">
        <f t="shared" ca="1" si="4"/>
        <v>-0.12299616369643099</v>
      </c>
      <c r="Q30" s="2">
        <f t="shared" si="5"/>
        <v>12556.900000000001</v>
      </c>
    </row>
    <row r="31" spans="1:21" x14ac:dyDescent="0.2">
      <c r="A31" s="61" t="s">
        <v>92</v>
      </c>
      <c r="B31" s="62" t="s">
        <v>47</v>
      </c>
      <c r="C31" s="61">
        <v>27683.399000000001</v>
      </c>
      <c r="D31" s="61" t="s">
        <v>80</v>
      </c>
      <c r="E31">
        <f t="shared" si="0"/>
        <v>-4290.0179936757422</v>
      </c>
      <c r="F31">
        <f t="shared" si="1"/>
        <v>-4290</v>
      </c>
      <c r="G31">
        <f t="shared" si="2"/>
        <v>-6.2705000000278233E-2</v>
      </c>
      <c r="I31">
        <f t="shared" si="3"/>
        <v>-6.2705000000278233E-2</v>
      </c>
      <c r="O31">
        <f t="shared" ca="1" si="4"/>
        <v>-0.12186435245229721</v>
      </c>
      <c r="Q31" s="2">
        <f t="shared" si="5"/>
        <v>12664.899000000001</v>
      </c>
    </row>
    <row r="32" spans="1:21" x14ac:dyDescent="0.2">
      <c r="A32" s="61" t="s">
        <v>99</v>
      </c>
      <c r="B32" s="62" t="s">
        <v>43</v>
      </c>
      <c r="C32" s="61">
        <v>27960.504000000001</v>
      </c>
      <c r="D32" s="61" t="s">
        <v>80</v>
      </c>
      <c r="E32">
        <f t="shared" si="0"/>
        <v>-4210.5006104305357</v>
      </c>
      <c r="F32">
        <f t="shared" si="1"/>
        <v>-4210.5</v>
      </c>
      <c r="G32">
        <f t="shared" si="2"/>
        <v>-2.1272500016493723E-3</v>
      </c>
      <c r="I32">
        <f t="shared" si="3"/>
        <v>-2.1272500016493723E-3</v>
      </c>
      <c r="O32">
        <f t="shared" ca="1" si="4"/>
        <v>-0.11896180426169611</v>
      </c>
      <c r="Q32" s="2">
        <f t="shared" si="5"/>
        <v>12942.004000000001</v>
      </c>
    </row>
    <row r="33" spans="1:17" x14ac:dyDescent="0.2">
      <c r="A33" s="61" t="s">
        <v>126</v>
      </c>
      <c r="B33" s="62" t="s">
        <v>47</v>
      </c>
      <c r="C33" s="61">
        <v>28021.482</v>
      </c>
      <c r="D33" s="61" t="s">
        <v>80</v>
      </c>
      <c r="E33">
        <f t="shared" si="0"/>
        <v>-4193.0025104484857</v>
      </c>
      <c r="F33">
        <f t="shared" si="1"/>
        <v>-4193</v>
      </c>
      <c r="G33">
        <f t="shared" si="2"/>
        <v>-8.7485000003653113E-3</v>
      </c>
      <c r="I33">
        <f t="shared" si="3"/>
        <v>-8.7485000003653113E-3</v>
      </c>
      <c r="O33">
        <f t="shared" ca="1" si="4"/>
        <v>-0.11832287855936255</v>
      </c>
      <c r="Q33" s="2">
        <f t="shared" si="5"/>
        <v>13002.982</v>
      </c>
    </row>
    <row r="34" spans="1:17" x14ac:dyDescent="0.2">
      <c r="A34" s="61" t="s">
        <v>126</v>
      </c>
      <c r="B34" s="62" t="s">
        <v>47</v>
      </c>
      <c r="C34" s="61">
        <v>28035.379000000001</v>
      </c>
      <c r="D34" s="61" t="s">
        <v>80</v>
      </c>
      <c r="E34">
        <f t="shared" si="0"/>
        <v>-4189.0146608068017</v>
      </c>
      <c r="F34">
        <f t="shared" si="1"/>
        <v>-4189</v>
      </c>
      <c r="G34">
        <f t="shared" si="2"/>
        <v>-5.1090500004647765E-2</v>
      </c>
      <c r="I34">
        <f t="shared" si="3"/>
        <v>-5.1090500004647765E-2</v>
      </c>
      <c r="O34">
        <f t="shared" ca="1" si="4"/>
        <v>-0.11817683839882914</v>
      </c>
      <c r="Q34" s="2">
        <f t="shared" si="5"/>
        <v>13016.879000000001</v>
      </c>
    </row>
    <row r="35" spans="1:17" x14ac:dyDescent="0.2">
      <c r="A35" s="61" t="s">
        <v>99</v>
      </c>
      <c r="B35" s="62" t="s">
        <v>43</v>
      </c>
      <c r="C35" s="61">
        <v>28636.588</v>
      </c>
      <c r="D35" s="61" t="s">
        <v>80</v>
      </c>
      <c r="E35">
        <f t="shared" si="0"/>
        <v>-4016.4931744984815</v>
      </c>
      <c r="F35">
        <f t="shared" si="1"/>
        <v>-4016.5</v>
      </c>
      <c r="G35">
        <f t="shared" si="2"/>
        <v>2.3785749999660766E-2</v>
      </c>
      <c r="I35">
        <f t="shared" si="3"/>
        <v>2.3785749999660766E-2</v>
      </c>
      <c r="O35">
        <f t="shared" ca="1" si="4"/>
        <v>-0.11187885647582677</v>
      </c>
      <c r="Q35" s="2">
        <f t="shared" si="5"/>
        <v>13618.088</v>
      </c>
    </row>
    <row r="36" spans="1:17" x14ac:dyDescent="0.2">
      <c r="A36" s="61" t="s">
        <v>86</v>
      </c>
      <c r="B36" s="62" t="s">
        <v>47</v>
      </c>
      <c r="C36" s="61">
        <v>28739.325000000001</v>
      </c>
      <c r="D36" s="61" t="s">
        <v>80</v>
      </c>
      <c r="E36">
        <f t="shared" si="0"/>
        <v>-3987.0120124751948</v>
      </c>
      <c r="F36">
        <f t="shared" si="1"/>
        <v>-3987</v>
      </c>
      <c r="G36">
        <f t="shared" si="2"/>
        <v>-4.1861500001687091E-2</v>
      </c>
      <c r="I36">
        <f t="shared" si="3"/>
        <v>-4.1861500001687091E-2</v>
      </c>
      <c r="O36">
        <f t="shared" ca="1" si="4"/>
        <v>-0.11080181029189301</v>
      </c>
      <c r="Q36" s="2">
        <f t="shared" si="5"/>
        <v>13720.825000000001</v>
      </c>
    </row>
    <row r="37" spans="1:17" x14ac:dyDescent="0.2">
      <c r="A37" s="61" t="s">
        <v>126</v>
      </c>
      <c r="B37" s="62" t="s">
        <v>47</v>
      </c>
      <c r="C37" s="61">
        <v>29366.574000000001</v>
      </c>
      <c r="D37" s="61" t="s">
        <v>80</v>
      </c>
      <c r="E37">
        <f t="shared" si="0"/>
        <v>-3807.0181504980656</v>
      </c>
      <c r="F37">
        <f t="shared" si="1"/>
        <v>-3807</v>
      </c>
      <c r="G37">
        <f t="shared" si="2"/>
        <v>-6.3251500003389083E-2</v>
      </c>
      <c r="I37">
        <f t="shared" si="3"/>
        <v>-6.3251500003389083E-2</v>
      </c>
      <c r="O37">
        <f t="shared" ca="1" si="4"/>
        <v>-0.10423000306789051</v>
      </c>
      <c r="Q37" s="2">
        <f t="shared" si="5"/>
        <v>14348.074000000001</v>
      </c>
    </row>
    <row r="38" spans="1:17" x14ac:dyDescent="0.2">
      <c r="A38" s="61" t="s">
        <v>86</v>
      </c>
      <c r="B38" s="62" t="s">
        <v>47</v>
      </c>
      <c r="C38" s="61">
        <v>29460.691999999999</v>
      </c>
      <c r="D38" s="61" t="s">
        <v>80</v>
      </c>
      <c r="E38">
        <f t="shared" si="0"/>
        <v>-3780.0102759513338</v>
      </c>
      <c r="F38">
        <f t="shared" si="1"/>
        <v>-3780</v>
      </c>
      <c r="G38">
        <f t="shared" si="2"/>
        <v>-3.5810000004858011E-2</v>
      </c>
      <c r="I38">
        <f t="shared" si="3"/>
        <v>-3.5810000004858011E-2</v>
      </c>
      <c r="O38">
        <f t="shared" ca="1" si="4"/>
        <v>-0.10324423198429014</v>
      </c>
      <c r="Q38" s="2">
        <f t="shared" si="5"/>
        <v>14442.191999999999</v>
      </c>
    </row>
    <row r="39" spans="1:17" x14ac:dyDescent="0.2">
      <c r="A39" s="61" t="s">
        <v>126</v>
      </c>
      <c r="B39" s="62" t="s">
        <v>47</v>
      </c>
      <c r="C39" s="61">
        <v>29516.431</v>
      </c>
      <c r="D39" s="61" t="s">
        <v>80</v>
      </c>
      <c r="E39">
        <f t="shared" si="0"/>
        <v>-3764.0155467883642</v>
      </c>
      <c r="F39">
        <f t="shared" si="1"/>
        <v>-3764</v>
      </c>
      <c r="G39">
        <f t="shared" si="2"/>
        <v>-5.4178000002139015E-2</v>
      </c>
      <c r="I39">
        <f t="shared" si="3"/>
        <v>-5.4178000002139015E-2</v>
      </c>
      <c r="O39">
        <f t="shared" ca="1" si="4"/>
        <v>-0.10266007134215657</v>
      </c>
      <c r="Q39" s="2">
        <f t="shared" si="5"/>
        <v>14497.931</v>
      </c>
    </row>
    <row r="40" spans="1:17" x14ac:dyDescent="0.2">
      <c r="A40" s="61" t="s">
        <v>126</v>
      </c>
      <c r="B40" s="62" t="s">
        <v>47</v>
      </c>
      <c r="C40" s="61">
        <v>29579.32</v>
      </c>
      <c r="D40" s="61" t="s">
        <v>80</v>
      </c>
      <c r="E40">
        <f t="shared" si="0"/>
        <v>-3745.9690708499734</v>
      </c>
      <c r="F40">
        <f t="shared" si="1"/>
        <v>-3746</v>
      </c>
      <c r="G40">
        <f t="shared" si="2"/>
        <v>0.10778299999947194</v>
      </c>
      <c r="I40">
        <f t="shared" si="3"/>
        <v>0.10778299999947194</v>
      </c>
      <c r="O40">
        <f t="shared" ca="1" si="4"/>
        <v>-0.10200289061975634</v>
      </c>
      <c r="Q40" s="2">
        <f t="shared" si="5"/>
        <v>14560.82</v>
      </c>
    </row>
    <row r="41" spans="1:17" x14ac:dyDescent="0.2">
      <c r="A41" s="61" t="s">
        <v>99</v>
      </c>
      <c r="B41" s="62" t="s">
        <v>43</v>
      </c>
      <c r="C41" s="61">
        <v>29633.22</v>
      </c>
      <c r="D41" s="61" t="s">
        <v>80</v>
      </c>
      <c r="E41">
        <f t="shared" si="0"/>
        <v>-3730.5020566967942</v>
      </c>
      <c r="F41">
        <f t="shared" si="1"/>
        <v>-3730.5</v>
      </c>
      <c r="G41">
        <f t="shared" si="2"/>
        <v>-7.1672500016575214E-3</v>
      </c>
      <c r="I41">
        <f t="shared" si="3"/>
        <v>-7.1672500016575214E-3</v>
      </c>
      <c r="O41">
        <f t="shared" ca="1" si="4"/>
        <v>-0.10143698499768944</v>
      </c>
      <c r="Q41" s="2">
        <f t="shared" si="5"/>
        <v>14614.720000000001</v>
      </c>
    </row>
    <row r="42" spans="1:17" x14ac:dyDescent="0.2">
      <c r="A42" s="61" t="s">
        <v>154</v>
      </c>
      <c r="B42" s="62" t="s">
        <v>47</v>
      </c>
      <c r="C42" s="61">
        <v>29903.315999999999</v>
      </c>
      <c r="D42" s="61" t="s">
        <v>80</v>
      </c>
      <c r="E42">
        <f t="shared" si="0"/>
        <v>-3652.9959592066839</v>
      </c>
      <c r="F42">
        <f t="shared" si="1"/>
        <v>-3653</v>
      </c>
      <c r="G42">
        <f t="shared" si="2"/>
        <v>1.408149999770103E-2</v>
      </c>
      <c r="I42">
        <f t="shared" si="3"/>
        <v>1.408149999770103E-2</v>
      </c>
      <c r="O42">
        <f t="shared" ca="1" si="4"/>
        <v>-9.8607456887355033E-2</v>
      </c>
      <c r="Q42" s="2">
        <f t="shared" si="5"/>
        <v>14884.815999999999</v>
      </c>
    </row>
    <row r="43" spans="1:17" x14ac:dyDescent="0.2">
      <c r="A43" s="61" t="s">
        <v>154</v>
      </c>
      <c r="B43" s="62" t="s">
        <v>47</v>
      </c>
      <c r="C43" s="61">
        <v>29959.221000000001</v>
      </c>
      <c r="D43" s="61" t="s">
        <v>80</v>
      </c>
      <c r="E43">
        <f t="shared" si="0"/>
        <v>-3636.9535950836134</v>
      </c>
      <c r="F43">
        <f t="shared" si="1"/>
        <v>-3637</v>
      </c>
      <c r="G43">
        <f t="shared" si="2"/>
        <v>0.16171349999785889</v>
      </c>
      <c r="I43">
        <f t="shared" si="3"/>
        <v>0.16171349999785889</v>
      </c>
      <c r="O43">
        <f t="shared" ca="1" si="4"/>
        <v>-9.8023296245221492E-2</v>
      </c>
      <c r="Q43" s="2">
        <f t="shared" si="5"/>
        <v>14940.721000000001</v>
      </c>
    </row>
    <row r="44" spans="1:17" x14ac:dyDescent="0.2">
      <c r="A44" s="61" t="s">
        <v>154</v>
      </c>
      <c r="B44" s="62" t="s">
        <v>47</v>
      </c>
      <c r="C44" s="61">
        <v>31262.245999999999</v>
      </c>
      <c r="D44" s="61" t="s">
        <v>80</v>
      </c>
      <c r="E44">
        <f t="shared" si="0"/>
        <v>-3263.0406801124482</v>
      </c>
      <c r="F44">
        <f t="shared" si="1"/>
        <v>-3263</v>
      </c>
      <c r="G44">
        <f t="shared" si="2"/>
        <v>-0.14176350000343518</v>
      </c>
      <c r="I44">
        <f t="shared" si="3"/>
        <v>-0.14176350000343518</v>
      </c>
      <c r="O44">
        <f t="shared" ca="1" si="4"/>
        <v>-8.436854123534962E-2</v>
      </c>
      <c r="Q44" s="2">
        <f t="shared" si="5"/>
        <v>16243.745999999999</v>
      </c>
    </row>
    <row r="45" spans="1:17" x14ac:dyDescent="0.2">
      <c r="A45" s="61" t="s">
        <v>154</v>
      </c>
      <c r="B45" s="62" t="s">
        <v>47</v>
      </c>
      <c r="C45" s="61">
        <v>31586.361000000001</v>
      </c>
      <c r="D45" s="61" t="s">
        <v>80</v>
      </c>
      <c r="E45">
        <f t="shared" si="0"/>
        <v>-3170.0334205158329</v>
      </c>
      <c r="F45">
        <f t="shared" si="1"/>
        <v>-3170</v>
      </c>
      <c r="G45">
        <f t="shared" si="2"/>
        <v>-0.11646500000279048</v>
      </c>
      <c r="I45">
        <f t="shared" si="3"/>
        <v>-0.11646500000279048</v>
      </c>
      <c r="O45">
        <f t="shared" ca="1" si="4"/>
        <v>-8.0973107502948338E-2</v>
      </c>
      <c r="Q45" s="2">
        <f t="shared" si="5"/>
        <v>16567.861000000001</v>
      </c>
    </row>
    <row r="46" spans="1:17" x14ac:dyDescent="0.2">
      <c r="A46" s="61" t="s">
        <v>154</v>
      </c>
      <c r="B46" s="62" t="s">
        <v>47</v>
      </c>
      <c r="C46" s="61">
        <v>32039.433000000001</v>
      </c>
      <c r="D46" s="61" t="s">
        <v>80</v>
      </c>
      <c r="E46">
        <f t="shared" si="0"/>
        <v>-3040.0209708607485</v>
      </c>
      <c r="F46">
        <f t="shared" si="1"/>
        <v>-3040</v>
      </c>
      <c r="G46">
        <f t="shared" si="2"/>
        <v>-7.3080000001937151E-2</v>
      </c>
      <c r="I46">
        <f t="shared" si="3"/>
        <v>-7.3080000001937151E-2</v>
      </c>
      <c r="O46">
        <f t="shared" ca="1" si="4"/>
        <v>-7.6226802285613196E-2</v>
      </c>
      <c r="Q46" s="2">
        <f t="shared" si="5"/>
        <v>17020.933000000001</v>
      </c>
    </row>
    <row r="47" spans="1:17" x14ac:dyDescent="0.2">
      <c r="A47" s="61" t="s">
        <v>154</v>
      </c>
      <c r="B47" s="62" t="s">
        <v>47</v>
      </c>
      <c r="C47" s="61">
        <v>32067.383999999998</v>
      </c>
      <c r="D47" s="61" t="s">
        <v>80</v>
      </c>
      <c r="E47">
        <f t="shared" si="0"/>
        <v>-3032.000219235601</v>
      </c>
      <c r="F47">
        <f t="shared" si="1"/>
        <v>-3032</v>
      </c>
      <c r="G47">
        <f t="shared" si="2"/>
        <v>-7.6400000398280099E-4</v>
      </c>
      <c r="I47">
        <f t="shared" si="3"/>
        <v>-7.6400000398280099E-4</v>
      </c>
      <c r="O47">
        <f t="shared" ca="1" si="4"/>
        <v>-7.5934721964546412E-2</v>
      </c>
      <c r="Q47" s="2">
        <f t="shared" si="5"/>
        <v>17048.883999999998</v>
      </c>
    </row>
    <row r="48" spans="1:17" x14ac:dyDescent="0.2">
      <c r="A48" s="61" t="s">
        <v>126</v>
      </c>
      <c r="B48" s="62" t="s">
        <v>47</v>
      </c>
      <c r="C48" s="61">
        <v>32412.496999999999</v>
      </c>
      <c r="D48" s="61" t="s">
        <v>80</v>
      </c>
      <c r="E48">
        <f t="shared" si="0"/>
        <v>-2932.9674241438379</v>
      </c>
      <c r="F48">
        <f t="shared" si="1"/>
        <v>-2933</v>
      </c>
      <c r="G48">
        <f t="shared" si="2"/>
        <v>0.11352149999584071</v>
      </c>
      <c r="I48">
        <f t="shared" si="3"/>
        <v>0.11352149999584071</v>
      </c>
      <c r="O48">
        <f t="shared" ca="1" si="4"/>
        <v>-7.2320227991345049E-2</v>
      </c>
      <c r="Q48" s="2">
        <f t="shared" si="5"/>
        <v>17393.996999999999</v>
      </c>
    </row>
    <row r="49" spans="1:21" x14ac:dyDescent="0.2">
      <c r="A49" s="61" t="s">
        <v>99</v>
      </c>
      <c r="B49" s="62" t="s">
        <v>43</v>
      </c>
      <c r="C49" s="61">
        <v>32445.396000000001</v>
      </c>
      <c r="D49" s="61" t="s">
        <v>80</v>
      </c>
      <c r="E49">
        <f t="shared" si="0"/>
        <v>-2923.5268063585791</v>
      </c>
      <c r="F49">
        <f t="shared" si="1"/>
        <v>-2923.5</v>
      </c>
      <c r="G49">
        <f t="shared" si="2"/>
        <v>-9.3415750001440756E-2</v>
      </c>
      <c r="I49">
        <f t="shared" si="3"/>
        <v>-9.3415750001440756E-2</v>
      </c>
      <c r="O49">
        <f t="shared" ca="1" si="4"/>
        <v>-7.197338261007824E-2</v>
      </c>
      <c r="Q49" s="2">
        <f t="shared" si="5"/>
        <v>17426.896000000001</v>
      </c>
    </row>
    <row r="50" spans="1:21" x14ac:dyDescent="0.2">
      <c r="A50" s="61" t="s">
        <v>86</v>
      </c>
      <c r="B50" s="62" t="s">
        <v>47</v>
      </c>
      <c r="C50" s="61">
        <v>32562.174999999999</v>
      </c>
      <c r="D50" s="61" t="s">
        <v>80</v>
      </c>
      <c r="E50">
        <f t="shared" si="0"/>
        <v>-2890.0161858429196</v>
      </c>
      <c r="F50">
        <f t="shared" si="1"/>
        <v>-2890</v>
      </c>
      <c r="G50">
        <f t="shared" si="2"/>
        <v>-5.640500000299653E-2</v>
      </c>
      <c r="I50">
        <f t="shared" si="3"/>
        <v>-5.640500000299653E-2</v>
      </c>
      <c r="O50">
        <f t="shared" ca="1" si="4"/>
        <v>-7.0750296265611107E-2</v>
      </c>
      <c r="Q50" s="2">
        <f t="shared" si="5"/>
        <v>17543.674999999999</v>
      </c>
    </row>
    <row r="51" spans="1:21" x14ac:dyDescent="0.2">
      <c r="A51" s="61" t="s">
        <v>154</v>
      </c>
      <c r="B51" s="62" t="s">
        <v>47</v>
      </c>
      <c r="C51" s="61">
        <v>32771.269</v>
      </c>
      <c r="D51" s="61" t="s">
        <v>80</v>
      </c>
      <c r="E51">
        <f t="shared" si="0"/>
        <v>-2830.0150753170424</v>
      </c>
      <c r="F51">
        <f t="shared" si="1"/>
        <v>-2830</v>
      </c>
      <c r="G51">
        <f t="shared" si="2"/>
        <v>-5.2535000002535526E-2</v>
      </c>
      <c r="I51">
        <f t="shared" si="3"/>
        <v>-5.2535000002535526E-2</v>
      </c>
      <c r="O51">
        <f t="shared" ca="1" si="4"/>
        <v>-6.8559693857610279E-2</v>
      </c>
      <c r="Q51" s="2">
        <f t="shared" si="5"/>
        <v>17752.769</v>
      </c>
    </row>
    <row r="52" spans="1:21" x14ac:dyDescent="0.2">
      <c r="A52" s="61" t="s">
        <v>154</v>
      </c>
      <c r="B52" s="62" t="s">
        <v>47</v>
      </c>
      <c r="C52" s="61">
        <v>32792.167000000001</v>
      </c>
      <c r="D52" s="61" t="s">
        <v>80</v>
      </c>
      <c r="E52">
        <f t="shared" si="0"/>
        <v>-2824.0182355809911</v>
      </c>
      <c r="F52">
        <f t="shared" si="1"/>
        <v>-2824</v>
      </c>
      <c r="G52">
        <f t="shared" si="2"/>
        <v>-6.3548000005539507E-2</v>
      </c>
      <c r="I52">
        <f t="shared" si="3"/>
        <v>-6.3548000005539507E-2</v>
      </c>
      <c r="O52">
        <f t="shared" ca="1" si="4"/>
        <v>-6.8340633616810198E-2</v>
      </c>
      <c r="Q52" s="2">
        <f t="shared" si="5"/>
        <v>17773.667000000001</v>
      </c>
    </row>
    <row r="53" spans="1:21" x14ac:dyDescent="0.2">
      <c r="A53" s="61" t="s">
        <v>154</v>
      </c>
      <c r="B53" s="62" t="s">
        <v>47</v>
      </c>
      <c r="C53" s="61">
        <v>32799.277999999998</v>
      </c>
      <c r="D53" s="61" t="s">
        <v>80</v>
      </c>
      <c r="E53">
        <f t="shared" ref="E53:E84" si="6">+(C53-C$7)/C$8</f>
        <v>-2821.9776801516182</v>
      </c>
      <c r="F53">
        <f t="shared" ref="F53:F84" si="7">ROUND(2*E53,0)/2</f>
        <v>-2822</v>
      </c>
      <c r="G53">
        <f t="shared" si="2"/>
        <v>7.7780999992683064E-2</v>
      </c>
      <c r="I53">
        <f t="shared" si="3"/>
        <v>7.7780999992683064E-2</v>
      </c>
      <c r="O53">
        <f t="shared" ref="O53:O84" ca="1" si="8">+C$11+C$12*F53</f>
        <v>-6.8267613536543495E-2</v>
      </c>
      <c r="Q53" s="2">
        <f t="shared" ref="Q53:Q84" si="9">+C53-15018.5</f>
        <v>17780.777999999998</v>
      </c>
    </row>
    <row r="54" spans="1:21" x14ac:dyDescent="0.2">
      <c r="A54" s="61" t="s">
        <v>154</v>
      </c>
      <c r="B54" s="62" t="s">
        <v>47</v>
      </c>
      <c r="C54" s="61">
        <v>33116.307999999997</v>
      </c>
      <c r="D54" s="61" t="s">
        <v>80</v>
      </c>
      <c r="E54">
        <f t="shared" si="6"/>
        <v>-2731.0035150870121</v>
      </c>
      <c r="F54">
        <f t="shared" si="7"/>
        <v>-2731</v>
      </c>
      <c r="G54">
        <f t="shared" si="2"/>
        <v>-1.224950000323588E-2</v>
      </c>
      <c r="I54">
        <f t="shared" si="3"/>
        <v>-1.224950000323588E-2</v>
      </c>
      <c r="O54">
        <f t="shared" ca="1" si="8"/>
        <v>-6.4945199884408902E-2</v>
      </c>
      <c r="Q54" s="2">
        <f t="shared" si="9"/>
        <v>18097.807999999997</v>
      </c>
    </row>
    <row r="55" spans="1:21" x14ac:dyDescent="0.2">
      <c r="A55" s="61" t="s">
        <v>154</v>
      </c>
      <c r="B55" s="62" t="s">
        <v>47</v>
      </c>
      <c r="C55" s="61">
        <v>33123.267</v>
      </c>
      <c r="D55" s="61" t="s">
        <v>80</v>
      </c>
      <c r="E55">
        <f t="shared" si="6"/>
        <v>-2729.0065772114644</v>
      </c>
      <c r="F55">
        <f t="shared" si="7"/>
        <v>-2729</v>
      </c>
      <c r="G55">
        <f t="shared" si="2"/>
        <v>-2.2920499999599997E-2</v>
      </c>
      <c r="I55">
        <f t="shared" si="3"/>
        <v>-2.2920499999599997E-2</v>
      </c>
      <c r="O55">
        <f t="shared" ca="1" si="8"/>
        <v>-6.4872179804142213E-2</v>
      </c>
      <c r="Q55" s="2">
        <f t="shared" si="9"/>
        <v>18104.767</v>
      </c>
    </row>
    <row r="56" spans="1:21" x14ac:dyDescent="0.2">
      <c r="A56" s="61" t="s">
        <v>99</v>
      </c>
      <c r="B56" s="62" t="s">
        <v>43</v>
      </c>
      <c r="C56" s="61">
        <v>33508.446000000004</v>
      </c>
      <c r="D56" s="61" t="s">
        <v>80</v>
      </c>
      <c r="E56">
        <f t="shared" si="6"/>
        <v>-2618.4765392799745</v>
      </c>
      <c r="F56">
        <f t="shared" si="7"/>
        <v>-2618.5</v>
      </c>
      <c r="G56">
        <f t="shared" si="2"/>
        <v>8.1756749998021405E-2</v>
      </c>
      <c r="I56">
        <f t="shared" si="3"/>
        <v>8.1756749998021405E-2</v>
      </c>
      <c r="O56">
        <f t="shared" ca="1" si="8"/>
        <v>-6.0837820369407339E-2</v>
      </c>
      <c r="Q56" s="2">
        <f t="shared" si="9"/>
        <v>18489.946000000004</v>
      </c>
    </row>
    <row r="57" spans="1:21" x14ac:dyDescent="0.2">
      <c r="A57" s="61" t="s">
        <v>199</v>
      </c>
      <c r="B57" s="62" t="s">
        <v>47</v>
      </c>
      <c r="C57" s="61">
        <v>33865.506000000001</v>
      </c>
      <c r="D57" s="61" t="s">
        <v>80</v>
      </c>
      <c r="E57">
        <f t="shared" si="6"/>
        <v>-2516.0154618489169</v>
      </c>
      <c r="F57">
        <f t="shared" si="7"/>
        <v>-2516</v>
      </c>
      <c r="G57">
        <f t="shared" si="2"/>
        <v>-5.3882000000157859E-2</v>
      </c>
      <c r="I57">
        <f t="shared" si="3"/>
        <v>-5.3882000000157859E-2</v>
      </c>
      <c r="O57">
        <f t="shared" ca="1" si="8"/>
        <v>-5.7095541255739249E-2</v>
      </c>
      <c r="Q57" s="2">
        <f t="shared" si="9"/>
        <v>18847.006000000001</v>
      </c>
    </row>
    <row r="58" spans="1:21" x14ac:dyDescent="0.2">
      <c r="A58" s="61" t="s">
        <v>126</v>
      </c>
      <c r="B58" s="62" t="s">
        <v>47</v>
      </c>
      <c r="C58" s="61">
        <v>33914.328000000001</v>
      </c>
      <c r="D58" s="61" t="s">
        <v>80</v>
      </c>
      <c r="E58">
        <f t="shared" si="6"/>
        <v>-2502.0056183426741</v>
      </c>
      <c r="F58">
        <f t="shared" si="7"/>
        <v>-2502</v>
      </c>
      <c r="G58">
        <f t="shared" si="2"/>
        <v>-1.9578999999794178E-2</v>
      </c>
      <c r="I58">
        <f t="shared" si="3"/>
        <v>-1.9578999999794178E-2</v>
      </c>
      <c r="O58">
        <f t="shared" ca="1" si="8"/>
        <v>-5.6584400693872383E-2</v>
      </c>
      <c r="Q58" s="2">
        <f t="shared" si="9"/>
        <v>18895.828000000001</v>
      </c>
    </row>
    <row r="59" spans="1:21" x14ac:dyDescent="0.2">
      <c r="A59" s="61" t="s">
        <v>199</v>
      </c>
      <c r="B59" s="62" t="s">
        <v>47</v>
      </c>
      <c r="C59" s="61">
        <v>34245.421000000002</v>
      </c>
      <c r="D59" s="61" t="s">
        <v>80</v>
      </c>
      <c r="E59">
        <f t="shared" si="6"/>
        <v>-2406.9959686762836</v>
      </c>
      <c r="F59">
        <f t="shared" si="7"/>
        <v>-2407</v>
      </c>
      <c r="G59">
        <f t="shared" si="2"/>
        <v>1.4048500001081266E-2</v>
      </c>
      <c r="I59">
        <f t="shared" si="3"/>
        <v>1.4048500001081266E-2</v>
      </c>
      <c r="O59">
        <f t="shared" ca="1" si="8"/>
        <v>-5.3115946881204398E-2</v>
      </c>
      <c r="Q59" s="2">
        <f t="shared" si="9"/>
        <v>19226.921000000002</v>
      </c>
    </row>
    <row r="60" spans="1:21" x14ac:dyDescent="0.2">
      <c r="A60" s="61" t="s">
        <v>199</v>
      </c>
      <c r="B60" s="62" t="s">
        <v>47</v>
      </c>
      <c r="C60" s="61">
        <v>34255.387999999999</v>
      </c>
      <c r="D60" s="61" t="s">
        <v>80</v>
      </c>
      <c r="E60">
        <f t="shared" si="6"/>
        <v>-2404.1358623671058</v>
      </c>
      <c r="F60">
        <f t="shared" si="7"/>
        <v>-2404</v>
      </c>
      <c r="O60">
        <f t="shared" ca="1" si="8"/>
        <v>-5.3006416760804365E-2</v>
      </c>
      <c r="Q60" s="2">
        <f t="shared" si="9"/>
        <v>19236.887999999999</v>
      </c>
      <c r="U60">
        <f>+C60-(C$7+F60*C$8)</f>
        <v>-0.47345800000039162</v>
      </c>
    </row>
    <row r="61" spans="1:21" x14ac:dyDescent="0.2">
      <c r="A61" s="61" t="s">
        <v>199</v>
      </c>
      <c r="B61" s="62" t="s">
        <v>47</v>
      </c>
      <c r="C61" s="61">
        <v>34562.449999999997</v>
      </c>
      <c r="D61" s="61" t="s">
        <v>80</v>
      </c>
      <c r="E61">
        <f t="shared" si="6"/>
        <v>-2316.0220905692695</v>
      </c>
      <c r="F61">
        <f t="shared" si="7"/>
        <v>-2316</v>
      </c>
      <c r="G61">
        <f t="shared" ref="G61:G92" si="10">+C61-(C$7+F61*C$8)</f>
        <v>-7.6982000005955342E-2</v>
      </c>
      <c r="I61">
        <f t="shared" ref="I61:I92" si="11">+G61</f>
        <v>-7.6982000005955342E-2</v>
      </c>
      <c r="O61">
        <f t="shared" ca="1" si="8"/>
        <v>-4.9793533229069806E-2</v>
      </c>
      <c r="Q61" s="2">
        <f t="shared" si="9"/>
        <v>19543.949999999997</v>
      </c>
    </row>
    <row r="62" spans="1:21" x14ac:dyDescent="0.2">
      <c r="A62" s="61" t="s">
        <v>126</v>
      </c>
      <c r="B62" s="62" t="s">
        <v>47</v>
      </c>
      <c r="C62" s="61">
        <v>34569.478999999999</v>
      </c>
      <c r="D62" s="61" t="s">
        <v>80</v>
      </c>
      <c r="E62">
        <f t="shared" si="6"/>
        <v>-2314.0050656623544</v>
      </c>
      <c r="F62">
        <f t="shared" si="7"/>
        <v>-2314</v>
      </c>
      <c r="G62">
        <f t="shared" si="10"/>
        <v>-1.7653000002610497E-2</v>
      </c>
      <c r="I62">
        <f t="shared" si="11"/>
        <v>-1.7653000002610497E-2</v>
      </c>
      <c r="O62">
        <f t="shared" ca="1" si="8"/>
        <v>-4.9720513148803117E-2</v>
      </c>
      <c r="Q62" s="2">
        <f t="shared" si="9"/>
        <v>19550.978999999999</v>
      </c>
    </row>
    <row r="63" spans="1:21" x14ac:dyDescent="0.2">
      <c r="A63" s="61" t="s">
        <v>199</v>
      </c>
      <c r="B63" s="62" t="s">
        <v>47</v>
      </c>
      <c r="C63" s="61">
        <v>34576.453999999998</v>
      </c>
      <c r="D63" s="61" t="s">
        <v>80</v>
      </c>
      <c r="E63">
        <f t="shared" si="6"/>
        <v>-2312.0035364653527</v>
      </c>
      <c r="F63">
        <f t="shared" si="7"/>
        <v>-2312</v>
      </c>
      <c r="G63">
        <f t="shared" si="10"/>
        <v>-1.2324000002990942E-2</v>
      </c>
      <c r="I63">
        <f t="shared" si="11"/>
        <v>-1.2324000002990942E-2</v>
      </c>
      <c r="O63">
        <f t="shared" ca="1" si="8"/>
        <v>-4.9647493068536414E-2</v>
      </c>
      <c r="Q63" s="2">
        <f t="shared" si="9"/>
        <v>19557.953999999998</v>
      </c>
    </row>
    <row r="64" spans="1:21" x14ac:dyDescent="0.2">
      <c r="A64" s="61" t="s">
        <v>126</v>
      </c>
      <c r="B64" s="62" t="s">
        <v>47</v>
      </c>
      <c r="C64" s="61">
        <v>35691.480000000003</v>
      </c>
      <c r="D64" s="61" t="s">
        <v>80</v>
      </c>
      <c r="E64">
        <f t="shared" si="6"/>
        <v>-1992.0383616385909</v>
      </c>
      <c r="F64">
        <f t="shared" si="7"/>
        <v>-1992</v>
      </c>
      <c r="G64">
        <f t="shared" si="10"/>
        <v>-0.13368400000035763</v>
      </c>
      <c r="I64">
        <f t="shared" si="11"/>
        <v>-0.13368400000035763</v>
      </c>
      <c r="O64">
        <f t="shared" ca="1" si="8"/>
        <v>-3.7964280225865302E-2</v>
      </c>
      <c r="Q64" s="2">
        <f t="shared" si="9"/>
        <v>20672.980000000003</v>
      </c>
    </row>
    <row r="65" spans="1:17" x14ac:dyDescent="0.2">
      <c r="A65" s="61" t="s">
        <v>126</v>
      </c>
      <c r="B65" s="62" t="s">
        <v>47</v>
      </c>
      <c r="C65" s="61">
        <v>35698.428</v>
      </c>
      <c r="D65" s="61" t="s">
        <v>80</v>
      </c>
      <c r="E65">
        <f t="shared" si="6"/>
        <v>-1990.0445802965457</v>
      </c>
      <c r="F65">
        <f t="shared" si="7"/>
        <v>-1990</v>
      </c>
      <c r="G65">
        <f t="shared" si="10"/>
        <v>-0.15535500000260072</v>
      </c>
      <c r="I65">
        <f t="shared" si="11"/>
        <v>-0.15535500000260072</v>
      </c>
      <c r="O65">
        <f t="shared" ca="1" si="8"/>
        <v>-3.7891260145598613E-2</v>
      </c>
      <c r="Q65" s="2">
        <f t="shared" si="9"/>
        <v>20679.928</v>
      </c>
    </row>
    <row r="66" spans="1:17" x14ac:dyDescent="0.2">
      <c r="A66" s="61" t="s">
        <v>126</v>
      </c>
      <c r="B66" s="62" t="s">
        <v>47</v>
      </c>
      <c r="C66" s="61">
        <v>36754.485000000001</v>
      </c>
      <c r="D66" s="61" t="s">
        <v>80</v>
      </c>
      <c r="E66">
        <f t="shared" si="6"/>
        <v>-1687.0010076515814</v>
      </c>
      <c r="F66">
        <f t="shared" si="7"/>
        <v>-1687</v>
      </c>
      <c r="G66">
        <f t="shared" si="10"/>
        <v>-3.5114999991492368E-3</v>
      </c>
      <c r="I66">
        <f t="shared" si="11"/>
        <v>-3.5114999991492368E-3</v>
      </c>
      <c r="O66">
        <f t="shared" ca="1" si="8"/>
        <v>-2.6828717985194407E-2</v>
      </c>
      <c r="Q66" s="2">
        <f t="shared" si="9"/>
        <v>21735.985000000001</v>
      </c>
    </row>
    <row r="67" spans="1:17" x14ac:dyDescent="0.2">
      <c r="A67" s="61" t="s">
        <v>199</v>
      </c>
      <c r="B67" s="62" t="s">
        <v>47</v>
      </c>
      <c r="C67" s="61">
        <v>37106.432000000001</v>
      </c>
      <c r="D67" s="61" t="s">
        <v>80</v>
      </c>
      <c r="E67">
        <f t="shared" si="6"/>
        <v>-1586.007144383143</v>
      </c>
      <c r="F67">
        <f t="shared" si="7"/>
        <v>-1586</v>
      </c>
      <c r="G67">
        <f t="shared" si="10"/>
        <v>-2.4897000002965797E-2</v>
      </c>
      <c r="I67">
        <f t="shared" si="11"/>
        <v>-2.4897000002965797E-2</v>
      </c>
      <c r="O67">
        <f t="shared" ca="1" si="8"/>
        <v>-2.3141203931726334E-2</v>
      </c>
      <c r="Q67" s="2">
        <f t="shared" si="9"/>
        <v>22087.932000000001</v>
      </c>
    </row>
    <row r="68" spans="1:17" x14ac:dyDescent="0.2">
      <c r="A68" s="61" t="s">
        <v>99</v>
      </c>
      <c r="B68" s="62" t="s">
        <v>43</v>
      </c>
      <c r="C68" s="61">
        <v>37146.491999999998</v>
      </c>
      <c r="D68" s="61" t="s">
        <v>80</v>
      </c>
      <c r="E68">
        <f t="shared" si="6"/>
        <v>-1574.5116232889627</v>
      </c>
      <c r="F68">
        <f t="shared" si="7"/>
        <v>-1574.5</v>
      </c>
      <c r="G68">
        <f t="shared" si="10"/>
        <v>-4.050525000639027E-2</v>
      </c>
      <c r="I68">
        <f t="shared" si="11"/>
        <v>-4.050525000639027E-2</v>
      </c>
      <c r="O68">
        <f t="shared" ca="1" si="8"/>
        <v>-2.2721338470192844E-2</v>
      </c>
      <c r="Q68" s="2">
        <f t="shared" si="9"/>
        <v>22127.991999999998</v>
      </c>
    </row>
    <row r="69" spans="1:17" x14ac:dyDescent="0.2">
      <c r="A69" s="61" t="s">
        <v>199</v>
      </c>
      <c r="B69" s="62" t="s">
        <v>47</v>
      </c>
      <c r="C69" s="61">
        <v>37172.495000000003</v>
      </c>
      <c r="D69" s="61" t="s">
        <v>80</v>
      </c>
      <c r="E69">
        <f t="shared" si="6"/>
        <v>-1567.049865051019</v>
      </c>
      <c r="F69">
        <f t="shared" si="7"/>
        <v>-1567</v>
      </c>
      <c r="G69">
        <f t="shared" si="10"/>
        <v>-0.17377149999811081</v>
      </c>
      <c r="I69">
        <f t="shared" si="11"/>
        <v>-0.17377149999811081</v>
      </c>
      <c r="O69">
        <f t="shared" ca="1" si="8"/>
        <v>-2.2447513169192738E-2</v>
      </c>
      <c r="Q69" s="2">
        <f t="shared" si="9"/>
        <v>22153.995000000003</v>
      </c>
    </row>
    <row r="70" spans="1:17" x14ac:dyDescent="0.2">
      <c r="A70" s="61" t="s">
        <v>99</v>
      </c>
      <c r="B70" s="62" t="s">
        <v>43</v>
      </c>
      <c r="C70" s="61">
        <v>37188.35</v>
      </c>
      <c r="D70" s="61" t="s">
        <v>80</v>
      </c>
      <c r="E70">
        <f t="shared" si="6"/>
        <v>-1562.5001524462214</v>
      </c>
      <c r="F70">
        <f t="shared" si="7"/>
        <v>-1562.5</v>
      </c>
      <c r="G70">
        <f t="shared" si="10"/>
        <v>-5.3125000704312697E-4</v>
      </c>
      <c r="I70">
        <f t="shared" si="11"/>
        <v>-5.3125000704312697E-4</v>
      </c>
      <c r="O70">
        <f t="shared" ca="1" si="8"/>
        <v>-2.2283217988592674E-2</v>
      </c>
      <c r="Q70" s="2">
        <f t="shared" si="9"/>
        <v>22169.85</v>
      </c>
    </row>
    <row r="71" spans="1:17" x14ac:dyDescent="0.2">
      <c r="A71" s="61" t="s">
        <v>199</v>
      </c>
      <c r="B71" s="62" t="s">
        <v>47</v>
      </c>
      <c r="C71" s="61">
        <v>37200.375</v>
      </c>
      <c r="D71" s="61" t="s">
        <v>80</v>
      </c>
      <c r="E71">
        <f t="shared" si="6"/>
        <v>-1559.0494874148301</v>
      </c>
      <c r="F71">
        <f t="shared" si="7"/>
        <v>-1559</v>
      </c>
      <c r="G71">
        <f t="shared" si="10"/>
        <v>-0.17245550000370713</v>
      </c>
      <c r="I71">
        <f t="shared" si="11"/>
        <v>-0.17245550000370713</v>
      </c>
      <c r="O71">
        <f t="shared" ca="1" si="8"/>
        <v>-2.2155432848125961E-2</v>
      </c>
      <c r="Q71" s="2">
        <f t="shared" si="9"/>
        <v>22181.875</v>
      </c>
    </row>
    <row r="72" spans="1:17" x14ac:dyDescent="0.2">
      <c r="A72" s="61" t="s">
        <v>242</v>
      </c>
      <c r="B72" s="62" t="s">
        <v>43</v>
      </c>
      <c r="C72" s="61">
        <v>37202.402000000002</v>
      </c>
      <c r="D72" s="61" t="s">
        <v>80</v>
      </c>
      <c r="E72">
        <f t="shared" si="6"/>
        <v>-1558.4678243779372</v>
      </c>
      <c r="F72">
        <f t="shared" si="7"/>
        <v>-1558.5</v>
      </c>
      <c r="G72">
        <f t="shared" si="10"/>
        <v>0.1121267499984242</v>
      </c>
      <c r="I72">
        <f t="shared" si="11"/>
        <v>0.1121267499984242</v>
      </c>
      <c r="O72">
        <f t="shared" ca="1" si="8"/>
        <v>-2.2137177828059289E-2</v>
      </c>
      <c r="Q72" s="2">
        <f t="shared" si="9"/>
        <v>22183.902000000002</v>
      </c>
    </row>
    <row r="73" spans="1:17" x14ac:dyDescent="0.2">
      <c r="A73" s="61" t="s">
        <v>199</v>
      </c>
      <c r="B73" s="62" t="s">
        <v>47</v>
      </c>
      <c r="C73" s="61">
        <v>37221.375</v>
      </c>
      <c r="D73" s="61" t="s">
        <v>80</v>
      </c>
      <c r="E73">
        <f t="shared" si="6"/>
        <v>-1553.0233780045005</v>
      </c>
      <c r="F73">
        <f t="shared" si="7"/>
        <v>-1553</v>
      </c>
      <c r="G73">
        <f t="shared" si="10"/>
        <v>-8.1468500000482891E-2</v>
      </c>
      <c r="I73">
        <f t="shared" si="11"/>
        <v>-8.1468500000482891E-2</v>
      </c>
      <c r="O73">
        <f t="shared" ca="1" si="8"/>
        <v>-2.1936372607325873E-2</v>
      </c>
      <c r="Q73" s="2">
        <f t="shared" si="9"/>
        <v>22202.875</v>
      </c>
    </row>
    <row r="74" spans="1:17" x14ac:dyDescent="0.2">
      <c r="A74" s="61" t="s">
        <v>199</v>
      </c>
      <c r="B74" s="62" t="s">
        <v>47</v>
      </c>
      <c r="C74" s="61">
        <v>37249.213000000003</v>
      </c>
      <c r="D74" s="61" t="s">
        <v>80</v>
      </c>
      <c r="E74">
        <f t="shared" si="6"/>
        <v>-1545.0350525871306</v>
      </c>
      <c r="F74">
        <f t="shared" si="7"/>
        <v>-1545</v>
      </c>
      <c r="G74">
        <f t="shared" si="10"/>
        <v>-0.12215250000008382</v>
      </c>
      <c r="I74">
        <f t="shared" si="11"/>
        <v>-0.12215250000008382</v>
      </c>
      <c r="O74">
        <f t="shared" ca="1" si="8"/>
        <v>-2.1644292286259095E-2</v>
      </c>
      <c r="Q74" s="2">
        <f t="shared" si="9"/>
        <v>22230.713000000003</v>
      </c>
    </row>
    <row r="75" spans="1:17" x14ac:dyDescent="0.2">
      <c r="A75" s="61" t="s">
        <v>242</v>
      </c>
      <c r="B75" s="62" t="s">
        <v>47</v>
      </c>
      <c r="C75" s="61">
        <v>37249.300000000003</v>
      </c>
      <c r="D75" s="61" t="s">
        <v>80</v>
      </c>
      <c r="E75">
        <f t="shared" si="6"/>
        <v>-1545.0100872767164</v>
      </c>
      <c r="F75">
        <f t="shared" si="7"/>
        <v>-1545</v>
      </c>
      <c r="G75">
        <f t="shared" si="10"/>
        <v>-3.515250000054948E-2</v>
      </c>
      <c r="I75">
        <f t="shared" si="11"/>
        <v>-3.515250000054948E-2</v>
      </c>
      <c r="O75">
        <f t="shared" ca="1" si="8"/>
        <v>-2.1644292286259095E-2</v>
      </c>
      <c r="Q75" s="2">
        <f t="shared" si="9"/>
        <v>22230.800000000003</v>
      </c>
    </row>
    <row r="76" spans="1:17" x14ac:dyDescent="0.2">
      <c r="A76" s="61" t="s">
        <v>126</v>
      </c>
      <c r="B76" s="62" t="s">
        <v>47</v>
      </c>
      <c r="C76" s="61">
        <v>37472.493999999999</v>
      </c>
      <c r="D76" s="61" t="s">
        <v>80</v>
      </c>
      <c r="E76">
        <f t="shared" si="6"/>
        <v>-1480.9628747181907</v>
      </c>
      <c r="F76">
        <f t="shared" si="7"/>
        <v>-1481</v>
      </c>
      <c r="G76">
        <f t="shared" si="10"/>
        <v>0.12937549999332987</v>
      </c>
      <c r="I76">
        <f t="shared" si="11"/>
        <v>0.12937549999332987</v>
      </c>
      <c r="O76">
        <f t="shared" ca="1" si="8"/>
        <v>-1.9307649717724876E-2</v>
      </c>
      <c r="Q76" s="2">
        <f t="shared" si="9"/>
        <v>22453.993999999999</v>
      </c>
    </row>
    <row r="77" spans="1:17" x14ac:dyDescent="0.2">
      <c r="A77" s="61" t="s">
        <v>199</v>
      </c>
      <c r="B77" s="62" t="s">
        <v>47</v>
      </c>
      <c r="C77" s="61">
        <v>37524.485000000001</v>
      </c>
      <c r="D77" s="61" t="s">
        <v>80</v>
      </c>
      <c r="E77">
        <f t="shared" si="6"/>
        <v>-1466.0436626061696</v>
      </c>
      <c r="F77">
        <f t="shared" si="7"/>
        <v>-1466</v>
      </c>
      <c r="G77">
        <f t="shared" si="10"/>
        <v>-0.15215700000408106</v>
      </c>
      <c r="I77">
        <f t="shared" si="11"/>
        <v>-0.15215700000408106</v>
      </c>
      <c r="O77">
        <f t="shared" ca="1" si="8"/>
        <v>-1.8759999115724665E-2</v>
      </c>
      <c r="Q77" s="2">
        <f t="shared" si="9"/>
        <v>22505.985000000001</v>
      </c>
    </row>
    <row r="78" spans="1:17" x14ac:dyDescent="0.2">
      <c r="A78" s="61" t="s">
        <v>199</v>
      </c>
      <c r="B78" s="62" t="s">
        <v>47</v>
      </c>
      <c r="C78" s="61">
        <v>37552.400999999998</v>
      </c>
      <c r="D78" s="61" t="s">
        <v>80</v>
      </c>
      <c r="E78">
        <f t="shared" si="6"/>
        <v>-1458.0329544967058</v>
      </c>
      <c r="F78">
        <f t="shared" si="7"/>
        <v>-1458</v>
      </c>
      <c r="G78">
        <f t="shared" si="10"/>
        <v>-0.11484100000234321</v>
      </c>
      <c r="I78">
        <f t="shared" si="11"/>
        <v>-0.11484100000234321</v>
      </c>
      <c r="O78">
        <f t="shared" ca="1" si="8"/>
        <v>-1.8467918794657888E-2</v>
      </c>
      <c r="Q78" s="2">
        <f t="shared" si="9"/>
        <v>22533.900999999998</v>
      </c>
    </row>
    <row r="79" spans="1:17" x14ac:dyDescent="0.2">
      <c r="A79" s="61" t="s">
        <v>199</v>
      </c>
      <c r="B79" s="62" t="s">
        <v>47</v>
      </c>
      <c r="C79" s="61">
        <v>37559.387999999999</v>
      </c>
      <c r="D79" s="61" t="s">
        <v>80</v>
      </c>
      <c r="E79">
        <f t="shared" si="6"/>
        <v>-1456.0279818086115</v>
      </c>
      <c r="F79">
        <f t="shared" si="7"/>
        <v>-1456</v>
      </c>
      <c r="G79">
        <f t="shared" si="10"/>
        <v>-9.7512000000278931E-2</v>
      </c>
      <c r="I79">
        <f t="shared" si="11"/>
        <v>-9.7512000000278931E-2</v>
      </c>
      <c r="O79">
        <f t="shared" ca="1" si="8"/>
        <v>-1.8394898714391199E-2</v>
      </c>
      <c r="Q79" s="2">
        <f t="shared" si="9"/>
        <v>22540.887999999999</v>
      </c>
    </row>
    <row r="80" spans="1:17" x14ac:dyDescent="0.2">
      <c r="A80" s="61" t="s">
        <v>242</v>
      </c>
      <c r="B80" s="62" t="s">
        <v>47</v>
      </c>
      <c r="C80" s="61">
        <v>37559.434999999998</v>
      </c>
      <c r="D80" s="61" t="s">
        <v>80</v>
      </c>
      <c r="E80">
        <f t="shared" si="6"/>
        <v>-1456.0144948018365</v>
      </c>
      <c r="F80">
        <f t="shared" si="7"/>
        <v>-1456</v>
      </c>
      <c r="G80">
        <f t="shared" si="10"/>
        <v>-5.0512000001617707E-2</v>
      </c>
      <c r="I80">
        <f t="shared" si="11"/>
        <v>-5.0512000001617707E-2</v>
      </c>
      <c r="O80">
        <f t="shared" ca="1" si="8"/>
        <v>-1.8394898714391199E-2</v>
      </c>
      <c r="Q80" s="2">
        <f t="shared" si="9"/>
        <v>22540.934999999998</v>
      </c>
    </row>
    <row r="81" spans="1:17" x14ac:dyDescent="0.2">
      <c r="A81" s="61" t="s">
        <v>99</v>
      </c>
      <c r="B81" s="62" t="s">
        <v>43</v>
      </c>
      <c r="C81" s="61">
        <v>37669.214999999997</v>
      </c>
      <c r="D81" s="61" t="s">
        <v>80</v>
      </c>
      <c r="E81">
        <f t="shared" si="6"/>
        <v>-1424.5122904653624</v>
      </c>
      <c r="F81">
        <f t="shared" si="7"/>
        <v>-1424.5</v>
      </c>
      <c r="G81">
        <f t="shared" si="10"/>
        <v>-4.283025000768248E-2</v>
      </c>
      <c r="I81">
        <f t="shared" si="11"/>
        <v>-4.283025000768248E-2</v>
      </c>
      <c r="O81">
        <f t="shared" ca="1" si="8"/>
        <v>-1.7244832450190761E-2</v>
      </c>
      <c r="Q81" s="2">
        <f t="shared" si="9"/>
        <v>22650.714999999997</v>
      </c>
    </row>
    <row r="82" spans="1:17" x14ac:dyDescent="0.2">
      <c r="A82" s="61" t="s">
        <v>199</v>
      </c>
      <c r="B82" s="62" t="s">
        <v>47</v>
      </c>
      <c r="C82" s="61">
        <v>37855.542999999998</v>
      </c>
      <c r="D82" s="61" t="s">
        <v>80</v>
      </c>
      <c r="E82">
        <f t="shared" si="6"/>
        <v>-1371.044056455464</v>
      </c>
      <c r="F82">
        <f t="shared" si="7"/>
        <v>-1371</v>
      </c>
      <c r="G82">
        <f t="shared" si="10"/>
        <v>-0.15352950000669807</v>
      </c>
      <c r="I82">
        <f t="shared" si="11"/>
        <v>-0.15352950000669807</v>
      </c>
      <c r="O82">
        <f t="shared" ca="1" si="8"/>
        <v>-1.5291545303056681E-2</v>
      </c>
      <c r="Q82" s="2">
        <f t="shared" si="9"/>
        <v>22837.042999999998</v>
      </c>
    </row>
    <row r="83" spans="1:17" x14ac:dyDescent="0.2">
      <c r="A83" s="61" t="s">
        <v>126</v>
      </c>
      <c r="B83" s="62" t="s">
        <v>47</v>
      </c>
      <c r="C83" s="61">
        <v>37883.432999999997</v>
      </c>
      <c r="D83" s="61" t="s">
        <v>80</v>
      </c>
      <c r="E83">
        <f t="shared" si="6"/>
        <v>-1363.0408092433647</v>
      </c>
      <c r="F83">
        <f t="shared" si="7"/>
        <v>-1363</v>
      </c>
      <c r="G83">
        <f t="shared" si="10"/>
        <v>-0.14221350000298116</v>
      </c>
      <c r="I83">
        <f t="shared" si="11"/>
        <v>-0.14221350000298116</v>
      </c>
      <c r="O83">
        <f t="shared" ca="1" si="8"/>
        <v>-1.4999464981989903E-2</v>
      </c>
      <c r="Q83" s="2">
        <f t="shared" si="9"/>
        <v>22864.932999999997</v>
      </c>
    </row>
    <row r="84" spans="1:17" x14ac:dyDescent="0.2">
      <c r="A84" s="61" t="s">
        <v>242</v>
      </c>
      <c r="B84" s="62" t="s">
        <v>43</v>
      </c>
      <c r="C84" s="61">
        <v>37885.406999999999</v>
      </c>
      <c r="D84" s="61" t="s">
        <v>80</v>
      </c>
      <c r="E84">
        <f t="shared" si="6"/>
        <v>-1362.4743549587931</v>
      </c>
      <c r="F84">
        <f t="shared" si="7"/>
        <v>-1362.5</v>
      </c>
      <c r="G84">
        <f t="shared" si="10"/>
        <v>8.9368749999266583E-2</v>
      </c>
      <c r="I84">
        <f t="shared" si="11"/>
        <v>8.9368749999266583E-2</v>
      </c>
      <c r="O84">
        <f t="shared" ca="1" si="8"/>
        <v>-1.4981209961923231E-2</v>
      </c>
      <c r="Q84" s="2">
        <f t="shared" si="9"/>
        <v>22866.906999999999</v>
      </c>
    </row>
    <row r="85" spans="1:17" x14ac:dyDescent="0.2">
      <c r="A85" s="61" t="s">
        <v>126</v>
      </c>
      <c r="B85" s="62" t="s">
        <v>47</v>
      </c>
      <c r="C85" s="61">
        <v>37904.411</v>
      </c>
      <c r="D85" s="61" t="s">
        <v>80</v>
      </c>
      <c r="E85">
        <f t="shared" ref="E85:E116" si="12">+(C85-C$7)/C$8</f>
        <v>-1357.0210129000359</v>
      </c>
      <c r="F85">
        <f t="shared" ref="F85:F116" si="13">ROUND(2*E85,0)/2</f>
        <v>-1357</v>
      </c>
      <c r="G85">
        <f t="shared" si="10"/>
        <v>-7.3226500004238915E-2</v>
      </c>
      <c r="I85">
        <f t="shared" si="11"/>
        <v>-7.3226500004238915E-2</v>
      </c>
      <c r="O85">
        <f t="shared" ref="O85:O116" ca="1" si="14">+C$11+C$12*F85</f>
        <v>-1.4780404741189822E-2</v>
      </c>
      <c r="Q85" s="2">
        <f t="shared" ref="Q85:Q116" si="15">+C85-15018.5</f>
        <v>22885.911</v>
      </c>
    </row>
    <row r="86" spans="1:17" x14ac:dyDescent="0.2">
      <c r="A86" s="61" t="s">
        <v>126</v>
      </c>
      <c r="B86" s="62" t="s">
        <v>47</v>
      </c>
      <c r="C86" s="61">
        <v>37932.387999999999</v>
      </c>
      <c r="D86" s="61" t="s">
        <v>80</v>
      </c>
      <c r="E86">
        <f t="shared" si="12"/>
        <v>-1348.9928003775224</v>
      </c>
      <c r="F86">
        <f t="shared" si="13"/>
        <v>-1349</v>
      </c>
      <c r="G86">
        <f t="shared" si="10"/>
        <v>2.5089499999012332E-2</v>
      </c>
      <c r="I86">
        <f t="shared" si="11"/>
        <v>2.5089499999012332E-2</v>
      </c>
      <c r="O86">
        <f t="shared" ca="1" si="14"/>
        <v>-1.4488324420123044E-2</v>
      </c>
      <c r="Q86" s="2">
        <f t="shared" si="15"/>
        <v>22913.887999999999</v>
      </c>
    </row>
    <row r="87" spans="1:17" x14ac:dyDescent="0.2">
      <c r="A87" s="61" t="s">
        <v>242</v>
      </c>
      <c r="B87" s="62" t="s">
        <v>47</v>
      </c>
      <c r="C87" s="61">
        <v>37932.406000000003</v>
      </c>
      <c r="D87" s="61" t="s">
        <v>80</v>
      </c>
      <c r="E87">
        <f t="shared" si="12"/>
        <v>-1348.9876351408841</v>
      </c>
      <c r="F87">
        <f t="shared" si="13"/>
        <v>-1349</v>
      </c>
      <c r="G87">
        <f t="shared" si="10"/>
        <v>4.3089500002679415E-2</v>
      </c>
      <c r="I87">
        <f t="shared" si="11"/>
        <v>4.3089500002679415E-2</v>
      </c>
      <c r="O87">
        <f t="shared" ca="1" si="14"/>
        <v>-1.4488324420123044E-2</v>
      </c>
      <c r="Q87" s="2">
        <f t="shared" si="15"/>
        <v>22913.906000000003</v>
      </c>
    </row>
    <row r="88" spans="1:17" x14ac:dyDescent="0.2">
      <c r="A88" s="61" t="s">
        <v>242</v>
      </c>
      <c r="B88" s="62" t="s">
        <v>47</v>
      </c>
      <c r="C88" s="61">
        <v>37939.339999999997</v>
      </c>
      <c r="D88" s="61" t="s">
        <v>77</v>
      </c>
      <c r="E88">
        <f t="shared" si="12"/>
        <v>-1346.9978712051131</v>
      </c>
      <c r="F88">
        <f t="shared" si="13"/>
        <v>-1347</v>
      </c>
      <c r="G88">
        <f t="shared" si="10"/>
        <v>7.4184999975841492E-3</v>
      </c>
      <c r="I88">
        <f t="shared" si="11"/>
        <v>7.4184999975841492E-3</v>
      </c>
      <c r="O88">
        <f t="shared" ca="1" si="14"/>
        <v>-1.4415304339856348E-2</v>
      </c>
      <c r="Q88" s="2">
        <f t="shared" si="15"/>
        <v>22920.839999999997</v>
      </c>
    </row>
    <row r="89" spans="1:17" x14ac:dyDescent="0.2">
      <c r="A89" s="61" t="s">
        <v>126</v>
      </c>
      <c r="B89" s="62" t="s">
        <v>47</v>
      </c>
      <c r="C89" s="61">
        <v>37939.366999999998</v>
      </c>
      <c r="D89" s="61" t="s">
        <v>77</v>
      </c>
      <c r="E89">
        <f t="shared" si="12"/>
        <v>-1346.9901233501564</v>
      </c>
      <c r="F89">
        <f t="shared" si="13"/>
        <v>-1347</v>
      </c>
      <c r="G89">
        <f t="shared" si="10"/>
        <v>3.4418499999446794E-2</v>
      </c>
      <c r="I89">
        <f t="shared" si="11"/>
        <v>3.4418499999446794E-2</v>
      </c>
      <c r="O89">
        <f t="shared" ca="1" si="14"/>
        <v>-1.4415304339856348E-2</v>
      </c>
      <c r="Q89" s="2">
        <f t="shared" si="15"/>
        <v>22920.866999999998</v>
      </c>
    </row>
    <row r="90" spans="1:17" x14ac:dyDescent="0.2">
      <c r="A90" s="61" t="s">
        <v>242</v>
      </c>
      <c r="B90" s="62" t="s">
        <v>47</v>
      </c>
      <c r="C90" s="61">
        <v>37960.294000000002</v>
      </c>
      <c r="D90" s="61" t="s">
        <v>77</v>
      </c>
      <c r="E90">
        <f t="shared" si="12"/>
        <v>-1340.9849618439669</v>
      </c>
      <c r="F90">
        <f t="shared" si="13"/>
        <v>-1341</v>
      </c>
      <c r="G90">
        <f t="shared" si="10"/>
        <v>5.2405499998712912E-2</v>
      </c>
      <c r="I90">
        <f t="shared" si="11"/>
        <v>5.2405499998712912E-2</v>
      </c>
      <c r="O90">
        <f t="shared" ca="1" si="14"/>
        <v>-1.4196244099056267E-2</v>
      </c>
      <c r="Q90" s="2">
        <f t="shared" si="15"/>
        <v>22941.794000000002</v>
      </c>
    </row>
    <row r="91" spans="1:17" x14ac:dyDescent="0.2">
      <c r="A91" s="61" t="s">
        <v>126</v>
      </c>
      <c r="B91" s="62" t="s">
        <v>47</v>
      </c>
      <c r="C91" s="61">
        <v>38113.64</v>
      </c>
      <c r="D91" s="61" t="s">
        <v>77</v>
      </c>
      <c r="E91">
        <f t="shared" si="12"/>
        <v>-1296.9811630993781</v>
      </c>
      <c r="F91">
        <f t="shared" si="13"/>
        <v>-1297</v>
      </c>
      <c r="G91">
        <f t="shared" si="10"/>
        <v>6.5643499998259358E-2</v>
      </c>
      <c r="I91">
        <f t="shared" si="11"/>
        <v>6.5643499998259358E-2</v>
      </c>
      <c r="O91">
        <f t="shared" ca="1" si="14"/>
        <v>-1.2589802333188987E-2</v>
      </c>
      <c r="Q91" s="2">
        <f t="shared" si="15"/>
        <v>23095.14</v>
      </c>
    </row>
    <row r="92" spans="1:17" x14ac:dyDescent="0.2">
      <c r="A92" s="61" t="s">
        <v>242</v>
      </c>
      <c r="B92" s="62" t="s">
        <v>47</v>
      </c>
      <c r="C92" s="61">
        <v>38235.506999999998</v>
      </c>
      <c r="D92" s="61" t="s">
        <v>77</v>
      </c>
      <c r="E92">
        <f t="shared" si="12"/>
        <v>-1262.0105023608733</v>
      </c>
      <c r="F92">
        <f t="shared" si="13"/>
        <v>-1262</v>
      </c>
      <c r="G92">
        <f t="shared" si="10"/>
        <v>-3.659900000639027E-2</v>
      </c>
      <c r="I92">
        <f t="shared" si="11"/>
        <v>-3.659900000639027E-2</v>
      </c>
      <c r="O92">
        <f t="shared" ca="1" si="14"/>
        <v>-1.1311950928521837E-2</v>
      </c>
      <c r="Q92" s="2">
        <f t="shared" si="15"/>
        <v>23217.006999999998</v>
      </c>
    </row>
    <row r="93" spans="1:17" x14ac:dyDescent="0.2">
      <c r="A93" s="61" t="s">
        <v>126</v>
      </c>
      <c r="B93" s="62" t="s">
        <v>47</v>
      </c>
      <c r="C93" s="61">
        <v>38256.425999999999</v>
      </c>
      <c r="D93" s="61" t="s">
        <v>80</v>
      </c>
      <c r="E93">
        <f t="shared" si="12"/>
        <v>-1256.0076365154118</v>
      </c>
      <c r="F93">
        <f t="shared" si="13"/>
        <v>-1256</v>
      </c>
      <c r="G93">
        <f t="shared" ref="G93:G124" si="16">+C93-(C$7+F93*C$8)</f>
        <v>-2.6612000001478009E-2</v>
      </c>
      <c r="I93">
        <f t="shared" ref="I93:I114" si="17">+G93</f>
        <v>-2.6612000001478009E-2</v>
      </c>
      <c r="O93">
        <f t="shared" ca="1" si="14"/>
        <v>-1.1092890687721749E-2</v>
      </c>
      <c r="Q93" s="2">
        <f t="shared" si="15"/>
        <v>23237.925999999999</v>
      </c>
    </row>
    <row r="94" spans="1:17" x14ac:dyDescent="0.2">
      <c r="A94" s="61" t="s">
        <v>126</v>
      </c>
      <c r="B94" s="62" t="s">
        <v>47</v>
      </c>
      <c r="C94" s="61">
        <v>38385.364999999998</v>
      </c>
      <c r="D94" s="61" t="s">
        <v>80</v>
      </c>
      <c r="E94">
        <f t="shared" si="12"/>
        <v>-1219.0076116935807</v>
      </c>
      <c r="F94">
        <f t="shared" si="13"/>
        <v>-1219</v>
      </c>
      <c r="G94">
        <f t="shared" si="16"/>
        <v>-2.6525500004936475E-2</v>
      </c>
      <c r="I94">
        <f t="shared" si="17"/>
        <v>-2.6525500004936475E-2</v>
      </c>
      <c r="O94">
        <f t="shared" ca="1" si="14"/>
        <v>-9.7420192027879021E-3</v>
      </c>
      <c r="Q94" s="2">
        <f t="shared" si="15"/>
        <v>23366.864999999998</v>
      </c>
    </row>
    <row r="95" spans="1:17" x14ac:dyDescent="0.2">
      <c r="A95" s="61" t="s">
        <v>126</v>
      </c>
      <c r="B95" s="62" t="s">
        <v>47</v>
      </c>
      <c r="C95" s="61">
        <v>38406.26</v>
      </c>
      <c r="D95" s="61" t="s">
        <v>80</v>
      </c>
      <c r="E95">
        <f t="shared" si="12"/>
        <v>-1213.0116328303016</v>
      </c>
      <c r="F95">
        <f t="shared" si="13"/>
        <v>-1213</v>
      </c>
      <c r="G95">
        <f t="shared" si="16"/>
        <v>-4.05384999976377E-2</v>
      </c>
      <c r="I95">
        <f t="shared" si="17"/>
        <v>-4.05384999976377E-2</v>
      </c>
      <c r="O95">
        <f t="shared" ca="1" si="14"/>
        <v>-9.5229589619878208E-3</v>
      </c>
      <c r="Q95" s="2">
        <f t="shared" si="15"/>
        <v>23387.760000000002</v>
      </c>
    </row>
    <row r="96" spans="1:17" x14ac:dyDescent="0.2">
      <c r="A96" s="61" t="s">
        <v>126</v>
      </c>
      <c r="B96" s="62" t="s">
        <v>47</v>
      </c>
      <c r="C96" s="61">
        <v>38587.474999999999</v>
      </c>
      <c r="D96" s="61" t="s">
        <v>80</v>
      </c>
      <c r="E96">
        <f t="shared" si="12"/>
        <v>-1161.0106129830244</v>
      </c>
      <c r="F96">
        <f t="shared" si="13"/>
        <v>-1161</v>
      </c>
      <c r="G96">
        <f t="shared" si="16"/>
        <v>-3.6984500002290588E-2</v>
      </c>
      <c r="I96">
        <f t="shared" si="17"/>
        <v>-3.6984500002290588E-2</v>
      </c>
      <c r="O96">
        <f t="shared" ca="1" si="14"/>
        <v>-7.6244368750537639E-3</v>
      </c>
      <c r="Q96" s="2">
        <f t="shared" si="15"/>
        <v>23568.974999999999</v>
      </c>
    </row>
    <row r="97" spans="1:33" x14ac:dyDescent="0.2">
      <c r="A97" s="61" t="s">
        <v>99</v>
      </c>
      <c r="B97" s="62" t="s">
        <v>43</v>
      </c>
      <c r="C97" s="61">
        <v>38641.487999999998</v>
      </c>
      <c r="D97" s="61" t="s">
        <v>80</v>
      </c>
      <c r="E97">
        <f t="shared" si="12"/>
        <v>-1145.5111726220664</v>
      </c>
      <c r="F97">
        <f t="shared" si="13"/>
        <v>-1145.5</v>
      </c>
      <c r="G97">
        <f t="shared" si="16"/>
        <v>-3.8934750002226792E-2</v>
      </c>
      <c r="I97">
        <f t="shared" si="17"/>
        <v>-3.8934750002226792E-2</v>
      </c>
      <c r="O97">
        <f t="shared" ca="1" si="14"/>
        <v>-7.0585312529868813E-3</v>
      </c>
      <c r="Q97" s="2">
        <f t="shared" si="15"/>
        <v>23622.987999999998</v>
      </c>
    </row>
    <row r="98" spans="1:33" x14ac:dyDescent="0.2">
      <c r="A98" s="61" t="s">
        <v>126</v>
      </c>
      <c r="B98" s="62" t="s">
        <v>47</v>
      </c>
      <c r="C98" s="61">
        <v>38817.669000000002</v>
      </c>
      <c r="D98" s="61" t="s">
        <v>80</v>
      </c>
      <c r="E98">
        <f t="shared" si="12"/>
        <v>-1094.9546972877201</v>
      </c>
      <c r="F98">
        <f t="shared" si="13"/>
        <v>-1095</v>
      </c>
      <c r="G98">
        <f t="shared" si="16"/>
        <v>0.15787249999993946</v>
      </c>
      <c r="I98">
        <f t="shared" si="17"/>
        <v>0.15787249999993946</v>
      </c>
      <c r="O98">
        <f t="shared" ca="1" si="14"/>
        <v>-5.2147742262528482E-3</v>
      </c>
      <c r="Q98" s="2">
        <f t="shared" si="15"/>
        <v>23799.169000000002</v>
      </c>
    </row>
    <row r="99" spans="1:33" x14ac:dyDescent="0.2">
      <c r="A99" s="61" t="s">
        <v>99</v>
      </c>
      <c r="B99" s="62" t="s">
        <v>43</v>
      </c>
      <c r="C99" s="61">
        <v>38885.546999999999</v>
      </c>
      <c r="D99" s="61" t="s">
        <v>80</v>
      </c>
      <c r="E99">
        <f t="shared" si="12"/>
        <v>-1075.4765899279905</v>
      </c>
      <c r="F99">
        <f t="shared" si="13"/>
        <v>-1075.5</v>
      </c>
      <c r="G99">
        <f t="shared" si="16"/>
        <v>8.1580249992839526E-2</v>
      </c>
      <c r="I99">
        <f t="shared" si="17"/>
        <v>8.1580249992839526E-2</v>
      </c>
      <c r="O99">
        <f t="shared" ca="1" si="14"/>
        <v>-4.5028284436525803E-3</v>
      </c>
      <c r="Q99" s="2">
        <f t="shared" si="15"/>
        <v>23867.046999999999</v>
      </c>
    </row>
    <row r="100" spans="1:33" x14ac:dyDescent="0.2">
      <c r="A100" s="61" t="s">
        <v>99</v>
      </c>
      <c r="B100" s="62" t="s">
        <v>43</v>
      </c>
      <c r="C100" s="61">
        <v>39028.377999999997</v>
      </c>
      <c r="D100" s="61" t="s">
        <v>80</v>
      </c>
      <c r="E100">
        <f t="shared" si="12"/>
        <v>-1034.490150252431</v>
      </c>
      <c r="F100">
        <f t="shared" si="13"/>
        <v>-1034.5</v>
      </c>
      <c r="G100">
        <f t="shared" si="16"/>
        <v>3.432474999135593E-2</v>
      </c>
      <c r="I100">
        <f t="shared" si="17"/>
        <v>3.432474999135593E-2</v>
      </c>
      <c r="O100">
        <f t="shared" ca="1" si="14"/>
        <v>-3.0059167981853416E-3</v>
      </c>
      <c r="Q100" s="2">
        <f t="shared" si="15"/>
        <v>24009.877999999997</v>
      </c>
    </row>
    <row r="101" spans="1:33" x14ac:dyDescent="0.2">
      <c r="A101" s="61" t="s">
        <v>99</v>
      </c>
      <c r="B101" s="62" t="s">
        <v>43</v>
      </c>
      <c r="C101" s="61">
        <v>39056.309000000001</v>
      </c>
      <c r="D101" s="61" t="s">
        <v>80</v>
      </c>
      <c r="E101">
        <f t="shared" si="12"/>
        <v>-1026.4751377791008</v>
      </c>
      <c r="F101">
        <f t="shared" si="13"/>
        <v>-1026.5</v>
      </c>
      <c r="G101">
        <f t="shared" si="16"/>
        <v>8.6640749999787658E-2</v>
      </c>
      <c r="I101">
        <f t="shared" si="17"/>
        <v>8.6640749999787658E-2</v>
      </c>
      <c r="O101">
        <f t="shared" ca="1" si="14"/>
        <v>-2.7138364771185641E-3</v>
      </c>
      <c r="Q101" s="2">
        <f t="shared" si="15"/>
        <v>24037.809000000001</v>
      </c>
    </row>
    <row r="102" spans="1:33" x14ac:dyDescent="0.2">
      <c r="A102" s="61" t="s">
        <v>199</v>
      </c>
      <c r="B102" s="62" t="s">
        <v>47</v>
      </c>
      <c r="C102" s="61">
        <v>39061.305999999997</v>
      </c>
      <c r="D102" s="61" t="s">
        <v>80</v>
      </c>
      <c r="E102">
        <f t="shared" si="12"/>
        <v>-1025.0412106970346</v>
      </c>
      <c r="F102">
        <f t="shared" si="13"/>
        <v>-1025</v>
      </c>
      <c r="G102">
        <f t="shared" si="16"/>
        <v>-0.14361250000365544</v>
      </c>
      <c r="I102">
        <f t="shared" si="17"/>
        <v>-0.14361250000365544</v>
      </c>
      <c r="O102">
        <f t="shared" ca="1" si="14"/>
        <v>-2.6590714169185403E-3</v>
      </c>
      <c r="Q102" s="2">
        <f t="shared" si="15"/>
        <v>24042.805999999997</v>
      </c>
    </row>
    <row r="103" spans="1:33" x14ac:dyDescent="0.2">
      <c r="A103" s="61" t="s">
        <v>199</v>
      </c>
      <c r="B103" s="62" t="s">
        <v>47</v>
      </c>
      <c r="C103" s="61">
        <v>39744.404999999999</v>
      </c>
      <c r="D103" s="61" t="s">
        <v>80</v>
      </c>
      <c r="E103">
        <f t="shared" si="12"/>
        <v>-829.02076726433825</v>
      </c>
      <c r="F103">
        <f t="shared" si="13"/>
        <v>-829</v>
      </c>
      <c r="G103">
        <f t="shared" si="16"/>
        <v>-7.2370500005490612E-2</v>
      </c>
      <c r="I103">
        <f t="shared" si="17"/>
        <v>-7.2370500005490612E-2</v>
      </c>
      <c r="O103">
        <f t="shared" ca="1" si="14"/>
        <v>4.4968964492175141E-3</v>
      </c>
      <c r="Q103" s="2">
        <f t="shared" si="15"/>
        <v>24725.904999999999</v>
      </c>
    </row>
    <row r="104" spans="1:33" x14ac:dyDescent="0.2">
      <c r="A104" s="61" t="s">
        <v>199</v>
      </c>
      <c r="B104" s="62" t="s">
        <v>47</v>
      </c>
      <c r="C104" s="61">
        <v>39765.396000000001</v>
      </c>
      <c r="D104" s="61" t="s">
        <v>80</v>
      </c>
      <c r="E104">
        <f t="shared" si="12"/>
        <v>-822.99724047232701</v>
      </c>
      <c r="F104">
        <f t="shared" si="13"/>
        <v>-823</v>
      </c>
      <c r="G104">
        <f t="shared" si="16"/>
        <v>9.616499999538064E-3</v>
      </c>
      <c r="I104">
        <f t="shared" si="17"/>
        <v>9.616499999538064E-3</v>
      </c>
      <c r="O104">
        <f t="shared" ca="1" si="14"/>
        <v>4.7159566900175955E-3</v>
      </c>
      <c r="Q104" s="2">
        <f t="shared" si="15"/>
        <v>24746.896000000001</v>
      </c>
    </row>
    <row r="105" spans="1:33" x14ac:dyDescent="0.2">
      <c r="A105" s="61" t="s">
        <v>199</v>
      </c>
      <c r="B105" s="62" t="s">
        <v>47</v>
      </c>
      <c r="C105" s="61">
        <v>39786.241999999998</v>
      </c>
      <c r="D105" s="61" t="s">
        <v>80</v>
      </c>
      <c r="E105">
        <f t="shared" si="12"/>
        <v>-817.01532253100731</v>
      </c>
      <c r="F105">
        <f t="shared" si="13"/>
        <v>-817</v>
      </c>
      <c r="G105">
        <f t="shared" si="16"/>
        <v>-5.3396500006783754E-2</v>
      </c>
      <c r="I105">
        <f t="shared" si="17"/>
        <v>-5.3396500006783754E-2</v>
      </c>
      <c r="O105">
        <f t="shared" ca="1" si="14"/>
        <v>4.9350169308176803E-3</v>
      </c>
      <c r="Q105" s="2">
        <f t="shared" si="15"/>
        <v>24767.741999999998</v>
      </c>
    </row>
    <row r="106" spans="1:33" x14ac:dyDescent="0.2">
      <c r="A106" s="61" t="s">
        <v>336</v>
      </c>
      <c r="B106" s="62" t="s">
        <v>43</v>
      </c>
      <c r="C106" s="61">
        <v>40007.512999999999</v>
      </c>
      <c r="D106" s="61" t="s">
        <v>80</v>
      </c>
      <c r="E106">
        <f t="shared" si="12"/>
        <v>-753.51992941991193</v>
      </c>
      <c r="F106">
        <f t="shared" si="13"/>
        <v>-753.5</v>
      </c>
      <c r="G106">
        <f t="shared" si="16"/>
        <v>-6.9450750001124106E-2</v>
      </c>
      <c r="I106">
        <f t="shared" si="17"/>
        <v>-6.9450750001124106E-2</v>
      </c>
      <c r="O106">
        <f t="shared" ca="1" si="14"/>
        <v>7.2534044792852276E-3</v>
      </c>
      <c r="Q106" s="2">
        <f t="shared" si="15"/>
        <v>24989.012999999999</v>
      </c>
    </row>
    <row r="107" spans="1:33" x14ac:dyDescent="0.2">
      <c r="A107" s="61" t="s">
        <v>199</v>
      </c>
      <c r="B107" s="62" t="s">
        <v>47</v>
      </c>
      <c r="C107" s="61">
        <v>40117.302000000003</v>
      </c>
      <c r="D107" s="61" t="s">
        <v>80</v>
      </c>
      <c r="E107">
        <f t="shared" si="12"/>
        <v>-722.01514246511761</v>
      </c>
      <c r="F107">
        <f t="shared" si="13"/>
        <v>-722</v>
      </c>
      <c r="G107">
        <f t="shared" si="16"/>
        <v>-5.2769000001717359E-2</v>
      </c>
      <c r="I107">
        <f t="shared" si="17"/>
        <v>-5.2769000001717359E-2</v>
      </c>
      <c r="O107">
        <f t="shared" ca="1" si="14"/>
        <v>8.4034707434856651E-3</v>
      </c>
      <c r="Q107" s="2">
        <f t="shared" si="15"/>
        <v>25098.802000000003</v>
      </c>
    </row>
    <row r="108" spans="1:33" x14ac:dyDescent="0.2">
      <c r="A108" t="s">
        <v>31</v>
      </c>
      <c r="B108" s="5"/>
      <c r="C108" s="14">
        <v>40441.491000000002</v>
      </c>
      <c r="D108" s="14"/>
      <c r="E108">
        <f t="shared" si="12"/>
        <v>-628.98664800677136</v>
      </c>
      <c r="F108">
        <f t="shared" si="13"/>
        <v>-629</v>
      </c>
      <c r="G108">
        <f t="shared" si="16"/>
        <v>4.6529499995813239E-2</v>
      </c>
      <c r="I108">
        <f t="shared" si="17"/>
        <v>4.6529499995813239E-2</v>
      </c>
      <c r="O108">
        <f t="shared" ca="1" si="14"/>
        <v>1.1798904475886957E-2</v>
      </c>
      <c r="Q108" s="2">
        <f t="shared" si="15"/>
        <v>25422.991000000002</v>
      </c>
      <c r="AB108" t="s">
        <v>30</v>
      </c>
      <c r="AG108" t="s">
        <v>32</v>
      </c>
    </row>
    <row r="109" spans="1:33" x14ac:dyDescent="0.2">
      <c r="A109" t="s">
        <v>44</v>
      </c>
      <c r="B109" s="5" t="s">
        <v>43</v>
      </c>
      <c r="C109" s="14">
        <v>40746.49</v>
      </c>
      <c r="D109" s="14"/>
      <c r="E109">
        <f t="shared" si="12"/>
        <v>-541.46486971910292</v>
      </c>
      <c r="F109">
        <f t="shared" si="13"/>
        <v>-541.5</v>
      </c>
      <c r="G109">
        <f t="shared" si="16"/>
        <v>0.12242324999533594</v>
      </c>
      <c r="I109">
        <f t="shared" si="17"/>
        <v>0.12242324999533594</v>
      </c>
      <c r="O109">
        <f t="shared" ca="1" si="14"/>
        <v>1.499353298755484E-2</v>
      </c>
      <c r="Q109" s="2">
        <f t="shared" si="15"/>
        <v>25727.989999999998</v>
      </c>
      <c r="AB109" t="s">
        <v>30</v>
      </c>
      <c r="AG109" t="s">
        <v>32</v>
      </c>
    </row>
    <row r="110" spans="1:33" x14ac:dyDescent="0.2">
      <c r="A110" t="s">
        <v>44</v>
      </c>
      <c r="B110" s="5" t="s">
        <v>43</v>
      </c>
      <c r="C110" s="14">
        <v>41070.544000000002</v>
      </c>
      <c r="D110" s="14"/>
      <c r="E110">
        <f t="shared" si="12"/>
        <v>-448.47511453553574</v>
      </c>
      <c r="F110">
        <f t="shared" si="13"/>
        <v>-448.5</v>
      </c>
      <c r="G110">
        <f t="shared" si="16"/>
        <v>8.6721749998105224E-2</v>
      </c>
      <c r="I110">
        <f t="shared" si="17"/>
        <v>8.6721749998105224E-2</v>
      </c>
      <c r="O110">
        <f t="shared" ca="1" si="14"/>
        <v>1.8388966719956129E-2</v>
      </c>
      <c r="Q110" s="2">
        <f t="shared" si="15"/>
        <v>26052.044000000002</v>
      </c>
      <c r="AB110" t="s">
        <v>30</v>
      </c>
      <c r="AG110" t="s">
        <v>32</v>
      </c>
    </row>
    <row r="111" spans="1:33" x14ac:dyDescent="0.2">
      <c r="A111" t="s">
        <v>44</v>
      </c>
      <c r="B111" s="5" t="s">
        <v>43</v>
      </c>
      <c r="C111" s="14">
        <v>41394.622000000003</v>
      </c>
      <c r="D111" s="14"/>
      <c r="E111">
        <f t="shared" si="12"/>
        <v>-355.47847236978606</v>
      </c>
      <c r="F111">
        <f t="shared" si="13"/>
        <v>-355.5</v>
      </c>
      <c r="G111">
        <f t="shared" si="16"/>
        <v>7.5020249998487998E-2</v>
      </c>
      <c r="I111">
        <f t="shared" si="17"/>
        <v>7.5020249998487998E-2</v>
      </c>
      <c r="O111">
        <f t="shared" ca="1" si="14"/>
        <v>2.1784400452357421E-2</v>
      </c>
      <c r="Q111" s="2">
        <f t="shared" si="15"/>
        <v>26376.122000000003</v>
      </c>
      <c r="AB111" t="s">
        <v>30</v>
      </c>
      <c r="AG111" t="s">
        <v>32</v>
      </c>
    </row>
    <row r="112" spans="1:33" x14ac:dyDescent="0.2">
      <c r="A112" s="61" t="s">
        <v>356</v>
      </c>
      <c r="B112" s="62" t="s">
        <v>47</v>
      </c>
      <c r="C112" s="61">
        <v>41647.228000000003</v>
      </c>
      <c r="D112" s="61" t="s">
        <v>80</v>
      </c>
      <c r="E112">
        <f t="shared" si="12"/>
        <v>-282.99126314570657</v>
      </c>
      <c r="F112">
        <f t="shared" si="13"/>
        <v>-283</v>
      </c>
      <c r="G112">
        <f t="shared" si="16"/>
        <v>3.0446500000834931E-2</v>
      </c>
      <c r="I112">
        <f t="shared" si="17"/>
        <v>3.0446500000834931E-2</v>
      </c>
      <c r="O112">
        <f t="shared" ca="1" si="14"/>
        <v>2.4431378362025094E-2</v>
      </c>
      <c r="Q112" s="2">
        <f t="shared" si="15"/>
        <v>26628.728000000003</v>
      </c>
    </row>
    <row r="113" spans="1:33" x14ac:dyDescent="0.2">
      <c r="A113" t="s">
        <v>33</v>
      </c>
      <c r="B113" s="5"/>
      <c r="C113" s="14">
        <v>41647.269</v>
      </c>
      <c r="D113" s="14"/>
      <c r="E113">
        <f t="shared" si="12"/>
        <v>-282.97949788447761</v>
      </c>
      <c r="F113">
        <f t="shared" si="13"/>
        <v>-283</v>
      </c>
      <c r="G113">
        <f t="shared" si="16"/>
        <v>7.1446499998273794E-2</v>
      </c>
      <c r="I113">
        <f t="shared" si="17"/>
        <v>7.1446499998273794E-2</v>
      </c>
      <c r="O113">
        <f t="shared" ca="1" si="14"/>
        <v>2.4431378362025094E-2</v>
      </c>
      <c r="Q113" s="2">
        <f t="shared" si="15"/>
        <v>26628.769</v>
      </c>
      <c r="AB113" t="s">
        <v>30</v>
      </c>
      <c r="AG113" t="s">
        <v>32</v>
      </c>
    </row>
    <row r="114" spans="1:33" x14ac:dyDescent="0.2">
      <c r="A114" s="61" t="s">
        <v>126</v>
      </c>
      <c r="B114" s="62" t="s">
        <v>47</v>
      </c>
      <c r="C114" s="61">
        <v>41957.35</v>
      </c>
      <c r="D114" s="61" t="s">
        <v>80</v>
      </c>
      <c r="E114">
        <f t="shared" si="12"/>
        <v>-193.99940111950883</v>
      </c>
      <c r="F114">
        <f t="shared" si="13"/>
        <v>-194</v>
      </c>
      <c r="G114">
        <f t="shared" si="16"/>
        <v>2.0869999934802763E-3</v>
      </c>
      <c r="I114">
        <f t="shared" si="17"/>
        <v>2.0869999934802763E-3</v>
      </c>
      <c r="O114">
        <f t="shared" ca="1" si="14"/>
        <v>2.7680771933892998E-2</v>
      </c>
      <c r="Q114" s="2">
        <f t="shared" si="15"/>
        <v>26938.85</v>
      </c>
    </row>
    <row r="115" spans="1:33" x14ac:dyDescent="0.2">
      <c r="A115" t="s">
        <v>14</v>
      </c>
      <c r="B115" s="5"/>
      <c r="C115" s="14">
        <v>42633.406000000003</v>
      </c>
      <c r="D115" s="14" t="s">
        <v>16</v>
      </c>
      <c r="E115">
        <f t="shared" si="12"/>
        <v>0</v>
      </c>
      <c r="F115">
        <f t="shared" si="13"/>
        <v>0</v>
      </c>
      <c r="G115">
        <f t="shared" si="16"/>
        <v>0</v>
      </c>
      <c r="H115">
        <f>+G115</f>
        <v>0</v>
      </c>
      <c r="O115">
        <f t="shared" ca="1" si="14"/>
        <v>3.4763719719762359E-2</v>
      </c>
      <c r="Q115" s="2">
        <f t="shared" si="15"/>
        <v>27614.906000000003</v>
      </c>
    </row>
    <row r="116" spans="1:33" x14ac:dyDescent="0.2">
      <c r="A116" s="61" t="s">
        <v>126</v>
      </c>
      <c r="B116" s="62" t="s">
        <v>47</v>
      </c>
      <c r="C116" s="61">
        <v>42633.481</v>
      </c>
      <c r="D116" s="61" t="s">
        <v>80</v>
      </c>
      <c r="E116">
        <f t="shared" si="12"/>
        <v>2.1521819321769886E-2</v>
      </c>
      <c r="F116">
        <f t="shared" si="13"/>
        <v>0</v>
      </c>
      <c r="G116">
        <f t="shared" si="16"/>
        <v>7.4999999997089617E-2</v>
      </c>
      <c r="I116">
        <f t="shared" ref="I116:I136" si="18">+G116</f>
        <v>7.4999999997089617E-2</v>
      </c>
      <c r="O116">
        <f t="shared" ca="1" si="14"/>
        <v>3.4763719719762359E-2</v>
      </c>
      <c r="Q116" s="2">
        <f t="shared" si="15"/>
        <v>27614.981</v>
      </c>
    </row>
    <row r="117" spans="1:33" x14ac:dyDescent="0.2">
      <c r="A117" s="61" t="s">
        <v>126</v>
      </c>
      <c r="B117" s="62" t="s">
        <v>47</v>
      </c>
      <c r="C117" s="61">
        <v>42654.377</v>
      </c>
      <c r="D117" s="61" t="s">
        <v>80</v>
      </c>
      <c r="E117">
        <f t="shared" ref="E117:E143" si="19">+(C117-C$7)/C$8</f>
        <v>6.0177876401906865</v>
      </c>
      <c r="F117">
        <f t="shared" ref="F117:F143" si="20">ROUND(2*E117,0)/2</f>
        <v>6</v>
      </c>
      <c r="G117">
        <f t="shared" si="16"/>
        <v>6.198700000095414E-2</v>
      </c>
      <c r="I117">
        <f t="shared" si="18"/>
        <v>6.198700000095414E-2</v>
      </c>
      <c r="O117">
        <f t="shared" ref="O117:O143" ca="1" si="21">+C$11+C$12*F117</f>
        <v>3.4982779960562441E-2</v>
      </c>
      <c r="Q117" s="2">
        <f t="shared" ref="Q117:Q143" si="22">+C117-15018.5</f>
        <v>27635.877</v>
      </c>
    </row>
    <row r="118" spans="1:33" x14ac:dyDescent="0.2">
      <c r="A118" t="s">
        <v>31</v>
      </c>
      <c r="B118" s="5"/>
      <c r="C118" s="14">
        <v>42661.36</v>
      </c>
      <c r="D118" s="14"/>
      <c r="E118">
        <f t="shared" si="19"/>
        <v>8.0216124979207493</v>
      </c>
      <c r="F118">
        <f t="shared" si="20"/>
        <v>8</v>
      </c>
      <c r="G118">
        <f t="shared" si="16"/>
        <v>7.5315999994927552E-2</v>
      </c>
      <c r="I118">
        <f t="shared" si="18"/>
        <v>7.5315999994927552E-2</v>
      </c>
      <c r="O118">
        <f t="shared" ca="1" si="21"/>
        <v>3.5055800040829137E-2</v>
      </c>
      <c r="Q118" s="2">
        <f t="shared" si="22"/>
        <v>27642.86</v>
      </c>
      <c r="AB118" t="s">
        <v>30</v>
      </c>
      <c r="AG118" t="s">
        <v>32</v>
      </c>
    </row>
    <row r="119" spans="1:33" x14ac:dyDescent="0.2">
      <c r="A119" t="s">
        <v>44</v>
      </c>
      <c r="B119" s="5" t="s">
        <v>43</v>
      </c>
      <c r="C119" s="14">
        <v>42924.508000000002</v>
      </c>
      <c r="D119" s="14"/>
      <c r="E119">
        <f t="shared" si="19"/>
        <v>83.533928645986009</v>
      </c>
      <c r="F119">
        <f t="shared" si="20"/>
        <v>83.5</v>
      </c>
      <c r="G119">
        <f t="shared" si="16"/>
        <v>0.11823575000016717</v>
      </c>
      <c r="I119">
        <f t="shared" si="18"/>
        <v>0.11823575000016717</v>
      </c>
      <c r="O119">
        <f t="shared" ca="1" si="21"/>
        <v>3.7812308070896854E-2</v>
      </c>
      <c r="Q119" s="2">
        <f t="shared" si="22"/>
        <v>27906.008000000002</v>
      </c>
      <c r="AB119" t="s">
        <v>30</v>
      </c>
      <c r="AG119" t="s">
        <v>32</v>
      </c>
    </row>
    <row r="120" spans="1:33" x14ac:dyDescent="0.2">
      <c r="A120" t="s">
        <v>44</v>
      </c>
      <c r="B120" s="5" t="s">
        <v>43</v>
      </c>
      <c r="C120" s="14">
        <v>43391.364999999998</v>
      </c>
      <c r="D120" s="14"/>
      <c r="E120">
        <f t="shared" si="19"/>
        <v>217.50208869256392</v>
      </c>
      <c r="F120">
        <f t="shared" si="20"/>
        <v>217.5</v>
      </c>
      <c r="G120">
        <f t="shared" si="16"/>
        <v>7.2787499957485124E-3</v>
      </c>
      <c r="I120">
        <f t="shared" si="18"/>
        <v>7.2787499957485124E-3</v>
      </c>
      <c r="O120">
        <f t="shared" ca="1" si="21"/>
        <v>4.2704653448765381E-2</v>
      </c>
      <c r="Q120" s="2">
        <f t="shared" si="22"/>
        <v>28372.864999999998</v>
      </c>
      <c r="AB120" t="s">
        <v>30</v>
      </c>
      <c r="AG120" t="s">
        <v>32</v>
      </c>
    </row>
    <row r="121" spans="1:33" x14ac:dyDescent="0.2">
      <c r="A121" t="s">
        <v>35</v>
      </c>
      <c r="B121" s="5"/>
      <c r="C121" s="14">
        <v>43769.440000000002</v>
      </c>
      <c r="D121" s="14"/>
      <c r="E121">
        <f t="shared" si="19"/>
        <v>325.9935798978172</v>
      </c>
      <c r="F121">
        <f t="shared" si="20"/>
        <v>326</v>
      </c>
      <c r="G121">
        <f t="shared" si="16"/>
        <v>-2.237299999978859E-2</v>
      </c>
      <c r="I121">
        <f t="shared" si="18"/>
        <v>-2.237299999978859E-2</v>
      </c>
      <c r="O121">
        <f t="shared" ca="1" si="21"/>
        <v>4.6665992803233552E-2</v>
      </c>
      <c r="Q121" s="2">
        <f t="shared" si="22"/>
        <v>28750.940000000002</v>
      </c>
      <c r="AB121" t="s">
        <v>30</v>
      </c>
      <c r="AC121">
        <v>13</v>
      </c>
      <c r="AE121" t="s">
        <v>34</v>
      </c>
      <c r="AG121" t="s">
        <v>36</v>
      </c>
    </row>
    <row r="122" spans="1:33" x14ac:dyDescent="0.2">
      <c r="A122" t="s">
        <v>35</v>
      </c>
      <c r="B122" s="5"/>
      <c r="C122" s="14">
        <v>43790.33</v>
      </c>
      <c r="D122" s="14"/>
      <c r="E122">
        <f t="shared" si="19"/>
        <v>331.98812397313992</v>
      </c>
      <c r="F122">
        <f t="shared" si="20"/>
        <v>332</v>
      </c>
      <c r="G122">
        <f t="shared" si="16"/>
        <v>-4.1386000004422385E-2</v>
      </c>
      <c r="I122">
        <f t="shared" si="18"/>
        <v>-4.1386000004422385E-2</v>
      </c>
      <c r="O122">
        <f t="shared" ca="1" si="21"/>
        <v>4.6885053044033634E-2</v>
      </c>
      <c r="Q122" s="2">
        <f t="shared" si="22"/>
        <v>28771.83</v>
      </c>
      <c r="AB122" t="s">
        <v>30</v>
      </c>
      <c r="AC122">
        <v>8</v>
      </c>
      <c r="AE122" t="s">
        <v>34</v>
      </c>
      <c r="AG122" t="s">
        <v>36</v>
      </c>
    </row>
    <row r="123" spans="1:33" x14ac:dyDescent="0.2">
      <c r="A123" s="61" t="s">
        <v>390</v>
      </c>
      <c r="B123" s="62" t="s">
        <v>47</v>
      </c>
      <c r="C123" s="61">
        <v>44079.61</v>
      </c>
      <c r="D123" s="61" t="s">
        <v>80</v>
      </c>
      <c r="E123">
        <f t="shared" si="19"/>
        <v>414.99921588838208</v>
      </c>
      <c r="F123">
        <f t="shared" si="20"/>
        <v>415</v>
      </c>
      <c r="G123">
        <f t="shared" si="16"/>
        <v>-2.7325000046403147E-3</v>
      </c>
      <c r="I123">
        <f t="shared" si="18"/>
        <v>-2.7325000046403147E-3</v>
      </c>
      <c r="O123">
        <f t="shared" ca="1" si="21"/>
        <v>4.9915386375101456E-2</v>
      </c>
      <c r="Q123" s="2">
        <f t="shared" si="22"/>
        <v>29061.11</v>
      </c>
    </row>
    <row r="124" spans="1:33" x14ac:dyDescent="0.2">
      <c r="A124" t="s">
        <v>31</v>
      </c>
      <c r="B124" s="5"/>
      <c r="C124" s="14">
        <v>44156.292000000001</v>
      </c>
      <c r="D124" s="14"/>
      <c r="E124">
        <f t="shared" si="19"/>
        <v>437.00369787899564</v>
      </c>
      <c r="F124">
        <f t="shared" si="20"/>
        <v>437</v>
      </c>
      <c r="G124">
        <f t="shared" si="16"/>
        <v>1.2886500000604428E-2</v>
      </c>
      <c r="I124">
        <f t="shared" si="18"/>
        <v>1.2886500000604428E-2</v>
      </c>
      <c r="O124">
        <f t="shared" ca="1" si="21"/>
        <v>5.0718607258035092E-2</v>
      </c>
      <c r="Q124" s="2">
        <f t="shared" si="22"/>
        <v>29137.792000000001</v>
      </c>
      <c r="AB124" t="s">
        <v>30</v>
      </c>
      <c r="AG124" t="s">
        <v>32</v>
      </c>
    </row>
    <row r="125" spans="1:33" x14ac:dyDescent="0.2">
      <c r="A125" t="s">
        <v>31</v>
      </c>
      <c r="B125" s="5"/>
      <c r="C125" s="14">
        <v>44344.542000000001</v>
      </c>
      <c r="D125" s="14"/>
      <c r="E125">
        <f t="shared" si="19"/>
        <v>491.02346437873427</v>
      </c>
      <c r="F125">
        <f t="shared" si="20"/>
        <v>491</v>
      </c>
      <c r="G125">
        <f t="shared" ref="G125:G143" si="23">+C125-(C$7+F125*C$8)</f>
        <v>8.1769500000518747E-2</v>
      </c>
      <c r="I125">
        <f t="shared" si="18"/>
        <v>8.1769500000518747E-2</v>
      </c>
      <c r="O125">
        <f t="shared" ca="1" si="21"/>
        <v>5.2690149425235845E-2</v>
      </c>
      <c r="Q125" s="2">
        <f t="shared" si="22"/>
        <v>29326.042000000001</v>
      </c>
      <c r="AB125" t="s">
        <v>30</v>
      </c>
      <c r="AG125" t="s">
        <v>32</v>
      </c>
    </row>
    <row r="126" spans="1:33" x14ac:dyDescent="0.2">
      <c r="A126" t="s">
        <v>31</v>
      </c>
      <c r="B126" s="5"/>
      <c r="C126" s="14">
        <v>44466.44</v>
      </c>
      <c r="D126" s="14"/>
      <c r="E126">
        <f t="shared" si="19"/>
        <v>526.00302080256006</v>
      </c>
      <c r="F126">
        <f t="shared" si="20"/>
        <v>526</v>
      </c>
      <c r="G126">
        <f t="shared" si="23"/>
        <v>1.0526999998546671E-2</v>
      </c>
      <c r="I126">
        <f t="shared" si="18"/>
        <v>1.0526999998546671E-2</v>
      </c>
      <c r="O126">
        <f t="shared" ca="1" si="21"/>
        <v>5.3968000829902996E-2</v>
      </c>
      <c r="Q126" s="2">
        <f t="shared" si="22"/>
        <v>29447.940000000002</v>
      </c>
      <c r="AB126" t="s">
        <v>30</v>
      </c>
      <c r="AG126" t="s">
        <v>32</v>
      </c>
    </row>
    <row r="127" spans="1:33" x14ac:dyDescent="0.2">
      <c r="A127" t="s">
        <v>44</v>
      </c>
      <c r="B127" s="5"/>
      <c r="C127" s="14">
        <v>45473.593999999997</v>
      </c>
      <c r="D127" s="14"/>
      <c r="E127">
        <f t="shared" si="19"/>
        <v>815.01350637641133</v>
      </c>
      <c r="F127">
        <f t="shared" si="20"/>
        <v>815</v>
      </c>
      <c r="G127">
        <f t="shared" si="23"/>
        <v>4.7067499996046536E-2</v>
      </c>
      <c r="I127">
        <f t="shared" si="18"/>
        <v>4.7067499996046536E-2</v>
      </c>
      <c r="O127">
        <f t="shared" ca="1" si="21"/>
        <v>6.4519402428440342E-2</v>
      </c>
      <c r="Q127" s="2">
        <f t="shared" si="22"/>
        <v>30455.093999999997</v>
      </c>
      <c r="AB127" t="s">
        <v>30</v>
      </c>
      <c r="AG127" t="s">
        <v>32</v>
      </c>
    </row>
    <row r="128" spans="1:33" x14ac:dyDescent="0.2">
      <c r="A128" t="s">
        <v>44</v>
      </c>
      <c r="B128" s="5"/>
      <c r="C128" s="14">
        <v>45494.495000000003</v>
      </c>
      <c r="D128" s="14"/>
      <c r="E128">
        <f t="shared" si="19"/>
        <v>821.01120698523641</v>
      </c>
      <c r="F128">
        <f t="shared" si="20"/>
        <v>821</v>
      </c>
      <c r="G128">
        <f t="shared" si="23"/>
        <v>3.9054499997291714E-2</v>
      </c>
      <c r="I128">
        <f t="shared" si="18"/>
        <v>3.9054499997291714E-2</v>
      </c>
      <c r="O128">
        <f t="shared" ca="1" si="21"/>
        <v>6.4738462669240424E-2</v>
      </c>
      <c r="Q128" s="2">
        <f t="shared" si="22"/>
        <v>30475.995000000003</v>
      </c>
      <c r="AB128" t="s">
        <v>30</v>
      </c>
      <c r="AG128" t="s">
        <v>32</v>
      </c>
    </row>
    <row r="129" spans="1:33" x14ac:dyDescent="0.2">
      <c r="A129" t="s">
        <v>44</v>
      </c>
      <c r="B129" s="5" t="s">
        <v>43</v>
      </c>
      <c r="C129" s="14">
        <v>46287.428999999996</v>
      </c>
      <c r="D129" s="14"/>
      <c r="E129">
        <f t="shared" si="19"/>
        <v>1048.5496374219081</v>
      </c>
      <c r="F129">
        <f t="shared" si="20"/>
        <v>1048.5</v>
      </c>
      <c r="G129">
        <f t="shared" si="23"/>
        <v>0.17297824999695877</v>
      </c>
      <c r="I129">
        <f t="shared" si="18"/>
        <v>0.17297824999695877</v>
      </c>
      <c r="O129">
        <f t="shared" ca="1" si="21"/>
        <v>7.3044496799576919E-2</v>
      </c>
      <c r="Q129" s="2">
        <f t="shared" si="22"/>
        <v>31268.928999999996</v>
      </c>
      <c r="AB129" t="s">
        <v>30</v>
      </c>
      <c r="AG129" t="s">
        <v>32</v>
      </c>
    </row>
    <row r="130" spans="1:33" x14ac:dyDescent="0.2">
      <c r="A130" t="s">
        <v>44</v>
      </c>
      <c r="B130" s="5"/>
      <c r="C130" s="14">
        <v>46327.383999999998</v>
      </c>
      <c r="D130" s="14"/>
      <c r="E130">
        <f t="shared" si="19"/>
        <v>1060.0150279690376</v>
      </c>
      <c r="F130">
        <f t="shared" si="20"/>
        <v>1060</v>
      </c>
      <c r="G130">
        <f t="shared" si="23"/>
        <v>5.2369999997608829E-2</v>
      </c>
      <c r="I130">
        <f t="shared" si="18"/>
        <v>5.2369999997608829E-2</v>
      </c>
      <c r="O130">
        <f t="shared" ca="1" si="21"/>
        <v>7.3464362261110416E-2</v>
      </c>
      <c r="Q130" s="2">
        <f t="shared" si="22"/>
        <v>31308.883999999998</v>
      </c>
      <c r="AB130" t="s">
        <v>30</v>
      </c>
      <c r="AG130" t="s">
        <v>32</v>
      </c>
    </row>
    <row r="131" spans="1:33" x14ac:dyDescent="0.2">
      <c r="A131" t="s">
        <v>44</v>
      </c>
      <c r="B131" s="5"/>
      <c r="C131" s="14">
        <v>46355.305</v>
      </c>
      <c r="D131" s="14"/>
      <c r="E131">
        <f t="shared" si="19"/>
        <v>1068.0271708664577</v>
      </c>
      <c r="F131">
        <f t="shared" si="20"/>
        <v>1068</v>
      </c>
      <c r="G131">
        <f t="shared" si="23"/>
        <v>9.4685999996727332E-2</v>
      </c>
      <c r="I131">
        <f t="shared" si="18"/>
        <v>9.4685999996727332E-2</v>
      </c>
      <c r="O131">
        <f t="shared" ca="1" si="21"/>
        <v>7.3756442582177201E-2</v>
      </c>
      <c r="Q131" s="2">
        <f t="shared" si="22"/>
        <v>31336.805</v>
      </c>
      <c r="AB131" t="s">
        <v>30</v>
      </c>
      <c r="AG131" t="s">
        <v>32</v>
      </c>
    </row>
    <row r="132" spans="1:33" x14ac:dyDescent="0.2">
      <c r="A132" t="s">
        <v>44</v>
      </c>
      <c r="B132" s="5"/>
      <c r="C132" s="14">
        <v>46679.362999999998</v>
      </c>
      <c r="D132" s="14"/>
      <c r="E132">
        <f t="shared" si="19"/>
        <v>1161.018073880387</v>
      </c>
      <c r="F132">
        <f t="shared" si="20"/>
        <v>1161</v>
      </c>
      <c r="G132">
        <f t="shared" si="23"/>
        <v>6.298449999303557E-2</v>
      </c>
      <c r="I132">
        <f t="shared" si="18"/>
        <v>6.298449999303557E-2</v>
      </c>
      <c r="O132">
        <f t="shared" ca="1" si="21"/>
        <v>7.7151876314578482E-2</v>
      </c>
      <c r="Q132" s="2">
        <f t="shared" si="22"/>
        <v>31660.862999999998</v>
      </c>
      <c r="AB132" t="s">
        <v>30</v>
      </c>
      <c r="AG132" t="s">
        <v>32</v>
      </c>
    </row>
    <row r="133" spans="1:33" x14ac:dyDescent="0.2">
      <c r="A133" t="s">
        <v>38</v>
      </c>
      <c r="B133" s="5"/>
      <c r="C133" s="14">
        <v>48167.382400000002</v>
      </c>
      <c r="D133" s="14"/>
      <c r="E133">
        <f t="shared" si="19"/>
        <v>1588.0165362181369</v>
      </c>
      <c r="F133">
        <f t="shared" si="20"/>
        <v>1588</v>
      </c>
      <c r="G133">
        <f t="shared" si="23"/>
        <v>5.7626000001619104E-2</v>
      </c>
      <c r="I133">
        <f t="shared" si="18"/>
        <v>5.7626000001619104E-2</v>
      </c>
      <c r="O133">
        <f t="shared" ca="1" si="21"/>
        <v>9.2741663451517742E-2</v>
      </c>
      <c r="Q133" s="2">
        <f t="shared" si="22"/>
        <v>33148.882400000002</v>
      </c>
      <c r="AB133" t="s">
        <v>37</v>
      </c>
      <c r="AG133" t="s">
        <v>32</v>
      </c>
    </row>
    <row r="134" spans="1:33" x14ac:dyDescent="0.2">
      <c r="A134" t="s">
        <v>40</v>
      </c>
      <c r="B134" s="5" t="s">
        <v>43</v>
      </c>
      <c r="C134" s="14">
        <v>49932.536999999997</v>
      </c>
      <c r="D134" s="14"/>
      <c r="E134">
        <f t="shared" si="19"/>
        <v>2094.5410479203379</v>
      </c>
      <c r="F134">
        <f t="shared" si="20"/>
        <v>2094.5</v>
      </c>
      <c r="G134">
        <f t="shared" si="23"/>
        <v>0.14304524999170098</v>
      </c>
      <c r="I134">
        <f t="shared" si="18"/>
        <v>0.14304524999170098</v>
      </c>
      <c r="O134">
        <f t="shared" ca="1" si="21"/>
        <v>0.11123399877905811</v>
      </c>
      <c r="Q134" s="2">
        <f t="shared" si="22"/>
        <v>34914.036999999997</v>
      </c>
      <c r="AB134" t="s">
        <v>39</v>
      </c>
      <c r="AC134">
        <v>41</v>
      </c>
      <c r="AD134">
        <v>0.01</v>
      </c>
      <c r="AE134" t="s">
        <v>34</v>
      </c>
      <c r="AG134" t="s">
        <v>36</v>
      </c>
    </row>
    <row r="135" spans="1:33" x14ac:dyDescent="0.2">
      <c r="A135" t="s">
        <v>42</v>
      </c>
      <c r="B135" s="5"/>
      <c r="C135" s="14">
        <v>51035.419900000001</v>
      </c>
      <c r="D135" s="14"/>
      <c r="E135">
        <f t="shared" si="19"/>
        <v>2411.0216680242147</v>
      </c>
      <c r="F135">
        <f t="shared" si="20"/>
        <v>2411</v>
      </c>
      <c r="G135">
        <f t="shared" si="23"/>
        <v>7.5509499998588581E-2</v>
      </c>
      <c r="I135">
        <f t="shared" si="18"/>
        <v>7.5509499998588581E-2</v>
      </c>
      <c r="O135">
        <f t="shared" ca="1" si="21"/>
        <v>0.12278942648126251</v>
      </c>
      <c r="Q135" s="2">
        <f t="shared" si="22"/>
        <v>36016.919900000001</v>
      </c>
      <c r="AB135" t="s">
        <v>41</v>
      </c>
      <c r="AC135">
        <v>15</v>
      </c>
      <c r="AD135">
        <v>1.5E-3</v>
      </c>
      <c r="AE135" t="s">
        <v>34</v>
      </c>
      <c r="AG135" t="s">
        <v>36</v>
      </c>
    </row>
    <row r="136" spans="1:33" x14ac:dyDescent="0.2">
      <c r="A136" s="61" t="s">
        <v>431</v>
      </c>
      <c r="B136" s="62" t="s">
        <v>47</v>
      </c>
      <c r="C136" s="61">
        <v>52213.35</v>
      </c>
      <c r="D136" s="61" t="s">
        <v>80</v>
      </c>
      <c r="E136">
        <f t="shared" si="19"/>
        <v>2749.0376518489884</v>
      </c>
      <c r="F136">
        <f t="shared" si="20"/>
        <v>2749</v>
      </c>
      <c r="G136">
        <f t="shared" si="23"/>
        <v>0.13121049999608658</v>
      </c>
      <c r="I136">
        <f t="shared" si="18"/>
        <v>0.13121049999608658</v>
      </c>
      <c r="O136">
        <f t="shared" ca="1" si="21"/>
        <v>0.13512982004633387</v>
      </c>
      <c r="Q136" s="2">
        <f t="shared" si="22"/>
        <v>37194.85</v>
      </c>
    </row>
    <row r="137" spans="1:33" x14ac:dyDescent="0.2">
      <c r="A137" s="11" t="s">
        <v>46</v>
      </c>
      <c r="B137" s="12" t="s">
        <v>47</v>
      </c>
      <c r="C137" s="11">
        <v>53129.817900000002</v>
      </c>
      <c r="D137" s="11">
        <v>1.1999999999999999E-3</v>
      </c>
      <c r="E137">
        <f t="shared" si="19"/>
        <v>3012.025072632553</v>
      </c>
      <c r="F137">
        <f t="shared" si="20"/>
        <v>3012</v>
      </c>
      <c r="G137">
        <f t="shared" si="23"/>
        <v>8.7374000002455432E-2</v>
      </c>
      <c r="K137">
        <f>+G137</f>
        <v>8.7374000002455432E-2</v>
      </c>
      <c r="O137">
        <f t="shared" ca="1" si="21"/>
        <v>0.1447319606014042</v>
      </c>
      <c r="Q137" s="2">
        <f t="shared" si="22"/>
        <v>38111.317900000002</v>
      </c>
    </row>
    <row r="138" spans="1:33" x14ac:dyDescent="0.2">
      <c r="A138" s="27" t="s">
        <v>54</v>
      </c>
      <c r="B138" s="34" t="s">
        <v>43</v>
      </c>
      <c r="C138" s="28">
        <v>53584.6639</v>
      </c>
      <c r="D138" s="28">
        <v>2.9999999999999997E-4</v>
      </c>
      <c r="E138">
        <f t="shared" si="19"/>
        <v>3142.546585054014</v>
      </c>
      <c r="F138">
        <f t="shared" si="20"/>
        <v>3142.5</v>
      </c>
      <c r="G138">
        <f t="shared" si="23"/>
        <v>0.16234124999755295</v>
      </c>
      <c r="K138">
        <f>+G138</f>
        <v>0.16234124999755295</v>
      </c>
      <c r="O138">
        <f t="shared" ca="1" si="21"/>
        <v>0.14949652083880599</v>
      </c>
      <c r="Q138" s="2">
        <f t="shared" si="22"/>
        <v>38566.1639</v>
      </c>
    </row>
    <row r="139" spans="1:33" x14ac:dyDescent="0.2">
      <c r="A139" s="28" t="s">
        <v>57</v>
      </c>
      <c r="B139" s="34" t="s">
        <v>47</v>
      </c>
      <c r="C139" s="28">
        <v>54248.493280000002</v>
      </c>
      <c r="D139" s="28">
        <v>1.4E-3</v>
      </c>
      <c r="E139">
        <f t="shared" si="19"/>
        <v>3333.0374647526405</v>
      </c>
      <c r="F139">
        <f t="shared" si="20"/>
        <v>3333</v>
      </c>
      <c r="G139">
        <f t="shared" si="23"/>
        <v>0.13055850000091596</v>
      </c>
      <c r="K139">
        <f>+G139</f>
        <v>0.13055850000091596</v>
      </c>
      <c r="O139">
        <f t="shared" ca="1" si="21"/>
        <v>0.15645168348420865</v>
      </c>
      <c r="Q139" s="2">
        <f t="shared" si="22"/>
        <v>39229.993280000002</v>
      </c>
    </row>
    <row r="140" spans="1:33" x14ac:dyDescent="0.2">
      <c r="A140" s="28" t="s">
        <v>57</v>
      </c>
      <c r="B140" s="34" t="s">
        <v>47</v>
      </c>
      <c r="C140" s="28">
        <v>54248.493820000003</v>
      </c>
      <c r="D140" s="28">
        <v>2.2000000000000001E-3</v>
      </c>
      <c r="E140">
        <f t="shared" si="19"/>
        <v>3333.0376197097398</v>
      </c>
      <c r="F140">
        <f t="shared" si="20"/>
        <v>3333</v>
      </c>
      <c r="G140">
        <f t="shared" si="23"/>
        <v>0.13109850000182632</v>
      </c>
      <c r="K140">
        <f>+G140</f>
        <v>0.13109850000182632</v>
      </c>
      <c r="O140">
        <f t="shared" ca="1" si="21"/>
        <v>0.15645168348420865</v>
      </c>
      <c r="Q140" s="2">
        <f t="shared" si="22"/>
        <v>39229.993820000003</v>
      </c>
    </row>
    <row r="141" spans="1:33" x14ac:dyDescent="0.2">
      <c r="A141" s="28" t="s">
        <v>55</v>
      </c>
      <c r="B141" s="35"/>
      <c r="C141" s="28">
        <v>54262.453600000001</v>
      </c>
      <c r="D141" s="28">
        <v>1.6999999999999999E-3</v>
      </c>
      <c r="E141">
        <f t="shared" si="19"/>
        <v>3337.0434845489831</v>
      </c>
      <c r="F141">
        <f t="shared" si="20"/>
        <v>3337</v>
      </c>
      <c r="G141">
        <f t="shared" si="23"/>
        <v>0.15153650000138441</v>
      </c>
      <c r="J141">
        <f>+G141</f>
        <v>0.15153650000138441</v>
      </c>
      <c r="O141">
        <f t="shared" ca="1" si="21"/>
        <v>0.15659772364474203</v>
      </c>
      <c r="Q141" s="2">
        <f t="shared" si="22"/>
        <v>39243.953600000001</v>
      </c>
    </row>
    <row r="142" spans="1:33" x14ac:dyDescent="0.2">
      <c r="A142" s="28" t="s">
        <v>57</v>
      </c>
      <c r="B142" s="34" t="s">
        <v>43</v>
      </c>
      <c r="C142" s="28">
        <v>54309.489139999998</v>
      </c>
      <c r="D142" s="28" t="s">
        <v>58</v>
      </c>
      <c r="E142">
        <f t="shared" si="19"/>
        <v>3350.5406897972643</v>
      </c>
      <c r="F142">
        <f t="shared" si="20"/>
        <v>3350.5</v>
      </c>
      <c r="G142">
        <f t="shared" si="23"/>
        <v>0.14179724999848986</v>
      </c>
      <c r="K142">
        <f t="shared" ref="K142:K156" si="24">+G142</f>
        <v>0.14179724999848986</v>
      </c>
      <c r="O142">
        <f t="shared" ca="1" si="21"/>
        <v>0.15709060918654222</v>
      </c>
      <c r="Q142" s="2">
        <f t="shared" si="22"/>
        <v>39290.989139999998</v>
      </c>
    </row>
    <row r="143" spans="1:33" x14ac:dyDescent="0.2">
      <c r="A143" s="28" t="s">
        <v>57</v>
      </c>
      <c r="B143" s="34" t="s">
        <v>43</v>
      </c>
      <c r="C143" s="28">
        <v>54365.297019999998</v>
      </c>
      <c r="D143" s="28">
        <v>8.0000000000000004E-4</v>
      </c>
      <c r="E143">
        <f t="shared" si="19"/>
        <v>3366.5551845990994</v>
      </c>
      <c r="F143">
        <f t="shared" si="20"/>
        <v>3366.5</v>
      </c>
      <c r="G143">
        <f t="shared" si="23"/>
        <v>0.19230924999283161</v>
      </c>
      <c r="K143">
        <f t="shared" si="24"/>
        <v>0.19230924999283161</v>
      </c>
      <c r="O143">
        <f t="shared" ca="1" si="21"/>
        <v>0.15767476982867579</v>
      </c>
      <c r="Q143" s="2">
        <f t="shared" si="22"/>
        <v>39346.797019999998</v>
      </c>
    </row>
    <row r="144" spans="1:33" x14ac:dyDescent="0.2">
      <c r="A144" s="28" t="s">
        <v>57</v>
      </c>
      <c r="B144" s="34" t="s">
        <v>43</v>
      </c>
      <c r="C144" s="28">
        <v>54365.298820000004</v>
      </c>
      <c r="D144" s="28">
        <v>1.9E-3</v>
      </c>
      <c r="E144">
        <f t="shared" ref="E144:E165" si="25">+(C144-C$7)/C$8</f>
        <v>3366.5557011227647</v>
      </c>
      <c r="F144">
        <f t="shared" ref="F144:F165" si="26">ROUND(2*E144,0)/2</f>
        <v>3366.5</v>
      </c>
      <c r="G144">
        <f t="shared" ref="G144:G165" si="27">+C144-(C$7+F144*C$8)</f>
        <v>0.19410924999829149</v>
      </c>
      <c r="K144">
        <f t="shared" si="24"/>
        <v>0.19410924999829149</v>
      </c>
      <c r="O144">
        <f t="shared" ref="O144:O165" ca="1" si="28">+C$11+C$12*F144</f>
        <v>0.15767476982867579</v>
      </c>
      <c r="Q144" s="2">
        <f t="shared" ref="Q144:Q165" si="29">+C144-15018.5</f>
        <v>39346.798820000004</v>
      </c>
    </row>
    <row r="145" spans="1:17" x14ac:dyDescent="0.2">
      <c r="A145" s="28" t="s">
        <v>57</v>
      </c>
      <c r="B145" s="34" t="s">
        <v>43</v>
      </c>
      <c r="C145" s="28">
        <v>54365.303249999997</v>
      </c>
      <c r="D145" s="28">
        <v>5.9999999999999995E-4</v>
      </c>
      <c r="E145">
        <f t="shared" si="25"/>
        <v>3366.5569723448912</v>
      </c>
      <c r="F145">
        <f t="shared" si="26"/>
        <v>3366.5</v>
      </c>
      <c r="G145">
        <f t="shared" si="27"/>
        <v>0.19853924999188166</v>
      </c>
      <c r="K145">
        <f t="shared" si="24"/>
        <v>0.19853924999188166</v>
      </c>
      <c r="O145">
        <f t="shared" ca="1" si="28"/>
        <v>0.15767476982867579</v>
      </c>
      <c r="Q145" s="2">
        <f t="shared" si="29"/>
        <v>39346.803249999997</v>
      </c>
    </row>
    <row r="146" spans="1:17" x14ac:dyDescent="0.2">
      <c r="A146" s="28" t="s">
        <v>57</v>
      </c>
      <c r="B146" s="34" t="s">
        <v>43</v>
      </c>
      <c r="C146" s="28">
        <v>54365.308559999998</v>
      </c>
      <c r="D146" s="28">
        <v>6.9999999999999999E-4</v>
      </c>
      <c r="E146">
        <f t="shared" si="25"/>
        <v>3366.558496089699</v>
      </c>
      <c r="F146">
        <f t="shared" si="26"/>
        <v>3366.5</v>
      </c>
      <c r="G146">
        <f t="shared" si="27"/>
        <v>0.20384924999234499</v>
      </c>
      <c r="K146">
        <f t="shared" si="24"/>
        <v>0.20384924999234499</v>
      </c>
      <c r="O146">
        <f t="shared" ca="1" si="28"/>
        <v>0.15767476982867579</v>
      </c>
      <c r="Q146" s="2">
        <f t="shared" si="29"/>
        <v>39346.808559999998</v>
      </c>
    </row>
    <row r="147" spans="1:17" x14ac:dyDescent="0.2">
      <c r="A147" s="28" t="s">
        <v>59</v>
      </c>
      <c r="B147" s="34" t="s">
        <v>47</v>
      </c>
      <c r="C147" s="28">
        <v>54384.422160000002</v>
      </c>
      <c r="D147" s="28">
        <v>1.8E-3</v>
      </c>
      <c r="E147">
        <f t="shared" si="25"/>
        <v>3372.0432887004276</v>
      </c>
      <c r="F147">
        <f t="shared" si="26"/>
        <v>3372</v>
      </c>
      <c r="G147">
        <f t="shared" si="27"/>
        <v>0.15085399999952642</v>
      </c>
      <c r="K147">
        <f t="shared" si="24"/>
        <v>0.15085399999952642</v>
      </c>
      <c r="O147">
        <f t="shared" ca="1" si="28"/>
        <v>0.15787557504940919</v>
      </c>
      <c r="Q147" s="2">
        <f t="shared" si="29"/>
        <v>39365.922160000002</v>
      </c>
    </row>
    <row r="148" spans="1:17" x14ac:dyDescent="0.2">
      <c r="A148" s="28" t="s">
        <v>59</v>
      </c>
      <c r="B148" s="34" t="s">
        <v>47</v>
      </c>
      <c r="C148" s="28">
        <v>54384.425929999998</v>
      </c>
      <c r="D148" s="28">
        <v>2.3E-3</v>
      </c>
      <c r="E148">
        <f t="shared" si="25"/>
        <v>3372.0443705305443</v>
      </c>
      <c r="F148">
        <f t="shared" si="26"/>
        <v>3372</v>
      </c>
      <c r="G148">
        <f t="shared" si="27"/>
        <v>0.15462399999523768</v>
      </c>
      <c r="K148">
        <f t="shared" si="24"/>
        <v>0.15462399999523768</v>
      </c>
      <c r="O148">
        <f t="shared" ca="1" si="28"/>
        <v>0.15787557504940919</v>
      </c>
      <c r="Q148" s="2">
        <f t="shared" si="29"/>
        <v>39365.925929999998</v>
      </c>
    </row>
    <row r="149" spans="1:17" x14ac:dyDescent="0.2">
      <c r="A149" s="28" t="s">
        <v>59</v>
      </c>
      <c r="B149" s="34" t="s">
        <v>47</v>
      </c>
      <c r="C149" s="28">
        <v>54384.42628</v>
      </c>
      <c r="D149" s="28">
        <v>8.0000000000000004E-4</v>
      </c>
      <c r="E149">
        <f t="shared" si="25"/>
        <v>3372.0444709657017</v>
      </c>
      <c r="F149">
        <f t="shared" si="26"/>
        <v>3372</v>
      </c>
      <c r="G149">
        <f t="shared" si="27"/>
        <v>0.15497399999730987</v>
      </c>
      <c r="K149">
        <f t="shared" si="24"/>
        <v>0.15497399999730987</v>
      </c>
      <c r="O149">
        <f t="shared" ca="1" si="28"/>
        <v>0.15787557504940919</v>
      </c>
      <c r="Q149" s="2">
        <f t="shared" si="29"/>
        <v>39365.92628</v>
      </c>
    </row>
    <row r="150" spans="1:17" x14ac:dyDescent="0.2">
      <c r="A150" s="28" t="s">
        <v>59</v>
      </c>
      <c r="B150" s="34" t="s">
        <v>47</v>
      </c>
      <c r="C150" s="28">
        <v>54384.42641</v>
      </c>
      <c r="D150" s="28">
        <v>4.1000000000000003E-3</v>
      </c>
      <c r="E150">
        <f t="shared" si="25"/>
        <v>3372.044508270189</v>
      </c>
      <c r="F150">
        <f t="shared" si="26"/>
        <v>3372</v>
      </c>
      <c r="G150">
        <f t="shared" si="27"/>
        <v>0.15510399999766378</v>
      </c>
      <c r="K150">
        <f t="shared" si="24"/>
        <v>0.15510399999766378</v>
      </c>
      <c r="O150">
        <f t="shared" ca="1" si="28"/>
        <v>0.15787557504940919</v>
      </c>
      <c r="Q150" s="2">
        <f t="shared" si="29"/>
        <v>39365.92641</v>
      </c>
    </row>
    <row r="151" spans="1:17" x14ac:dyDescent="0.2">
      <c r="A151" s="28" t="s">
        <v>59</v>
      </c>
      <c r="B151" s="34" t="s">
        <v>47</v>
      </c>
      <c r="C151" s="28">
        <v>54426.241629999997</v>
      </c>
      <c r="D151" s="28">
        <v>8.9999999999999998E-4</v>
      </c>
      <c r="E151">
        <f t="shared" si="25"/>
        <v>3384.0437030671874</v>
      </c>
      <c r="F151">
        <f t="shared" si="26"/>
        <v>3384</v>
      </c>
      <c r="G151">
        <f t="shared" si="27"/>
        <v>0.15229799999360694</v>
      </c>
      <c r="K151">
        <f t="shared" si="24"/>
        <v>0.15229799999360694</v>
      </c>
      <c r="O151">
        <f t="shared" ca="1" si="28"/>
        <v>0.15831369553100935</v>
      </c>
      <c r="Q151" s="2">
        <f t="shared" si="29"/>
        <v>39407.741629999997</v>
      </c>
    </row>
    <row r="152" spans="1:17" x14ac:dyDescent="0.2">
      <c r="A152" s="28" t="s">
        <v>59</v>
      </c>
      <c r="B152" s="34" t="s">
        <v>47</v>
      </c>
      <c r="C152" s="28">
        <v>54614.419679999999</v>
      </c>
      <c r="D152" s="28">
        <v>8.9999999999999998E-4</v>
      </c>
      <c r="E152">
        <f t="shared" si="25"/>
        <v>3438.0428229682566</v>
      </c>
      <c r="F152">
        <f t="shared" si="26"/>
        <v>3438</v>
      </c>
      <c r="G152">
        <f t="shared" si="27"/>
        <v>0.14923099999577971</v>
      </c>
      <c r="K152">
        <f t="shared" si="24"/>
        <v>0.14923099999577971</v>
      </c>
      <c r="O152">
        <f t="shared" ca="1" si="28"/>
        <v>0.1602852376982101</v>
      </c>
      <c r="Q152" s="2">
        <f t="shared" si="29"/>
        <v>39595.919679999999</v>
      </c>
    </row>
    <row r="153" spans="1:17" x14ac:dyDescent="0.2">
      <c r="A153" s="28" t="s">
        <v>59</v>
      </c>
      <c r="B153" s="34" t="s">
        <v>47</v>
      </c>
      <c r="C153" s="28">
        <v>54614.420080000004</v>
      </c>
      <c r="D153" s="28">
        <v>8.9999999999999998E-4</v>
      </c>
      <c r="E153">
        <f t="shared" si="25"/>
        <v>3438.0429377512946</v>
      </c>
      <c r="F153">
        <f t="shared" si="26"/>
        <v>3438</v>
      </c>
      <c r="G153">
        <f t="shared" si="27"/>
        <v>0.14963100000022678</v>
      </c>
      <c r="K153">
        <f t="shared" si="24"/>
        <v>0.14963100000022678</v>
      </c>
      <c r="O153">
        <f t="shared" ca="1" si="28"/>
        <v>0.1602852376982101</v>
      </c>
      <c r="Q153" s="2">
        <f t="shared" si="29"/>
        <v>39595.920080000004</v>
      </c>
    </row>
    <row r="154" spans="1:17" x14ac:dyDescent="0.2">
      <c r="A154" s="28" t="s">
        <v>59</v>
      </c>
      <c r="B154" s="34" t="s">
        <v>47</v>
      </c>
      <c r="C154" s="28">
        <v>54614.423179999998</v>
      </c>
      <c r="D154" s="28">
        <v>1.1999999999999999E-3</v>
      </c>
      <c r="E154">
        <f t="shared" si="25"/>
        <v>3438.0438273198247</v>
      </c>
      <c r="F154">
        <f t="shared" si="26"/>
        <v>3438</v>
      </c>
      <c r="G154">
        <f t="shared" si="27"/>
        <v>0.15273099999467377</v>
      </c>
      <c r="K154">
        <f t="shared" si="24"/>
        <v>0.15273099999467377</v>
      </c>
      <c r="O154">
        <f t="shared" ca="1" si="28"/>
        <v>0.1602852376982101</v>
      </c>
      <c r="Q154" s="2">
        <f t="shared" si="29"/>
        <v>39595.923179999998</v>
      </c>
    </row>
    <row r="155" spans="1:17" x14ac:dyDescent="0.2">
      <c r="A155" s="27" t="s">
        <v>60</v>
      </c>
      <c r="B155" s="34" t="s">
        <v>47</v>
      </c>
      <c r="C155" s="28">
        <v>54938.54004</v>
      </c>
      <c r="D155" s="28">
        <v>5.9999999999999995E-4</v>
      </c>
      <c r="E155">
        <f t="shared" si="25"/>
        <v>3531.0516206575599</v>
      </c>
      <c r="F155">
        <f t="shared" si="26"/>
        <v>3531</v>
      </c>
      <c r="G155">
        <f t="shared" si="27"/>
        <v>0.17988949999562465</v>
      </c>
      <c r="K155">
        <f t="shared" si="24"/>
        <v>0.17988949999562465</v>
      </c>
      <c r="O155">
        <f t="shared" ca="1" si="28"/>
        <v>0.16368067143061141</v>
      </c>
      <c r="Q155" s="2">
        <f t="shared" si="29"/>
        <v>39920.04004</v>
      </c>
    </row>
    <row r="156" spans="1:17" x14ac:dyDescent="0.2">
      <c r="A156" s="27" t="s">
        <v>60</v>
      </c>
      <c r="B156" s="34" t="s">
        <v>47</v>
      </c>
      <c r="C156" s="28">
        <v>54938.541940000003</v>
      </c>
      <c r="D156" s="28">
        <v>5.0000000000000001E-4</v>
      </c>
      <c r="E156">
        <f t="shared" si="25"/>
        <v>3531.0521658769835</v>
      </c>
      <c r="F156">
        <f t="shared" si="26"/>
        <v>3531</v>
      </c>
      <c r="G156">
        <f t="shared" si="27"/>
        <v>0.18178949999855831</v>
      </c>
      <c r="K156">
        <f t="shared" si="24"/>
        <v>0.18178949999855831</v>
      </c>
      <c r="O156">
        <f t="shared" ca="1" si="28"/>
        <v>0.16368067143061141</v>
      </c>
      <c r="Q156" s="2">
        <f t="shared" si="29"/>
        <v>39920.041940000003</v>
      </c>
    </row>
    <row r="157" spans="1:17" x14ac:dyDescent="0.2">
      <c r="A157" s="47" t="s">
        <v>68</v>
      </c>
      <c r="B157" s="74"/>
      <c r="C157" s="41">
        <v>55398.506200000003</v>
      </c>
      <c r="D157" s="41">
        <v>7.4999999999999997E-3</v>
      </c>
      <c r="E157" s="38">
        <f t="shared" si="25"/>
        <v>3663.0424018579934</v>
      </c>
      <c r="F157">
        <f t="shared" si="26"/>
        <v>3663</v>
      </c>
      <c r="G157">
        <f t="shared" si="27"/>
        <v>0.14776350000465754</v>
      </c>
      <c r="J157">
        <f>+G157</f>
        <v>0.14776350000465754</v>
      </c>
      <c r="O157">
        <f t="shared" ca="1" si="28"/>
        <v>0.16849999672821322</v>
      </c>
      <c r="Q157" s="2">
        <f t="shared" si="29"/>
        <v>40380.006200000003</v>
      </c>
    </row>
    <row r="158" spans="1:17" x14ac:dyDescent="0.2">
      <c r="A158" s="36" t="s">
        <v>63</v>
      </c>
      <c r="B158" s="37" t="s">
        <v>43</v>
      </c>
      <c r="C158" s="36">
        <v>55741.813300000002</v>
      </c>
      <c r="D158" s="36">
        <v>3.5000000000000001E-3</v>
      </c>
      <c r="E158" s="38">
        <f t="shared" si="25"/>
        <v>3761.5569802362261</v>
      </c>
      <c r="F158">
        <f t="shared" si="26"/>
        <v>3761.5</v>
      </c>
      <c r="G158">
        <f t="shared" si="27"/>
        <v>0.19856674999755342</v>
      </c>
      <c r="K158">
        <f>+G158</f>
        <v>0.19856674999755342</v>
      </c>
      <c r="O158">
        <f t="shared" ca="1" si="28"/>
        <v>0.17209623568134794</v>
      </c>
      <c r="Q158" s="2">
        <f t="shared" si="29"/>
        <v>40723.313300000002</v>
      </c>
    </row>
    <row r="159" spans="1:17" x14ac:dyDescent="0.2">
      <c r="A159" s="39" t="s">
        <v>65</v>
      </c>
      <c r="B159" s="40" t="s">
        <v>47</v>
      </c>
      <c r="C159" s="39">
        <v>55832.441500000001</v>
      </c>
      <c r="D159" s="39">
        <v>3.0000000000000001E-3</v>
      </c>
      <c r="E159" s="38">
        <f t="shared" si="25"/>
        <v>3787.5634301819982</v>
      </c>
      <c r="F159">
        <f t="shared" si="26"/>
        <v>3787.5</v>
      </c>
      <c r="G159">
        <f t="shared" si="27"/>
        <v>0.22104374999616994</v>
      </c>
      <c r="J159">
        <f>+G159</f>
        <v>0.22104374999616994</v>
      </c>
      <c r="O159">
        <f t="shared" ca="1" si="28"/>
        <v>0.17304549672481495</v>
      </c>
      <c r="Q159" s="2">
        <f t="shared" si="29"/>
        <v>40813.941500000001</v>
      </c>
    </row>
    <row r="160" spans="1:17" x14ac:dyDescent="0.2">
      <c r="A160" s="39" t="s">
        <v>64</v>
      </c>
      <c r="B160" s="40" t="s">
        <v>43</v>
      </c>
      <c r="C160" s="39">
        <v>56072.849000000002</v>
      </c>
      <c r="D160" s="39">
        <v>5.0000000000000001E-3</v>
      </c>
      <c r="E160" s="38">
        <f t="shared" si="25"/>
        <v>3856.550187232654</v>
      </c>
      <c r="F160">
        <f t="shared" si="26"/>
        <v>3856.5</v>
      </c>
      <c r="G160">
        <f t="shared" si="27"/>
        <v>0.17489424999803305</v>
      </c>
      <c r="K160">
        <f>+G160</f>
        <v>0.17489424999803305</v>
      </c>
      <c r="O160">
        <f t="shared" ca="1" si="28"/>
        <v>0.17556468949401591</v>
      </c>
      <c r="Q160" s="2">
        <f t="shared" si="29"/>
        <v>41054.349000000002</v>
      </c>
    </row>
    <row r="161" spans="1:17" x14ac:dyDescent="0.2">
      <c r="A161" s="39" t="s">
        <v>66</v>
      </c>
      <c r="B161" s="40" t="s">
        <v>43</v>
      </c>
      <c r="C161" s="39">
        <v>56494.517</v>
      </c>
      <c r="D161" s="39">
        <v>3.0000000000000001E-3</v>
      </c>
      <c r="E161" s="38">
        <f t="shared" si="25"/>
        <v>3977.5510207009766</v>
      </c>
      <c r="F161">
        <f t="shared" si="26"/>
        <v>3977.5</v>
      </c>
      <c r="G161">
        <f t="shared" si="27"/>
        <v>0.17779874999541789</v>
      </c>
      <c r="K161">
        <f>+G161</f>
        <v>0.17779874999541789</v>
      </c>
      <c r="O161">
        <f t="shared" ca="1" si="28"/>
        <v>0.17998240435015092</v>
      </c>
      <c r="Q161" s="2">
        <f t="shared" si="29"/>
        <v>41476.017</v>
      </c>
    </row>
    <row r="162" spans="1:17" x14ac:dyDescent="0.2">
      <c r="A162" s="44" t="s">
        <v>67</v>
      </c>
      <c r="B162" s="45" t="s">
        <v>47</v>
      </c>
      <c r="C162" s="39">
        <v>56534.566500000001</v>
      </c>
      <c r="D162" s="46">
        <v>6.9999999999999999E-4</v>
      </c>
      <c r="E162" s="38">
        <f t="shared" si="25"/>
        <v>3989.0435287404521</v>
      </c>
      <c r="F162">
        <f t="shared" si="26"/>
        <v>3989</v>
      </c>
      <c r="G162">
        <f t="shared" si="27"/>
        <v>0.15169050000258721</v>
      </c>
      <c r="J162">
        <f>+G162</f>
        <v>0.15169050000258721</v>
      </c>
      <c r="O162">
        <f t="shared" ca="1" si="28"/>
        <v>0.18040226981168442</v>
      </c>
      <c r="Q162" s="2">
        <f t="shared" si="29"/>
        <v>41516.066500000001</v>
      </c>
    </row>
    <row r="163" spans="1:17" x14ac:dyDescent="0.2">
      <c r="A163" s="43" t="s">
        <v>69</v>
      </c>
      <c r="B163" s="42" t="s">
        <v>47</v>
      </c>
      <c r="C163" s="43">
        <v>56799.451999999997</v>
      </c>
      <c r="D163" s="43">
        <v>1.18E-2</v>
      </c>
      <c r="E163" s="38">
        <f t="shared" si="25"/>
        <v>4065.0544337028232</v>
      </c>
      <c r="F163">
        <f t="shared" si="26"/>
        <v>4065</v>
      </c>
      <c r="G163">
        <f t="shared" si="27"/>
        <v>0.18969249999645399</v>
      </c>
      <c r="J163">
        <f>+G163</f>
        <v>0.18969249999645399</v>
      </c>
      <c r="O163">
        <f t="shared" ca="1" si="28"/>
        <v>0.18317703286181883</v>
      </c>
      <c r="Q163" s="2">
        <f t="shared" si="29"/>
        <v>41780.951999999997</v>
      </c>
    </row>
    <row r="164" spans="1:17" x14ac:dyDescent="0.2">
      <c r="A164" s="64" t="s">
        <v>1</v>
      </c>
      <c r="B164" s="65" t="s">
        <v>47</v>
      </c>
      <c r="C164" s="66">
        <v>57266.433900000004</v>
      </c>
      <c r="D164" s="66">
        <v>1.7600000000000001E-2</v>
      </c>
      <c r="E164">
        <f t="shared" si="25"/>
        <v>4199.0584347525155</v>
      </c>
      <c r="F164">
        <f t="shared" si="26"/>
        <v>4199</v>
      </c>
      <c r="G164">
        <f t="shared" si="27"/>
        <v>0.2036355000018375</v>
      </c>
      <c r="K164">
        <f>+G164</f>
        <v>0.2036355000018375</v>
      </c>
      <c r="O164">
        <f t="shared" ca="1" si="28"/>
        <v>0.18806937823968733</v>
      </c>
      <c r="Q164" s="2">
        <f t="shared" si="29"/>
        <v>42247.933900000004</v>
      </c>
    </row>
    <row r="165" spans="1:17" x14ac:dyDescent="0.2">
      <c r="A165" s="67" t="s">
        <v>0</v>
      </c>
      <c r="B165" s="69" t="s">
        <v>47</v>
      </c>
      <c r="C165" s="68">
        <v>57902.47</v>
      </c>
      <c r="D165" s="68">
        <v>3.5999999999999999E-3</v>
      </c>
      <c r="E165">
        <f t="shared" si="25"/>
        <v>4381.5738217772396</v>
      </c>
      <c r="F165">
        <f t="shared" si="26"/>
        <v>4381.5</v>
      </c>
      <c r="G165">
        <f t="shared" si="27"/>
        <v>0.25725675000285264</v>
      </c>
      <c r="I165">
        <f>+G165</f>
        <v>0.25725675000285264</v>
      </c>
      <c r="O165">
        <f t="shared" ca="1" si="28"/>
        <v>0.19473246056402321</v>
      </c>
      <c r="Q165" s="2">
        <f t="shared" si="29"/>
        <v>42883.97</v>
      </c>
    </row>
    <row r="166" spans="1:17" x14ac:dyDescent="0.2">
      <c r="A166" s="70" t="s">
        <v>535</v>
      </c>
      <c r="B166" s="71" t="s">
        <v>47</v>
      </c>
      <c r="C166" s="72">
        <v>59071.583899999998</v>
      </c>
      <c r="D166" s="73">
        <v>5.9999999999999995E-4</v>
      </c>
      <c r="E166">
        <f t="shared" ref="E166" si="30">+(C166-C$7)/C$8</f>
        <v>4717.0599300885206</v>
      </c>
      <c r="F166">
        <f t="shared" ref="F166" si="31">ROUND(2*E166,0)/2</f>
        <v>4717</v>
      </c>
      <c r="G166">
        <f t="shared" ref="G166" si="32">+C166-(C$7+F166*C$8)</f>
        <v>0.20884649999788962</v>
      </c>
      <c r="K166">
        <f>+G166</f>
        <v>0.20884649999788962</v>
      </c>
      <c r="O166">
        <f t="shared" ref="O166" ca="1" si="33">+C$11+C$12*F166</f>
        <v>0.20698157902876121</v>
      </c>
      <c r="Q166" s="2">
        <f t="shared" ref="Q166" si="34">+C166-15018.5</f>
        <v>44053.083899999998</v>
      </c>
    </row>
    <row r="167" spans="1:17" x14ac:dyDescent="0.2">
      <c r="B167" s="5"/>
      <c r="C167" s="14"/>
      <c r="D167" s="14"/>
    </row>
    <row r="168" spans="1:17" x14ac:dyDescent="0.2">
      <c r="B168" s="5"/>
      <c r="C168" s="14"/>
      <c r="D168" s="14"/>
    </row>
    <row r="169" spans="1:17" x14ac:dyDescent="0.2">
      <c r="B169" s="5"/>
      <c r="C169" s="14"/>
      <c r="D169" s="14"/>
    </row>
    <row r="170" spans="1:17" x14ac:dyDescent="0.2">
      <c r="B170" s="5"/>
      <c r="C170" s="14"/>
      <c r="D170" s="14"/>
    </row>
    <row r="171" spans="1:17" x14ac:dyDescent="0.2">
      <c r="B171" s="5"/>
      <c r="C171" s="14"/>
      <c r="D171" s="14"/>
    </row>
    <row r="172" spans="1:17" x14ac:dyDescent="0.2">
      <c r="B172" s="5"/>
      <c r="C172" s="14"/>
      <c r="D172" s="14"/>
    </row>
    <row r="173" spans="1:17" x14ac:dyDescent="0.2">
      <c r="B173" s="5"/>
      <c r="C173" s="14"/>
      <c r="D173" s="14"/>
    </row>
    <row r="174" spans="1:17" x14ac:dyDescent="0.2">
      <c r="B174" s="5"/>
      <c r="C174" s="14"/>
      <c r="D174" s="14"/>
    </row>
    <row r="175" spans="1:17" x14ac:dyDescent="0.2">
      <c r="B175" s="5"/>
      <c r="C175" s="14"/>
      <c r="D175" s="14"/>
    </row>
    <row r="176" spans="1:17" x14ac:dyDescent="0.2">
      <c r="B176" s="5"/>
      <c r="C176" s="14"/>
      <c r="D176" s="14"/>
    </row>
    <row r="177" spans="2:4" x14ac:dyDescent="0.2">
      <c r="B177" s="5"/>
      <c r="C177" s="14"/>
      <c r="D177" s="14"/>
    </row>
    <row r="178" spans="2:4" x14ac:dyDescent="0.2">
      <c r="B178" s="5"/>
      <c r="C178" s="14"/>
      <c r="D178" s="14"/>
    </row>
    <row r="179" spans="2:4" x14ac:dyDescent="0.2">
      <c r="B179" s="5"/>
      <c r="C179" s="14"/>
      <c r="D179" s="14"/>
    </row>
    <row r="180" spans="2:4" x14ac:dyDescent="0.2">
      <c r="B180" s="5"/>
      <c r="C180" s="14"/>
      <c r="D180" s="14"/>
    </row>
    <row r="181" spans="2:4" x14ac:dyDescent="0.2">
      <c r="B181" s="5"/>
      <c r="C181" s="14"/>
      <c r="D181" s="14"/>
    </row>
    <row r="182" spans="2:4" x14ac:dyDescent="0.2">
      <c r="B182" s="5"/>
      <c r="C182" s="14"/>
      <c r="D182" s="14"/>
    </row>
    <row r="183" spans="2:4" x14ac:dyDescent="0.2">
      <c r="B183" s="5"/>
      <c r="C183" s="14"/>
      <c r="D183" s="14"/>
    </row>
    <row r="184" spans="2:4" x14ac:dyDescent="0.2">
      <c r="B184" s="5"/>
      <c r="C184" s="14"/>
      <c r="D184" s="14"/>
    </row>
    <row r="185" spans="2:4" x14ac:dyDescent="0.2">
      <c r="B185" s="5"/>
      <c r="C185" s="14"/>
      <c r="D185" s="14"/>
    </row>
    <row r="186" spans="2:4" x14ac:dyDescent="0.2">
      <c r="B186" s="5"/>
      <c r="C186" s="14"/>
      <c r="D186" s="14"/>
    </row>
    <row r="187" spans="2:4" x14ac:dyDescent="0.2">
      <c r="B187" s="5"/>
      <c r="C187" s="14"/>
      <c r="D187" s="14"/>
    </row>
    <row r="188" spans="2:4" x14ac:dyDescent="0.2">
      <c r="B188" s="5"/>
      <c r="C188" s="14"/>
      <c r="D188" s="14"/>
    </row>
    <row r="189" spans="2:4" x14ac:dyDescent="0.2">
      <c r="B189" s="5"/>
      <c r="C189" s="14"/>
      <c r="D189" s="14"/>
    </row>
    <row r="190" spans="2:4" x14ac:dyDescent="0.2">
      <c r="B190" s="5"/>
      <c r="C190" s="14"/>
      <c r="D190" s="14"/>
    </row>
    <row r="191" spans="2:4" x14ac:dyDescent="0.2">
      <c r="B191" s="5"/>
      <c r="C191" s="14"/>
      <c r="D191" s="14"/>
    </row>
    <row r="192" spans="2:4" x14ac:dyDescent="0.2">
      <c r="B192" s="5"/>
      <c r="C192" s="14"/>
      <c r="D192" s="14"/>
    </row>
    <row r="193" spans="2:4" x14ac:dyDescent="0.2">
      <c r="B193" s="5"/>
      <c r="C193" s="14"/>
      <c r="D193" s="14"/>
    </row>
    <row r="194" spans="2:4" x14ac:dyDescent="0.2">
      <c r="B194" s="5"/>
      <c r="C194" s="14"/>
      <c r="D194" s="14"/>
    </row>
    <row r="195" spans="2:4" x14ac:dyDescent="0.2">
      <c r="B195" s="5"/>
      <c r="C195" s="14"/>
      <c r="D195" s="14"/>
    </row>
    <row r="196" spans="2:4" x14ac:dyDescent="0.2">
      <c r="B196" s="5"/>
      <c r="C196" s="14"/>
      <c r="D196" s="14"/>
    </row>
    <row r="197" spans="2:4" x14ac:dyDescent="0.2">
      <c r="B197" s="5"/>
      <c r="C197" s="13"/>
      <c r="D197" s="13"/>
    </row>
    <row r="198" spans="2:4" x14ac:dyDescent="0.2">
      <c r="B198" s="5"/>
      <c r="C198" s="13"/>
      <c r="D198" s="13"/>
    </row>
    <row r="199" spans="2:4" x14ac:dyDescent="0.2">
      <c r="B199" s="5"/>
      <c r="C199" s="13"/>
      <c r="D199" s="13"/>
    </row>
    <row r="200" spans="2:4" x14ac:dyDescent="0.2">
      <c r="B200" s="5"/>
      <c r="C200" s="13"/>
      <c r="D200" s="13"/>
    </row>
    <row r="201" spans="2:4" x14ac:dyDescent="0.2">
      <c r="B201" s="5"/>
      <c r="C201" s="13"/>
      <c r="D201" s="13"/>
    </row>
    <row r="202" spans="2:4" x14ac:dyDescent="0.2">
      <c r="B202" s="5"/>
      <c r="C202" s="13"/>
      <c r="D202" s="13"/>
    </row>
    <row r="203" spans="2:4" x14ac:dyDescent="0.2">
      <c r="B203" s="5"/>
      <c r="C203" s="13"/>
      <c r="D203" s="13"/>
    </row>
    <row r="204" spans="2:4" x14ac:dyDescent="0.2">
      <c r="B204" s="5"/>
      <c r="C204" s="13"/>
      <c r="D204" s="13"/>
    </row>
    <row r="205" spans="2:4" x14ac:dyDescent="0.2">
      <c r="B205" s="5"/>
      <c r="C205" s="13"/>
      <c r="D205" s="13"/>
    </row>
    <row r="206" spans="2:4" x14ac:dyDescent="0.2">
      <c r="B206" s="5"/>
      <c r="C206" s="13"/>
      <c r="D206" s="13"/>
    </row>
    <row r="207" spans="2:4" x14ac:dyDescent="0.2">
      <c r="B207" s="5"/>
      <c r="C207" s="13"/>
      <c r="D207" s="13"/>
    </row>
    <row r="208" spans="2:4" x14ac:dyDescent="0.2">
      <c r="B208" s="5"/>
      <c r="C208" s="13"/>
      <c r="D208" s="13"/>
    </row>
    <row r="209" spans="2:4" x14ac:dyDescent="0.2">
      <c r="B209" s="5"/>
      <c r="C209" s="13"/>
      <c r="D209" s="13"/>
    </row>
    <row r="210" spans="2:4" x14ac:dyDescent="0.2">
      <c r="B210" s="5"/>
      <c r="C210" s="13"/>
      <c r="D210" s="13"/>
    </row>
    <row r="211" spans="2:4" x14ac:dyDescent="0.2">
      <c r="B211" s="5"/>
      <c r="C211" s="13"/>
      <c r="D211" s="13"/>
    </row>
    <row r="212" spans="2:4" x14ac:dyDescent="0.2">
      <c r="B212" s="5"/>
      <c r="C212" s="13"/>
      <c r="D212" s="13"/>
    </row>
    <row r="213" spans="2:4" x14ac:dyDescent="0.2">
      <c r="B213" s="5"/>
      <c r="C213" s="13"/>
      <c r="D213" s="13"/>
    </row>
    <row r="214" spans="2:4" x14ac:dyDescent="0.2">
      <c r="B214" s="5"/>
      <c r="C214" s="13"/>
      <c r="D214" s="13"/>
    </row>
    <row r="215" spans="2:4" x14ac:dyDescent="0.2">
      <c r="B215" s="5"/>
      <c r="C215" s="13"/>
      <c r="D215" s="13"/>
    </row>
    <row r="216" spans="2:4" x14ac:dyDescent="0.2">
      <c r="B216" s="5"/>
      <c r="C216" s="13"/>
      <c r="D216" s="13"/>
    </row>
    <row r="217" spans="2:4" x14ac:dyDescent="0.2">
      <c r="B217" s="5"/>
      <c r="C217" s="13"/>
      <c r="D217" s="13"/>
    </row>
    <row r="218" spans="2:4" x14ac:dyDescent="0.2">
      <c r="B218" s="5"/>
      <c r="C218" s="13"/>
      <c r="D218" s="13"/>
    </row>
    <row r="219" spans="2:4" x14ac:dyDescent="0.2">
      <c r="B219" s="5"/>
      <c r="C219" s="13"/>
      <c r="D219" s="13"/>
    </row>
    <row r="220" spans="2:4" x14ac:dyDescent="0.2">
      <c r="B220" s="5"/>
      <c r="C220" s="13"/>
      <c r="D220" s="13"/>
    </row>
    <row r="221" spans="2:4" x14ac:dyDescent="0.2">
      <c r="B221" s="5"/>
      <c r="C221" s="13"/>
      <c r="D221" s="13"/>
    </row>
    <row r="222" spans="2:4" x14ac:dyDescent="0.2">
      <c r="B222" s="5"/>
      <c r="C222" s="13"/>
      <c r="D222" s="13"/>
    </row>
    <row r="223" spans="2:4" x14ac:dyDescent="0.2">
      <c r="B223" s="5"/>
      <c r="C223" s="13"/>
      <c r="D223" s="13"/>
    </row>
    <row r="224" spans="2:4" x14ac:dyDescent="0.2">
      <c r="B224" s="5"/>
      <c r="C224" s="13"/>
      <c r="D224" s="13"/>
    </row>
    <row r="225" spans="2:4" x14ac:dyDescent="0.2">
      <c r="B225" s="5"/>
      <c r="C225" s="13"/>
      <c r="D225" s="13"/>
    </row>
    <row r="226" spans="2:4" x14ac:dyDescent="0.2">
      <c r="B226" s="5"/>
      <c r="C226" s="13"/>
      <c r="D226" s="13"/>
    </row>
    <row r="227" spans="2:4" x14ac:dyDescent="0.2">
      <c r="B227" s="5"/>
      <c r="C227" s="13"/>
      <c r="D227" s="13"/>
    </row>
    <row r="228" spans="2:4" x14ac:dyDescent="0.2">
      <c r="B228" s="5"/>
      <c r="C228" s="13"/>
      <c r="D228" s="13"/>
    </row>
    <row r="229" spans="2:4" x14ac:dyDescent="0.2">
      <c r="B229" s="5"/>
      <c r="C229" s="13"/>
      <c r="D229" s="13"/>
    </row>
    <row r="230" spans="2:4" x14ac:dyDescent="0.2">
      <c r="B230" s="5"/>
      <c r="C230" s="13"/>
      <c r="D230" s="13"/>
    </row>
    <row r="231" spans="2:4" x14ac:dyDescent="0.2">
      <c r="B231" s="5"/>
      <c r="C231" s="13"/>
      <c r="D231" s="13"/>
    </row>
    <row r="232" spans="2:4" x14ac:dyDescent="0.2">
      <c r="B232" s="5"/>
      <c r="C232" s="13"/>
      <c r="D232" s="13"/>
    </row>
    <row r="233" spans="2:4" x14ac:dyDescent="0.2">
      <c r="B233" s="5"/>
      <c r="C233" s="13"/>
      <c r="D233" s="13"/>
    </row>
    <row r="234" spans="2:4" x14ac:dyDescent="0.2">
      <c r="B234" s="5"/>
      <c r="C234" s="13"/>
      <c r="D234" s="13"/>
    </row>
    <row r="235" spans="2:4" x14ac:dyDescent="0.2">
      <c r="B235" s="5"/>
      <c r="C235" s="13"/>
      <c r="D235" s="13"/>
    </row>
    <row r="236" spans="2:4" x14ac:dyDescent="0.2">
      <c r="B236" s="5"/>
      <c r="C236" s="13"/>
      <c r="D236" s="13"/>
    </row>
    <row r="237" spans="2:4" x14ac:dyDescent="0.2">
      <c r="B237" s="5"/>
      <c r="C237" s="13"/>
      <c r="D237" s="13"/>
    </row>
    <row r="238" spans="2:4" x14ac:dyDescent="0.2">
      <c r="B238" s="5"/>
      <c r="C238" s="13"/>
      <c r="D238" s="13"/>
    </row>
    <row r="239" spans="2:4" x14ac:dyDescent="0.2">
      <c r="B239" s="5"/>
      <c r="C239" s="13"/>
      <c r="D239" s="13"/>
    </row>
    <row r="240" spans="2:4" x14ac:dyDescent="0.2">
      <c r="B240" s="5"/>
      <c r="C240" s="13"/>
      <c r="D240" s="13"/>
    </row>
    <row r="241" spans="2:4" x14ac:dyDescent="0.2">
      <c r="B241" s="5"/>
      <c r="C241" s="13"/>
      <c r="D241" s="13"/>
    </row>
    <row r="242" spans="2:4" x14ac:dyDescent="0.2">
      <c r="B242" s="5"/>
      <c r="C242" s="13"/>
      <c r="D242" s="13"/>
    </row>
    <row r="243" spans="2:4" x14ac:dyDescent="0.2">
      <c r="B243" s="5"/>
      <c r="C243" s="13"/>
      <c r="D243" s="13"/>
    </row>
    <row r="244" spans="2:4" x14ac:dyDescent="0.2">
      <c r="B244" s="5"/>
      <c r="C244" s="13"/>
      <c r="D244" s="13"/>
    </row>
    <row r="245" spans="2:4" x14ac:dyDescent="0.2">
      <c r="B245" s="5"/>
      <c r="C245" s="13"/>
      <c r="D245" s="13"/>
    </row>
    <row r="246" spans="2:4" x14ac:dyDescent="0.2">
      <c r="B246" s="5"/>
      <c r="C246" s="13"/>
      <c r="D246" s="13"/>
    </row>
    <row r="247" spans="2:4" x14ac:dyDescent="0.2">
      <c r="B247" s="5"/>
      <c r="C247" s="13"/>
      <c r="D247" s="13"/>
    </row>
    <row r="248" spans="2:4" x14ac:dyDescent="0.2">
      <c r="B248" s="5"/>
      <c r="C248" s="13"/>
      <c r="D248" s="13"/>
    </row>
    <row r="249" spans="2:4" x14ac:dyDescent="0.2">
      <c r="B249" s="5"/>
      <c r="C249" s="13"/>
      <c r="D249" s="13"/>
    </row>
    <row r="250" spans="2:4" x14ac:dyDescent="0.2">
      <c r="B250" s="5"/>
      <c r="C250" s="13"/>
      <c r="D250" s="13"/>
    </row>
    <row r="251" spans="2:4" x14ac:dyDescent="0.2">
      <c r="B251" s="5"/>
      <c r="C251" s="13"/>
      <c r="D251" s="13"/>
    </row>
    <row r="252" spans="2:4" x14ac:dyDescent="0.2">
      <c r="B252" s="5"/>
      <c r="C252" s="13"/>
      <c r="D252" s="13"/>
    </row>
    <row r="253" spans="2:4" x14ac:dyDescent="0.2">
      <c r="B253" s="5"/>
      <c r="C253" s="13"/>
      <c r="D253" s="13"/>
    </row>
    <row r="254" spans="2:4" x14ac:dyDescent="0.2">
      <c r="B254" s="5"/>
      <c r="C254" s="13"/>
      <c r="D254" s="13"/>
    </row>
    <row r="255" spans="2:4" x14ac:dyDescent="0.2">
      <c r="B255" s="5"/>
      <c r="C255" s="13"/>
      <c r="D255" s="13"/>
    </row>
    <row r="256" spans="2:4" x14ac:dyDescent="0.2">
      <c r="B256" s="5"/>
      <c r="C256" s="13"/>
      <c r="D256" s="13"/>
    </row>
    <row r="257" spans="2:4" x14ac:dyDescent="0.2">
      <c r="B257" s="5"/>
      <c r="C257" s="13"/>
      <c r="D257" s="13"/>
    </row>
    <row r="258" spans="2:4" x14ac:dyDescent="0.2">
      <c r="B258" s="5"/>
      <c r="C258" s="13"/>
      <c r="D258" s="13"/>
    </row>
    <row r="259" spans="2:4" x14ac:dyDescent="0.2">
      <c r="B259" s="5"/>
      <c r="C259" s="13"/>
      <c r="D259" s="13"/>
    </row>
    <row r="260" spans="2:4" x14ac:dyDescent="0.2">
      <c r="B260" s="5"/>
      <c r="C260" s="13"/>
      <c r="D260" s="13"/>
    </row>
    <row r="261" spans="2:4" x14ac:dyDescent="0.2">
      <c r="B261" s="5"/>
      <c r="C261" s="13"/>
      <c r="D261" s="13"/>
    </row>
    <row r="262" spans="2:4" x14ac:dyDescent="0.2">
      <c r="B262" s="5"/>
      <c r="C262" s="13"/>
      <c r="D262" s="13"/>
    </row>
    <row r="263" spans="2:4" x14ac:dyDescent="0.2">
      <c r="B263" s="5"/>
      <c r="C263" s="13"/>
      <c r="D263" s="13"/>
    </row>
    <row r="264" spans="2:4" x14ac:dyDescent="0.2">
      <c r="B264" s="5"/>
      <c r="C264" s="13"/>
      <c r="D264" s="13"/>
    </row>
    <row r="265" spans="2:4" x14ac:dyDescent="0.2">
      <c r="B265" s="5"/>
      <c r="C265" s="13"/>
      <c r="D265" s="13"/>
    </row>
    <row r="266" spans="2:4" x14ac:dyDescent="0.2">
      <c r="B266" s="5"/>
      <c r="C266" s="13"/>
      <c r="D266" s="13"/>
    </row>
    <row r="267" spans="2:4" x14ac:dyDescent="0.2">
      <c r="B267" s="5"/>
      <c r="C267" s="13"/>
      <c r="D267" s="13"/>
    </row>
    <row r="268" spans="2:4" x14ac:dyDescent="0.2">
      <c r="B268" s="5"/>
      <c r="C268" s="13"/>
      <c r="D268" s="13"/>
    </row>
    <row r="269" spans="2:4" x14ac:dyDescent="0.2">
      <c r="B269" s="5"/>
      <c r="C269" s="13"/>
      <c r="D269" s="13"/>
    </row>
    <row r="270" spans="2:4" x14ac:dyDescent="0.2">
      <c r="B270" s="5"/>
      <c r="C270" s="13"/>
      <c r="D270" s="13"/>
    </row>
    <row r="271" spans="2:4" x14ac:dyDescent="0.2">
      <c r="B271" s="5"/>
      <c r="C271" s="13"/>
      <c r="D271" s="13"/>
    </row>
    <row r="272" spans="2:4" x14ac:dyDescent="0.2">
      <c r="B272" s="5"/>
      <c r="C272" s="13"/>
      <c r="D272" s="13"/>
    </row>
    <row r="273" spans="2:4" x14ac:dyDescent="0.2">
      <c r="B273" s="5"/>
      <c r="C273" s="13"/>
      <c r="D273" s="13"/>
    </row>
    <row r="274" spans="2:4" x14ac:dyDescent="0.2">
      <c r="B274" s="5"/>
      <c r="C274" s="13"/>
      <c r="D274" s="13"/>
    </row>
    <row r="275" spans="2:4" x14ac:dyDescent="0.2">
      <c r="B275" s="5"/>
      <c r="C275" s="13"/>
      <c r="D275" s="13"/>
    </row>
    <row r="276" spans="2:4" x14ac:dyDescent="0.2">
      <c r="B276" s="5"/>
      <c r="C276" s="13"/>
      <c r="D276" s="13"/>
    </row>
    <row r="277" spans="2:4" x14ac:dyDescent="0.2">
      <c r="B277" s="5"/>
      <c r="C277" s="13"/>
      <c r="D277" s="13"/>
    </row>
    <row r="278" spans="2:4" x14ac:dyDescent="0.2">
      <c r="B278" s="5"/>
      <c r="C278" s="13"/>
      <c r="D278" s="13"/>
    </row>
    <row r="279" spans="2:4" x14ac:dyDescent="0.2">
      <c r="B279" s="5"/>
      <c r="C279" s="13"/>
      <c r="D279" s="13"/>
    </row>
    <row r="280" spans="2:4" x14ac:dyDescent="0.2">
      <c r="B280" s="5"/>
      <c r="C280" s="13"/>
      <c r="D280" s="13"/>
    </row>
    <row r="281" spans="2:4" x14ac:dyDescent="0.2">
      <c r="B281" s="5"/>
      <c r="C281" s="13"/>
      <c r="D281" s="13"/>
    </row>
    <row r="282" spans="2:4" x14ac:dyDescent="0.2">
      <c r="B282" s="5"/>
      <c r="C282" s="13"/>
      <c r="D282" s="13"/>
    </row>
    <row r="283" spans="2:4" x14ac:dyDescent="0.2">
      <c r="B283" s="5"/>
      <c r="C283" s="13"/>
      <c r="D283" s="13"/>
    </row>
    <row r="284" spans="2:4" x14ac:dyDescent="0.2">
      <c r="B284" s="5"/>
      <c r="C284" s="13"/>
      <c r="D284" s="13"/>
    </row>
    <row r="285" spans="2:4" x14ac:dyDescent="0.2">
      <c r="B285" s="5"/>
      <c r="C285" s="13"/>
      <c r="D285" s="13"/>
    </row>
    <row r="286" spans="2:4" x14ac:dyDescent="0.2">
      <c r="B286" s="5"/>
      <c r="C286" s="13"/>
      <c r="D286" s="13"/>
    </row>
    <row r="287" spans="2:4" x14ac:dyDescent="0.2">
      <c r="B287" s="5"/>
      <c r="C287" s="13"/>
      <c r="D287" s="13"/>
    </row>
    <row r="288" spans="2:4" x14ac:dyDescent="0.2">
      <c r="B288" s="5"/>
      <c r="C288" s="13"/>
      <c r="D288" s="13"/>
    </row>
    <row r="289" spans="2:4" x14ac:dyDescent="0.2">
      <c r="B289" s="5"/>
      <c r="C289" s="13"/>
      <c r="D289" s="13"/>
    </row>
    <row r="290" spans="2:4" x14ac:dyDescent="0.2">
      <c r="B290" s="5"/>
      <c r="C290" s="13"/>
      <c r="D290" s="13"/>
    </row>
    <row r="291" spans="2:4" x14ac:dyDescent="0.2">
      <c r="B291" s="5"/>
      <c r="C291" s="13"/>
      <c r="D291" s="13"/>
    </row>
    <row r="292" spans="2:4" x14ac:dyDescent="0.2">
      <c r="B292" s="5"/>
      <c r="C292" s="13"/>
      <c r="D292" s="13"/>
    </row>
    <row r="293" spans="2:4" x14ac:dyDescent="0.2">
      <c r="B293" s="5"/>
      <c r="C293" s="13"/>
      <c r="D293" s="13"/>
    </row>
    <row r="294" spans="2:4" x14ac:dyDescent="0.2">
      <c r="B294" s="5"/>
      <c r="C294" s="13"/>
      <c r="D294" s="13"/>
    </row>
    <row r="295" spans="2:4" x14ac:dyDescent="0.2">
      <c r="B295" s="5"/>
      <c r="C295" s="13"/>
      <c r="D295" s="13"/>
    </row>
    <row r="296" spans="2:4" x14ac:dyDescent="0.2">
      <c r="B296" s="5"/>
      <c r="C296" s="13"/>
      <c r="D296" s="13"/>
    </row>
    <row r="297" spans="2:4" x14ac:dyDescent="0.2">
      <c r="B297" s="5"/>
      <c r="C297" s="13"/>
      <c r="D297" s="13"/>
    </row>
    <row r="298" spans="2:4" x14ac:dyDescent="0.2">
      <c r="B298" s="5"/>
      <c r="C298" s="13"/>
      <c r="D298" s="13"/>
    </row>
    <row r="299" spans="2:4" x14ac:dyDescent="0.2">
      <c r="B299" s="5"/>
      <c r="C299" s="13"/>
      <c r="D299" s="13"/>
    </row>
    <row r="300" spans="2:4" x14ac:dyDescent="0.2">
      <c r="B300" s="5"/>
      <c r="C300" s="13"/>
      <c r="D300" s="13"/>
    </row>
    <row r="301" spans="2:4" x14ac:dyDescent="0.2">
      <c r="B301" s="5"/>
      <c r="C301" s="13"/>
      <c r="D301" s="13"/>
    </row>
    <row r="302" spans="2:4" x14ac:dyDescent="0.2">
      <c r="B302" s="5"/>
      <c r="C302" s="13"/>
      <c r="D302" s="13"/>
    </row>
    <row r="303" spans="2:4" x14ac:dyDescent="0.2">
      <c r="B303" s="5"/>
      <c r="C303" s="13"/>
      <c r="D303" s="13"/>
    </row>
    <row r="304" spans="2:4" x14ac:dyDescent="0.2">
      <c r="B304" s="5"/>
      <c r="C304" s="13"/>
      <c r="D304" s="13"/>
    </row>
    <row r="305" spans="2:4" x14ac:dyDescent="0.2">
      <c r="B305" s="5"/>
      <c r="C305" s="13"/>
      <c r="D305" s="13"/>
    </row>
    <row r="306" spans="2:4" x14ac:dyDescent="0.2">
      <c r="B306" s="5"/>
      <c r="C306" s="13"/>
      <c r="D306" s="13"/>
    </row>
    <row r="307" spans="2:4" x14ac:dyDescent="0.2">
      <c r="B307" s="5"/>
      <c r="C307" s="13"/>
      <c r="D307" s="13"/>
    </row>
    <row r="308" spans="2:4" x14ac:dyDescent="0.2">
      <c r="B308" s="5"/>
      <c r="C308" s="13"/>
      <c r="D308" s="13"/>
    </row>
    <row r="309" spans="2:4" x14ac:dyDescent="0.2">
      <c r="B309" s="5"/>
      <c r="C309" s="13"/>
      <c r="D309" s="13"/>
    </row>
    <row r="310" spans="2:4" x14ac:dyDescent="0.2">
      <c r="B310" s="5"/>
      <c r="C310" s="13"/>
      <c r="D310" s="13"/>
    </row>
    <row r="311" spans="2:4" x14ac:dyDescent="0.2">
      <c r="B311" s="5"/>
      <c r="C311" s="13"/>
      <c r="D311" s="13"/>
    </row>
    <row r="312" spans="2:4" x14ac:dyDescent="0.2">
      <c r="B312" s="5"/>
      <c r="C312" s="13"/>
      <c r="D312" s="13"/>
    </row>
    <row r="313" spans="2:4" x14ac:dyDescent="0.2">
      <c r="B313" s="5"/>
      <c r="C313" s="13"/>
      <c r="D313" s="13"/>
    </row>
    <row r="314" spans="2:4" x14ac:dyDescent="0.2">
      <c r="B314" s="5"/>
      <c r="C314" s="13"/>
      <c r="D314" s="13"/>
    </row>
    <row r="315" spans="2:4" x14ac:dyDescent="0.2">
      <c r="B315" s="5"/>
      <c r="C315" s="13"/>
      <c r="D315" s="13"/>
    </row>
    <row r="316" spans="2:4" x14ac:dyDescent="0.2">
      <c r="B316" s="5"/>
      <c r="C316" s="13"/>
      <c r="D316" s="13"/>
    </row>
    <row r="317" spans="2:4" x14ac:dyDescent="0.2">
      <c r="B317" s="5"/>
      <c r="C317" s="13"/>
      <c r="D317" s="13"/>
    </row>
    <row r="318" spans="2:4" x14ac:dyDescent="0.2">
      <c r="B318" s="5"/>
      <c r="C318" s="13"/>
      <c r="D318" s="13"/>
    </row>
    <row r="319" spans="2:4" x14ac:dyDescent="0.2">
      <c r="B319" s="5"/>
      <c r="C319" s="13"/>
      <c r="D319" s="13"/>
    </row>
    <row r="320" spans="2:4" x14ac:dyDescent="0.2">
      <c r="B320" s="5"/>
      <c r="C320" s="13"/>
      <c r="D320" s="13"/>
    </row>
    <row r="321" spans="2:4" x14ac:dyDescent="0.2">
      <c r="B321" s="5"/>
      <c r="C321" s="13"/>
      <c r="D321" s="13"/>
    </row>
    <row r="322" spans="2:4" x14ac:dyDescent="0.2">
      <c r="B322" s="5"/>
      <c r="C322" s="13"/>
      <c r="D322" s="13"/>
    </row>
    <row r="323" spans="2:4" x14ac:dyDescent="0.2">
      <c r="B323" s="5"/>
      <c r="C323" s="13"/>
      <c r="D323" s="13"/>
    </row>
    <row r="324" spans="2:4" x14ac:dyDescent="0.2">
      <c r="B324" s="5"/>
      <c r="C324" s="13"/>
      <c r="D324" s="13"/>
    </row>
    <row r="325" spans="2:4" x14ac:dyDescent="0.2">
      <c r="B325" s="5"/>
      <c r="C325" s="13"/>
      <c r="D325" s="13"/>
    </row>
    <row r="326" spans="2:4" x14ac:dyDescent="0.2">
      <c r="B326" s="5"/>
      <c r="C326" s="13"/>
      <c r="D326" s="13"/>
    </row>
    <row r="327" spans="2:4" x14ac:dyDescent="0.2">
      <c r="B327" s="5"/>
      <c r="C327" s="13"/>
      <c r="D327" s="13"/>
    </row>
    <row r="328" spans="2:4" x14ac:dyDescent="0.2">
      <c r="B328" s="5"/>
      <c r="C328" s="13"/>
      <c r="D328" s="13"/>
    </row>
    <row r="329" spans="2:4" x14ac:dyDescent="0.2">
      <c r="C329" s="13"/>
      <c r="D329" s="13"/>
    </row>
    <row r="330" spans="2:4" x14ac:dyDescent="0.2">
      <c r="C330" s="13"/>
      <c r="D330" s="13"/>
    </row>
    <row r="331" spans="2:4" x14ac:dyDescent="0.2">
      <c r="C331" s="13"/>
      <c r="D331" s="13"/>
    </row>
    <row r="332" spans="2:4" x14ac:dyDescent="0.2">
      <c r="C332" s="13"/>
      <c r="D332" s="13"/>
    </row>
    <row r="333" spans="2:4" x14ac:dyDescent="0.2">
      <c r="C333" s="13"/>
      <c r="D333" s="13"/>
    </row>
    <row r="334" spans="2:4" x14ac:dyDescent="0.2">
      <c r="C334" s="13"/>
      <c r="D334" s="13"/>
    </row>
    <row r="335" spans="2:4" x14ac:dyDescent="0.2">
      <c r="C335" s="13"/>
      <c r="D335" s="13"/>
    </row>
    <row r="336" spans="2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</sheetData>
  <phoneticPr fontId="8" type="noConversion"/>
  <hyperlinks>
    <hyperlink ref="H1154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s://www.aavso.org/ejaavso" xr:uid="{00000000-0004-0000-0000-000002000000}"/>
    <hyperlink ref="AP900" r:id="rId4" display="http://cdsbib.u-strasbg.fr/cgi-bin/cdsbib?1990RMxAA..21..381G" xr:uid="{00000000-0004-0000-0000-000003000000}"/>
    <hyperlink ref="AP904" r:id="rId5" display="http://cdsbib.u-strasbg.fr/cgi-bin/cdsbib?1990RMxAA..21..381G" xr:uid="{00000000-0004-0000-0000-000004000000}"/>
    <hyperlink ref="AP903" r:id="rId6" display="http://cdsbib.u-strasbg.fr/cgi-bin/cdsbib?1990RMxAA..21..381G" xr:uid="{00000000-0004-0000-0000-000005000000}"/>
    <hyperlink ref="AP884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1040" r:id="rId9" display="http://cdsbib.u-strasbg.fr/cgi-bin/cdsbib?1990RMxAA..21..381G" xr:uid="{00000000-0004-0000-0000-000008000000}"/>
    <hyperlink ref="AQ55806" r:id="rId10" display="http://cdsbib.u-strasbg.fr/cgi-bin/cdsbib?1990RMxAA..21..381G" xr:uid="{00000000-0004-0000-0000-000009000000}"/>
    <hyperlink ref="AQ1041" r:id="rId11" display="http://cdsbib.u-strasbg.fr/cgi-bin/cdsbib?1990RMxAA..21..381G" xr:uid="{00000000-0004-0000-0000-00000A000000}"/>
    <hyperlink ref="H64753" r:id="rId12" display="https://www.aavso.org/ejaavso" xr:uid="{00000000-0004-0000-0000-00000B000000}"/>
    <hyperlink ref="H1926" r:id="rId13" display="http://vsolj.cetus-net.org/bulletin.html" xr:uid="{00000000-0004-0000-0000-00000C000000}"/>
    <hyperlink ref="AP3170" r:id="rId14" display="http://cdsbib.u-strasbg.fr/cgi-bin/cdsbib?1990RMxAA..21..381G" xr:uid="{00000000-0004-0000-0000-00000D000000}"/>
    <hyperlink ref="AP3173" r:id="rId15" display="http://cdsbib.u-strasbg.fr/cgi-bin/cdsbib?1990RMxAA..21..381G" xr:uid="{00000000-0004-0000-0000-00000E000000}"/>
    <hyperlink ref="AP3171" r:id="rId16" display="http://cdsbib.u-strasbg.fr/cgi-bin/cdsbib?1990RMxAA..21..381G" xr:uid="{00000000-0004-0000-0000-00000F000000}"/>
    <hyperlink ref="AP3155" r:id="rId17" display="http://cdsbib.u-strasbg.fr/cgi-bin/cdsbib?1990RMxAA..21..381G" xr:uid="{00000000-0004-0000-0000-000010000000}"/>
    <hyperlink ref="I1926" r:id="rId18" display="http://vsolj.cetus-net.org/bulletin.html" xr:uid="{00000000-0004-0000-0000-000011000000}"/>
    <hyperlink ref="AQ3384" r:id="rId19" display="http://cdsbib.u-strasbg.fr/cgi-bin/cdsbib?1990RMxAA..21..381G" xr:uid="{00000000-0004-0000-0000-000012000000}"/>
    <hyperlink ref="AQ85" r:id="rId20" display="http://cdsbib.u-strasbg.fr/cgi-bin/cdsbib?1990RMxAA..21..381G" xr:uid="{00000000-0004-0000-0000-000013000000}"/>
    <hyperlink ref="AQ338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2"/>
  <sheetViews>
    <sheetView topLeftCell="A106" workbookViewId="0">
      <selection activeCell="A51" sqref="A51:D153"/>
    </sheetView>
  </sheetViews>
  <sheetFormatPr defaultRowHeight="12.75" x14ac:dyDescent="0.2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8" t="s">
        <v>70</v>
      </c>
      <c r="I1" s="49" t="s">
        <v>71</v>
      </c>
      <c r="J1" s="50" t="s">
        <v>72</v>
      </c>
    </row>
    <row r="2" spans="1:16" x14ac:dyDescent="0.2">
      <c r="I2" s="51" t="s">
        <v>73</v>
      </c>
      <c r="J2" s="52" t="s">
        <v>74</v>
      </c>
    </row>
    <row r="3" spans="1:16" x14ac:dyDescent="0.2">
      <c r="A3" s="53" t="s">
        <v>75</v>
      </c>
      <c r="I3" s="51" t="s">
        <v>76</v>
      </c>
      <c r="J3" s="52" t="s">
        <v>77</v>
      </c>
    </row>
    <row r="4" spans="1:16" x14ac:dyDescent="0.2">
      <c r="I4" s="51" t="s">
        <v>78</v>
      </c>
      <c r="J4" s="52" t="s">
        <v>77</v>
      </c>
    </row>
    <row r="5" spans="1:16" ht="13.5" thickBot="1" x14ac:dyDescent="0.25">
      <c r="I5" s="54" t="s">
        <v>79</v>
      </c>
      <c r="J5" s="55" t="s">
        <v>80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MHAR 21.13 </v>
      </c>
      <c r="B11" s="5" t="str">
        <f t="shared" ref="B11:B42" si="1">IF(H11=INT(H11),"I","II")</f>
        <v>I</v>
      </c>
      <c r="C11" s="13">
        <f t="shared" ref="C11:C42" si="2">1*G11</f>
        <v>40441.491000000002</v>
      </c>
      <c r="D11" s="16" t="str">
        <f t="shared" ref="D11:D42" si="3">VLOOKUP(F11,I$1:J$5,2,FALSE)</f>
        <v>vis</v>
      </c>
      <c r="E11" s="56">
        <f>VLOOKUP(C11,Active!C$21:E$963,3,FALSE)</f>
        <v>-628.98664800677136</v>
      </c>
      <c r="F11" s="5" t="s">
        <v>79</v>
      </c>
      <c r="G11" s="16" t="str">
        <f t="shared" ref="G11:G42" si="4">MID(I11,3,LEN(I11)-3)</f>
        <v>40441.491</v>
      </c>
      <c r="H11" s="13">
        <f t="shared" ref="H11:H42" si="5">1*K11</f>
        <v>-629</v>
      </c>
      <c r="I11" s="57" t="s">
        <v>339</v>
      </c>
      <c r="J11" s="58" t="s">
        <v>340</v>
      </c>
      <c r="K11" s="57">
        <v>-629</v>
      </c>
      <c r="L11" s="57" t="s">
        <v>341</v>
      </c>
      <c r="M11" s="58" t="s">
        <v>90</v>
      </c>
      <c r="N11" s="58"/>
      <c r="O11" s="59" t="s">
        <v>91</v>
      </c>
      <c r="P11" s="59" t="s">
        <v>336</v>
      </c>
    </row>
    <row r="12" spans="1:16" ht="12.75" customHeight="1" thickBot="1" x14ac:dyDescent="0.25">
      <c r="A12" s="13" t="str">
        <f t="shared" si="0"/>
        <v> MHAR 21.13 </v>
      </c>
      <c r="B12" s="5" t="str">
        <f t="shared" si="1"/>
        <v>II</v>
      </c>
      <c r="C12" s="13">
        <f t="shared" si="2"/>
        <v>40746.49</v>
      </c>
      <c r="D12" s="16" t="str">
        <f t="shared" si="3"/>
        <v>vis</v>
      </c>
      <c r="E12" s="56">
        <f>VLOOKUP(C12,Active!C$21:E$963,3,FALSE)</f>
        <v>-541.46486971910292</v>
      </c>
      <c r="F12" s="5" t="s">
        <v>79</v>
      </c>
      <c r="G12" s="16" t="str">
        <f t="shared" si="4"/>
        <v>40746.490</v>
      </c>
      <c r="H12" s="13">
        <f t="shared" si="5"/>
        <v>-541.5</v>
      </c>
      <c r="I12" s="57" t="s">
        <v>342</v>
      </c>
      <c r="J12" s="58" t="s">
        <v>343</v>
      </c>
      <c r="K12" s="57">
        <v>-541.5</v>
      </c>
      <c r="L12" s="57" t="s">
        <v>344</v>
      </c>
      <c r="M12" s="58" t="s">
        <v>90</v>
      </c>
      <c r="N12" s="58"/>
      <c r="O12" s="59" t="s">
        <v>91</v>
      </c>
      <c r="P12" s="59" t="s">
        <v>336</v>
      </c>
    </row>
    <row r="13" spans="1:16" ht="12.75" customHeight="1" thickBot="1" x14ac:dyDescent="0.25">
      <c r="A13" s="13" t="str">
        <f t="shared" si="0"/>
        <v> MHAR 21.13 </v>
      </c>
      <c r="B13" s="5" t="str">
        <f t="shared" si="1"/>
        <v>II</v>
      </c>
      <c r="C13" s="13">
        <f t="shared" si="2"/>
        <v>41070.544000000002</v>
      </c>
      <c r="D13" s="16" t="str">
        <f t="shared" si="3"/>
        <v>vis</v>
      </c>
      <c r="E13" s="56">
        <f>VLOOKUP(C13,Active!C$21:E$963,3,FALSE)</f>
        <v>-448.47511453553574</v>
      </c>
      <c r="F13" s="5" t="s">
        <v>79</v>
      </c>
      <c r="G13" s="16" t="str">
        <f t="shared" si="4"/>
        <v>41070.544</v>
      </c>
      <c r="H13" s="13">
        <f t="shared" si="5"/>
        <v>-448.5</v>
      </c>
      <c r="I13" s="57" t="s">
        <v>345</v>
      </c>
      <c r="J13" s="58" t="s">
        <v>346</v>
      </c>
      <c r="K13" s="57">
        <v>-448.5</v>
      </c>
      <c r="L13" s="57" t="s">
        <v>321</v>
      </c>
      <c r="M13" s="58" t="s">
        <v>90</v>
      </c>
      <c r="N13" s="58"/>
      <c r="O13" s="59" t="s">
        <v>91</v>
      </c>
      <c r="P13" s="59" t="s">
        <v>336</v>
      </c>
    </row>
    <row r="14" spans="1:16" ht="12.75" customHeight="1" thickBot="1" x14ac:dyDescent="0.25">
      <c r="A14" s="13" t="str">
        <f t="shared" si="0"/>
        <v> MHAR 21.13 </v>
      </c>
      <c r="B14" s="5" t="str">
        <f t="shared" si="1"/>
        <v>II</v>
      </c>
      <c r="C14" s="13">
        <f t="shared" si="2"/>
        <v>41394.622000000003</v>
      </c>
      <c r="D14" s="16" t="str">
        <f t="shared" si="3"/>
        <v>vis</v>
      </c>
      <c r="E14" s="56">
        <f>VLOOKUP(C14,Active!C$21:E$963,3,FALSE)</f>
        <v>-355.47847236978606</v>
      </c>
      <c r="F14" s="5" t="s">
        <v>79</v>
      </c>
      <c r="G14" s="16" t="str">
        <f t="shared" si="4"/>
        <v>41394.622</v>
      </c>
      <c r="H14" s="13">
        <f t="shared" si="5"/>
        <v>-355.5</v>
      </c>
      <c r="I14" s="57" t="s">
        <v>347</v>
      </c>
      <c r="J14" s="58" t="s">
        <v>348</v>
      </c>
      <c r="K14" s="57">
        <v>-355.5</v>
      </c>
      <c r="L14" s="57" t="s">
        <v>349</v>
      </c>
      <c r="M14" s="58" t="s">
        <v>90</v>
      </c>
      <c r="N14" s="58"/>
      <c r="O14" s="59" t="s">
        <v>91</v>
      </c>
      <c r="P14" s="59" t="s">
        <v>336</v>
      </c>
    </row>
    <row r="15" spans="1:16" ht="12.75" customHeight="1" thickBot="1" x14ac:dyDescent="0.25">
      <c r="A15" s="13" t="str">
        <f t="shared" si="0"/>
        <v> MHAR 21.13 </v>
      </c>
      <c r="B15" s="5" t="str">
        <f t="shared" si="1"/>
        <v>I</v>
      </c>
      <c r="C15" s="13">
        <f t="shared" si="2"/>
        <v>41647.269</v>
      </c>
      <c r="D15" s="16" t="str">
        <f t="shared" si="3"/>
        <v>vis</v>
      </c>
      <c r="E15" s="56">
        <f>VLOOKUP(C15,Active!C$21:E$963,3,FALSE)</f>
        <v>-282.97949788447761</v>
      </c>
      <c r="F15" s="5" t="s">
        <v>79</v>
      </c>
      <c r="G15" s="16" t="str">
        <f t="shared" si="4"/>
        <v>41647.269</v>
      </c>
      <c r="H15" s="13">
        <f t="shared" si="5"/>
        <v>-283</v>
      </c>
      <c r="I15" s="57" t="s">
        <v>357</v>
      </c>
      <c r="J15" s="58" t="s">
        <v>358</v>
      </c>
      <c r="K15" s="57">
        <v>-283</v>
      </c>
      <c r="L15" s="57" t="s">
        <v>359</v>
      </c>
      <c r="M15" s="58" t="s">
        <v>90</v>
      </c>
      <c r="N15" s="58"/>
      <c r="O15" s="59" t="s">
        <v>91</v>
      </c>
      <c r="P15" s="59" t="s">
        <v>336</v>
      </c>
    </row>
    <row r="16" spans="1:16" ht="12.75" customHeight="1" thickBot="1" x14ac:dyDescent="0.25">
      <c r="A16" s="13" t="str">
        <f t="shared" si="0"/>
        <v> AAOB 49.13 </v>
      </c>
      <c r="B16" s="5" t="str">
        <f t="shared" si="1"/>
        <v>I</v>
      </c>
      <c r="C16" s="13">
        <f t="shared" si="2"/>
        <v>42633.406000000003</v>
      </c>
      <c r="D16" s="16" t="str">
        <f t="shared" si="3"/>
        <v>vis</v>
      </c>
      <c r="E16" s="56">
        <f>VLOOKUP(C16,Active!C$21:E$963,3,FALSE)</f>
        <v>0</v>
      </c>
      <c r="F16" s="5" t="s">
        <v>79</v>
      </c>
      <c r="G16" s="16" t="str">
        <f t="shared" si="4"/>
        <v>42633.406</v>
      </c>
      <c r="H16" s="13">
        <f t="shared" si="5"/>
        <v>0</v>
      </c>
      <c r="I16" s="57" t="s">
        <v>363</v>
      </c>
      <c r="J16" s="58" t="s">
        <v>364</v>
      </c>
      <c r="K16" s="57">
        <v>0</v>
      </c>
      <c r="L16" s="57" t="s">
        <v>365</v>
      </c>
      <c r="M16" s="58" t="s">
        <v>353</v>
      </c>
      <c r="N16" s="58" t="s">
        <v>354</v>
      </c>
      <c r="O16" s="59" t="s">
        <v>355</v>
      </c>
      <c r="P16" s="59" t="s">
        <v>356</v>
      </c>
    </row>
    <row r="17" spans="1:16" ht="12.75" customHeight="1" thickBot="1" x14ac:dyDescent="0.25">
      <c r="A17" s="13" t="str">
        <f t="shared" si="0"/>
        <v> MHAR 21.13 </v>
      </c>
      <c r="B17" s="5" t="str">
        <f t="shared" si="1"/>
        <v>I</v>
      </c>
      <c r="C17" s="13">
        <f t="shared" si="2"/>
        <v>42661.36</v>
      </c>
      <c r="D17" s="16" t="str">
        <f t="shared" si="3"/>
        <v>vis</v>
      </c>
      <c r="E17" s="56">
        <f>VLOOKUP(C17,Active!C$21:E$963,3,FALSE)</f>
        <v>8.0216124979207493</v>
      </c>
      <c r="F17" s="5" t="s">
        <v>79</v>
      </c>
      <c r="G17" s="16" t="str">
        <f t="shared" si="4"/>
        <v>42661.360</v>
      </c>
      <c r="H17" s="13">
        <f t="shared" si="5"/>
        <v>8</v>
      </c>
      <c r="I17" s="57" t="s">
        <v>371</v>
      </c>
      <c r="J17" s="58" t="s">
        <v>372</v>
      </c>
      <c r="K17" s="57">
        <v>8</v>
      </c>
      <c r="L17" s="57" t="s">
        <v>349</v>
      </c>
      <c r="M17" s="58" t="s">
        <v>90</v>
      </c>
      <c r="N17" s="58"/>
      <c r="O17" s="59" t="s">
        <v>91</v>
      </c>
      <c r="P17" s="59" t="s">
        <v>336</v>
      </c>
    </row>
    <row r="18" spans="1:16" ht="12.75" customHeight="1" thickBot="1" x14ac:dyDescent="0.25">
      <c r="A18" s="13" t="str">
        <f t="shared" si="0"/>
        <v> MHAR 21.13 </v>
      </c>
      <c r="B18" s="5" t="str">
        <f t="shared" si="1"/>
        <v>II</v>
      </c>
      <c r="C18" s="13">
        <f t="shared" si="2"/>
        <v>42924.508000000002</v>
      </c>
      <c r="D18" s="16" t="str">
        <f t="shared" si="3"/>
        <v>vis</v>
      </c>
      <c r="E18" s="56">
        <f>VLOOKUP(C18,Active!C$21:E$963,3,FALSE)</f>
        <v>83.533928645986009</v>
      </c>
      <c r="F18" s="5" t="s">
        <v>79</v>
      </c>
      <c r="G18" s="16" t="str">
        <f t="shared" si="4"/>
        <v>42924.508</v>
      </c>
      <c r="H18" s="13">
        <f t="shared" si="5"/>
        <v>83.5</v>
      </c>
      <c r="I18" s="57" t="s">
        <v>373</v>
      </c>
      <c r="J18" s="58" t="s">
        <v>374</v>
      </c>
      <c r="K18" s="57">
        <v>83.5</v>
      </c>
      <c r="L18" s="57" t="s">
        <v>375</v>
      </c>
      <c r="M18" s="58" t="s">
        <v>90</v>
      </c>
      <c r="N18" s="58"/>
      <c r="O18" s="59" t="s">
        <v>91</v>
      </c>
      <c r="P18" s="59" t="s">
        <v>336</v>
      </c>
    </row>
    <row r="19" spans="1:16" ht="12.75" customHeight="1" thickBot="1" x14ac:dyDescent="0.25">
      <c r="A19" s="13" t="str">
        <f t="shared" si="0"/>
        <v> MHAR 21.13 </v>
      </c>
      <c r="B19" s="5" t="str">
        <f t="shared" si="1"/>
        <v>II</v>
      </c>
      <c r="C19" s="13">
        <f t="shared" si="2"/>
        <v>43391.364999999998</v>
      </c>
      <c r="D19" s="16" t="str">
        <f t="shared" si="3"/>
        <v>vis</v>
      </c>
      <c r="E19" s="56">
        <f>VLOOKUP(C19,Active!C$21:E$963,3,FALSE)</f>
        <v>217.50208869256392</v>
      </c>
      <c r="F19" s="5" t="s">
        <v>79</v>
      </c>
      <c r="G19" s="16" t="str">
        <f t="shared" si="4"/>
        <v>43391.365</v>
      </c>
      <c r="H19" s="13">
        <f t="shared" si="5"/>
        <v>217.5</v>
      </c>
      <c r="I19" s="57" t="s">
        <v>376</v>
      </c>
      <c r="J19" s="58" t="s">
        <v>377</v>
      </c>
      <c r="K19" s="57">
        <v>217.5</v>
      </c>
      <c r="L19" s="57" t="s">
        <v>287</v>
      </c>
      <c r="M19" s="58" t="s">
        <v>90</v>
      </c>
      <c r="N19" s="58"/>
      <c r="O19" s="59" t="s">
        <v>91</v>
      </c>
      <c r="P19" s="59" t="s">
        <v>336</v>
      </c>
    </row>
    <row r="20" spans="1:16" ht="12.75" customHeight="1" thickBot="1" x14ac:dyDescent="0.25">
      <c r="A20" s="13" t="str">
        <f t="shared" si="0"/>
        <v> BBS 39 </v>
      </c>
      <c r="B20" s="5" t="str">
        <f t="shared" si="1"/>
        <v>I</v>
      </c>
      <c r="C20" s="13">
        <f t="shared" si="2"/>
        <v>43769.440000000002</v>
      </c>
      <c r="D20" s="16" t="str">
        <f t="shared" si="3"/>
        <v>vis</v>
      </c>
      <c r="E20" s="56">
        <f>VLOOKUP(C20,Active!C$21:E$963,3,FALSE)</f>
        <v>325.9935798978172</v>
      </c>
      <c r="F20" s="5" t="s">
        <v>79</v>
      </c>
      <c r="G20" s="16" t="str">
        <f t="shared" si="4"/>
        <v>43769.44</v>
      </c>
      <c r="H20" s="13">
        <f t="shared" si="5"/>
        <v>326</v>
      </c>
      <c r="I20" s="57" t="s">
        <v>378</v>
      </c>
      <c r="J20" s="58" t="s">
        <v>379</v>
      </c>
      <c r="K20" s="57">
        <v>326</v>
      </c>
      <c r="L20" s="57" t="s">
        <v>380</v>
      </c>
      <c r="M20" s="58" t="s">
        <v>381</v>
      </c>
      <c r="N20" s="58"/>
      <c r="O20" s="59" t="s">
        <v>382</v>
      </c>
      <c r="P20" s="59" t="s">
        <v>383</v>
      </c>
    </row>
    <row r="21" spans="1:16" ht="12.75" customHeight="1" thickBot="1" x14ac:dyDescent="0.25">
      <c r="A21" s="13" t="str">
        <f t="shared" si="0"/>
        <v> BBS 39 </v>
      </c>
      <c r="B21" s="5" t="str">
        <f t="shared" si="1"/>
        <v>I</v>
      </c>
      <c r="C21" s="13">
        <f t="shared" si="2"/>
        <v>43790.33</v>
      </c>
      <c r="D21" s="16" t="str">
        <f t="shared" si="3"/>
        <v>vis</v>
      </c>
      <c r="E21" s="56">
        <f>VLOOKUP(C21,Active!C$21:E$963,3,FALSE)</f>
        <v>331.98812397313992</v>
      </c>
      <c r="F21" s="5" t="s">
        <v>79</v>
      </c>
      <c r="G21" s="16" t="str">
        <f t="shared" si="4"/>
        <v>43790.33</v>
      </c>
      <c r="H21" s="13">
        <f t="shared" si="5"/>
        <v>332</v>
      </c>
      <c r="I21" s="57" t="s">
        <v>384</v>
      </c>
      <c r="J21" s="58" t="s">
        <v>385</v>
      </c>
      <c r="K21" s="57">
        <v>332</v>
      </c>
      <c r="L21" s="57" t="s">
        <v>386</v>
      </c>
      <c r="M21" s="58" t="s">
        <v>381</v>
      </c>
      <c r="N21" s="58"/>
      <c r="O21" s="59" t="s">
        <v>382</v>
      </c>
      <c r="P21" s="59" t="s">
        <v>383</v>
      </c>
    </row>
    <row r="22" spans="1:16" ht="12.75" customHeight="1" thickBot="1" x14ac:dyDescent="0.25">
      <c r="A22" s="13" t="str">
        <f t="shared" si="0"/>
        <v> MHAR 21.13 </v>
      </c>
      <c r="B22" s="5" t="str">
        <f t="shared" si="1"/>
        <v>I</v>
      </c>
      <c r="C22" s="13">
        <f t="shared" si="2"/>
        <v>44156.292000000001</v>
      </c>
      <c r="D22" s="16" t="str">
        <f t="shared" si="3"/>
        <v>vis</v>
      </c>
      <c r="E22" s="56">
        <f>VLOOKUP(C22,Active!C$21:E$963,3,FALSE)</f>
        <v>437.00369787899564</v>
      </c>
      <c r="F22" s="5" t="s">
        <v>79</v>
      </c>
      <c r="G22" s="16" t="str">
        <f t="shared" si="4"/>
        <v>44156.292</v>
      </c>
      <c r="H22" s="13">
        <f t="shared" si="5"/>
        <v>437</v>
      </c>
      <c r="I22" s="57" t="s">
        <v>391</v>
      </c>
      <c r="J22" s="58" t="s">
        <v>392</v>
      </c>
      <c r="K22" s="57">
        <v>437</v>
      </c>
      <c r="L22" s="57" t="s">
        <v>393</v>
      </c>
      <c r="M22" s="58" t="s">
        <v>90</v>
      </c>
      <c r="N22" s="58"/>
      <c r="O22" s="59" t="s">
        <v>91</v>
      </c>
      <c r="P22" s="59" t="s">
        <v>336</v>
      </c>
    </row>
    <row r="23" spans="1:16" ht="12.75" customHeight="1" thickBot="1" x14ac:dyDescent="0.25">
      <c r="A23" s="13" t="str">
        <f t="shared" si="0"/>
        <v> MHAR 21.13 </v>
      </c>
      <c r="B23" s="5" t="str">
        <f t="shared" si="1"/>
        <v>I</v>
      </c>
      <c r="C23" s="13">
        <f t="shared" si="2"/>
        <v>44344.542000000001</v>
      </c>
      <c r="D23" s="16" t="str">
        <f t="shared" si="3"/>
        <v>vis</v>
      </c>
      <c r="E23" s="56">
        <f>VLOOKUP(C23,Active!C$21:E$963,3,FALSE)</f>
        <v>491.02346437873427</v>
      </c>
      <c r="F23" s="5" t="s">
        <v>79</v>
      </c>
      <c r="G23" s="16" t="str">
        <f t="shared" si="4"/>
        <v>44344.542</v>
      </c>
      <c r="H23" s="13">
        <f t="shared" si="5"/>
        <v>491</v>
      </c>
      <c r="I23" s="57" t="s">
        <v>394</v>
      </c>
      <c r="J23" s="58" t="s">
        <v>395</v>
      </c>
      <c r="K23" s="57">
        <v>491</v>
      </c>
      <c r="L23" s="57" t="s">
        <v>195</v>
      </c>
      <c r="M23" s="58" t="s">
        <v>90</v>
      </c>
      <c r="N23" s="58"/>
      <c r="O23" s="59" t="s">
        <v>91</v>
      </c>
      <c r="P23" s="59" t="s">
        <v>336</v>
      </c>
    </row>
    <row r="24" spans="1:16" ht="12.75" customHeight="1" thickBot="1" x14ac:dyDescent="0.25">
      <c r="A24" s="13" t="str">
        <f t="shared" si="0"/>
        <v> MHAR 21.13 </v>
      </c>
      <c r="B24" s="5" t="str">
        <f t="shared" si="1"/>
        <v>I</v>
      </c>
      <c r="C24" s="13">
        <f t="shared" si="2"/>
        <v>44466.44</v>
      </c>
      <c r="D24" s="16" t="str">
        <f t="shared" si="3"/>
        <v>vis</v>
      </c>
      <c r="E24" s="56">
        <f>VLOOKUP(C24,Active!C$21:E$963,3,FALSE)</f>
        <v>526.00302080256006</v>
      </c>
      <c r="F24" s="5" t="s">
        <v>79</v>
      </c>
      <c r="G24" s="16" t="str">
        <f t="shared" si="4"/>
        <v>44466.440</v>
      </c>
      <c r="H24" s="13">
        <f t="shared" si="5"/>
        <v>526</v>
      </c>
      <c r="I24" s="57" t="s">
        <v>396</v>
      </c>
      <c r="J24" s="58" t="s">
        <v>397</v>
      </c>
      <c r="K24" s="57">
        <v>526</v>
      </c>
      <c r="L24" s="57" t="s">
        <v>398</v>
      </c>
      <c r="M24" s="58" t="s">
        <v>90</v>
      </c>
      <c r="N24" s="58"/>
      <c r="O24" s="59" t="s">
        <v>91</v>
      </c>
      <c r="P24" s="59" t="s">
        <v>336</v>
      </c>
    </row>
    <row r="25" spans="1:16" ht="12.75" customHeight="1" thickBot="1" x14ac:dyDescent="0.25">
      <c r="A25" s="13" t="str">
        <f t="shared" si="0"/>
        <v> MHAR 21.13 </v>
      </c>
      <c r="B25" s="5" t="str">
        <f t="shared" si="1"/>
        <v>I</v>
      </c>
      <c r="C25" s="13">
        <f t="shared" si="2"/>
        <v>45473.593999999997</v>
      </c>
      <c r="D25" s="16" t="str">
        <f t="shared" si="3"/>
        <v>vis</v>
      </c>
      <c r="E25" s="56">
        <f>VLOOKUP(C25,Active!C$21:E$963,3,FALSE)</f>
        <v>815.01350637641133</v>
      </c>
      <c r="F25" s="5" t="s">
        <v>79</v>
      </c>
      <c r="G25" s="16" t="str">
        <f t="shared" si="4"/>
        <v>45473.594</v>
      </c>
      <c r="H25" s="13">
        <f t="shared" si="5"/>
        <v>815</v>
      </c>
      <c r="I25" s="57" t="s">
        <v>399</v>
      </c>
      <c r="J25" s="58" t="s">
        <v>400</v>
      </c>
      <c r="K25" s="57">
        <v>815</v>
      </c>
      <c r="L25" s="57" t="s">
        <v>341</v>
      </c>
      <c r="M25" s="58" t="s">
        <v>90</v>
      </c>
      <c r="N25" s="58"/>
      <c r="O25" s="59" t="s">
        <v>91</v>
      </c>
      <c r="P25" s="59" t="s">
        <v>336</v>
      </c>
    </row>
    <row r="26" spans="1:16" ht="12.75" customHeight="1" thickBot="1" x14ac:dyDescent="0.25">
      <c r="A26" s="13" t="str">
        <f t="shared" si="0"/>
        <v> MHAR 21.13 </v>
      </c>
      <c r="B26" s="5" t="str">
        <f t="shared" si="1"/>
        <v>I</v>
      </c>
      <c r="C26" s="13">
        <f t="shared" si="2"/>
        <v>45494.495000000003</v>
      </c>
      <c r="D26" s="16" t="str">
        <f t="shared" si="3"/>
        <v>vis</v>
      </c>
      <c r="E26" s="56">
        <f>VLOOKUP(C26,Active!C$21:E$963,3,FALSE)</f>
        <v>821.01120698523641</v>
      </c>
      <c r="F26" s="5" t="s">
        <v>79</v>
      </c>
      <c r="G26" s="16" t="str">
        <f t="shared" si="4"/>
        <v>45494.495</v>
      </c>
      <c r="H26" s="13">
        <f t="shared" si="5"/>
        <v>821</v>
      </c>
      <c r="I26" s="57" t="s">
        <v>401</v>
      </c>
      <c r="J26" s="58" t="s">
        <v>402</v>
      </c>
      <c r="K26" s="57">
        <v>821</v>
      </c>
      <c r="L26" s="57" t="s">
        <v>403</v>
      </c>
      <c r="M26" s="58" t="s">
        <v>90</v>
      </c>
      <c r="N26" s="58"/>
      <c r="O26" s="59" t="s">
        <v>91</v>
      </c>
      <c r="P26" s="59" t="s">
        <v>336</v>
      </c>
    </row>
    <row r="27" spans="1:16" ht="12.75" customHeight="1" thickBot="1" x14ac:dyDescent="0.25">
      <c r="A27" s="13" t="str">
        <f t="shared" si="0"/>
        <v> MHAR 21.13 </v>
      </c>
      <c r="B27" s="5" t="str">
        <f t="shared" si="1"/>
        <v>II</v>
      </c>
      <c r="C27" s="13">
        <f t="shared" si="2"/>
        <v>46287.428999999996</v>
      </c>
      <c r="D27" s="16" t="str">
        <f t="shared" si="3"/>
        <v>vis</v>
      </c>
      <c r="E27" s="56">
        <f>VLOOKUP(C27,Active!C$21:E$963,3,FALSE)</f>
        <v>1048.5496374219081</v>
      </c>
      <c r="F27" s="5" t="s">
        <v>79</v>
      </c>
      <c r="G27" s="16" t="str">
        <f t="shared" si="4"/>
        <v>46287.429</v>
      </c>
      <c r="H27" s="13">
        <f t="shared" si="5"/>
        <v>1048.5</v>
      </c>
      <c r="I27" s="57" t="s">
        <v>404</v>
      </c>
      <c r="J27" s="58" t="s">
        <v>405</v>
      </c>
      <c r="K27" s="57">
        <v>1048.5</v>
      </c>
      <c r="L27" s="57" t="s">
        <v>406</v>
      </c>
      <c r="M27" s="58" t="s">
        <v>90</v>
      </c>
      <c r="N27" s="58"/>
      <c r="O27" s="59" t="s">
        <v>91</v>
      </c>
      <c r="P27" s="59" t="s">
        <v>336</v>
      </c>
    </row>
    <row r="28" spans="1:16" ht="12.75" customHeight="1" thickBot="1" x14ac:dyDescent="0.25">
      <c r="A28" s="13" t="str">
        <f t="shared" si="0"/>
        <v> MHAR 21.13 </v>
      </c>
      <c r="B28" s="5" t="str">
        <f t="shared" si="1"/>
        <v>I</v>
      </c>
      <c r="C28" s="13">
        <f t="shared" si="2"/>
        <v>46327.383999999998</v>
      </c>
      <c r="D28" s="16" t="str">
        <f t="shared" si="3"/>
        <v>vis</v>
      </c>
      <c r="E28" s="56">
        <f>VLOOKUP(C28,Active!C$21:E$963,3,FALSE)</f>
        <v>1060.0150279690376</v>
      </c>
      <c r="F28" s="5" t="s">
        <v>79</v>
      </c>
      <c r="G28" s="16" t="str">
        <f t="shared" si="4"/>
        <v>46327.384</v>
      </c>
      <c r="H28" s="13">
        <f t="shared" si="5"/>
        <v>1060</v>
      </c>
      <c r="I28" s="57" t="s">
        <v>407</v>
      </c>
      <c r="J28" s="58" t="s">
        <v>408</v>
      </c>
      <c r="K28" s="57">
        <v>1060</v>
      </c>
      <c r="L28" s="57" t="s">
        <v>293</v>
      </c>
      <c r="M28" s="58" t="s">
        <v>90</v>
      </c>
      <c r="N28" s="58"/>
      <c r="O28" s="59" t="s">
        <v>91</v>
      </c>
      <c r="P28" s="59" t="s">
        <v>336</v>
      </c>
    </row>
    <row r="29" spans="1:16" ht="12.75" customHeight="1" thickBot="1" x14ac:dyDescent="0.25">
      <c r="A29" s="13" t="str">
        <f t="shared" si="0"/>
        <v> MHAR 21.13 </v>
      </c>
      <c r="B29" s="5" t="str">
        <f t="shared" si="1"/>
        <v>I</v>
      </c>
      <c r="C29" s="13">
        <f t="shared" si="2"/>
        <v>46355.305</v>
      </c>
      <c r="D29" s="16" t="str">
        <f t="shared" si="3"/>
        <v>vis</v>
      </c>
      <c r="E29" s="56">
        <f>VLOOKUP(C29,Active!C$21:E$963,3,FALSE)</f>
        <v>1068.0271708664577</v>
      </c>
      <c r="F29" s="5" t="s">
        <v>79</v>
      </c>
      <c r="G29" s="16" t="str">
        <f t="shared" si="4"/>
        <v>46355.305</v>
      </c>
      <c r="H29" s="13">
        <f t="shared" si="5"/>
        <v>1068</v>
      </c>
      <c r="I29" s="57" t="s">
        <v>409</v>
      </c>
      <c r="J29" s="58" t="s">
        <v>410</v>
      </c>
      <c r="K29" s="57">
        <v>1068</v>
      </c>
      <c r="L29" s="57" t="s">
        <v>411</v>
      </c>
      <c r="M29" s="58" t="s">
        <v>90</v>
      </c>
      <c r="N29" s="58"/>
      <c r="O29" s="59" t="s">
        <v>91</v>
      </c>
      <c r="P29" s="59" t="s">
        <v>336</v>
      </c>
    </row>
    <row r="30" spans="1:16" ht="12.75" customHeight="1" thickBot="1" x14ac:dyDescent="0.25">
      <c r="A30" s="13" t="str">
        <f t="shared" si="0"/>
        <v> MHAR 21.13 </v>
      </c>
      <c r="B30" s="5" t="str">
        <f t="shared" si="1"/>
        <v>I</v>
      </c>
      <c r="C30" s="13">
        <f t="shared" si="2"/>
        <v>46679.362999999998</v>
      </c>
      <c r="D30" s="16" t="str">
        <f t="shared" si="3"/>
        <v>vis</v>
      </c>
      <c r="E30" s="56">
        <f>VLOOKUP(C30,Active!C$21:E$963,3,FALSE)</f>
        <v>1161.018073880387</v>
      </c>
      <c r="F30" s="5" t="s">
        <v>79</v>
      </c>
      <c r="G30" s="16" t="str">
        <f t="shared" si="4"/>
        <v>46679.363</v>
      </c>
      <c r="H30" s="13">
        <f t="shared" si="5"/>
        <v>1161</v>
      </c>
      <c r="I30" s="57" t="s">
        <v>412</v>
      </c>
      <c r="J30" s="58" t="s">
        <v>413</v>
      </c>
      <c r="K30" s="57">
        <v>1161</v>
      </c>
      <c r="L30" s="57" t="s">
        <v>414</v>
      </c>
      <c r="M30" s="58" t="s">
        <v>90</v>
      </c>
      <c r="N30" s="58"/>
      <c r="O30" s="59" t="s">
        <v>91</v>
      </c>
      <c r="P30" s="59" t="s">
        <v>336</v>
      </c>
    </row>
    <row r="31" spans="1:16" ht="12.75" customHeight="1" thickBot="1" x14ac:dyDescent="0.25">
      <c r="A31" s="13" t="str">
        <f t="shared" si="0"/>
        <v>BAVM 59 </v>
      </c>
      <c r="B31" s="5" t="str">
        <f t="shared" si="1"/>
        <v>I</v>
      </c>
      <c r="C31" s="13">
        <f t="shared" si="2"/>
        <v>48167.382400000002</v>
      </c>
      <c r="D31" s="16" t="str">
        <f t="shared" si="3"/>
        <v>vis</v>
      </c>
      <c r="E31" s="56">
        <f>VLOOKUP(C31,Active!C$21:E$963,3,FALSE)</f>
        <v>1588.0165362181369</v>
      </c>
      <c r="F31" s="5" t="s">
        <v>79</v>
      </c>
      <c r="G31" s="16" t="str">
        <f t="shared" si="4"/>
        <v>48167.3824</v>
      </c>
      <c r="H31" s="13">
        <f t="shared" si="5"/>
        <v>1588</v>
      </c>
      <c r="I31" s="57" t="s">
        <v>415</v>
      </c>
      <c r="J31" s="58" t="s">
        <v>416</v>
      </c>
      <c r="K31" s="57">
        <v>1588</v>
      </c>
      <c r="L31" s="57" t="s">
        <v>417</v>
      </c>
      <c r="M31" s="58" t="s">
        <v>353</v>
      </c>
      <c r="N31" s="58" t="s">
        <v>79</v>
      </c>
      <c r="O31" s="59" t="s">
        <v>418</v>
      </c>
      <c r="P31" s="60" t="s">
        <v>419</v>
      </c>
    </row>
    <row r="32" spans="1:16" ht="12.75" customHeight="1" thickBot="1" x14ac:dyDescent="0.25">
      <c r="A32" s="13" t="str">
        <f t="shared" si="0"/>
        <v> BBS 110 </v>
      </c>
      <c r="B32" s="5" t="str">
        <f t="shared" si="1"/>
        <v>II</v>
      </c>
      <c r="C32" s="13">
        <f t="shared" si="2"/>
        <v>49932.536999999997</v>
      </c>
      <c r="D32" s="16" t="str">
        <f t="shared" si="3"/>
        <v>vis</v>
      </c>
      <c r="E32" s="56">
        <f>VLOOKUP(C32,Active!C$21:E$963,3,FALSE)</f>
        <v>2094.5410479203379</v>
      </c>
      <c r="F32" s="5" t="s">
        <v>79</v>
      </c>
      <c r="G32" s="16" t="str">
        <f t="shared" si="4"/>
        <v>49932.537</v>
      </c>
      <c r="H32" s="13">
        <f t="shared" si="5"/>
        <v>2094.5</v>
      </c>
      <c r="I32" s="57" t="s">
        <v>420</v>
      </c>
      <c r="J32" s="58" t="s">
        <v>421</v>
      </c>
      <c r="K32" s="57">
        <v>2094.5</v>
      </c>
      <c r="L32" s="57" t="s">
        <v>422</v>
      </c>
      <c r="M32" s="58" t="s">
        <v>353</v>
      </c>
      <c r="N32" s="58" t="s">
        <v>354</v>
      </c>
      <c r="O32" s="59" t="s">
        <v>382</v>
      </c>
      <c r="P32" s="59" t="s">
        <v>423</v>
      </c>
    </row>
    <row r="33" spans="1:16" ht="12.75" customHeight="1" thickBot="1" x14ac:dyDescent="0.25">
      <c r="A33" s="13" t="str">
        <f t="shared" si="0"/>
        <v> BBS 118 </v>
      </c>
      <c r="B33" s="5" t="str">
        <f t="shared" si="1"/>
        <v>I</v>
      </c>
      <c r="C33" s="13">
        <f t="shared" si="2"/>
        <v>51035.419900000001</v>
      </c>
      <c r="D33" s="16" t="str">
        <f t="shared" si="3"/>
        <v>vis</v>
      </c>
      <c r="E33" s="56">
        <f>VLOOKUP(C33,Active!C$21:E$963,3,FALSE)</f>
        <v>2411.0216680242147</v>
      </c>
      <c r="F33" s="5" t="s">
        <v>79</v>
      </c>
      <c r="G33" s="16" t="str">
        <f t="shared" si="4"/>
        <v>51035.4199</v>
      </c>
      <c r="H33" s="13">
        <f t="shared" si="5"/>
        <v>2411</v>
      </c>
      <c r="I33" s="57" t="s">
        <v>424</v>
      </c>
      <c r="J33" s="58" t="s">
        <v>425</v>
      </c>
      <c r="K33" s="57">
        <v>2411</v>
      </c>
      <c r="L33" s="57" t="s">
        <v>426</v>
      </c>
      <c r="M33" s="58" t="s">
        <v>353</v>
      </c>
      <c r="N33" s="58" t="s">
        <v>354</v>
      </c>
      <c r="O33" s="59" t="s">
        <v>382</v>
      </c>
      <c r="P33" s="59" t="s">
        <v>427</v>
      </c>
    </row>
    <row r="34" spans="1:16" ht="12.75" customHeight="1" thickBot="1" x14ac:dyDescent="0.25">
      <c r="A34" s="13" t="str">
        <f t="shared" si="0"/>
        <v>IBVS 5595 </v>
      </c>
      <c r="B34" s="5" t="str">
        <f t="shared" si="1"/>
        <v>I</v>
      </c>
      <c r="C34" s="13">
        <f t="shared" si="2"/>
        <v>53129.817900000002</v>
      </c>
      <c r="D34" s="16" t="str">
        <f t="shared" si="3"/>
        <v>vis</v>
      </c>
      <c r="E34" s="56">
        <f>VLOOKUP(C34,Active!C$21:E$963,3,FALSE)</f>
        <v>3012.025072632553</v>
      </c>
      <c r="F34" s="5" t="s">
        <v>79</v>
      </c>
      <c r="G34" s="16" t="str">
        <f t="shared" si="4"/>
        <v>53129.8179</v>
      </c>
      <c r="H34" s="13">
        <f t="shared" si="5"/>
        <v>3012</v>
      </c>
      <c r="I34" s="57" t="s">
        <v>432</v>
      </c>
      <c r="J34" s="58" t="s">
        <v>433</v>
      </c>
      <c r="K34" s="57">
        <v>3012</v>
      </c>
      <c r="L34" s="57" t="s">
        <v>434</v>
      </c>
      <c r="M34" s="58" t="s">
        <v>353</v>
      </c>
      <c r="N34" s="58" t="s">
        <v>354</v>
      </c>
      <c r="O34" s="59" t="s">
        <v>435</v>
      </c>
      <c r="P34" s="60" t="s">
        <v>436</v>
      </c>
    </row>
    <row r="35" spans="1:16" ht="12.75" customHeight="1" thickBot="1" x14ac:dyDescent="0.25">
      <c r="A35" s="13" t="str">
        <f t="shared" si="0"/>
        <v>IBVS 5745 </v>
      </c>
      <c r="B35" s="5" t="str">
        <f t="shared" si="1"/>
        <v>II</v>
      </c>
      <c r="C35" s="13">
        <f t="shared" si="2"/>
        <v>53584.6639</v>
      </c>
      <c r="D35" s="16" t="str">
        <f t="shared" si="3"/>
        <v>vis</v>
      </c>
      <c r="E35" s="56">
        <f>VLOOKUP(C35,Active!C$21:E$963,3,FALSE)</f>
        <v>3142.546585054014</v>
      </c>
      <c r="F35" s="5" t="s">
        <v>79</v>
      </c>
      <c r="G35" s="16" t="str">
        <f t="shared" si="4"/>
        <v>53584.6639</v>
      </c>
      <c r="H35" s="13">
        <f t="shared" si="5"/>
        <v>3142.5</v>
      </c>
      <c r="I35" s="57" t="s">
        <v>437</v>
      </c>
      <c r="J35" s="58" t="s">
        <v>438</v>
      </c>
      <c r="K35" s="57">
        <v>3142.5</v>
      </c>
      <c r="L35" s="57" t="s">
        <v>439</v>
      </c>
      <c r="M35" s="58" t="s">
        <v>353</v>
      </c>
      <c r="N35" s="58" t="s">
        <v>354</v>
      </c>
      <c r="O35" s="59" t="s">
        <v>440</v>
      </c>
      <c r="P35" s="60" t="s">
        <v>441</v>
      </c>
    </row>
    <row r="36" spans="1:16" ht="12.75" customHeight="1" thickBot="1" x14ac:dyDescent="0.25">
      <c r="A36" s="13" t="str">
        <f t="shared" si="0"/>
        <v>OEJV 0074 </v>
      </c>
      <c r="B36" s="5" t="str">
        <f t="shared" si="1"/>
        <v>I</v>
      </c>
      <c r="C36" s="13">
        <f t="shared" si="2"/>
        <v>54248.493280000002</v>
      </c>
      <c r="D36" s="16" t="str">
        <f t="shared" si="3"/>
        <v>vis</v>
      </c>
      <c r="E36" s="56">
        <f>VLOOKUP(C36,Active!C$21:E$963,3,FALSE)</f>
        <v>3333.0374647526405</v>
      </c>
      <c r="F36" s="5" t="s">
        <v>79</v>
      </c>
      <c r="G36" s="16" t="str">
        <f t="shared" si="4"/>
        <v>54248.49328</v>
      </c>
      <c r="H36" s="13">
        <f t="shared" si="5"/>
        <v>3333</v>
      </c>
      <c r="I36" s="57" t="s">
        <v>442</v>
      </c>
      <c r="J36" s="58" t="s">
        <v>443</v>
      </c>
      <c r="K36" s="57">
        <v>3333</v>
      </c>
      <c r="L36" s="57" t="s">
        <v>444</v>
      </c>
      <c r="M36" s="58" t="s">
        <v>445</v>
      </c>
      <c r="N36" s="58" t="s">
        <v>47</v>
      </c>
      <c r="O36" s="59" t="s">
        <v>446</v>
      </c>
      <c r="P36" s="60" t="s">
        <v>447</v>
      </c>
    </row>
    <row r="37" spans="1:16" ht="12.75" customHeight="1" thickBot="1" x14ac:dyDescent="0.25">
      <c r="A37" s="13" t="str">
        <f t="shared" si="0"/>
        <v>OEJV 0074 </v>
      </c>
      <c r="B37" s="5" t="str">
        <f t="shared" si="1"/>
        <v>I</v>
      </c>
      <c r="C37" s="13">
        <f t="shared" si="2"/>
        <v>54248.493820000003</v>
      </c>
      <c r="D37" s="16" t="str">
        <f t="shared" si="3"/>
        <v>vis</v>
      </c>
      <c r="E37" s="56">
        <f>VLOOKUP(C37,Active!C$21:E$963,3,FALSE)</f>
        <v>3333.0376197097398</v>
      </c>
      <c r="F37" s="5" t="s">
        <v>79</v>
      </c>
      <c r="G37" s="16" t="str">
        <f t="shared" si="4"/>
        <v>54248.49382</v>
      </c>
      <c r="H37" s="13">
        <f t="shared" si="5"/>
        <v>3333</v>
      </c>
      <c r="I37" s="57" t="s">
        <v>448</v>
      </c>
      <c r="J37" s="58" t="s">
        <v>449</v>
      </c>
      <c r="K37" s="57">
        <v>3333</v>
      </c>
      <c r="L37" s="57" t="s">
        <v>450</v>
      </c>
      <c r="M37" s="58" t="s">
        <v>445</v>
      </c>
      <c r="N37" s="58" t="s">
        <v>79</v>
      </c>
      <c r="O37" s="59" t="s">
        <v>446</v>
      </c>
      <c r="P37" s="60" t="s">
        <v>447</v>
      </c>
    </row>
    <row r="38" spans="1:16" ht="12.75" customHeight="1" thickBot="1" x14ac:dyDescent="0.25">
      <c r="A38" s="13" t="str">
        <f t="shared" si="0"/>
        <v>BAVM 186 </v>
      </c>
      <c r="B38" s="5" t="str">
        <f t="shared" si="1"/>
        <v>I</v>
      </c>
      <c r="C38" s="13">
        <f t="shared" si="2"/>
        <v>54262.453600000001</v>
      </c>
      <c r="D38" s="16" t="str">
        <f t="shared" si="3"/>
        <v>vis</v>
      </c>
      <c r="E38" s="56">
        <f>VLOOKUP(C38,Active!C$21:E$963,3,FALSE)</f>
        <v>3337.0434845489831</v>
      </c>
      <c r="F38" s="5" t="s">
        <v>79</v>
      </c>
      <c r="G38" s="16" t="str">
        <f t="shared" si="4"/>
        <v>54262.4536</v>
      </c>
      <c r="H38" s="13">
        <f t="shared" si="5"/>
        <v>3337</v>
      </c>
      <c r="I38" s="57" t="s">
        <v>451</v>
      </c>
      <c r="J38" s="58" t="s">
        <v>452</v>
      </c>
      <c r="K38" s="57">
        <v>3337</v>
      </c>
      <c r="L38" s="57" t="s">
        <v>453</v>
      </c>
      <c r="M38" s="58" t="s">
        <v>445</v>
      </c>
      <c r="N38" s="58">
        <v>0</v>
      </c>
      <c r="O38" s="59" t="s">
        <v>418</v>
      </c>
      <c r="P38" s="60" t="s">
        <v>454</v>
      </c>
    </row>
    <row r="39" spans="1:16" ht="12.75" customHeight="1" thickBot="1" x14ac:dyDescent="0.25">
      <c r="A39" s="13" t="str">
        <f t="shared" si="0"/>
        <v>OEJV 0074 </v>
      </c>
      <c r="B39" s="5" t="str">
        <f t="shared" si="1"/>
        <v>II</v>
      </c>
      <c r="C39" s="13">
        <f t="shared" si="2"/>
        <v>54309.489139999998</v>
      </c>
      <c r="D39" s="16" t="str">
        <f t="shared" si="3"/>
        <v>vis</v>
      </c>
      <c r="E39" s="56">
        <f>VLOOKUP(C39,Active!C$21:E$963,3,FALSE)</f>
        <v>3350.5406897972643</v>
      </c>
      <c r="F39" s="5" t="s">
        <v>79</v>
      </c>
      <c r="G39" s="16" t="str">
        <f t="shared" si="4"/>
        <v>54309.48914</v>
      </c>
      <c r="H39" s="13">
        <f t="shared" si="5"/>
        <v>3350.5</v>
      </c>
      <c r="I39" s="57" t="s">
        <v>455</v>
      </c>
      <c r="J39" s="58" t="s">
        <v>456</v>
      </c>
      <c r="K39" s="57">
        <v>3350.5</v>
      </c>
      <c r="L39" s="57" t="s">
        <v>457</v>
      </c>
      <c r="M39" s="58" t="s">
        <v>445</v>
      </c>
      <c r="N39" s="58" t="s">
        <v>79</v>
      </c>
      <c r="O39" s="59" t="s">
        <v>458</v>
      </c>
      <c r="P39" s="60" t="s">
        <v>447</v>
      </c>
    </row>
    <row r="40" spans="1:16" ht="12.75" customHeight="1" thickBot="1" x14ac:dyDescent="0.25">
      <c r="A40" s="13" t="str">
        <f t="shared" si="0"/>
        <v>OEJV 0074 </v>
      </c>
      <c r="B40" s="5" t="str">
        <f t="shared" si="1"/>
        <v>II</v>
      </c>
      <c r="C40" s="13">
        <f t="shared" si="2"/>
        <v>54365.297019999998</v>
      </c>
      <c r="D40" s="16" t="str">
        <f t="shared" si="3"/>
        <v>vis</v>
      </c>
      <c r="E40" s="56">
        <f>VLOOKUP(C40,Active!C$21:E$963,3,FALSE)</f>
        <v>3366.5551845990994</v>
      </c>
      <c r="F40" s="5" t="s">
        <v>79</v>
      </c>
      <c r="G40" s="16" t="str">
        <f t="shared" si="4"/>
        <v>54365.29702</v>
      </c>
      <c r="H40" s="13">
        <f t="shared" si="5"/>
        <v>3366.5</v>
      </c>
      <c r="I40" s="57" t="s">
        <v>459</v>
      </c>
      <c r="J40" s="58" t="s">
        <v>460</v>
      </c>
      <c r="K40" s="57">
        <v>3366.5</v>
      </c>
      <c r="L40" s="57" t="s">
        <v>461</v>
      </c>
      <c r="M40" s="58" t="s">
        <v>445</v>
      </c>
      <c r="N40" s="58" t="s">
        <v>47</v>
      </c>
      <c r="O40" s="59" t="s">
        <v>458</v>
      </c>
      <c r="P40" s="60" t="s">
        <v>447</v>
      </c>
    </row>
    <row r="41" spans="1:16" ht="12.75" customHeight="1" thickBot="1" x14ac:dyDescent="0.25">
      <c r="A41" s="13" t="str">
        <f t="shared" si="0"/>
        <v>OEJV 0074 </v>
      </c>
      <c r="B41" s="5" t="str">
        <f t="shared" si="1"/>
        <v>II</v>
      </c>
      <c r="C41" s="13">
        <f t="shared" si="2"/>
        <v>54365.298820000004</v>
      </c>
      <c r="D41" s="16" t="str">
        <f t="shared" si="3"/>
        <v>vis</v>
      </c>
      <c r="E41" s="56">
        <f>VLOOKUP(C41,Active!C$21:E$963,3,FALSE)</f>
        <v>3366.5557011227647</v>
      </c>
      <c r="F41" s="5" t="s">
        <v>79</v>
      </c>
      <c r="G41" s="16" t="str">
        <f t="shared" si="4"/>
        <v>54365.29882</v>
      </c>
      <c r="H41" s="13">
        <f t="shared" si="5"/>
        <v>3366.5</v>
      </c>
      <c r="I41" s="57" t="s">
        <v>462</v>
      </c>
      <c r="J41" s="58" t="s">
        <v>463</v>
      </c>
      <c r="K41" s="57">
        <v>3366.5</v>
      </c>
      <c r="L41" s="57" t="s">
        <v>464</v>
      </c>
      <c r="M41" s="58" t="s">
        <v>445</v>
      </c>
      <c r="N41" s="58" t="s">
        <v>465</v>
      </c>
      <c r="O41" s="59" t="s">
        <v>458</v>
      </c>
      <c r="P41" s="60" t="s">
        <v>447</v>
      </c>
    </row>
    <row r="42" spans="1:16" ht="12.75" customHeight="1" thickBot="1" x14ac:dyDescent="0.25">
      <c r="A42" s="13" t="str">
        <f t="shared" si="0"/>
        <v>OEJV 0074 </v>
      </c>
      <c r="B42" s="5" t="str">
        <f t="shared" si="1"/>
        <v>II</v>
      </c>
      <c r="C42" s="13">
        <f t="shared" si="2"/>
        <v>54365.303249999997</v>
      </c>
      <c r="D42" s="16" t="str">
        <f t="shared" si="3"/>
        <v>vis</v>
      </c>
      <c r="E42" s="56">
        <f>VLOOKUP(C42,Active!C$21:E$963,3,FALSE)</f>
        <v>3366.5569723448912</v>
      </c>
      <c r="F42" s="5" t="s">
        <v>79</v>
      </c>
      <c r="G42" s="16" t="str">
        <f t="shared" si="4"/>
        <v>54365.30325</v>
      </c>
      <c r="H42" s="13">
        <f t="shared" si="5"/>
        <v>3366.5</v>
      </c>
      <c r="I42" s="57" t="s">
        <v>466</v>
      </c>
      <c r="J42" s="58" t="s">
        <v>467</v>
      </c>
      <c r="K42" s="57">
        <v>3366.5</v>
      </c>
      <c r="L42" s="57" t="s">
        <v>468</v>
      </c>
      <c r="M42" s="58" t="s">
        <v>445</v>
      </c>
      <c r="N42" s="58" t="s">
        <v>79</v>
      </c>
      <c r="O42" s="59" t="s">
        <v>458</v>
      </c>
      <c r="P42" s="60" t="s">
        <v>447</v>
      </c>
    </row>
    <row r="43" spans="1:16" ht="12.75" customHeight="1" thickBot="1" x14ac:dyDescent="0.25">
      <c r="A43" s="13" t="str">
        <f t="shared" ref="A43:A74" si="6">P43</f>
        <v>OEJV 0074 </v>
      </c>
      <c r="B43" s="5" t="str">
        <f t="shared" ref="B43:B74" si="7">IF(H43=INT(H43),"I","II")</f>
        <v>II</v>
      </c>
      <c r="C43" s="13">
        <f t="shared" ref="C43:C74" si="8">1*G43</f>
        <v>54365.308559999998</v>
      </c>
      <c r="D43" s="16" t="str">
        <f t="shared" ref="D43:D74" si="9">VLOOKUP(F43,I$1:J$5,2,FALSE)</f>
        <v>vis</v>
      </c>
      <c r="E43" s="56">
        <f>VLOOKUP(C43,Active!C$21:E$963,3,FALSE)</f>
        <v>3366.558496089699</v>
      </c>
      <c r="F43" s="5" t="s">
        <v>79</v>
      </c>
      <c r="G43" s="16" t="str">
        <f t="shared" ref="G43:G74" si="10">MID(I43,3,LEN(I43)-3)</f>
        <v>54365.30856</v>
      </c>
      <c r="H43" s="13">
        <f t="shared" ref="H43:H74" si="11">1*K43</f>
        <v>3366.5</v>
      </c>
      <c r="I43" s="57" t="s">
        <v>469</v>
      </c>
      <c r="J43" s="58" t="s">
        <v>470</v>
      </c>
      <c r="K43" s="57">
        <v>3366.5</v>
      </c>
      <c r="L43" s="57" t="s">
        <v>471</v>
      </c>
      <c r="M43" s="58" t="s">
        <v>445</v>
      </c>
      <c r="N43" s="58" t="s">
        <v>36</v>
      </c>
      <c r="O43" s="59" t="s">
        <v>458</v>
      </c>
      <c r="P43" s="60" t="s">
        <v>447</v>
      </c>
    </row>
    <row r="44" spans="1:16" ht="12.75" customHeight="1" thickBot="1" x14ac:dyDescent="0.25">
      <c r="A44" s="13" t="str">
        <f t="shared" si="6"/>
        <v>BAVM 215 </v>
      </c>
      <c r="B44" s="5" t="str">
        <f t="shared" si="7"/>
        <v>I</v>
      </c>
      <c r="C44" s="13">
        <f t="shared" si="8"/>
        <v>55398.506200000003</v>
      </c>
      <c r="D44" s="16" t="str">
        <f t="shared" si="9"/>
        <v>vis</v>
      </c>
      <c r="E44" s="56">
        <f>VLOOKUP(C44,Active!C$21:E$963,3,FALSE)</f>
        <v>3663.0424018579934</v>
      </c>
      <c r="F44" s="5" t="s">
        <v>79</v>
      </c>
      <c r="G44" s="16" t="str">
        <f t="shared" si="10"/>
        <v>55398.5062</v>
      </c>
      <c r="H44" s="13">
        <f t="shared" si="11"/>
        <v>3663</v>
      </c>
      <c r="I44" s="57" t="s">
        <v>503</v>
      </c>
      <c r="J44" s="58" t="s">
        <v>504</v>
      </c>
      <c r="K44" s="57">
        <v>3663</v>
      </c>
      <c r="L44" s="57" t="s">
        <v>505</v>
      </c>
      <c r="M44" s="58" t="s">
        <v>445</v>
      </c>
      <c r="N44" s="58" t="s">
        <v>506</v>
      </c>
      <c r="O44" s="59" t="s">
        <v>418</v>
      </c>
      <c r="P44" s="60" t="s">
        <v>507</v>
      </c>
    </row>
    <row r="45" spans="1:16" ht="12.75" customHeight="1" thickBot="1" x14ac:dyDescent="0.25">
      <c r="A45" s="13" t="str">
        <f t="shared" si="6"/>
        <v>IBVS 5992 </v>
      </c>
      <c r="B45" s="5" t="str">
        <f t="shared" si="7"/>
        <v>II</v>
      </c>
      <c r="C45" s="13">
        <f t="shared" si="8"/>
        <v>55741.813300000002</v>
      </c>
      <c r="D45" s="16" t="str">
        <f t="shared" si="9"/>
        <v>vis</v>
      </c>
      <c r="E45" s="56">
        <f>VLOOKUP(C45,Active!C$21:E$963,3,FALSE)</f>
        <v>3761.5569802362261</v>
      </c>
      <c r="F45" s="5" t="s">
        <v>79</v>
      </c>
      <c r="G45" s="16" t="str">
        <f t="shared" si="10"/>
        <v>55741.8133</v>
      </c>
      <c r="H45" s="13">
        <f t="shared" si="11"/>
        <v>3761.5</v>
      </c>
      <c r="I45" s="57" t="s">
        <v>508</v>
      </c>
      <c r="J45" s="58" t="s">
        <v>509</v>
      </c>
      <c r="K45" s="57">
        <v>3761.5</v>
      </c>
      <c r="L45" s="57" t="s">
        <v>510</v>
      </c>
      <c r="M45" s="58" t="s">
        <v>445</v>
      </c>
      <c r="N45" s="58" t="s">
        <v>79</v>
      </c>
      <c r="O45" s="59" t="s">
        <v>382</v>
      </c>
      <c r="P45" s="60" t="s">
        <v>511</v>
      </c>
    </row>
    <row r="46" spans="1:16" ht="12.75" customHeight="1" thickBot="1" x14ac:dyDescent="0.25">
      <c r="A46" s="13" t="str">
        <f t="shared" si="6"/>
        <v>BAVM 232 </v>
      </c>
      <c r="B46" s="5" t="str">
        <f t="shared" si="7"/>
        <v>II</v>
      </c>
      <c r="C46" s="13">
        <f t="shared" si="8"/>
        <v>55832.441500000001</v>
      </c>
      <c r="D46" s="16" t="str">
        <f t="shared" si="9"/>
        <v>vis</v>
      </c>
      <c r="E46" s="56">
        <f>VLOOKUP(C46,Active!C$21:E$963,3,FALSE)</f>
        <v>3787.5634301819982</v>
      </c>
      <c r="F46" s="5" t="s">
        <v>79</v>
      </c>
      <c r="G46" s="16" t="str">
        <f t="shared" si="10"/>
        <v>55832.4415</v>
      </c>
      <c r="H46" s="13">
        <f t="shared" si="11"/>
        <v>3787.5</v>
      </c>
      <c r="I46" s="57" t="s">
        <v>512</v>
      </c>
      <c r="J46" s="58" t="s">
        <v>513</v>
      </c>
      <c r="K46" s="57">
        <v>3787.5</v>
      </c>
      <c r="L46" s="57" t="s">
        <v>514</v>
      </c>
      <c r="M46" s="58" t="s">
        <v>445</v>
      </c>
      <c r="N46" s="58" t="s">
        <v>515</v>
      </c>
      <c r="O46" s="59" t="s">
        <v>516</v>
      </c>
      <c r="P46" s="60" t="s">
        <v>517</v>
      </c>
    </row>
    <row r="47" spans="1:16" ht="12.75" customHeight="1" thickBot="1" x14ac:dyDescent="0.25">
      <c r="A47" s="13" t="str">
        <f t="shared" si="6"/>
        <v>IBVS 6029 </v>
      </c>
      <c r="B47" s="5" t="str">
        <f t="shared" si="7"/>
        <v>II</v>
      </c>
      <c r="C47" s="13">
        <f t="shared" si="8"/>
        <v>56072.849000000002</v>
      </c>
      <c r="D47" s="16" t="str">
        <f t="shared" si="9"/>
        <v>vis</v>
      </c>
      <c r="E47" s="56">
        <f>VLOOKUP(C47,Active!C$21:E$963,3,FALSE)</f>
        <v>3856.550187232654</v>
      </c>
      <c r="F47" s="5" t="s">
        <v>79</v>
      </c>
      <c r="G47" s="16" t="str">
        <f t="shared" si="10"/>
        <v>56072.849</v>
      </c>
      <c r="H47" s="13">
        <f t="shared" si="11"/>
        <v>3856.5</v>
      </c>
      <c r="I47" s="57" t="s">
        <v>518</v>
      </c>
      <c r="J47" s="58" t="s">
        <v>519</v>
      </c>
      <c r="K47" s="57">
        <v>3856.5</v>
      </c>
      <c r="L47" s="57" t="s">
        <v>520</v>
      </c>
      <c r="M47" s="58" t="s">
        <v>445</v>
      </c>
      <c r="N47" s="58" t="s">
        <v>79</v>
      </c>
      <c r="O47" s="59" t="s">
        <v>382</v>
      </c>
      <c r="P47" s="60" t="s">
        <v>521</v>
      </c>
    </row>
    <row r="48" spans="1:16" ht="12.75" customHeight="1" thickBot="1" x14ac:dyDescent="0.25">
      <c r="A48" s="13" t="str">
        <f t="shared" si="6"/>
        <v>IBVS 6093 </v>
      </c>
      <c r="B48" s="5" t="str">
        <f t="shared" si="7"/>
        <v>II</v>
      </c>
      <c r="C48" s="13">
        <f t="shared" si="8"/>
        <v>56494.517</v>
      </c>
      <c r="D48" s="16" t="str">
        <f t="shared" si="9"/>
        <v>vis</v>
      </c>
      <c r="E48" s="56">
        <f>VLOOKUP(C48,Active!C$21:E$963,3,FALSE)</f>
        <v>3977.5510207009766</v>
      </c>
      <c r="F48" s="5" t="s">
        <v>79</v>
      </c>
      <c r="G48" s="16" t="str">
        <f t="shared" si="10"/>
        <v>56494.517</v>
      </c>
      <c r="H48" s="13">
        <f t="shared" si="11"/>
        <v>3977.5</v>
      </c>
      <c r="I48" s="57" t="s">
        <v>522</v>
      </c>
      <c r="J48" s="58" t="s">
        <v>523</v>
      </c>
      <c r="K48" s="57">
        <v>3977.5</v>
      </c>
      <c r="L48" s="57" t="s">
        <v>524</v>
      </c>
      <c r="M48" s="58" t="s">
        <v>445</v>
      </c>
      <c r="N48" s="58" t="s">
        <v>79</v>
      </c>
      <c r="O48" s="59" t="s">
        <v>382</v>
      </c>
      <c r="P48" s="60" t="s">
        <v>525</v>
      </c>
    </row>
    <row r="49" spans="1:16" ht="12.75" customHeight="1" thickBot="1" x14ac:dyDescent="0.25">
      <c r="A49" s="13" t="str">
        <f t="shared" si="6"/>
        <v>BAVM 234 </v>
      </c>
      <c r="B49" s="5" t="str">
        <f t="shared" si="7"/>
        <v>I</v>
      </c>
      <c r="C49" s="13">
        <f t="shared" si="8"/>
        <v>56534.566500000001</v>
      </c>
      <c r="D49" s="16" t="str">
        <f t="shared" si="9"/>
        <v>vis</v>
      </c>
      <c r="E49" s="56">
        <f>VLOOKUP(C49,Active!C$21:E$963,3,FALSE)</f>
        <v>3989.0435287404521</v>
      </c>
      <c r="F49" s="5" t="s">
        <v>79</v>
      </c>
      <c r="G49" s="16" t="str">
        <f t="shared" si="10"/>
        <v>56534.5665</v>
      </c>
      <c r="H49" s="13">
        <f t="shared" si="11"/>
        <v>3989</v>
      </c>
      <c r="I49" s="57" t="s">
        <v>526</v>
      </c>
      <c r="J49" s="58" t="s">
        <v>527</v>
      </c>
      <c r="K49" s="57">
        <v>3989</v>
      </c>
      <c r="L49" s="57" t="s">
        <v>528</v>
      </c>
      <c r="M49" s="58" t="s">
        <v>445</v>
      </c>
      <c r="N49" s="58" t="s">
        <v>506</v>
      </c>
      <c r="O49" s="59" t="s">
        <v>418</v>
      </c>
      <c r="P49" s="60" t="s">
        <v>529</v>
      </c>
    </row>
    <row r="50" spans="1:16" ht="12.75" customHeight="1" thickBot="1" x14ac:dyDescent="0.25">
      <c r="A50" s="13" t="str">
        <f t="shared" si="6"/>
        <v>BAVM 238 </v>
      </c>
      <c r="B50" s="5" t="str">
        <f t="shared" si="7"/>
        <v>I</v>
      </c>
      <c r="C50" s="13">
        <f t="shared" si="8"/>
        <v>56799.451999999997</v>
      </c>
      <c r="D50" s="16" t="str">
        <f t="shared" si="9"/>
        <v>vis</v>
      </c>
      <c r="E50" s="56">
        <f>VLOOKUP(C50,Active!C$21:E$963,3,FALSE)</f>
        <v>4065.0544337028232</v>
      </c>
      <c r="F50" s="5" t="s">
        <v>79</v>
      </c>
      <c r="G50" s="16" t="str">
        <f t="shared" si="10"/>
        <v>56799.4520</v>
      </c>
      <c r="H50" s="13">
        <f t="shared" si="11"/>
        <v>4065</v>
      </c>
      <c r="I50" s="57" t="s">
        <v>530</v>
      </c>
      <c r="J50" s="58" t="s">
        <v>531</v>
      </c>
      <c r="K50" s="57">
        <v>4065</v>
      </c>
      <c r="L50" s="57" t="s">
        <v>532</v>
      </c>
      <c r="M50" s="58" t="s">
        <v>445</v>
      </c>
      <c r="N50" s="58" t="s">
        <v>506</v>
      </c>
      <c r="O50" s="59" t="s">
        <v>418</v>
      </c>
      <c r="P50" s="60" t="s">
        <v>533</v>
      </c>
    </row>
    <row r="51" spans="1:16" ht="12.75" customHeight="1" thickBot="1" x14ac:dyDescent="0.25">
      <c r="A51" s="13" t="str">
        <f t="shared" si="6"/>
        <v> PZ 8.72 </v>
      </c>
      <c r="B51" s="5" t="str">
        <f t="shared" si="7"/>
        <v>I</v>
      </c>
      <c r="C51" s="13">
        <f t="shared" si="8"/>
        <v>13709.271000000001</v>
      </c>
      <c r="D51" s="16" t="str">
        <f t="shared" si="9"/>
        <v>vis</v>
      </c>
      <c r="E51" s="56">
        <f>VLOOKUP(C51,Active!C$21:E$963,3,FALSE)</f>
        <v>-8300.0001004351579</v>
      </c>
      <c r="F51" s="5" t="s">
        <v>79</v>
      </c>
      <c r="G51" s="16" t="str">
        <f t="shared" si="10"/>
        <v>13709.271</v>
      </c>
      <c r="H51" s="13">
        <f t="shared" si="11"/>
        <v>-8300</v>
      </c>
      <c r="I51" s="57" t="s">
        <v>82</v>
      </c>
      <c r="J51" s="58" t="s">
        <v>83</v>
      </c>
      <c r="K51" s="57">
        <v>-8300</v>
      </c>
      <c r="L51" s="57" t="s">
        <v>84</v>
      </c>
      <c r="M51" s="58" t="s">
        <v>81</v>
      </c>
      <c r="N51" s="58"/>
      <c r="O51" s="59" t="s">
        <v>85</v>
      </c>
      <c r="P51" s="59" t="s">
        <v>86</v>
      </c>
    </row>
    <row r="52" spans="1:16" ht="12.75" customHeight="1" thickBot="1" x14ac:dyDescent="0.25">
      <c r="A52" s="13" t="str">
        <f t="shared" si="6"/>
        <v> MHAR 15.8 </v>
      </c>
      <c r="B52" s="5" t="str">
        <f t="shared" si="7"/>
        <v>I</v>
      </c>
      <c r="C52" s="13">
        <f t="shared" si="8"/>
        <v>25554.236000000001</v>
      </c>
      <c r="D52" s="16" t="str">
        <f t="shared" si="9"/>
        <v>vis</v>
      </c>
      <c r="E52" s="56">
        <f>VLOOKUP(C52,Active!C$21:E$963,3,FALSE)</f>
        <v>-4900.9974789340849</v>
      </c>
      <c r="F52" s="5" t="s">
        <v>79</v>
      </c>
      <c r="G52" s="16" t="str">
        <f t="shared" si="10"/>
        <v>25554.236</v>
      </c>
      <c r="H52" s="13">
        <f t="shared" si="11"/>
        <v>-4901</v>
      </c>
      <c r="I52" s="57" t="s">
        <v>87</v>
      </c>
      <c r="J52" s="58" t="s">
        <v>88</v>
      </c>
      <c r="K52" s="57">
        <v>-4901</v>
      </c>
      <c r="L52" s="57" t="s">
        <v>89</v>
      </c>
      <c r="M52" s="58" t="s">
        <v>90</v>
      </c>
      <c r="N52" s="58"/>
      <c r="O52" s="59" t="s">
        <v>91</v>
      </c>
      <c r="P52" s="59" t="s">
        <v>92</v>
      </c>
    </row>
    <row r="53" spans="1:16" ht="12.75" customHeight="1" thickBot="1" x14ac:dyDescent="0.25">
      <c r="A53" s="13" t="str">
        <f t="shared" si="6"/>
        <v> MHAR 15.8 </v>
      </c>
      <c r="B53" s="5" t="str">
        <f t="shared" si="7"/>
        <v>I</v>
      </c>
      <c r="C53" s="13">
        <f t="shared" si="8"/>
        <v>25686.659</v>
      </c>
      <c r="D53" s="16" t="str">
        <f t="shared" si="9"/>
        <v>vis</v>
      </c>
      <c r="E53" s="56">
        <f>VLOOKUP(C53,Active!C$21:E$963,3,FALSE)</f>
        <v>-4862.9976938653208</v>
      </c>
      <c r="F53" s="5" t="s">
        <v>79</v>
      </c>
      <c r="G53" s="16" t="str">
        <f t="shared" si="10"/>
        <v>25686.659</v>
      </c>
      <c r="H53" s="13">
        <f t="shared" si="11"/>
        <v>-4863</v>
      </c>
      <c r="I53" s="57" t="s">
        <v>93</v>
      </c>
      <c r="J53" s="58" t="s">
        <v>94</v>
      </c>
      <c r="K53" s="57">
        <v>-4863</v>
      </c>
      <c r="L53" s="57" t="s">
        <v>95</v>
      </c>
      <c r="M53" s="58" t="s">
        <v>90</v>
      </c>
      <c r="N53" s="58"/>
      <c r="O53" s="59" t="s">
        <v>91</v>
      </c>
      <c r="P53" s="59" t="s">
        <v>92</v>
      </c>
    </row>
    <row r="54" spans="1:16" ht="12.75" customHeight="1" thickBot="1" x14ac:dyDescent="0.25">
      <c r="A54" s="13" t="str">
        <f t="shared" si="6"/>
        <v> MHAR 15.10 </v>
      </c>
      <c r="B54" s="5" t="str">
        <f t="shared" si="7"/>
        <v>II</v>
      </c>
      <c r="C54" s="13">
        <f t="shared" si="8"/>
        <v>25890.420999999998</v>
      </c>
      <c r="D54" s="16" t="str">
        <f t="shared" si="9"/>
        <v>vis</v>
      </c>
      <c r="E54" s="56">
        <f>VLOOKUP(C54,Active!C$21:E$963,3,FALSE)</f>
        <v>-4804.5266412144865</v>
      </c>
      <c r="F54" s="5" t="s">
        <v>79</v>
      </c>
      <c r="G54" s="16" t="str">
        <f t="shared" si="10"/>
        <v>25890.421</v>
      </c>
      <c r="H54" s="13">
        <f t="shared" si="11"/>
        <v>-4804.5</v>
      </c>
      <c r="I54" s="57" t="s">
        <v>96</v>
      </c>
      <c r="J54" s="58" t="s">
        <v>97</v>
      </c>
      <c r="K54" s="57">
        <v>-4804.5</v>
      </c>
      <c r="L54" s="57" t="s">
        <v>98</v>
      </c>
      <c r="M54" s="58" t="s">
        <v>90</v>
      </c>
      <c r="N54" s="58"/>
      <c r="O54" s="59" t="s">
        <v>91</v>
      </c>
      <c r="P54" s="59" t="s">
        <v>99</v>
      </c>
    </row>
    <row r="55" spans="1:16" ht="12.75" customHeight="1" thickBot="1" x14ac:dyDescent="0.25">
      <c r="A55" s="13" t="str">
        <f t="shared" si="6"/>
        <v> MHAR 15.8 </v>
      </c>
      <c r="B55" s="5" t="str">
        <f t="shared" si="7"/>
        <v>I</v>
      </c>
      <c r="C55" s="13">
        <f t="shared" si="8"/>
        <v>26352.240000000002</v>
      </c>
      <c r="D55" s="16" t="str">
        <f t="shared" si="9"/>
        <v>vis</v>
      </c>
      <c r="E55" s="56">
        <f>VLOOKUP(C55,Active!C$21:E$963,3,FALSE)</f>
        <v>-4672.0041735112036</v>
      </c>
      <c r="F55" s="5" t="s">
        <v>79</v>
      </c>
      <c r="G55" s="16" t="str">
        <f t="shared" si="10"/>
        <v>26352.240</v>
      </c>
      <c r="H55" s="13">
        <f t="shared" si="11"/>
        <v>-4672</v>
      </c>
      <c r="I55" s="57" t="s">
        <v>100</v>
      </c>
      <c r="J55" s="58" t="s">
        <v>101</v>
      </c>
      <c r="K55" s="57">
        <v>-4672</v>
      </c>
      <c r="L55" s="57" t="s">
        <v>102</v>
      </c>
      <c r="M55" s="58" t="s">
        <v>90</v>
      </c>
      <c r="N55" s="58"/>
      <c r="O55" s="59" t="s">
        <v>91</v>
      </c>
      <c r="P55" s="59" t="s">
        <v>92</v>
      </c>
    </row>
    <row r="56" spans="1:16" ht="12.75" customHeight="1" thickBot="1" x14ac:dyDescent="0.25">
      <c r="A56" s="13" t="str">
        <f t="shared" si="6"/>
        <v> MHAR 15.8 </v>
      </c>
      <c r="B56" s="5" t="str">
        <f t="shared" si="7"/>
        <v>I</v>
      </c>
      <c r="C56" s="13">
        <f t="shared" si="8"/>
        <v>26676.248</v>
      </c>
      <c r="D56" s="16" t="str">
        <f t="shared" si="9"/>
        <v>vis</v>
      </c>
      <c r="E56" s="56">
        <f>VLOOKUP(C56,Active!C$21:E$963,3,FALSE)</f>
        <v>-4579.0276183768228</v>
      </c>
      <c r="F56" s="5" t="s">
        <v>79</v>
      </c>
      <c r="G56" s="16" t="str">
        <f t="shared" si="10"/>
        <v>26676.248</v>
      </c>
      <c r="H56" s="13">
        <f t="shared" si="11"/>
        <v>-4579</v>
      </c>
      <c r="I56" s="57" t="s">
        <v>103</v>
      </c>
      <c r="J56" s="58" t="s">
        <v>104</v>
      </c>
      <c r="K56" s="57">
        <v>-4579</v>
      </c>
      <c r="L56" s="57" t="s">
        <v>105</v>
      </c>
      <c r="M56" s="58" t="s">
        <v>90</v>
      </c>
      <c r="N56" s="58"/>
      <c r="O56" s="59" t="s">
        <v>91</v>
      </c>
      <c r="P56" s="59" t="s">
        <v>92</v>
      </c>
    </row>
    <row r="57" spans="1:16" ht="12.75" customHeight="1" thickBot="1" x14ac:dyDescent="0.25">
      <c r="A57" s="13" t="str">
        <f t="shared" si="6"/>
        <v> MHAR 15.10 </v>
      </c>
      <c r="B57" s="5" t="str">
        <f t="shared" si="7"/>
        <v>II</v>
      </c>
      <c r="C57" s="13">
        <f t="shared" si="8"/>
        <v>26946.41</v>
      </c>
      <c r="D57" s="16" t="str">
        <f t="shared" si="9"/>
        <v>vis</v>
      </c>
      <c r="E57" s="56">
        <f>VLOOKUP(C57,Active!C$21:E$963,3,FALSE)</f>
        <v>-4501.5025816857078</v>
      </c>
      <c r="F57" s="5" t="s">
        <v>79</v>
      </c>
      <c r="G57" s="16" t="str">
        <f t="shared" si="10"/>
        <v>26946.410</v>
      </c>
      <c r="H57" s="13">
        <f t="shared" si="11"/>
        <v>-4501.5</v>
      </c>
      <c r="I57" s="57" t="s">
        <v>106</v>
      </c>
      <c r="J57" s="58" t="s">
        <v>107</v>
      </c>
      <c r="K57" s="57">
        <v>-4501.5</v>
      </c>
      <c r="L57" s="57" t="s">
        <v>108</v>
      </c>
      <c r="M57" s="58" t="s">
        <v>90</v>
      </c>
      <c r="N57" s="58"/>
      <c r="O57" s="59" t="s">
        <v>91</v>
      </c>
      <c r="P57" s="59" t="s">
        <v>99</v>
      </c>
    </row>
    <row r="58" spans="1:16" ht="12.75" customHeight="1" thickBot="1" x14ac:dyDescent="0.25">
      <c r="A58" s="13" t="str">
        <f t="shared" si="6"/>
        <v> MHAR 15.8 </v>
      </c>
      <c r="B58" s="5" t="str">
        <f t="shared" si="7"/>
        <v>I</v>
      </c>
      <c r="C58" s="13">
        <f t="shared" si="8"/>
        <v>26979.353999999999</v>
      </c>
      <c r="D58" s="16" t="str">
        <f t="shared" si="9"/>
        <v>vis</v>
      </c>
      <c r="E58" s="56">
        <f>VLOOKUP(C58,Active!C$21:E$963,3,FALSE)</f>
        <v>-4492.0490508088551</v>
      </c>
      <c r="F58" s="5" t="s">
        <v>79</v>
      </c>
      <c r="G58" s="16" t="str">
        <f t="shared" si="10"/>
        <v>26979.354</v>
      </c>
      <c r="H58" s="13">
        <f t="shared" si="11"/>
        <v>-4492</v>
      </c>
      <c r="I58" s="57" t="s">
        <v>109</v>
      </c>
      <c r="J58" s="58" t="s">
        <v>110</v>
      </c>
      <c r="K58" s="57">
        <v>-4492</v>
      </c>
      <c r="L58" s="57" t="s">
        <v>111</v>
      </c>
      <c r="M58" s="58" t="s">
        <v>90</v>
      </c>
      <c r="N58" s="58"/>
      <c r="O58" s="59" t="s">
        <v>91</v>
      </c>
      <c r="P58" s="59" t="s">
        <v>92</v>
      </c>
    </row>
    <row r="59" spans="1:16" ht="12.75" customHeight="1" thickBot="1" x14ac:dyDescent="0.25">
      <c r="A59" s="13" t="str">
        <f t="shared" si="6"/>
        <v> MHAR 15.8 </v>
      </c>
      <c r="B59" s="5" t="str">
        <f t="shared" si="7"/>
        <v>I</v>
      </c>
      <c r="C59" s="13">
        <f t="shared" si="8"/>
        <v>27188.484</v>
      </c>
      <c r="D59" s="16" t="str">
        <f t="shared" si="9"/>
        <v>vis</v>
      </c>
      <c r="E59" s="56">
        <f>VLOOKUP(C59,Active!C$21:E$963,3,FALSE)</f>
        <v>-4432.0376098097031</v>
      </c>
      <c r="F59" s="5" t="s">
        <v>79</v>
      </c>
      <c r="G59" s="16" t="str">
        <f t="shared" si="10"/>
        <v>27188.484</v>
      </c>
      <c r="H59" s="13">
        <f t="shared" si="11"/>
        <v>-4432</v>
      </c>
      <c r="I59" s="57" t="s">
        <v>112</v>
      </c>
      <c r="J59" s="58" t="s">
        <v>113</v>
      </c>
      <c r="K59" s="57">
        <v>-4432</v>
      </c>
      <c r="L59" s="57" t="s">
        <v>114</v>
      </c>
      <c r="M59" s="58" t="s">
        <v>90</v>
      </c>
      <c r="N59" s="58"/>
      <c r="O59" s="59" t="s">
        <v>91</v>
      </c>
      <c r="P59" s="59" t="s">
        <v>92</v>
      </c>
    </row>
    <row r="60" spans="1:16" ht="12.75" customHeight="1" thickBot="1" x14ac:dyDescent="0.25">
      <c r="A60" s="13" t="str">
        <f t="shared" si="6"/>
        <v> PZ 8.72 </v>
      </c>
      <c r="B60" s="5" t="str">
        <f t="shared" si="7"/>
        <v>I</v>
      </c>
      <c r="C60" s="13">
        <f t="shared" si="8"/>
        <v>27575.4</v>
      </c>
      <c r="D60" s="16" t="str">
        <f t="shared" si="9"/>
        <v>vis</v>
      </c>
      <c r="E60" s="56">
        <f>VLOOKUP(C60,Active!C$21:E$963,3,FALSE)</f>
        <v>-4321.0091265427027</v>
      </c>
      <c r="F60" s="5" t="s">
        <v>79</v>
      </c>
      <c r="G60" s="16" t="str">
        <f t="shared" si="10"/>
        <v>27575.400</v>
      </c>
      <c r="H60" s="13">
        <f t="shared" si="11"/>
        <v>-4321</v>
      </c>
      <c r="I60" s="57" t="s">
        <v>115</v>
      </c>
      <c r="J60" s="58" t="s">
        <v>116</v>
      </c>
      <c r="K60" s="57">
        <v>-4321</v>
      </c>
      <c r="L60" s="57" t="s">
        <v>117</v>
      </c>
      <c r="M60" s="58" t="s">
        <v>81</v>
      </c>
      <c r="N60" s="58"/>
      <c r="O60" s="59" t="s">
        <v>85</v>
      </c>
      <c r="P60" s="59" t="s">
        <v>86</v>
      </c>
    </row>
    <row r="61" spans="1:16" ht="12.75" customHeight="1" thickBot="1" x14ac:dyDescent="0.25">
      <c r="A61" s="13" t="str">
        <f t="shared" si="6"/>
        <v> MHAR 15.8 </v>
      </c>
      <c r="B61" s="5" t="str">
        <f t="shared" si="7"/>
        <v>I</v>
      </c>
      <c r="C61" s="13">
        <f t="shared" si="8"/>
        <v>27683.399000000001</v>
      </c>
      <c r="D61" s="16" t="str">
        <f t="shared" si="9"/>
        <v>vis</v>
      </c>
      <c r="E61" s="56">
        <f>VLOOKUP(C61,Active!C$21:E$963,3,FALSE)</f>
        <v>-4290.0179936757422</v>
      </c>
      <c r="F61" s="5" t="s">
        <v>79</v>
      </c>
      <c r="G61" s="16" t="str">
        <f t="shared" si="10"/>
        <v>27683.399</v>
      </c>
      <c r="H61" s="13">
        <f t="shared" si="11"/>
        <v>-4290</v>
      </c>
      <c r="I61" s="57" t="s">
        <v>118</v>
      </c>
      <c r="J61" s="58" t="s">
        <v>119</v>
      </c>
      <c r="K61" s="57">
        <v>-4290</v>
      </c>
      <c r="L61" s="57" t="s">
        <v>120</v>
      </c>
      <c r="M61" s="58" t="s">
        <v>90</v>
      </c>
      <c r="N61" s="58"/>
      <c r="O61" s="59" t="s">
        <v>91</v>
      </c>
      <c r="P61" s="59" t="s">
        <v>92</v>
      </c>
    </row>
    <row r="62" spans="1:16" ht="12.75" customHeight="1" thickBot="1" x14ac:dyDescent="0.25">
      <c r="A62" s="13" t="str">
        <f t="shared" si="6"/>
        <v> MHAR 15.10 </v>
      </c>
      <c r="B62" s="5" t="str">
        <f t="shared" si="7"/>
        <v>II</v>
      </c>
      <c r="C62" s="13">
        <f t="shared" si="8"/>
        <v>27960.504000000001</v>
      </c>
      <c r="D62" s="16" t="str">
        <f t="shared" si="9"/>
        <v>vis</v>
      </c>
      <c r="E62" s="56">
        <f>VLOOKUP(C62,Active!C$21:E$963,3,FALSE)</f>
        <v>-4210.5006104305357</v>
      </c>
      <c r="F62" s="5" t="s">
        <v>79</v>
      </c>
      <c r="G62" s="16" t="str">
        <f t="shared" si="10"/>
        <v>27960.504</v>
      </c>
      <c r="H62" s="13">
        <f t="shared" si="11"/>
        <v>-4210.5</v>
      </c>
      <c r="I62" s="57" t="s">
        <v>121</v>
      </c>
      <c r="J62" s="58" t="s">
        <v>122</v>
      </c>
      <c r="K62" s="57">
        <v>-4210.5</v>
      </c>
      <c r="L62" s="57" t="s">
        <v>123</v>
      </c>
      <c r="M62" s="58" t="s">
        <v>90</v>
      </c>
      <c r="N62" s="58"/>
      <c r="O62" s="59" t="s">
        <v>91</v>
      </c>
      <c r="P62" s="59" t="s">
        <v>99</v>
      </c>
    </row>
    <row r="63" spans="1:16" ht="12.75" customHeight="1" thickBot="1" x14ac:dyDescent="0.25">
      <c r="A63" s="13" t="str">
        <f t="shared" si="6"/>
        <v> MHAR 15.9 </v>
      </c>
      <c r="B63" s="5" t="str">
        <f t="shared" si="7"/>
        <v>I</v>
      </c>
      <c r="C63" s="13">
        <f t="shared" si="8"/>
        <v>28021.482</v>
      </c>
      <c r="D63" s="16" t="str">
        <f t="shared" si="9"/>
        <v>vis</v>
      </c>
      <c r="E63" s="56">
        <f>VLOOKUP(C63,Active!C$21:E$963,3,FALSE)</f>
        <v>-4193.0025104484857</v>
      </c>
      <c r="F63" s="5" t="s">
        <v>79</v>
      </c>
      <c r="G63" s="16" t="str">
        <f t="shared" si="10"/>
        <v>28021.482</v>
      </c>
      <c r="H63" s="13">
        <f t="shared" si="11"/>
        <v>-4193</v>
      </c>
      <c r="I63" s="57" t="s">
        <v>124</v>
      </c>
      <c r="J63" s="58" t="s">
        <v>125</v>
      </c>
      <c r="K63" s="57">
        <v>-4193</v>
      </c>
      <c r="L63" s="57" t="s">
        <v>108</v>
      </c>
      <c r="M63" s="58" t="s">
        <v>90</v>
      </c>
      <c r="N63" s="58"/>
      <c r="O63" s="59" t="s">
        <v>91</v>
      </c>
      <c r="P63" s="59" t="s">
        <v>126</v>
      </c>
    </row>
    <row r="64" spans="1:16" ht="12.75" customHeight="1" thickBot="1" x14ac:dyDescent="0.25">
      <c r="A64" s="13" t="str">
        <f t="shared" si="6"/>
        <v> MHAR 15.9 </v>
      </c>
      <c r="B64" s="5" t="str">
        <f t="shared" si="7"/>
        <v>I</v>
      </c>
      <c r="C64" s="13">
        <f t="shared" si="8"/>
        <v>28035.379000000001</v>
      </c>
      <c r="D64" s="16" t="str">
        <f t="shared" si="9"/>
        <v>vis</v>
      </c>
      <c r="E64" s="56">
        <f>VLOOKUP(C64,Active!C$21:E$963,3,FALSE)</f>
        <v>-4189.0146608068017</v>
      </c>
      <c r="F64" s="5" t="s">
        <v>79</v>
      </c>
      <c r="G64" s="16" t="str">
        <f t="shared" si="10"/>
        <v>28035.379</v>
      </c>
      <c r="H64" s="13">
        <f t="shared" si="11"/>
        <v>-4189</v>
      </c>
      <c r="I64" s="57" t="s">
        <v>127</v>
      </c>
      <c r="J64" s="58" t="s">
        <v>128</v>
      </c>
      <c r="K64" s="57">
        <v>-4189</v>
      </c>
      <c r="L64" s="57" t="s">
        <v>129</v>
      </c>
      <c r="M64" s="58" t="s">
        <v>90</v>
      </c>
      <c r="N64" s="58"/>
      <c r="O64" s="59" t="s">
        <v>91</v>
      </c>
      <c r="P64" s="59" t="s">
        <v>126</v>
      </c>
    </row>
    <row r="65" spans="1:16" ht="12.75" customHeight="1" thickBot="1" x14ac:dyDescent="0.25">
      <c r="A65" s="13" t="str">
        <f t="shared" si="6"/>
        <v> MHAR 15.10 </v>
      </c>
      <c r="B65" s="5" t="str">
        <f t="shared" si="7"/>
        <v>II</v>
      </c>
      <c r="C65" s="13">
        <f t="shared" si="8"/>
        <v>28636.588</v>
      </c>
      <c r="D65" s="16" t="str">
        <f t="shared" si="9"/>
        <v>vis</v>
      </c>
      <c r="E65" s="56">
        <f>VLOOKUP(C65,Active!C$21:E$963,3,FALSE)</f>
        <v>-4016.4931744984815</v>
      </c>
      <c r="F65" s="5" t="s">
        <v>79</v>
      </c>
      <c r="G65" s="16" t="str">
        <f t="shared" si="10"/>
        <v>28636.588</v>
      </c>
      <c r="H65" s="13">
        <f t="shared" si="11"/>
        <v>-4016.5</v>
      </c>
      <c r="I65" s="57" t="s">
        <v>130</v>
      </c>
      <c r="J65" s="58" t="s">
        <v>131</v>
      </c>
      <c r="K65" s="57">
        <v>-4016.5</v>
      </c>
      <c r="L65" s="57" t="s">
        <v>132</v>
      </c>
      <c r="M65" s="58" t="s">
        <v>90</v>
      </c>
      <c r="N65" s="58"/>
      <c r="O65" s="59" t="s">
        <v>91</v>
      </c>
      <c r="P65" s="59" t="s">
        <v>99</v>
      </c>
    </row>
    <row r="66" spans="1:16" ht="12.75" customHeight="1" thickBot="1" x14ac:dyDescent="0.25">
      <c r="A66" s="13" t="str">
        <f t="shared" si="6"/>
        <v> PZ 8.72 </v>
      </c>
      <c r="B66" s="5" t="str">
        <f t="shared" si="7"/>
        <v>I</v>
      </c>
      <c r="C66" s="13">
        <f t="shared" si="8"/>
        <v>28739.325000000001</v>
      </c>
      <c r="D66" s="16" t="str">
        <f t="shared" si="9"/>
        <v>vis</v>
      </c>
      <c r="E66" s="56">
        <f>VLOOKUP(C66,Active!C$21:E$963,3,FALSE)</f>
        <v>-3987.0120124751948</v>
      </c>
      <c r="F66" s="5" t="s">
        <v>79</v>
      </c>
      <c r="G66" s="16" t="str">
        <f t="shared" si="10"/>
        <v>28739.325</v>
      </c>
      <c r="H66" s="13">
        <f t="shared" si="11"/>
        <v>-3987</v>
      </c>
      <c r="I66" s="57" t="s">
        <v>133</v>
      </c>
      <c r="J66" s="58" t="s">
        <v>134</v>
      </c>
      <c r="K66" s="57">
        <v>-3987</v>
      </c>
      <c r="L66" s="57" t="s">
        <v>135</v>
      </c>
      <c r="M66" s="58" t="s">
        <v>81</v>
      </c>
      <c r="N66" s="58"/>
      <c r="O66" s="59" t="s">
        <v>85</v>
      </c>
      <c r="P66" s="59" t="s">
        <v>86</v>
      </c>
    </row>
    <row r="67" spans="1:16" ht="12.75" customHeight="1" thickBot="1" x14ac:dyDescent="0.25">
      <c r="A67" s="13" t="str">
        <f t="shared" si="6"/>
        <v> MHAR 15.9 </v>
      </c>
      <c r="B67" s="5" t="str">
        <f t="shared" si="7"/>
        <v>I</v>
      </c>
      <c r="C67" s="13">
        <f t="shared" si="8"/>
        <v>29366.574000000001</v>
      </c>
      <c r="D67" s="16" t="str">
        <f t="shared" si="9"/>
        <v>vis</v>
      </c>
      <c r="E67" s="56">
        <f>VLOOKUP(C67,Active!C$21:E$963,3,FALSE)</f>
        <v>-3807.0181504980656</v>
      </c>
      <c r="F67" s="5" t="s">
        <v>79</v>
      </c>
      <c r="G67" s="16" t="str">
        <f t="shared" si="10"/>
        <v>29366.574</v>
      </c>
      <c r="H67" s="13">
        <f t="shared" si="11"/>
        <v>-3807</v>
      </c>
      <c r="I67" s="57" t="s">
        <v>136</v>
      </c>
      <c r="J67" s="58" t="s">
        <v>137</v>
      </c>
      <c r="K67" s="57">
        <v>-3807</v>
      </c>
      <c r="L67" s="57" t="s">
        <v>120</v>
      </c>
      <c r="M67" s="58" t="s">
        <v>90</v>
      </c>
      <c r="N67" s="58"/>
      <c r="O67" s="59" t="s">
        <v>91</v>
      </c>
      <c r="P67" s="59" t="s">
        <v>126</v>
      </c>
    </row>
    <row r="68" spans="1:16" ht="12.75" customHeight="1" thickBot="1" x14ac:dyDescent="0.25">
      <c r="A68" s="13" t="str">
        <f t="shared" si="6"/>
        <v> PZ 8.72 </v>
      </c>
      <c r="B68" s="5" t="str">
        <f t="shared" si="7"/>
        <v>I</v>
      </c>
      <c r="C68" s="13">
        <f t="shared" si="8"/>
        <v>29460.691999999999</v>
      </c>
      <c r="D68" s="16" t="str">
        <f t="shared" si="9"/>
        <v>vis</v>
      </c>
      <c r="E68" s="56">
        <f>VLOOKUP(C68,Active!C$21:E$963,3,FALSE)</f>
        <v>-3780.0102759513338</v>
      </c>
      <c r="F68" s="5" t="s">
        <v>79</v>
      </c>
      <c r="G68" s="16" t="str">
        <f t="shared" si="10"/>
        <v>29460.692</v>
      </c>
      <c r="H68" s="13">
        <f t="shared" si="11"/>
        <v>-3780</v>
      </c>
      <c r="I68" s="57" t="s">
        <v>138</v>
      </c>
      <c r="J68" s="58" t="s">
        <v>139</v>
      </c>
      <c r="K68" s="57">
        <v>-3780</v>
      </c>
      <c r="L68" s="57" t="s">
        <v>140</v>
      </c>
      <c r="M68" s="58" t="s">
        <v>81</v>
      </c>
      <c r="N68" s="58"/>
      <c r="O68" s="59" t="s">
        <v>85</v>
      </c>
      <c r="P68" s="59" t="s">
        <v>86</v>
      </c>
    </row>
    <row r="69" spans="1:16" ht="12.75" customHeight="1" thickBot="1" x14ac:dyDescent="0.25">
      <c r="A69" s="13" t="str">
        <f t="shared" si="6"/>
        <v> MHAR 15.9 </v>
      </c>
      <c r="B69" s="5" t="str">
        <f t="shared" si="7"/>
        <v>I</v>
      </c>
      <c r="C69" s="13">
        <f t="shared" si="8"/>
        <v>29516.431</v>
      </c>
      <c r="D69" s="16" t="str">
        <f t="shared" si="9"/>
        <v>vis</v>
      </c>
      <c r="E69" s="56">
        <f>VLOOKUP(C69,Active!C$21:E$963,3,FALSE)</f>
        <v>-3764.0155467883642</v>
      </c>
      <c r="F69" s="5" t="s">
        <v>79</v>
      </c>
      <c r="G69" s="16" t="str">
        <f t="shared" si="10"/>
        <v>29516.431</v>
      </c>
      <c r="H69" s="13">
        <f t="shared" si="11"/>
        <v>-3764</v>
      </c>
      <c r="I69" s="57" t="s">
        <v>141</v>
      </c>
      <c r="J69" s="58" t="s">
        <v>142</v>
      </c>
      <c r="K69" s="57">
        <v>-3764</v>
      </c>
      <c r="L69" s="57" t="s">
        <v>143</v>
      </c>
      <c r="M69" s="58" t="s">
        <v>90</v>
      </c>
      <c r="N69" s="58"/>
      <c r="O69" s="59" t="s">
        <v>91</v>
      </c>
      <c r="P69" s="59" t="s">
        <v>126</v>
      </c>
    </row>
    <row r="70" spans="1:16" ht="12.75" customHeight="1" thickBot="1" x14ac:dyDescent="0.25">
      <c r="A70" s="13" t="str">
        <f t="shared" si="6"/>
        <v> MHAR 15.9 </v>
      </c>
      <c r="B70" s="5" t="str">
        <f t="shared" si="7"/>
        <v>I</v>
      </c>
      <c r="C70" s="13">
        <f t="shared" si="8"/>
        <v>29579.32</v>
      </c>
      <c r="D70" s="16" t="str">
        <f t="shared" si="9"/>
        <v>vis</v>
      </c>
      <c r="E70" s="56">
        <f>VLOOKUP(C70,Active!C$21:E$963,3,FALSE)</f>
        <v>-3745.9690708499734</v>
      </c>
      <c r="F70" s="5" t="s">
        <v>79</v>
      </c>
      <c r="G70" s="16" t="str">
        <f t="shared" si="10"/>
        <v>29579.320</v>
      </c>
      <c r="H70" s="13">
        <f t="shared" si="11"/>
        <v>-3746</v>
      </c>
      <c r="I70" s="57" t="s">
        <v>144</v>
      </c>
      <c r="J70" s="58" t="s">
        <v>145</v>
      </c>
      <c r="K70" s="57">
        <v>-3746</v>
      </c>
      <c r="L70" s="57" t="s">
        <v>146</v>
      </c>
      <c r="M70" s="58" t="s">
        <v>90</v>
      </c>
      <c r="N70" s="58"/>
      <c r="O70" s="59" t="s">
        <v>91</v>
      </c>
      <c r="P70" s="59" t="s">
        <v>126</v>
      </c>
    </row>
    <row r="71" spans="1:16" ht="12.75" customHeight="1" thickBot="1" x14ac:dyDescent="0.25">
      <c r="A71" s="13" t="str">
        <f t="shared" si="6"/>
        <v> MHAR 15.10 </v>
      </c>
      <c r="B71" s="5" t="str">
        <f t="shared" si="7"/>
        <v>II</v>
      </c>
      <c r="C71" s="13">
        <f t="shared" si="8"/>
        <v>29633.22</v>
      </c>
      <c r="D71" s="16" t="str">
        <f t="shared" si="9"/>
        <v>vis</v>
      </c>
      <c r="E71" s="56">
        <f>VLOOKUP(C71,Active!C$21:E$963,3,FALSE)</f>
        <v>-3730.5020566967942</v>
      </c>
      <c r="F71" s="5" t="s">
        <v>79</v>
      </c>
      <c r="G71" s="16" t="str">
        <f t="shared" si="10"/>
        <v>29633.220</v>
      </c>
      <c r="H71" s="13">
        <f t="shared" si="11"/>
        <v>-3730.5</v>
      </c>
      <c r="I71" s="57" t="s">
        <v>147</v>
      </c>
      <c r="J71" s="58" t="s">
        <v>148</v>
      </c>
      <c r="K71" s="57">
        <v>-3730.5</v>
      </c>
      <c r="L71" s="57" t="s">
        <v>149</v>
      </c>
      <c r="M71" s="58" t="s">
        <v>90</v>
      </c>
      <c r="N71" s="58"/>
      <c r="O71" s="59" t="s">
        <v>91</v>
      </c>
      <c r="P71" s="59" t="s">
        <v>99</v>
      </c>
    </row>
    <row r="72" spans="1:16" ht="12.75" customHeight="1" thickBot="1" x14ac:dyDescent="0.25">
      <c r="A72" s="13" t="str">
        <f t="shared" si="6"/>
        <v> PZ 7.329 </v>
      </c>
      <c r="B72" s="5" t="str">
        <f t="shared" si="7"/>
        <v>I</v>
      </c>
      <c r="C72" s="13">
        <f t="shared" si="8"/>
        <v>29903.315999999999</v>
      </c>
      <c r="D72" s="16" t="str">
        <f t="shared" si="9"/>
        <v>vis</v>
      </c>
      <c r="E72" s="56">
        <f>VLOOKUP(C72,Active!C$21:E$963,3,FALSE)</f>
        <v>-3652.9959592066839</v>
      </c>
      <c r="F72" s="5" t="s">
        <v>79</v>
      </c>
      <c r="G72" s="16" t="str">
        <f t="shared" si="10"/>
        <v>29903.316</v>
      </c>
      <c r="H72" s="13">
        <f t="shared" si="11"/>
        <v>-3653</v>
      </c>
      <c r="I72" s="57" t="s">
        <v>150</v>
      </c>
      <c r="J72" s="58" t="s">
        <v>151</v>
      </c>
      <c r="K72" s="57">
        <v>-3653</v>
      </c>
      <c r="L72" s="57" t="s">
        <v>152</v>
      </c>
      <c r="M72" s="58" t="s">
        <v>90</v>
      </c>
      <c r="N72" s="58"/>
      <c r="O72" s="59" t="s">
        <v>153</v>
      </c>
      <c r="P72" s="59" t="s">
        <v>154</v>
      </c>
    </row>
    <row r="73" spans="1:16" ht="12.75" customHeight="1" thickBot="1" x14ac:dyDescent="0.25">
      <c r="A73" s="13" t="str">
        <f t="shared" si="6"/>
        <v> PZ 7.329 </v>
      </c>
      <c r="B73" s="5" t="str">
        <f t="shared" si="7"/>
        <v>I</v>
      </c>
      <c r="C73" s="13">
        <f t="shared" si="8"/>
        <v>29959.221000000001</v>
      </c>
      <c r="D73" s="16" t="str">
        <f t="shared" si="9"/>
        <v>vis</v>
      </c>
      <c r="E73" s="56">
        <f>VLOOKUP(C73,Active!C$21:E$963,3,FALSE)</f>
        <v>-3636.9535950836134</v>
      </c>
      <c r="F73" s="5" t="s">
        <v>79</v>
      </c>
      <c r="G73" s="16" t="str">
        <f t="shared" si="10"/>
        <v>29959.221</v>
      </c>
      <c r="H73" s="13">
        <f t="shared" si="11"/>
        <v>-3637</v>
      </c>
      <c r="I73" s="57" t="s">
        <v>155</v>
      </c>
      <c r="J73" s="58" t="s">
        <v>156</v>
      </c>
      <c r="K73" s="57">
        <v>-3637</v>
      </c>
      <c r="L73" s="57" t="s">
        <v>157</v>
      </c>
      <c r="M73" s="58" t="s">
        <v>90</v>
      </c>
      <c r="N73" s="58"/>
      <c r="O73" s="59" t="s">
        <v>153</v>
      </c>
      <c r="P73" s="59" t="s">
        <v>154</v>
      </c>
    </row>
    <row r="74" spans="1:16" ht="12.75" customHeight="1" thickBot="1" x14ac:dyDescent="0.25">
      <c r="A74" s="13" t="str">
        <f t="shared" si="6"/>
        <v> PZ 7.329 </v>
      </c>
      <c r="B74" s="5" t="str">
        <f t="shared" si="7"/>
        <v>I</v>
      </c>
      <c r="C74" s="13">
        <f t="shared" si="8"/>
        <v>31262.245999999999</v>
      </c>
      <c r="D74" s="16" t="str">
        <f t="shared" si="9"/>
        <v>vis</v>
      </c>
      <c r="E74" s="56">
        <f>VLOOKUP(C74,Active!C$21:E$963,3,FALSE)</f>
        <v>-3263.0406801124482</v>
      </c>
      <c r="F74" s="5" t="s">
        <v>79</v>
      </c>
      <c r="G74" s="16" t="str">
        <f t="shared" si="10"/>
        <v>31262.246</v>
      </c>
      <c r="H74" s="13">
        <f t="shared" si="11"/>
        <v>-3263</v>
      </c>
      <c r="I74" s="57" t="s">
        <v>158</v>
      </c>
      <c r="J74" s="58" t="s">
        <v>159</v>
      </c>
      <c r="K74" s="57">
        <v>-3263</v>
      </c>
      <c r="L74" s="57" t="s">
        <v>160</v>
      </c>
      <c r="M74" s="58" t="s">
        <v>90</v>
      </c>
      <c r="N74" s="58"/>
      <c r="O74" s="59" t="s">
        <v>153</v>
      </c>
      <c r="P74" s="59" t="s">
        <v>154</v>
      </c>
    </row>
    <row r="75" spans="1:16" ht="12.75" customHeight="1" thickBot="1" x14ac:dyDescent="0.25">
      <c r="A75" s="13" t="str">
        <f t="shared" ref="A75:A106" si="12">P75</f>
        <v> PZ 7.329 </v>
      </c>
      <c r="B75" s="5" t="str">
        <f t="shared" ref="B75:B106" si="13">IF(H75=INT(H75),"I","II")</f>
        <v>I</v>
      </c>
      <c r="C75" s="13">
        <f t="shared" ref="C75:C106" si="14">1*G75</f>
        <v>31586.361000000001</v>
      </c>
      <c r="D75" s="16" t="str">
        <f t="shared" ref="D75:D106" si="15">VLOOKUP(F75,I$1:J$5,2,FALSE)</f>
        <v>vis</v>
      </c>
      <c r="E75" s="56">
        <f>VLOOKUP(C75,Active!C$21:E$963,3,FALSE)</f>
        <v>-3170.0334205158329</v>
      </c>
      <c r="F75" s="5" t="s">
        <v>79</v>
      </c>
      <c r="G75" s="16" t="str">
        <f t="shared" ref="G75:G106" si="16">MID(I75,3,LEN(I75)-3)</f>
        <v>31586.361</v>
      </c>
      <c r="H75" s="13">
        <f t="shared" ref="H75:H106" si="17">1*K75</f>
        <v>-3170</v>
      </c>
      <c r="I75" s="57" t="s">
        <v>161</v>
      </c>
      <c r="J75" s="58" t="s">
        <v>162</v>
      </c>
      <c r="K75" s="57">
        <v>-3170</v>
      </c>
      <c r="L75" s="57" t="s">
        <v>163</v>
      </c>
      <c r="M75" s="58" t="s">
        <v>90</v>
      </c>
      <c r="N75" s="58"/>
      <c r="O75" s="59" t="s">
        <v>153</v>
      </c>
      <c r="P75" s="59" t="s">
        <v>154</v>
      </c>
    </row>
    <row r="76" spans="1:16" ht="12.75" customHeight="1" thickBot="1" x14ac:dyDescent="0.25">
      <c r="A76" s="13" t="str">
        <f t="shared" si="12"/>
        <v> PZ 7.329 </v>
      </c>
      <c r="B76" s="5" t="str">
        <f t="shared" si="13"/>
        <v>I</v>
      </c>
      <c r="C76" s="13">
        <f t="shared" si="14"/>
        <v>32039.433000000001</v>
      </c>
      <c r="D76" s="16" t="str">
        <f t="shared" si="15"/>
        <v>vis</v>
      </c>
      <c r="E76" s="56">
        <f>VLOOKUP(C76,Active!C$21:E$963,3,FALSE)</f>
        <v>-3040.0209708607485</v>
      </c>
      <c r="F76" s="5" t="s">
        <v>79</v>
      </c>
      <c r="G76" s="16" t="str">
        <f t="shared" si="16"/>
        <v>32039.433</v>
      </c>
      <c r="H76" s="13">
        <f t="shared" si="17"/>
        <v>-3040</v>
      </c>
      <c r="I76" s="57" t="s">
        <v>164</v>
      </c>
      <c r="J76" s="58" t="s">
        <v>165</v>
      </c>
      <c r="K76" s="57">
        <v>-3040</v>
      </c>
      <c r="L76" s="57" t="s">
        <v>166</v>
      </c>
      <c r="M76" s="58" t="s">
        <v>90</v>
      </c>
      <c r="N76" s="58"/>
      <c r="O76" s="59" t="s">
        <v>153</v>
      </c>
      <c r="P76" s="59" t="s">
        <v>154</v>
      </c>
    </row>
    <row r="77" spans="1:16" ht="12.75" customHeight="1" thickBot="1" x14ac:dyDescent="0.25">
      <c r="A77" s="13" t="str">
        <f t="shared" si="12"/>
        <v> PZ 7.329 </v>
      </c>
      <c r="B77" s="5" t="str">
        <f t="shared" si="13"/>
        <v>I</v>
      </c>
      <c r="C77" s="13">
        <f t="shared" si="14"/>
        <v>32067.383999999998</v>
      </c>
      <c r="D77" s="16" t="str">
        <f t="shared" si="15"/>
        <v>vis</v>
      </c>
      <c r="E77" s="56">
        <f>VLOOKUP(C77,Active!C$21:E$963,3,FALSE)</f>
        <v>-3032.000219235601</v>
      </c>
      <c r="F77" s="5" t="s">
        <v>79</v>
      </c>
      <c r="G77" s="16" t="str">
        <f t="shared" si="16"/>
        <v>32067.384</v>
      </c>
      <c r="H77" s="13">
        <f t="shared" si="17"/>
        <v>-3032</v>
      </c>
      <c r="I77" s="57" t="s">
        <v>167</v>
      </c>
      <c r="J77" s="58" t="s">
        <v>168</v>
      </c>
      <c r="K77" s="57">
        <v>-3032</v>
      </c>
      <c r="L77" s="57" t="s">
        <v>169</v>
      </c>
      <c r="M77" s="58" t="s">
        <v>90</v>
      </c>
      <c r="N77" s="58"/>
      <c r="O77" s="59" t="s">
        <v>153</v>
      </c>
      <c r="P77" s="59" t="s">
        <v>154</v>
      </c>
    </row>
    <row r="78" spans="1:16" ht="12.75" customHeight="1" thickBot="1" x14ac:dyDescent="0.25">
      <c r="A78" s="13" t="str">
        <f t="shared" si="12"/>
        <v> MHAR 15.9 </v>
      </c>
      <c r="B78" s="5" t="str">
        <f t="shared" si="13"/>
        <v>I</v>
      </c>
      <c r="C78" s="13">
        <f t="shared" si="14"/>
        <v>32412.496999999999</v>
      </c>
      <c r="D78" s="16" t="str">
        <f t="shared" si="15"/>
        <v>vis</v>
      </c>
      <c r="E78" s="56">
        <f>VLOOKUP(C78,Active!C$21:E$963,3,FALSE)</f>
        <v>-2932.9674241438379</v>
      </c>
      <c r="F78" s="5" t="s">
        <v>79</v>
      </c>
      <c r="G78" s="16" t="str">
        <f t="shared" si="16"/>
        <v>32412.497</v>
      </c>
      <c r="H78" s="13">
        <f t="shared" si="17"/>
        <v>-2933</v>
      </c>
      <c r="I78" s="57" t="s">
        <v>170</v>
      </c>
      <c r="J78" s="58" t="s">
        <v>171</v>
      </c>
      <c r="K78" s="57">
        <v>-2933</v>
      </c>
      <c r="L78" s="57" t="s">
        <v>172</v>
      </c>
      <c r="M78" s="58" t="s">
        <v>90</v>
      </c>
      <c r="N78" s="58"/>
      <c r="O78" s="59" t="s">
        <v>91</v>
      </c>
      <c r="P78" s="59" t="s">
        <v>126</v>
      </c>
    </row>
    <row r="79" spans="1:16" ht="12.75" customHeight="1" thickBot="1" x14ac:dyDescent="0.25">
      <c r="A79" s="13" t="str">
        <f t="shared" si="12"/>
        <v> MHAR 15.10 </v>
      </c>
      <c r="B79" s="5" t="str">
        <f t="shared" si="13"/>
        <v>II</v>
      </c>
      <c r="C79" s="13">
        <f t="shared" si="14"/>
        <v>32445.396000000001</v>
      </c>
      <c r="D79" s="16" t="str">
        <f t="shared" si="15"/>
        <v>vis</v>
      </c>
      <c r="E79" s="56">
        <f>VLOOKUP(C79,Active!C$21:E$963,3,FALSE)</f>
        <v>-2923.5268063585791</v>
      </c>
      <c r="F79" s="5" t="s">
        <v>79</v>
      </c>
      <c r="G79" s="16" t="str">
        <f t="shared" si="16"/>
        <v>32445.396</v>
      </c>
      <c r="H79" s="13">
        <f t="shared" si="17"/>
        <v>-2923.5</v>
      </c>
      <c r="I79" s="57" t="s">
        <v>173</v>
      </c>
      <c r="J79" s="58" t="s">
        <v>174</v>
      </c>
      <c r="K79" s="57">
        <v>-2923.5</v>
      </c>
      <c r="L79" s="57" t="s">
        <v>98</v>
      </c>
      <c r="M79" s="58" t="s">
        <v>90</v>
      </c>
      <c r="N79" s="58"/>
      <c r="O79" s="59" t="s">
        <v>91</v>
      </c>
      <c r="P79" s="59" t="s">
        <v>99</v>
      </c>
    </row>
    <row r="80" spans="1:16" ht="12.75" customHeight="1" thickBot="1" x14ac:dyDescent="0.25">
      <c r="A80" s="13" t="str">
        <f t="shared" si="12"/>
        <v> PZ 8.72 </v>
      </c>
      <c r="B80" s="5" t="str">
        <f t="shared" si="13"/>
        <v>I</v>
      </c>
      <c r="C80" s="13">
        <f t="shared" si="14"/>
        <v>32562.174999999999</v>
      </c>
      <c r="D80" s="16" t="str">
        <f t="shared" si="15"/>
        <v>vis</v>
      </c>
      <c r="E80" s="56">
        <f>VLOOKUP(C80,Active!C$21:E$963,3,FALSE)</f>
        <v>-2890.0161858429196</v>
      </c>
      <c r="F80" s="5" t="s">
        <v>79</v>
      </c>
      <c r="G80" s="16" t="str">
        <f t="shared" si="16"/>
        <v>32562.175</v>
      </c>
      <c r="H80" s="13">
        <f t="shared" si="17"/>
        <v>-2890</v>
      </c>
      <c r="I80" s="57" t="s">
        <v>175</v>
      </c>
      <c r="J80" s="58" t="s">
        <v>176</v>
      </c>
      <c r="K80" s="57">
        <v>-2890</v>
      </c>
      <c r="L80" s="57" t="s">
        <v>177</v>
      </c>
      <c r="M80" s="58" t="s">
        <v>81</v>
      </c>
      <c r="N80" s="58"/>
      <c r="O80" s="59" t="s">
        <v>85</v>
      </c>
      <c r="P80" s="59" t="s">
        <v>86</v>
      </c>
    </row>
    <row r="81" spans="1:16" ht="12.75" customHeight="1" thickBot="1" x14ac:dyDescent="0.25">
      <c r="A81" s="13" t="str">
        <f t="shared" si="12"/>
        <v> PZ 7.329 </v>
      </c>
      <c r="B81" s="5" t="str">
        <f t="shared" si="13"/>
        <v>I</v>
      </c>
      <c r="C81" s="13">
        <f t="shared" si="14"/>
        <v>32771.269</v>
      </c>
      <c r="D81" s="16" t="str">
        <f t="shared" si="15"/>
        <v>vis</v>
      </c>
      <c r="E81" s="56">
        <f>VLOOKUP(C81,Active!C$21:E$963,3,FALSE)</f>
        <v>-2830.0150753170424</v>
      </c>
      <c r="F81" s="5" t="s">
        <v>79</v>
      </c>
      <c r="G81" s="16" t="str">
        <f t="shared" si="16"/>
        <v>32771.269</v>
      </c>
      <c r="H81" s="13">
        <f t="shared" si="17"/>
        <v>-2830</v>
      </c>
      <c r="I81" s="57" t="s">
        <v>178</v>
      </c>
      <c r="J81" s="58" t="s">
        <v>179</v>
      </c>
      <c r="K81" s="57">
        <v>-2830</v>
      </c>
      <c r="L81" s="57" t="s">
        <v>180</v>
      </c>
      <c r="M81" s="58" t="s">
        <v>90</v>
      </c>
      <c r="N81" s="58"/>
      <c r="O81" s="59" t="s">
        <v>153</v>
      </c>
      <c r="P81" s="59" t="s">
        <v>154</v>
      </c>
    </row>
    <row r="82" spans="1:16" ht="12.75" customHeight="1" thickBot="1" x14ac:dyDescent="0.25">
      <c r="A82" s="13" t="str">
        <f t="shared" si="12"/>
        <v> PZ 7.329 </v>
      </c>
      <c r="B82" s="5" t="str">
        <f t="shared" si="13"/>
        <v>I</v>
      </c>
      <c r="C82" s="13">
        <f t="shared" si="14"/>
        <v>32792.167000000001</v>
      </c>
      <c r="D82" s="16" t="str">
        <f t="shared" si="15"/>
        <v>vis</v>
      </c>
      <c r="E82" s="56">
        <f>VLOOKUP(C82,Active!C$21:E$963,3,FALSE)</f>
        <v>-2824.0182355809911</v>
      </c>
      <c r="F82" s="5" t="s">
        <v>79</v>
      </c>
      <c r="G82" s="16" t="str">
        <f t="shared" si="16"/>
        <v>32792.167</v>
      </c>
      <c r="H82" s="13">
        <f t="shared" si="17"/>
        <v>-2824</v>
      </c>
      <c r="I82" s="57" t="s">
        <v>181</v>
      </c>
      <c r="J82" s="58" t="s">
        <v>182</v>
      </c>
      <c r="K82" s="57">
        <v>-2824</v>
      </c>
      <c r="L82" s="57" t="s">
        <v>183</v>
      </c>
      <c r="M82" s="58" t="s">
        <v>90</v>
      </c>
      <c r="N82" s="58"/>
      <c r="O82" s="59" t="s">
        <v>153</v>
      </c>
      <c r="P82" s="59" t="s">
        <v>154</v>
      </c>
    </row>
    <row r="83" spans="1:16" ht="12.75" customHeight="1" thickBot="1" x14ac:dyDescent="0.25">
      <c r="A83" s="13" t="str">
        <f t="shared" si="12"/>
        <v> PZ 7.329 </v>
      </c>
      <c r="B83" s="5" t="str">
        <f t="shared" si="13"/>
        <v>I</v>
      </c>
      <c r="C83" s="13">
        <f t="shared" si="14"/>
        <v>32799.277999999998</v>
      </c>
      <c r="D83" s="16" t="str">
        <f t="shared" si="15"/>
        <v>vis</v>
      </c>
      <c r="E83" s="56">
        <f>VLOOKUP(C83,Active!C$21:E$963,3,FALSE)</f>
        <v>-2821.9776801516182</v>
      </c>
      <c r="F83" s="5" t="s">
        <v>79</v>
      </c>
      <c r="G83" s="16" t="str">
        <f t="shared" si="16"/>
        <v>32799.278</v>
      </c>
      <c r="H83" s="13">
        <f t="shared" si="17"/>
        <v>-2822</v>
      </c>
      <c r="I83" s="57" t="s">
        <v>184</v>
      </c>
      <c r="J83" s="58" t="s">
        <v>185</v>
      </c>
      <c r="K83" s="57">
        <v>-2822</v>
      </c>
      <c r="L83" s="57" t="s">
        <v>186</v>
      </c>
      <c r="M83" s="58" t="s">
        <v>90</v>
      </c>
      <c r="N83" s="58"/>
      <c r="O83" s="59" t="s">
        <v>153</v>
      </c>
      <c r="P83" s="59" t="s">
        <v>154</v>
      </c>
    </row>
    <row r="84" spans="1:16" ht="12.75" customHeight="1" thickBot="1" x14ac:dyDescent="0.25">
      <c r="A84" s="13" t="str">
        <f t="shared" si="12"/>
        <v> PZ 7.329 </v>
      </c>
      <c r="B84" s="5" t="str">
        <f t="shared" si="13"/>
        <v>I</v>
      </c>
      <c r="C84" s="13">
        <f t="shared" si="14"/>
        <v>33116.307999999997</v>
      </c>
      <c r="D84" s="16" t="str">
        <f t="shared" si="15"/>
        <v>vis</v>
      </c>
      <c r="E84" s="56">
        <f>VLOOKUP(C84,Active!C$21:E$963,3,FALSE)</f>
        <v>-2731.0035150870121</v>
      </c>
      <c r="F84" s="5" t="s">
        <v>79</v>
      </c>
      <c r="G84" s="16" t="str">
        <f t="shared" si="16"/>
        <v>33116.308</v>
      </c>
      <c r="H84" s="13">
        <f t="shared" si="17"/>
        <v>-2731</v>
      </c>
      <c r="I84" s="57" t="s">
        <v>187</v>
      </c>
      <c r="J84" s="58" t="s">
        <v>188</v>
      </c>
      <c r="K84" s="57">
        <v>-2731</v>
      </c>
      <c r="L84" s="57" t="s">
        <v>189</v>
      </c>
      <c r="M84" s="58" t="s">
        <v>90</v>
      </c>
      <c r="N84" s="58"/>
      <c r="O84" s="59" t="s">
        <v>153</v>
      </c>
      <c r="P84" s="59" t="s">
        <v>154</v>
      </c>
    </row>
    <row r="85" spans="1:16" ht="12.75" customHeight="1" thickBot="1" x14ac:dyDescent="0.25">
      <c r="A85" s="13" t="str">
        <f t="shared" si="12"/>
        <v> PZ 7.329 </v>
      </c>
      <c r="B85" s="5" t="str">
        <f t="shared" si="13"/>
        <v>I</v>
      </c>
      <c r="C85" s="13">
        <f t="shared" si="14"/>
        <v>33123.267</v>
      </c>
      <c r="D85" s="16" t="str">
        <f t="shared" si="15"/>
        <v>vis</v>
      </c>
      <c r="E85" s="56">
        <f>VLOOKUP(C85,Active!C$21:E$963,3,FALSE)</f>
        <v>-2729.0065772114644</v>
      </c>
      <c r="F85" s="5" t="s">
        <v>79</v>
      </c>
      <c r="G85" s="16" t="str">
        <f t="shared" si="16"/>
        <v>33123.267</v>
      </c>
      <c r="H85" s="13">
        <f t="shared" si="17"/>
        <v>-2729</v>
      </c>
      <c r="I85" s="57" t="s">
        <v>190</v>
      </c>
      <c r="J85" s="58" t="s">
        <v>191</v>
      </c>
      <c r="K85" s="57">
        <v>-2729</v>
      </c>
      <c r="L85" s="57" t="s">
        <v>192</v>
      </c>
      <c r="M85" s="58" t="s">
        <v>90</v>
      </c>
      <c r="N85" s="58"/>
      <c r="O85" s="59" t="s">
        <v>153</v>
      </c>
      <c r="P85" s="59" t="s">
        <v>154</v>
      </c>
    </row>
    <row r="86" spans="1:16" ht="12.75" customHeight="1" thickBot="1" x14ac:dyDescent="0.25">
      <c r="A86" s="13" t="str">
        <f t="shared" si="12"/>
        <v> MHAR 15.10 </v>
      </c>
      <c r="B86" s="5" t="str">
        <f t="shared" si="13"/>
        <v>II</v>
      </c>
      <c r="C86" s="13">
        <f t="shared" si="14"/>
        <v>33508.446000000004</v>
      </c>
      <c r="D86" s="16" t="str">
        <f t="shared" si="15"/>
        <v>vis</v>
      </c>
      <c r="E86" s="56">
        <f>VLOOKUP(C86,Active!C$21:E$963,3,FALSE)</f>
        <v>-2618.4765392799745</v>
      </c>
      <c r="F86" s="5" t="s">
        <v>79</v>
      </c>
      <c r="G86" s="16" t="str">
        <f t="shared" si="16"/>
        <v>33508.446</v>
      </c>
      <c r="H86" s="13">
        <f t="shared" si="17"/>
        <v>-2618.5</v>
      </c>
      <c r="I86" s="57" t="s">
        <v>193</v>
      </c>
      <c r="J86" s="58" t="s">
        <v>194</v>
      </c>
      <c r="K86" s="57">
        <v>-2618.5</v>
      </c>
      <c r="L86" s="57" t="s">
        <v>195</v>
      </c>
      <c r="M86" s="58" t="s">
        <v>90</v>
      </c>
      <c r="N86" s="58"/>
      <c r="O86" s="59" t="s">
        <v>91</v>
      </c>
      <c r="P86" s="59" t="s">
        <v>99</v>
      </c>
    </row>
    <row r="87" spans="1:16" ht="12.75" customHeight="1" thickBot="1" x14ac:dyDescent="0.25">
      <c r="A87" s="13" t="str">
        <f t="shared" si="12"/>
        <v> MSAI 40.394 </v>
      </c>
      <c r="B87" s="5" t="str">
        <f t="shared" si="13"/>
        <v>I</v>
      </c>
      <c r="C87" s="13">
        <f t="shared" si="14"/>
        <v>33865.506000000001</v>
      </c>
      <c r="D87" s="16" t="str">
        <f t="shared" si="15"/>
        <v>vis</v>
      </c>
      <c r="E87" s="56">
        <f>VLOOKUP(C87,Active!C$21:E$963,3,FALSE)</f>
        <v>-2516.0154618489169</v>
      </c>
      <c r="F87" s="5" t="s">
        <v>79</v>
      </c>
      <c r="G87" s="16" t="str">
        <f t="shared" si="16"/>
        <v>33865.506</v>
      </c>
      <c r="H87" s="13">
        <f t="shared" si="17"/>
        <v>-2516</v>
      </c>
      <c r="I87" s="57" t="s">
        <v>196</v>
      </c>
      <c r="J87" s="58" t="s">
        <v>197</v>
      </c>
      <c r="K87" s="57">
        <v>-2516</v>
      </c>
      <c r="L87" s="57" t="s">
        <v>143</v>
      </c>
      <c r="M87" s="58" t="s">
        <v>90</v>
      </c>
      <c r="N87" s="58"/>
      <c r="O87" s="59" t="s">
        <v>198</v>
      </c>
      <c r="P87" s="59" t="s">
        <v>199</v>
      </c>
    </row>
    <row r="88" spans="1:16" ht="12.75" customHeight="1" thickBot="1" x14ac:dyDescent="0.25">
      <c r="A88" s="13" t="str">
        <f t="shared" si="12"/>
        <v> MHAR 15.9 </v>
      </c>
      <c r="B88" s="5" t="str">
        <f t="shared" si="13"/>
        <v>I</v>
      </c>
      <c r="C88" s="13">
        <f t="shared" si="14"/>
        <v>33914.328000000001</v>
      </c>
      <c r="D88" s="16" t="str">
        <f t="shared" si="15"/>
        <v>vis</v>
      </c>
      <c r="E88" s="56">
        <f>VLOOKUP(C88,Active!C$21:E$963,3,FALSE)</f>
        <v>-2502.0056183426741</v>
      </c>
      <c r="F88" s="5" t="s">
        <v>79</v>
      </c>
      <c r="G88" s="16" t="str">
        <f t="shared" si="16"/>
        <v>33914.328</v>
      </c>
      <c r="H88" s="13">
        <f t="shared" si="17"/>
        <v>-2502</v>
      </c>
      <c r="I88" s="57" t="s">
        <v>200</v>
      </c>
      <c r="J88" s="58" t="s">
        <v>201</v>
      </c>
      <c r="K88" s="57">
        <v>-2502</v>
      </c>
      <c r="L88" s="57" t="s">
        <v>202</v>
      </c>
      <c r="M88" s="58" t="s">
        <v>90</v>
      </c>
      <c r="N88" s="58"/>
      <c r="O88" s="59" t="s">
        <v>91</v>
      </c>
      <c r="P88" s="59" t="s">
        <v>126</v>
      </c>
    </row>
    <row r="89" spans="1:16" ht="12.75" customHeight="1" thickBot="1" x14ac:dyDescent="0.25">
      <c r="A89" s="13" t="str">
        <f t="shared" si="12"/>
        <v> MSAI 40.394 </v>
      </c>
      <c r="B89" s="5" t="str">
        <f t="shared" si="13"/>
        <v>I</v>
      </c>
      <c r="C89" s="13">
        <f t="shared" si="14"/>
        <v>34245.421000000002</v>
      </c>
      <c r="D89" s="16" t="str">
        <f t="shared" si="15"/>
        <v>vis</v>
      </c>
      <c r="E89" s="56">
        <f>VLOOKUP(C89,Active!C$21:E$963,3,FALSE)</f>
        <v>-2406.9959686762836</v>
      </c>
      <c r="F89" s="5" t="s">
        <v>79</v>
      </c>
      <c r="G89" s="16" t="str">
        <f t="shared" si="16"/>
        <v>34245.421</v>
      </c>
      <c r="H89" s="13">
        <f t="shared" si="17"/>
        <v>-2407</v>
      </c>
      <c r="I89" s="57" t="s">
        <v>203</v>
      </c>
      <c r="J89" s="58" t="s">
        <v>204</v>
      </c>
      <c r="K89" s="57">
        <v>-2407</v>
      </c>
      <c r="L89" s="57" t="s">
        <v>152</v>
      </c>
      <c r="M89" s="58" t="s">
        <v>90</v>
      </c>
      <c r="N89" s="58"/>
      <c r="O89" s="59" t="s">
        <v>198</v>
      </c>
      <c r="P89" s="59" t="s">
        <v>199</v>
      </c>
    </row>
    <row r="90" spans="1:16" ht="12.75" customHeight="1" thickBot="1" x14ac:dyDescent="0.25">
      <c r="A90" s="13" t="str">
        <f t="shared" si="12"/>
        <v> MSAI 40.394 </v>
      </c>
      <c r="B90" s="5" t="str">
        <f t="shared" si="13"/>
        <v>I</v>
      </c>
      <c r="C90" s="13">
        <f t="shared" si="14"/>
        <v>34255.387999999999</v>
      </c>
      <c r="D90" s="16" t="str">
        <f t="shared" si="15"/>
        <v>vis</v>
      </c>
      <c r="E90" s="56">
        <f>VLOOKUP(C90,Active!C$21:E$963,3,FALSE)</f>
        <v>-2404.1358623671058</v>
      </c>
      <c r="F90" s="5" t="s">
        <v>79</v>
      </c>
      <c r="G90" s="16" t="str">
        <f t="shared" si="16"/>
        <v>34255.388</v>
      </c>
      <c r="H90" s="13">
        <f t="shared" si="17"/>
        <v>-2404</v>
      </c>
      <c r="I90" s="57" t="s">
        <v>205</v>
      </c>
      <c r="J90" s="58" t="s">
        <v>206</v>
      </c>
      <c r="K90" s="57">
        <v>-2404</v>
      </c>
      <c r="L90" s="57" t="s">
        <v>207</v>
      </c>
      <c r="M90" s="58" t="s">
        <v>90</v>
      </c>
      <c r="N90" s="58"/>
      <c r="O90" s="59" t="s">
        <v>198</v>
      </c>
      <c r="P90" s="59" t="s">
        <v>199</v>
      </c>
    </row>
    <row r="91" spans="1:16" ht="12.75" customHeight="1" thickBot="1" x14ac:dyDescent="0.25">
      <c r="A91" s="13" t="str">
        <f t="shared" si="12"/>
        <v> MSAI 40.394 </v>
      </c>
      <c r="B91" s="5" t="str">
        <f t="shared" si="13"/>
        <v>I</v>
      </c>
      <c r="C91" s="13">
        <f t="shared" si="14"/>
        <v>34562.449999999997</v>
      </c>
      <c r="D91" s="16" t="str">
        <f t="shared" si="15"/>
        <v>vis</v>
      </c>
      <c r="E91" s="56">
        <f>VLOOKUP(C91,Active!C$21:E$963,3,FALSE)</f>
        <v>-2316.0220905692695</v>
      </c>
      <c r="F91" s="5" t="s">
        <v>79</v>
      </c>
      <c r="G91" s="16" t="str">
        <f t="shared" si="16"/>
        <v>34562.450</v>
      </c>
      <c r="H91" s="13">
        <f t="shared" si="17"/>
        <v>-2316</v>
      </c>
      <c r="I91" s="57" t="s">
        <v>208</v>
      </c>
      <c r="J91" s="58" t="s">
        <v>209</v>
      </c>
      <c r="K91" s="57">
        <v>-2316</v>
      </c>
      <c r="L91" s="57" t="s">
        <v>210</v>
      </c>
      <c r="M91" s="58" t="s">
        <v>90</v>
      </c>
      <c r="N91" s="58"/>
      <c r="O91" s="59" t="s">
        <v>198</v>
      </c>
      <c r="P91" s="59" t="s">
        <v>199</v>
      </c>
    </row>
    <row r="92" spans="1:16" ht="12.75" customHeight="1" thickBot="1" x14ac:dyDescent="0.25">
      <c r="A92" s="13" t="str">
        <f t="shared" si="12"/>
        <v> MHAR 15.9 </v>
      </c>
      <c r="B92" s="5" t="str">
        <f t="shared" si="13"/>
        <v>I</v>
      </c>
      <c r="C92" s="13">
        <f t="shared" si="14"/>
        <v>34569.478999999999</v>
      </c>
      <c r="D92" s="16" t="str">
        <f t="shared" si="15"/>
        <v>vis</v>
      </c>
      <c r="E92" s="56">
        <f>VLOOKUP(C92,Active!C$21:E$963,3,FALSE)</f>
        <v>-2314.0050656623544</v>
      </c>
      <c r="F92" s="5" t="s">
        <v>79</v>
      </c>
      <c r="G92" s="16" t="str">
        <f t="shared" si="16"/>
        <v>34569.479</v>
      </c>
      <c r="H92" s="13">
        <f t="shared" si="17"/>
        <v>-2314</v>
      </c>
      <c r="I92" s="57" t="s">
        <v>211</v>
      </c>
      <c r="J92" s="58" t="s">
        <v>212</v>
      </c>
      <c r="K92" s="57">
        <v>-2314</v>
      </c>
      <c r="L92" s="57" t="s">
        <v>213</v>
      </c>
      <c r="M92" s="58" t="s">
        <v>90</v>
      </c>
      <c r="N92" s="58"/>
      <c r="O92" s="59" t="s">
        <v>91</v>
      </c>
      <c r="P92" s="59" t="s">
        <v>126</v>
      </c>
    </row>
    <row r="93" spans="1:16" ht="12.75" customHeight="1" thickBot="1" x14ac:dyDescent="0.25">
      <c r="A93" s="13" t="str">
        <f t="shared" si="12"/>
        <v> MSAI 40.394 </v>
      </c>
      <c r="B93" s="5" t="str">
        <f t="shared" si="13"/>
        <v>I</v>
      </c>
      <c r="C93" s="13">
        <f t="shared" si="14"/>
        <v>34576.453999999998</v>
      </c>
      <c r="D93" s="16" t="str">
        <f t="shared" si="15"/>
        <v>vis</v>
      </c>
      <c r="E93" s="56">
        <f>VLOOKUP(C93,Active!C$21:E$963,3,FALSE)</f>
        <v>-2312.0035364653527</v>
      </c>
      <c r="F93" s="5" t="s">
        <v>79</v>
      </c>
      <c r="G93" s="16" t="str">
        <f t="shared" si="16"/>
        <v>34576.454</v>
      </c>
      <c r="H93" s="13">
        <f t="shared" si="17"/>
        <v>-2312</v>
      </c>
      <c r="I93" s="57" t="s">
        <v>214</v>
      </c>
      <c r="J93" s="58" t="s">
        <v>215</v>
      </c>
      <c r="K93" s="57">
        <v>-2312</v>
      </c>
      <c r="L93" s="57" t="s">
        <v>189</v>
      </c>
      <c r="M93" s="58" t="s">
        <v>90</v>
      </c>
      <c r="N93" s="58"/>
      <c r="O93" s="59" t="s">
        <v>198</v>
      </c>
      <c r="P93" s="59" t="s">
        <v>199</v>
      </c>
    </row>
    <row r="94" spans="1:16" ht="12.75" customHeight="1" thickBot="1" x14ac:dyDescent="0.25">
      <c r="A94" s="13" t="str">
        <f t="shared" si="12"/>
        <v> MHAR 15.9 </v>
      </c>
      <c r="B94" s="5" t="str">
        <f t="shared" si="13"/>
        <v>I</v>
      </c>
      <c r="C94" s="13">
        <f t="shared" si="14"/>
        <v>35691.480000000003</v>
      </c>
      <c r="D94" s="16" t="str">
        <f t="shared" si="15"/>
        <v>vis</v>
      </c>
      <c r="E94" s="56">
        <f>VLOOKUP(C94,Active!C$21:E$963,3,FALSE)</f>
        <v>-1992.0383616385909</v>
      </c>
      <c r="F94" s="5" t="s">
        <v>79</v>
      </c>
      <c r="G94" s="16" t="str">
        <f t="shared" si="16"/>
        <v>35691.480</v>
      </c>
      <c r="H94" s="13">
        <f t="shared" si="17"/>
        <v>-1992</v>
      </c>
      <c r="I94" s="57" t="s">
        <v>216</v>
      </c>
      <c r="J94" s="58" t="s">
        <v>217</v>
      </c>
      <c r="K94" s="57">
        <v>-1992</v>
      </c>
      <c r="L94" s="57" t="s">
        <v>218</v>
      </c>
      <c r="M94" s="58" t="s">
        <v>90</v>
      </c>
      <c r="N94" s="58"/>
      <c r="O94" s="59" t="s">
        <v>91</v>
      </c>
      <c r="P94" s="59" t="s">
        <v>126</v>
      </c>
    </row>
    <row r="95" spans="1:16" ht="12.75" customHeight="1" thickBot="1" x14ac:dyDescent="0.25">
      <c r="A95" s="13" t="str">
        <f t="shared" si="12"/>
        <v> MHAR 15.9 </v>
      </c>
      <c r="B95" s="5" t="str">
        <f t="shared" si="13"/>
        <v>I</v>
      </c>
      <c r="C95" s="13">
        <f t="shared" si="14"/>
        <v>35698.428</v>
      </c>
      <c r="D95" s="16" t="str">
        <f t="shared" si="15"/>
        <v>vis</v>
      </c>
      <c r="E95" s="56">
        <f>VLOOKUP(C95,Active!C$21:E$963,3,FALSE)</f>
        <v>-1990.0445802965457</v>
      </c>
      <c r="F95" s="5" t="s">
        <v>79</v>
      </c>
      <c r="G95" s="16" t="str">
        <f t="shared" si="16"/>
        <v>35698.428</v>
      </c>
      <c r="H95" s="13">
        <f t="shared" si="17"/>
        <v>-1990</v>
      </c>
      <c r="I95" s="57" t="s">
        <v>219</v>
      </c>
      <c r="J95" s="58" t="s">
        <v>220</v>
      </c>
      <c r="K95" s="57">
        <v>-1990</v>
      </c>
      <c r="L95" s="57" t="s">
        <v>221</v>
      </c>
      <c r="M95" s="58" t="s">
        <v>90</v>
      </c>
      <c r="N95" s="58"/>
      <c r="O95" s="59" t="s">
        <v>91</v>
      </c>
      <c r="P95" s="59" t="s">
        <v>126</v>
      </c>
    </row>
    <row r="96" spans="1:16" ht="12.75" customHeight="1" thickBot="1" x14ac:dyDescent="0.25">
      <c r="A96" s="13" t="str">
        <f t="shared" si="12"/>
        <v> MHAR 15.9 </v>
      </c>
      <c r="B96" s="5" t="str">
        <f t="shared" si="13"/>
        <v>I</v>
      </c>
      <c r="C96" s="13">
        <f t="shared" si="14"/>
        <v>36754.485000000001</v>
      </c>
      <c r="D96" s="16" t="str">
        <f t="shared" si="15"/>
        <v>vis</v>
      </c>
      <c r="E96" s="56">
        <f>VLOOKUP(C96,Active!C$21:E$963,3,FALSE)</f>
        <v>-1687.0010076515814</v>
      </c>
      <c r="F96" s="5" t="s">
        <v>79</v>
      </c>
      <c r="G96" s="16" t="str">
        <f t="shared" si="16"/>
        <v>36754.485</v>
      </c>
      <c r="H96" s="13">
        <f t="shared" si="17"/>
        <v>-1687</v>
      </c>
      <c r="I96" s="57" t="s">
        <v>222</v>
      </c>
      <c r="J96" s="58" t="s">
        <v>223</v>
      </c>
      <c r="K96" s="57">
        <v>-1687</v>
      </c>
      <c r="L96" s="57" t="s">
        <v>224</v>
      </c>
      <c r="M96" s="58" t="s">
        <v>90</v>
      </c>
      <c r="N96" s="58"/>
      <c r="O96" s="59" t="s">
        <v>91</v>
      </c>
      <c r="P96" s="59" t="s">
        <v>126</v>
      </c>
    </row>
    <row r="97" spans="1:16" ht="12.75" customHeight="1" thickBot="1" x14ac:dyDescent="0.25">
      <c r="A97" s="13" t="str">
        <f t="shared" si="12"/>
        <v> MSAI 40.394 </v>
      </c>
      <c r="B97" s="5" t="str">
        <f t="shared" si="13"/>
        <v>I</v>
      </c>
      <c r="C97" s="13">
        <f t="shared" si="14"/>
        <v>37106.432000000001</v>
      </c>
      <c r="D97" s="16" t="str">
        <f t="shared" si="15"/>
        <v>vis</v>
      </c>
      <c r="E97" s="56">
        <f>VLOOKUP(C97,Active!C$21:E$963,3,FALSE)</f>
        <v>-1586.007144383143</v>
      </c>
      <c r="F97" s="5" t="s">
        <v>79</v>
      </c>
      <c r="G97" s="16" t="str">
        <f t="shared" si="16"/>
        <v>37106.432</v>
      </c>
      <c r="H97" s="13">
        <f t="shared" si="17"/>
        <v>-1586</v>
      </c>
      <c r="I97" s="57" t="s">
        <v>225</v>
      </c>
      <c r="J97" s="58" t="s">
        <v>226</v>
      </c>
      <c r="K97" s="57">
        <v>-1586</v>
      </c>
      <c r="L97" s="57" t="s">
        <v>227</v>
      </c>
      <c r="M97" s="58" t="s">
        <v>90</v>
      </c>
      <c r="N97" s="58"/>
      <c r="O97" s="59" t="s">
        <v>198</v>
      </c>
      <c r="P97" s="59" t="s">
        <v>199</v>
      </c>
    </row>
    <row r="98" spans="1:16" ht="12.75" customHeight="1" thickBot="1" x14ac:dyDescent="0.25">
      <c r="A98" s="13" t="str">
        <f t="shared" si="12"/>
        <v> MHAR 15.10 </v>
      </c>
      <c r="B98" s="5" t="str">
        <f t="shared" si="13"/>
        <v>II</v>
      </c>
      <c r="C98" s="13">
        <f t="shared" si="14"/>
        <v>37146.491999999998</v>
      </c>
      <c r="D98" s="16" t="str">
        <f t="shared" si="15"/>
        <v>vis</v>
      </c>
      <c r="E98" s="56">
        <f>VLOOKUP(C98,Active!C$21:E$963,3,FALSE)</f>
        <v>-1574.5116232889627</v>
      </c>
      <c r="F98" s="5" t="s">
        <v>79</v>
      </c>
      <c r="G98" s="16" t="str">
        <f t="shared" si="16"/>
        <v>37146.492</v>
      </c>
      <c r="H98" s="13">
        <f t="shared" si="17"/>
        <v>-1574.5</v>
      </c>
      <c r="I98" s="57" t="s">
        <v>228</v>
      </c>
      <c r="J98" s="58" t="s">
        <v>229</v>
      </c>
      <c r="K98" s="57">
        <v>-1574.5</v>
      </c>
      <c r="L98" s="57" t="s">
        <v>230</v>
      </c>
      <c r="M98" s="58" t="s">
        <v>90</v>
      </c>
      <c r="N98" s="58"/>
      <c r="O98" s="59" t="s">
        <v>91</v>
      </c>
      <c r="P98" s="59" t="s">
        <v>99</v>
      </c>
    </row>
    <row r="99" spans="1:16" ht="12.75" customHeight="1" thickBot="1" x14ac:dyDescent="0.25">
      <c r="A99" s="13" t="str">
        <f t="shared" si="12"/>
        <v> MSAI 40.394 </v>
      </c>
      <c r="B99" s="5" t="str">
        <f t="shared" si="13"/>
        <v>I</v>
      </c>
      <c r="C99" s="13">
        <f t="shared" si="14"/>
        <v>37172.495000000003</v>
      </c>
      <c r="D99" s="16" t="str">
        <f t="shared" si="15"/>
        <v>vis</v>
      </c>
      <c r="E99" s="56">
        <f>VLOOKUP(C99,Active!C$21:E$963,3,FALSE)</f>
        <v>-1567.049865051019</v>
      </c>
      <c r="F99" s="5" t="s">
        <v>79</v>
      </c>
      <c r="G99" s="16" t="str">
        <f t="shared" si="16"/>
        <v>37172.495</v>
      </c>
      <c r="H99" s="13">
        <f t="shared" si="17"/>
        <v>-1567</v>
      </c>
      <c r="I99" s="57" t="s">
        <v>231</v>
      </c>
      <c r="J99" s="58" t="s">
        <v>232</v>
      </c>
      <c r="K99" s="57">
        <v>-1567</v>
      </c>
      <c r="L99" s="57" t="s">
        <v>233</v>
      </c>
      <c r="M99" s="58" t="s">
        <v>90</v>
      </c>
      <c r="N99" s="58"/>
      <c r="O99" s="59" t="s">
        <v>198</v>
      </c>
      <c r="P99" s="59" t="s">
        <v>199</v>
      </c>
    </row>
    <row r="100" spans="1:16" ht="12.75" customHeight="1" thickBot="1" x14ac:dyDescent="0.25">
      <c r="A100" s="13" t="str">
        <f t="shared" si="12"/>
        <v> MHAR 15.10 </v>
      </c>
      <c r="B100" s="5" t="str">
        <f t="shared" si="13"/>
        <v>II</v>
      </c>
      <c r="C100" s="13">
        <f t="shared" si="14"/>
        <v>37188.35</v>
      </c>
      <c r="D100" s="16" t="str">
        <f t="shared" si="15"/>
        <v>vis</v>
      </c>
      <c r="E100" s="56">
        <f>VLOOKUP(C100,Active!C$21:E$963,3,FALSE)</f>
        <v>-1562.5001524462214</v>
      </c>
      <c r="F100" s="5" t="s">
        <v>79</v>
      </c>
      <c r="G100" s="16" t="str">
        <f t="shared" si="16"/>
        <v>37188.350</v>
      </c>
      <c r="H100" s="13">
        <f t="shared" si="17"/>
        <v>-1562.5</v>
      </c>
      <c r="I100" s="57" t="s">
        <v>234</v>
      </c>
      <c r="J100" s="58" t="s">
        <v>235</v>
      </c>
      <c r="K100" s="57">
        <v>-1562.5</v>
      </c>
      <c r="L100" s="57" t="s">
        <v>169</v>
      </c>
      <c r="M100" s="58" t="s">
        <v>90</v>
      </c>
      <c r="N100" s="58"/>
      <c r="O100" s="59" t="s">
        <v>91</v>
      </c>
      <c r="P100" s="59" t="s">
        <v>99</v>
      </c>
    </row>
    <row r="101" spans="1:16" ht="12.75" customHeight="1" thickBot="1" x14ac:dyDescent="0.25">
      <c r="A101" s="13" t="str">
        <f t="shared" si="12"/>
        <v> MSAI 40.394 </v>
      </c>
      <c r="B101" s="5" t="str">
        <f t="shared" si="13"/>
        <v>I</v>
      </c>
      <c r="C101" s="13">
        <f t="shared" si="14"/>
        <v>37200.375</v>
      </c>
      <c r="D101" s="16" t="str">
        <f t="shared" si="15"/>
        <v>vis</v>
      </c>
      <c r="E101" s="56">
        <f>VLOOKUP(C101,Active!C$21:E$963,3,FALSE)</f>
        <v>-1559.0494874148301</v>
      </c>
      <c r="F101" s="5" t="s">
        <v>79</v>
      </c>
      <c r="G101" s="16" t="str">
        <f t="shared" si="16"/>
        <v>37200.375</v>
      </c>
      <c r="H101" s="13">
        <f t="shared" si="17"/>
        <v>-1559</v>
      </c>
      <c r="I101" s="57" t="s">
        <v>236</v>
      </c>
      <c r="J101" s="58" t="s">
        <v>237</v>
      </c>
      <c r="K101" s="57">
        <v>-1559</v>
      </c>
      <c r="L101" s="57" t="s">
        <v>238</v>
      </c>
      <c r="M101" s="58" t="s">
        <v>90</v>
      </c>
      <c r="N101" s="58"/>
      <c r="O101" s="59" t="s">
        <v>198</v>
      </c>
      <c r="P101" s="59" t="s">
        <v>199</v>
      </c>
    </row>
    <row r="102" spans="1:16" ht="12.75" customHeight="1" thickBot="1" x14ac:dyDescent="0.25">
      <c r="A102" s="13" t="str">
        <f t="shared" si="12"/>
        <v> HABZ 28 </v>
      </c>
      <c r="B102" s="5" t="str">
        <f t="shared" si="13"/>
        <v>II</v>
      </c>
      <c r="C102" s="13">
        <f t="shared" si="14"/>
        <v>37202.402000000002</v>
      </c>
      <c r="D102" s="16" t="str">
        <f t="shared" si="15"/>
        <v>vis</v>
      </c>
      <c r="E102" s="56">
        <f>VLOOKUP(C102,Active!C$21:E$963,3,FALSE)</f>
        <v>-1558.4678243779372</v>
      </c>
      <c r="F102" s="5" t="s">
        <v>79</v>
      </c>
      <c r="G102" s="16" t="str">
        <f t="shared" si="16"/>
        <v>37202.402</v>
      </c>
      <c r="H102" s="13">
        <f t="shared" si="17"/>
        <v>-1558.5</v>
      </c>
      <c r="I102" s="57" t="s">
        <v>239</v>
      </c>
      <c r="J102" s="58" t="s">
        <v>240</v>
      </c>
      <c r="K102" s="57">
        <v>-1558.5</v>
      </c>
      <c r="L102" s="57" t="s">
        <v>241</v>
      </c>
      <c r="M102" s="58" t="s">
        <v>90</v>
      </c>
      <c r="N102" s="58"/>
      <c r="O102" s="59" t="s">
        <v>91</v>
      </c>
      <c r="P102" s="59" t="s">
        <v>242</v>
      </c>
    </row>
    <row r="103" spans="1:16" ht="12.75" customHeight="1" thickBot="1" x14ac:dyDescent="0.25">
      <c r="A103" s="13" t="str">
        <f t="shared" si="12"/>
        <v> MSAI 40.394 </v>
      </c>
      <c r="B103" s="5" t="str">
        <f t="shared" si="13"/>
        <v>I</v>
      </c>
      <c r="C103" s="13">
        <f t="shared" si="14"/>
        <v>37221.375</v>
      </c>
      <c r="D103" s="16" t="str">
        <f t="shared" si="15"/>
        <v>vis</v>
      </c>
      <c r="E103" s="56">
        <f>VLOOKUP(C103,Active!C$21:E$963,3,FALSE)</f>
        <v>-1553.0233780045005</v>
      </c>
      <c r="F103" s="5" t="s">
        <v>79</v>
      </c>
      <c r="G103" s="16" t="str">
        <f t="shared" si="16"/>
        <v>37221.375</v>
      </c>
      <c r="H103" s="13">
        <f t="shared" si="17"/>
        <v>-1553</v>
      </c>
      <c r="I103" s="57" t="s">
        <v>243</v>
      </c>
      <c r="J103" s="58" t="s">
        <v>244</v>
      </c>
      <c r="K103" s="57">
        <v>-1553</v>
      </c>
      <c r="L103" s="57" t="s">
        <v>245</v>
      </c>
      <c r="M103" s="58" t="s">
        <v>90</v>
      </c>
      <c r="N103" s="58"/>
      <c r="O103" s="59" t="s">
        <v>198</v>
      </c>
      <c r="P103" s="59" t="s">
        <v>199</v>
      </c>
    </row>
    <row r="104" spans="1:16" ht="12.75" customHeight="1" thickBot="1" x14ac:dyDescent="0.25">
      <c r="A104" s="13" t="str">
        <f t="shared" si="12"/>
        <v> MSAI 40.394 </v>
      </c>
      <c r="B104" s="5" t="str">
        <f t="shared" si="13"/>
        <v>I</v>
      </c>
      <c r="C104" s="13">
        <f t="shared" si="14"/>
        <v>37249.213000000003</v>
      </c>
      <c r="D104" s="16" t="str">
        <f t="shared" si="15"/>
        <v>vis</v>
      </c>
      <c r="E104" s="56">
        <f>VLOOKUP(C104,Active!C$21:E$963,3,FALSE)</f>
        <v>-1545.0350525871306</v>
      </c>
      <c r="F104" s="5" t="s">
        <v>79</v>
      </c>
      <c r="G104" s="16" t="str">
        <f t="shared" si="16"/>
        <v>37249.213</v>
      </c>
      <c r="H104" s="13">
        <f t="shared" si="17"/>
        <v>-1545</v>
      </c>
      <c r="I104" s="57" t="s">
        <v>246</v>
      </c>
      <c r="J104" s="58" t="s">
        <v>247</v>
      </c>
      <c r="K104" s="57">
        <v>-1545</v>
      </c>
      <c r="L104" s="57" t="s">
        <v>248</v>
      </c>
      <c r="M104" s="58" t="s">
        <v>90</v>
      </c>
      <c r="N104" s="58"/>
      <c r="O104" s="59" t="s">
        <v>198</v>
      </c>
      <c r="P104" s="59" t="s">
        <v>199</v>
      </c>
    </row>
    <row r="105" spans="1:16" ht="12.75" customHeight="1" thickBot="1" x14ac:dyDescent="0.25">
      <c r="A105" s="13" t="str">
        <f t="shared" si="12"/>
        <v> HABZ 28 </v>
      </c>
      <c r="B105" s="5" t="str">
        <f t="shared" si="13"/>
        <v>I</v>
      </c>
      <c r="C105" s="13">
        <f t="shared" si="14"/>
        <v>37249.300000000003</v>
      </c>
      <c r="D105" s="16" t="str">
        <f t="shared" si="15"/>
        <v>vis</v>
      </c>
      <c r="E105" s="56">
        <f>VLOOKUP(C105,Active!C$21:E$963,3,FALSE)</f>
        <v>-1545.0100872767164</v>
      </c>
      <c r="F105" s="5" t="s">
        <v>79</v>
      </c>
      <c r="G105" s="16" t="str">
        <f t="shared" si="16"/>
        <v>37249.300</v>
      </c>
      <c r="H105" s="13">
        <f t="shared" si="17"/>
        <v>-1545</v>
      </c>
      <c r="I105" s="57" t="s">
        <v>249</v>
      </c>
      <c r="J105" s="58" t="s">
        <v>250</v>
      </c>
      <c r="K105" s="57">
        <v>-1545</v>
      </c>
      <c r="L105" s="57" t="s">
        <v>251</v>
      </c>
      <c r="M105" s="58" t="s">
        <v>90</v>
      </c>
      <c r="N105" s="58"/>
      <c r="O105" s="59" t="s">
        <v>91</v>
      </c>
      <c r="P105" s="59" t="s">
        <v>242</v>
      </c>
    </row>
    <row r="106" spans="1:16" ht="12.75" customHeight="1" thickBot="1" x14ac:dyDescent="0.25">
      <c r="A106" s="13" t="str">
        <f t="shared" si="12"/>
        <v> MHAR 15.9 </v>
      </c>
      <c r="B106" s="5" t="str">
        <f t="shared" si="13"/>
        <v>I</v>
      </c>
      <c r="C106" s="13">
        <f t="shared" si="14"/>
        <v>37472.493999999999</v>
      </c>
      <c r="D106" s="16" t="str">
        <f t="shared" si="15"/>
        <v>vis</v>
      </c>
      <c r="E106" s="56">
        <f>VLOOKUP(C106,Active!C$21:E$963,3,FALSE)</f>
        <v>-1480.9628747181907</v>
      </c>
      <c r="F106" s="5" t="s">
        <v>79</v>
      </c>
      <c r="G106" s="16" t="str">
        <f t="shared" si="16"/>
        <v>37472.494</v>
      </c>
      <c r="H106" s="13">
        <f t="shared" si="17"/>
        <v>-1481</v>
      </c>
      <c r="I106" s="57" t="s">
        <v>252</v>
      </c>
      <c r="J106" s="58" t="s">
        <v>253</v>
      </c>
      <c r="K106" s="57">
        <v>-1481</v>
      </c>
      <c r="L106" s="57" t="s">
        <v>254</v>
      </c>
      <c r="M106" s="58" t="s">
        <v>90</v>
      </c>
      <c r="N106" s="58"/>
      <c r="O106" s="59" t="s">
        <v>91</v>
      </c>
      <c r="P106" s="59" t="s">
        <v>126</v>
      </c>
    </row>
    <row r="107" spans="1:16" ht="12.75" customHeight="1" thickBot="1" x14ac:dyDescent="0.25">
      <c r="A107" s="13" t="str">
        <f t="shared" ref="A107:A138" si="18">P107</f>
        <v> MSAI 40.394 </v>
      </c>
      <c r="B107" s="5" t="str">
        <f t="shared" ref="B107:B138" si="19">IF(H107=INT(H107),"I","II")</f>
        <v>I</v>
      </c>
      <c r="C107" s="13">
        <f t="shared" ref="C107:C138" si="20">1*G107</f>
        <v>37524.485000000001</v>
      </c>
      <c r="D107" s="16" t="str">
        <f t="shared" ref="D107:D138" si="21">VLOOKUP(F107,I$1:J$5,2,FALSE)</f>
        <v>vis</v>
      </c>
      <c r="E107" s="56">
        <f>VLOOKUP(C107,Active!C$21:E$963,3,FALSE)</f>
        <v>-1466.0436626061696</v>
      </c>
      <c r="F107" s="5" t="s">
        <v>79</v>
      </c>
      <c r="G107" s="16" t="str">
        <f t="shared" ref="G107:G138" si="22">MID(I107,3,LEN(I107)-3)</f>
        <v>37524.485</v>
      </c>
      <c r="H107" s="13">
        <f t="shared" ref="H107:H138" si="23">1*K107</f>
        <v>-1466</v>
      </c>
      <c r="I107" s="57" t="s">
        <v>255</v>
      </c>
      <c r="J107" s="58" t="s">
        <v>256</v>
      </c>
      <c r="K107" s="57">
        <v>-1466</v>
      </c>
      <c r="L107" s="57" t="s">
        <v>257</v>
      </c>
      <c r="M107" s="58" t="s">
        <v>90</v>
      </c>
      <c r="N107" s="58"/>
      <c r="O107" s="59" t="s">
        <v>198</v>
      </c>
      <c r="P107" s="59" t="s">
        <v>199</v>
      </c>
    </row>
    <row r="108" spans="1:16" ht="12.75" customHeight="1" thickBot="1" x14ac:dyDescent="0.25">
      <c r="A108" s="13" t="str">
        <f t="shared" si="18"/>
        <v> MSAI 40.394 </v>
      </c>
      <c r="B108" s="5" t="str">
        <f t="shared" si="19"/>
        <v>I</v>
      </c>
      <c r="C108" s="13">
        <f t="shared" si="20"/>
        <v>37552.400999999998</v>
      </c>
      <c r="D108" s="16" t="str">
        <f t="shared" si="21"/>
        <v>vis</v>
      </c>
      <c r="E108" s="56">
        <f>VLOOKUP(C108,Active!C$21:E$963,3,FALSE)</f>
        <v>-1458.0329544967058</v>
      </c>
      <c r="F108" s="5" t="s">
        <v>79</v>
      </c>
      <c r="G108" s="16" t="str">
        <f t="shared" si="22"/>
        <v>37552.401</v>
      </c>
      <c r="H108" s="13">
        <f t="shared" si="23"/>
        <v>-1458</v>
      </c>
      <c r="I108" s="57" t="s">
        <v>258</v>
      </c>
      <c r="J108" s="58" t="s">
        <v>259</v>
      </c>
      <c r="K108" s="57">
        <v>-1458</v>
      </c>
      <c r="L108" s="57" t="s">
        <v>260</v>
      </c>
      <c r="M108" s="58" t="s">
        <v>90</v>
      </c>
      <c r="N108" s="58"/>
      <c r="O108" s="59" t="s">
        <v>198</v>
      </c>
      <c r="P108" s="59" t="s">
        <v>199</v>
      </c>
    </row>
    <row r="109" spans="1:16" ht="12.75" customHeight="1" thickBot="1" x14ac:dyDescent="0.25">
      <c r="A109" s="13" t="str">
        <f t="shared" si="18"/>
        <v> MSAI 40.394 </v>
      </c>
      <c r="B109" s="5" t="str">
        <f t="shared" si="19"/>
        <v>I</v>
      </c>
      <c r="C109" s="13">
        <f t="shared" si="20"/>
        <v>37559.387999999999</v>
      </c>
      <c r="D109" s="16" t="str">
        <f t="shared" si="21"/>
        <v>vis</v>
      </c>
      <c r="E109" s="56">
        <f>VLOOKUP(C109,Active!C$21:E$963,3,FALSE)</f>
        <v>-1456.0279818086115</v>
      </c>
      <c r="F109" s="5" t="s">
        <v>79</v>
      </c>
      <c r="G109" s="16" t="str">
        <f t="shared" si="22"/>
        <v>37559.388</v>
      </c>
      <c r="H109" s="13">
        <f t="shared" si="23"/>
        <v>-1456</v>
      </c>
      <c r="I109" s="57" t="s">
        <v>261</v>
      </c>
      <c r="J109" s="58" t="s">
        <v>262</v>
      </c>
      <c r="K109" s="57">
        <v>-1456</v>
      </c>
      <c r="L109" s="57" t="s">
        <v>263</v>
      </c>
      <c r="M109" s="58" t="s">
        <v>90</v>
      </c>
      <c r="N109" s="58"/>
      <c r="O109" s="59" t="s">
        <v>198</v>
      </c>
      <c r="P109" s="59" t="s">
        <v>199</v>
      </c>
    </row>
    <row r="110" spans="1:16" ht="12.75" customHeight="1" thickBot="1" x14ac:dyDescent="0.25">
      <c r="A110" s="13" t="str">
        <f t="shared" si="18"/>
        <v> HABZ 28 </v>
      </c>
      <c r="B110" s="5" t="str">
        <f t="shared" si="19"/>
        <v>I</v>
      </c>
      <c r="C110" s="13">
        <f t="shared" si="20"/>
        <v>37559.434999999998</v>
      </c>
      <c r="D110" s="16" t="str">
        <f t="shared" si="21"/>
        <v>vis</v>
      </c>
      <c r="E110" s="56">
        <f>VLOOKUP(C110,Active!C$21:E$963,3,FALSE)</f>
        <v>-1456.0144948018365</v>
      </c>
      <c r="F110" s="5" t="s">
        <v>79</v>
      </c>
      <c r="G110" s="16" t="str">
        <f t="shared" si="22"/>
        <v>37559.435</v>
      </c>
      <c r="H110" s="13">
        <f t="shared" si="23"/>
        <v>-1456</v>
      </c>
      <c r="I110" s="57" t="s">
        <v>264</v>
      </c>
      <c r="J110" s="58" t="s">
        <v>265</v>
      </c>
      <c r="K110" s="57">
        <v>-1456</v>
      </c>
      <c r="L110" s="57" t="s">
        <v>129</v>
      </c>
      <c r="M110" s="58" t="s">
        <v>90</v>
      </c>
      <c r="N110" s="58"/>
      <c r="O110" s="59" t="s">
        <v>91</v>
      </c>
      <c r="P110" s="59" t="s">
        <v>242</v>
      </c>
    </row>
    <row r="111" spans="1:16" ht="12.75" customHeight="1" thickBot="1" x14ac:dyDescent="0.25">
      <c r="A111" s="13" t="str">
        <f t="shared" si="18"/>
        <v> MHAR 15.10 </v>
      </c>
      <c r="B111" s="5" t="str">
        <f t="shared" si="19"/>
        <v>II</v>
      </c>
      <c r="C111" s="13">
        <f t="shared" si="20"/>
        <v>37669.214999999997</v>
      </c>
      <c r="D111" s="16" t="str">
        <f t="shared" si="21"/>
        <v>vis</v>
      </c>
      <c r="E111" s="56">
        <f>VLOOKUP(C111,Active!C$21:E$963,3,FALSE)</f>
        <v>-1424.5122904653624</v>
      </c>
      <c r="F111" s="5" t="s">
        <v>79</v>
      </c>
      <c r="G111" s="16" t="str">
        <f t="shared" si="22"/>
        <v>37669.215</v>
      </c>
      <c r="H111" s="13">
        <f t="shared" si="23"/>
        <v>-1424.5</v>
      </c>
      <c r="I111" s="57" t="s">
        <v>266</v>
      </c>
      <c r="J111" s="58" t="s">
        <v>267</v>
      </c>
      <c r="K111" s="57">
        <v>-1424.5</v>
      </c>
      <c r="L111" s="57" t="s">
        <v>268</v>
      </c>
      <c r="M111" s="58" t="s">
        <v>90</v>
      </c>
      <c r="N111" s="58"/>
      <c r="O111" s="59" t="s">
        <v>91</v>
      </c>
      <c r="P111" s="59" t="s">
        <v>99</v>
      </c>
    </row>
    <row r="112" spans="1:16" ht="12.75" customHeight="1" thickBot="1" x14ac:dyDescent="0.25">
      <c r="A112" s="13" t="str">
        <f t="shared" si="18"/>
        <v> MSAI 40.394 </v>
      </c>
      <c r="B112" s="5" t="str">
        <f t="shared" si="19"/>
        <v>I</v>
      </c>
      <c r="C112" s="13">
        <f t="shared" si="20"/>
        <v>37855.542999999998</v>
      </c>
      <c r="D112" s="16" t="str">
        <f t="shared" si="21"/>
        <v>vis</v>
      </c>
      <c r="E112" s="56">
        <f>VLOOKUP(C112,Active!C$21:E$963,3,FALSE)</f>
        <v>-1371.044056455464</v>
      </c>
      <c r="F112" s="5" t="s">
        <v>79</v>
      </c>
      <c r="G112" s="16" t="str">
        <f t="shared" si="22"/>
        <v>37855.543</v>
      </c>
      <c r="H112" s="13">
        <f t="shared" si="23"/>
        <v>-1371</v>
      </c>
      <c r="I112" s="57" t="s">
        <v>269</v>
      </c>
      <c r="J112" s="58" t="s">
        <v>270</v>
      </c>
      <c r="K112" s="57">
        <v>-1371</v>
      </c>
      <c r="L112" s="57" t="s">
        <v>271</v>
      </c>
      <c r="M112" s="58" t="s">
        <v>90</v>
      </c>
      <c r="N112" s="58"/>
      <c r="O112" s="59" t="s">
        <v>198</v>
      </c>
      <c r="P112" s="59" t="s">
        <v>199</v>
      </c>
    </row>
    <row r="113" spans="1:16" ht="12.75" customHeight="1" thickBot="1" x14ac:dyDescent="0.25">
      <c r="A113" s="13" t="str">
        <f t="shared" si="18"/>
        <v> MHAR 15.9 </v>
      </c>
      <c r="B113" s="5" t="str">
        <f t="shared" si="19"/>
        <v>I</v>
      </c>
      <c r="C113" s="13">
        <f t="shared" si="20"/>
        <v>37883.432999999997</v>
      </c>
      <c r="D113" s="16" t="str">
        <f t="shared" si="21"/>
        <v>vis</v>
      </c>
      <c r="E113" s="56">
        <f>VLOOKUP(C113,Active!C$21:E$963,3,FALSE)</f>
        <v>-1363.0408092433647</v>
      </c>
      <c r="F113" s="5" t="s">
        <v>79</v>
      </c>
      <c r="G113" s="16" t="str">
        <f t="shared" si="22"/>
        <v>37883.433</v>
      </c>
      <c r="H113" s="13">
        <f t="shared" si="23"/>
        <v>-1363</v>
      </c>
      <c r="I113" s="57" t="s">
        <v>272</v>
      </c>
      <c r="J113" s="58" t="s">
        <v>273</v>
      </c>
      <c r="K113" s="57">
        <v>-1363</v>
      </c>
      <c r="L113" s="57" t="s">
        <v>160</v>
      </c>
      <c r="M113" s="58" t="s">
        <v>90</v>
      </c>
      <c r="N113" s="58"/>
      <c r="O113" s="59" t="s">
        <v>91</v>
      </c>
      <c r="P113" s="59" t="s">
        <v>126</v>
      </c>
    </row>
    <row r="114" spans="1:16" ht="12.75" customHeight="1" thickBot="1" x14ac:dyDescent="0.25">
      <c r="A114" s="13" t="str">
        <f t="shared" si="18"/>
        <v> HABZ 28 </v>
      </c>
      <c r="B114" s="5" t="str">
        <f t="shared" si="19"/>
        <v>II</v>
      </c>
      <c r="C114" s="13">
        <f t="shared" si="20"/>
        <v>37885.406999999999</v>
      </c>
      <c r="D114" s="16" t="str">
        <f t="shared" si="21"/>
        <v>vis</v>
      </c>
      <c r="E114" s="56">
        <f>VLOOKUP(C114,Active!C$21:E$963,3,FALSE)</f>
        <v>-1362.4743549587931</v>
      </c>
      <c r="F114" s="5" t="s">
        <v>79</v>
      </c>
      <c r="G114" s="16" t="str">
        <f t="shared" si="22"/>
        <v>37885.407</v>
      </c>
      <c r="H114" s="13">
        <f t="shared" si="23"/>
        <v>-1362.5</v>
      </c>
      <c r="I114" s="57" t="s">
        <v>274</v>
      </c>
      <c r="J114" s="58" t="s">
        <v>275</v>
      </c>
      <c r="K114" s="57">
        <v>-1362.5</v>
      </c>
      <c r="L114" s="57" t="s">
        <v>276</v>
      </c>
      <c r="M114" s="58" t="s">
        <v>90</v>
      </c>
      <c r="N114" s="58"/>
      <c r="O114" s="59" t="s">
        <v>91</v>
      </c>
      <c r="P114" s="59" t="s">
        <v>242</v>
      </c>
    </row>
    <row r="115" spans="1:16" ht="12.75" customHeight="1" thickBot="1" x14ac:dyDescent="0.25">
      <c r="A115" s="13" t="str">
        <f t="shared" si="18"/>
        <v> MHAR 15.9 </v>
      </c>
      <c r="B115" s="5" t="str">
        <f t="shared" si="19"/>
        <v>I</v>
      </c>
      <c r="C115" s="13">
        <f t="shared" si="20"/>
        <v>37904.411</v>
      </c>
      <c r="D115" s="16" t="str">
        <f t="shared" si="21"/>
        <v>vis</v>
      </c>
      <c r="E115" s="56">
        <f>VLOOKUP(C115,Active!C$21:E$963,3,FALSE)</f>
        <v>-1357.0210129000359</v>
      </c>
      <c r="F115" s="5" t="s">
        <v>79</v>
      </c>
      <c r="G115" s="16" t="str">
        <f t="shared" si="22"/>
        <v>37904.411</v>
      </c>
      <c r="H115" s="13">
        <f t="shared" si="23"/>
        <v>-1357</v>
      </c>
      <c r="I115" s="57" t="s">
        <v>277</v>
      </c>
      <c r="J115" s="58" t="s">
        <v>278</v>
      </c>
      <c r="K115" s="57">
        <v>-1357</v>
      </c>
      <c r="L115" s="57" t="s">
        <v>166</v>
      </c>
      <c r="M115" s="58" t="s">
        <v>90</v>
      </c>
      <c r="N115" s="58"/>
      <c r="O115" s="59" t="s">
        <v>91</v>
      </c>
      <c r="P115" s="59" t="s">
        <v>126</v>
      </c>
    </row>
    <row r="116" spans="1:16" ht="12.75" customHeight="1" thickBot="1" x14ac:dyDescent="0.25">
      <c r="A116" s="13" t="str">
        <f t="shared" si="18"/>
        <v> MHAR 15.9 </v>
      </c>
      <c r="B116" s="5" t="str">
        <f t="shared" si="19"/>
        <v>I</v>
      </c>
      <c r="C116" s="13">
        <f t="shared" si="20"/>
        <v>37932.387999999999</v>
      </c>
      <c r="D116" s="16" t="str">
        <f t="shared" si="21"/>
        <v>vis</v>
      </c>
      <c r="E116" s="56">
        <f>VLOOKUP(C116,Active!C$21:E$963,3,FALSE)</f>
        <v>-1348.9928003775224</v>
      </c>
      <c r="F116" s="5" t="s">
        <v>79</v>
      </c>
      <c r="G116" s="16" t="str">
        <f t="shared" si="22"/>
        <v>37932.388</v>
      </c>
      <c r="H116" s="13">
        <f t="shared" si="23"/>
        <v>-1349</v>
      </c>
      <c r="I116" s="57" t="s">
        <v>279</v>
      </c>
      <c r="J116" s="58" t="s">
        <v>280</v>
      </c>
      <c r="K116" s="57">
        <v>-1349</v>
      </c>
      <c r="L116" s="57" t="s">
        <v>281</v>
      </c>
      <c r="M116" s="58" t="s">
        <v>90</v>
      </c>
      <c r="N116" s="58"/>
      <c r="O116" s="59" t="s">
        <v>91</v>
      </c>
      <c r="P116" s="59" t="s">
        <v>126</v>
      </c>
    </row>
    <row r="117" spans="1:16" ht="12.75" customHeight="1" thickBot="1" x14ac:dyDescent="0.25">
      <c r="A117" s="13" t="str">
        <f t="shared" si="18"/>
        <v> HABZ 28 </v>
      </c>
      <c r="B117" s="5" t="str">
        <f t="shared" si="19"/>
        <v>I</v>
      </c>
      <c r="C117" s="13">
        <f t="shared" si="20"/>
        <v>37932.406000000003</v>
      </c>
      <c r="D117" s="16" t="str">
        <f t="shared" si="21"/>
        <v>vis</v>
      </c>
      <c r="E117" s="56">
        <f>VLOOKUP(C117,Active!C$21:E$963,3,FALSE)</f>
        <v>-1348.9876351408841</v>
      </c>
      <c r="F117" s="5" t="s">
        <v>79</v>
      </c>
      <c r="G117" s="16" t="str">
        <f t="shared" si="22"/>
        <v>37932.406</v>
      </c>
      <c r="H117" s="13">
        <f t="shared" si="23"/>
        <v>-1349</v>
      </c>
      <c r="I117" s="57" t="s">
        <v>282</v>
      </c>
      <c r="J117" s="58" t="s">
        <v>283</v>
      </c>
      <c r="K117" s="57">
        <v>-1349</v>
      </c>
      <c r="L117" s="57" t="s">
        <v>284</v>
      </c>
      <c r="M117" s="58" t="s">
        <v>90</v>
      </c>
      <c r="N117" s="58"/>
      <c r="O117" s="59" t="s">
        <v>91</v>
      </c>
      <c r="P117" s="59" t="s">
        <v>242</v>
      </c>
    </row>
    <row r="118" spans="1:16" ht="12.75" customHeight="1" thickBot="1" x14ac:dyDescent="0.25">
      <c r="A118" s="13" t="str">
        <f t="shared" si="18"/>
        <v> HABZ 28 </v>
      </c>
      <c r="B118" s="5" t="str">
        <f t="shared" si="19"/>
        <v>I</v>
      </c>
      <c r="C118" s="13">
        <f t="shared" si="20"/>
        <v>37939.339999999997</v>
      </c>
      <c r="D118" s="16" t="str">
        <f t="shared" si="21"/>
        <v>pg</v>
      </c>
      <c r="E118" s="56">
        <f>VLOOKUP(C118,Active!C$21:E$963,3,FALSE)</f>
        <v>-1346.9978712051131</v>
      </c>
      <c r="F118" s="5" t="str">
        <f>LEFT(M118,1)</f>
        <v>P</v>
      </c>
      <c r="G118" s="16" t="str">
        <f t="shared" si="22"/>
        <v>37939.340</v>
      </c>
      <c r="H118" s="13">
        <f t="shared" si="23"/>
        <v>-1347</v>
      </c>
      <c r="I118" s="57" t="s">
        <v>285</v>
      </c>
      <c r="J118" s="58" t="s">
        <v>286</v>
      </c>
      <c r="K118" s="57">
        <v>-1347</v>
      </c>
      <c r="L118" s="57" t="s">
        <v>287</v>
      </c>
      <c r="M118" s="58" t="s">
        <v>90</v>
      </c>
      <c r="N118" s="58"/>
      <c r="O118" s="59" t="s">
        <v>91</v>
      </c>
      <c r="P118" s="59" t="s">
        <v>242</v>
      </c>
    </row>
    <row r="119" spans="1:16" ht="12.75" customHeight="1" thickBot="1" x14ac:dyDescent="0.25">
      <c r="A119" s="13" t="str">
        <f t="shared" si="18"/>
        <v> MHAR 15.9 </v>
      </c>
      <c r="B119" s="5" t="str">
        <f t="shared" si="19"/>
        <v>I</v>
      </c>
      <c r="C119" s="13">
        <f t="shared" si="20"/>
        <v>37939.366999999998</v>
      </c>
      <c r="D119" s="16" t="str">
        <f t="shared" si="21"/>
        <v>pg</v>
      </c>
      <c r="E119" s="56">
        <f>VLOOKUP(C119,Active!C$21:E$963,3,FALSE)</f>
        <v>-1346.9901233501564</v>
      </c>
      <c r="F119" s="5" t="str">
        <f>LEFT(M119,1)</f>
        <v>P</v>
      </c>
      <c r="G119" s="16" t="str">
        <f t="shared" si="22"/>
        <v>37939.367</v>
      </c>
      <c r="H119" s="13">
        <f t="shared" si="23"/>
        <v>-1347</v>
      </c>
      <c r="I119" s="57" t="s">
        <v>288</v>
      </c>
      <c r="J119" s="58" t="s">
        <v>289</v>
      </c>
      <c r="K119" s="57">
        <v>-1347</v>
      </c>
      <c r="L119" s="57" t="s">
        <v>290</v>
      </c>
      <c r="M119" s="58" t="s">
        <v>90</v>
      </c>
      <c r="N119" s="58"/>
      <c r="O119" s="59" t="s">
        <v>91</v>
      </c>
      <c r="P119" s="59" t="s">
        <v>126</v>
      </c>
    </row>
    <row r="120" spans="1:16" ht="12.75" customHeight="1" thickBot="1" x14ac:dyDescent="0.25">
      <c r="A120" s="13" t="str">
        <f t="shared" si="18"/>
        <v> HABZ 28 </v>
      </c>
      <c r="B120" s="5" t="str">
        <f t="shared" si="19"/>
        <v>I</v>
      </c>
      <c r="C120" s="13">
        <f t="shared" si="20"/>
        <v>37960.294000000002</v>
      </c>
      <c r="D120" s="16" t="str">
        <f t="shared" si="21"/>
        <v>pg</v>
      </c>
      <c r="E120" s="56">
        <f>VLOOKUP(C120,Active!C$21:E$963,3,FALSE)</f>
        <v>-1340.9849618439669</v>
      </c>
      <c r="F120" s="5" t="str">
        <f>LEFT(M120,1)</f>
        <v>P</v>
      </c>
      <c r="G120" s="16" t="str">
        <f t="shared" si="22"/>
        <v>37960.294</v>
      </c>
      <c r="H120" s="13">
        <f t="shared" si="23"/>
        <v>-1341</v>
      </c>
      <c r="I120" s="57" t="s">
        <v>291</v>
      </c>
      <c r="J120" s="58" t="s">
        <v>292</v>
      </c>
      <c r="K120" s="57">
        <v>-1341</v>
      </c>
      <c r="L120" s="57" t="s">
        <v>293</v>
      </c>
      <c r="M120" s="58" t="s">
        <v>90</v>
      </c>
      <c r="N120" s="58"/>
      <c r="O120" s="59" t="s">
        <v>91</v>
      </c>
      <c r="P120" s="59" t="s">
        <v>242</v>
      </c>
    </row>
    <row r="121" spans="1:16" ht="12.75" customHeight="1" thickBot="1" x14ac:dyDescent="0.25">
      <c r="A121" s="13" t="str">
        <f t="shared" si="18"/>
        <v> MHAR 15.9 </v>
      </c>
      <c r="B121" s="5" t="str">
        <f t="shared" si="19"/>
        <v>I</v>
      </c>
      <c r="C121" s="13">
        <f t="shared" si="20"/>
        <v>38113.64</v>
      </c>
      <c r="D121" s="16" t="str">
        <f t="shared" si="21"/>
        <v>pg</v>
      </c>
      <c r="E121" s="56">
        <f>VLOOKUP(C121,Active!C$21:E$963,3,FALSE)</f>
        <v>-1296.9811630993781</v>
      </c>
      <c r="F121" s="5" t="str">
        <f>LEFT(M121,1)</f>
        <v>P</v>
      </c>
      <c r="G121" s="16" t="str">
        <f t="shared" si="22"/>
        <v>38113.640</v>
      </c>
      <c r="H121" s="13">
        <f t="shared" si="23"/>
        <v>-1297</v>
      </c>
      <c r="I121" s="57" t="s">
        <v>294</v>
      </c>
      <c r="J121" s="58" t="s">
        <v>295</v>
      </c>
      <c r="K121" s="57">
        <v>-1297</v>
      </c>
      <c r="L121" s="57" t="s">
        <v>296</v>
      </c>
      <c r="M121" s="58" t="s">
        <v>90</v>
      </c>
      <c r="N121" s="58"/>
      <c r="O121" s="59" t="s">
        <v>91</v>
      </c>
      <c r="P121" s="59" t="s">
        <v>126</v>
      </c>
    </row>
    <row r="122" spans="1:16" ht="12.75" customHeight="1" thickBot="1" x14ac:dyDescent="0.25">
      <c r="A122" s="13" t="str">
        <f t="shared" si="18"/>
        <v> HABZ 28 </v>
      </c>
      <c r="B122" s="5" t="str">
        <f t="shared" si="19"/>
        <v>I</v>
      </c>
      <c r="C122" s="13">
        <f t="shared" si="20"/>
        <v>38235.506999999998</v>
      </c>
      <c r="D122" s="16" t="str">
        <f t="shared" si="21"/>
        <v>pg</v>
      </c>
      <c r="E122" s="56">
        <f>VLOOKUP(C122,Active!C$21:E$963,3,FALSE)</f>
        <v>-1262.0105023608733</v>
      </c>
      <c r="F122" s="5" t="str">
        <f>LEFT(M122,1)</f>
        <v>P</v>
      </c>
      <c r="G122" s="16" t="str">
        <f t="shared" si="22"/>
        <v>38235.507</v>
      </c>
      <c r="H122" s="13">
        <f t="shared" si="23"/>
        <v>-1262</v>
      </c>
      <c r="I122" s="57" t="s">
        <v>297</v>
      </c>
      <c r="J122" s="58" t="s">
        <v>298</v>
      </c>
      <c r="K122" s="57">
        <v>-1262</v>
      </c>
      <c r="L122" s="57" t="s">
        <v>299</v>
      </c>
      <c r="M122" s="58" t="s">
        <v>90</v>
      </c>
      <c r="N122" s="58"/>
      <c r="O122" s="59" t="s">
        <v>91</v>
      </c>
      <c r="P122" s="59" t="s">
        <v>242</v>
      </c>
    </row>
    <row r="123" spans="1:16" ht="12.75" customHeight="1" thickBot="1" x14ac:dyDescent="0.25">
      <c r="A123" s="13" t="str">
        <f t="shared" si="18"/>
        <v> MHAR 15.9 </v>
      </c>
      <c r="B123" s="5" t="str">
        <f t="shared" si="19"/>
        <v>I</v>
      </c>
      <c r="C123" s="13">
        <f t="shared" si="20"/>
        <v>38256.425999999999</v>
      </c>
      <c r="D123" s="16" t="str">
        <f t="shared" si="21"/>
        <v>vis</v>
      </c>
      <c r="E123" s="56">
        <f>VLOOKUP(C123,Active!C$21:E$963,3,FALSE)</f>
        <v>-1256.0076365154118</v>
      </c>
      <c r="F123" s="5" t="s">
        <v>79</v>
      </c>
      <c r="G123" s="16" t="str">
        <f t="shared" si="22"/>
        <v>38256.426</v>
      </c>
      <c r="H123" s="13">
        <f t="shared" si="23"/>
        <v>-1256</v>
      </c>
      <c r="I123" s="57" t="s">
        <v>300</v>
      </c>
      <c r="J123" s="58" t="s">
        <v>301</v>
      </c>
      <c r="K123" s="57">
        <v>-1256</v>
      </c>
      <c r="L123" s="57" t="s">
        <v>302</v>
      </c>
      <c r="M123" s="58" t="s">
        <v>90</v>
      </c>
      <c r="N123" s="58"/>
      <c r="O123" s="59" t="s">
        <v>91</v>
      </c>
      <c r="P123" s="59" t="s">
        <v>126</v>
      </c>
    </row>
    <row r="124" spans="1:16" ht="12.75" customHeight="1" thickBot="1" x14ac:dyDescent="0.25">
      <c r="A124" s="13" t="str">
        <f t="shared" si="18"/>
        <v> MHAR 15.9 </v>
      </c>
      <c r="B124" s="5" t="str">
        <f t="shared" si="19"/>
        <v>I</v>
      </c>
      <c r="C124" s="13">
        <f t="shared" si="20"/>
        <v>38385.364999999998</v>
      </c>
      <c r="D124" s="16" t="str">
        <f t="shared" si="21"/>
        <v>vis</v>
      </c>
      <c r="E124" s="56">
        <f>VLOOKUP(C124,Active!C$21:E$963,3,FALSE)</f>
        <v>-1219.0076116935807</v>
      </c>
      <c r="F124" s="5" t="s">
        <v>79</v>
      </c>
      <c r="G124" s="16" t="str">
        <f t="shared" si="22"/>
        <v>38385.365</v>
      </c>
      <c r="H124" s="13">
        <f t="shared" si="23"/>
        <v>-1219</v>
      </c>
      <c r="I124" s="57" t="s">
        <v>303</v>
      </c>
      <c r="J124" s="58" t="s">
        <v>304</v>
      </c>
      <c r="K124" s="57">
        <v>-1219</v>
      </c>
      <c r="L124" s="57" t="s">
        <v>302</v>
      </c>
      <c r="M124" s="58" t="s">
        <v>90</v>
      </c>
      <c r="N124" s="58"/>
      <c r="O124" s="59" t="s">
        <v>91</v>
      </c>
      <c r="P124" s="59" t="s">
        <v>126</v>
      </c>
    </row>
    <row r="125" spans="1:16" ht="12.75" customHeight="1" thickBot="1" x14ac:dyDescent="0.25">
      <c r="A125" s="13" t="str">
        <f t="shared" si="18"/>
        <v> MHAR 15.9 </v>
      </c>
      <c r="B125" s="5" t="str">
        <f t="shared" si="19"/>
        <v>I</v>
      </c>
      <c r="C125" s="13">
        <f t="shared" si="20"/>
        <v>38406.26</v>
      </c>
      <c r="D125" s="16" t="str">
        <f t="shared" si="21"/>
        <v>vis</v>
      </c>
      <c r="E125" s="56">
        <f>VLOOKUP(C125,Active!C$21:E$963,3,FALSE)</f>
        <v>-1213.0116328303016</v>
      </c>
      <c r="F125" s="5" t="s">
        <v>79</v>
      </c>
      <c r="G125" s="16" t="str">
        <f t="shared" si="22"/>
        <v>38406.260</v>
      </c>
      <c r="H125" s="13">
        <f t="shared" si="23"/>
        <v>-1213</v>
      </c>
      <c r="I125" s="57" t="s">
        <v>305</v>
      </c>
      <c r="J125" s="58" t="s">
        <v>306</v>
      </c>
      <c r="K125" s="57">
        <v>-1213</v>
      </c>
      <c r="L125" s="57" t="s">
        <v>230</v>
      </c>
      <c r="M125" s="58" t="s">
        <v>90</v>
      </c>
      <c r="N125" s="58"/>
      <c r="O125" s="59" t="s">
        <v>91</v>
      </c>
      <c r="P125" s="59" t="s">
        <v>126</v>
      </c>
    </row>
    <row r="126" spans="1:16" ht="12.75" customHeight="1" thickBot="1" x14ac:dyDescent="0.25">
      <c r="A126" s="13" t="str">
        <f t="shared" si="18"/>
        <v> MHAR 15.9 </v>
      </c>
      <c r="B126" s="5" t="str">
        <f t="shared" si="19"/>
        <v>I</v>
      </c>
      <c r="C126" s="13">
        <f t="shared" si="20"/>
        <v>38587.474999999999</v>
      </c>
      <c r="D126" s="16" t="str">
        <f t="shared" si="21"/>
        <v>vis</v>
      </c>
      <c r="E126" s="56">
        <f>VLOOKUP(C126,Active!C$21:E$963,3,FALSE)</f>
        <v>-1161.0106129830244</v>
      </c>
      <c r="F126" s="5" t="s">
        <v>79</v>
      </c>
      <c r="G126" s="16" t="str">
        <f t="shared" si="22"/>
        <v>38587.475</v>
      </c>
      <c r="H126" s="13">
        <f t="shared" si="23"/>
        <v>-1161</v>
      </c>
      <c r="I126" s="57" t="s">
        <v>307</v>
      </c>
      <c r="J126" s="58" t="s">
        <v>308</v>
      </c>
      <c r="K126" s="57">
        <v>-1161</v>
      </c>
      <c r="L126" s="57" t="s">
        <v>299</v>
      </c>
      <c r="M126" s="58" t="s">
        <v>90</v>
      </c>
      <c r="N126" s="58"/>
      <c r="O126" s="59" t="s">
        <v>91</v>
      </c>
      <c r="P126" s="59" t="s">
        <v>126</v>
      </c>
    </row>
    <row r="127" spans="1:16" ht="12.75" customHeight="1" thickBot="1" x14ac:dyDescent="0.25">
      <c r="A127" s="13" t="str">
        <f t="shared" si="18"/>
        <v> MHAR 15.10 </v>
      </c>
      <c r="B127" s="5" t="str">
        <f t="shared" si="19"/>
        <v>II</v>
      </c>
      <c r="C127" s="13">
        <f t="shared" si="20"/>
        <v>38641.487999999998</v>
      </c>
      <c r="D127" s="16" t="str">
        <f t="shared" si="21"/>
        <v>vis</v>
      </c>
      <c r="E127" s="56">
        <f>VLOOKUP(C127,Active!C$21:E$963,3,FALSE)</f>
        <v>-1145.5111726220664</v>
      </c>
      <c r="F127" s="5" t="s">
        <v>79</v>
      </c>
      <c r="G127" s="16" t="str">
        <f t="shared" si="22"/>
        <v>38641.488</v>
      </c>
      <c r="H127" s="13">
        <f t="shared" si="23"/>
        <v>-1145.5</v>
      </c>
      <c r="I127" s="57" t="s">
        <v>309</v>
      </c>
      <c r="J127" s="58" t="s">
        <v>310</v>
      </c>
      <c r="K127" s="57">
        <v>-1145.5</v>
      </c>
      <c r="L127" s="57" t="s">
        <v>311</v>
      </c>
      <c r="M127" s="58" t="s">
        <v>90</v>
      </c>
      <c r="N127" s="58"/>
      <c r="O127" s="59" t="s">
        <v>91</v>
      </c>
      <c r="P127" s="59" t="s">
        <v>99</v>
      </c>
    </row>
    <row r="128" spans="1:16" ht="12.75" customHeight="1" thickBot="1" x14ac:dyDescent="0.25">
      <c r="A128" s="13" t="str">
        <f t="shared" si="18"/>
        <v> MHAR 15.9 </v>
      </c>
      <c r="B128" s="5" t="str">
        <f t="shared" si="19"/>
        <v>I</v>
      </c>
      <c r="C128" s="13">
        <f t="shared" si="20"/>
        <v>38817.669000000002</v>
      </c>
      <c r="D128" s="16" t="str">
        <f t="shared" si="21"/>
        <v>vis</v>
      </c>
      <c r="E128" s="56">
        <f>VLOOKUP(C128,Active!C$21:E$963,3,FALSE)</f>
        <v>-1094.9546972877201</v>
      </c>
      <c r="F128" s="5" t="s">
        <v>79</v>
      </c>
      <c r="G128" s="16" t="str">
        <f t="shared" si="22"/>
        <v>38817.669</v>
      </c>
      <c r="H128" s="13">
        <f t="shared" si="23"/>
        <v>-1095</v>
      </c>
      <c r="I128" s="57" t="s">
        <v>312</v>
      </c>
      <c r="J128" s="58" t="s">
        <v>313</v>
      </c>
      <c r="K128" s="57">
        <v>-1095</v>
      </c>
      <c r="L128" s="57" t="s">
        <v>314</v>
      </c>
      <c r="M128" s="58" t="s">
        <v>90</v>
      </c>
      <c r="N128" s="58"/>
      <c r="O128" s="59" t="s">
        <v>91</v>
      </c>
      <c r="P128" s="59" t="s">
        <v>126</v>
      </c>
    </row>
    <row r="129" spans="1:16" ht="12.75" customHeight="1" thickBot="1" x14ac:dyDescent="0.25">
      <c r="A129" s="13" t="str">
        <f t="shared" si="18"/>
        <v> MHAR 15.10 </v>
      </c>
      <c r="B129" s="5" t="str">
        <f t="shared" si="19"/>
        <v>II</v>
      </c>
      <c r="C129" s="13">
        <f t="shared" si="20"/>
        <v>38885.546999999999</v>
      </c>
      <c r="D129" s="16" t="str">
        <f t="shared" si="21"/>
        <v>vis</v>
      </c>
      <c r="E129" s="56">
        <f>VLOOKUP(C129,Active!C$21:E$963,3,FALSE)</f>
        <v>-1075.4765899279905</v>
      </c>
      <c r="F129" s="5" t="s">
        <v>79</v>
      </c>
      <c r="G129" s="16" t="str">
        <f t="shared" si="22"/>
        <v>38885.547</v>
      </c>
      <c r="H129" s="13">
        <f t="shared" si="23"/>
        <v>-1075.5</v>
      </c>
      <c r="I129" s="57" t="s">
        <v>315</v>
      </c>
      <c r="J129" s="58" t="s">
        <v>316</v>
      </c>
      <c r="K129" s="57">
        <v>-1075.5</v>
      </c>
      <c r="L129" s="57" t="s">
        <v>195</v>
      </c>
      <c r="M129" s="58" t="s">
        <v>90</v>
      </c>
      <c r="N129" s="58"/>
      <c r="O129" s="59" t="s">
        <v>91</v>
      </c>
      <c r="P129" s="59" t="s">
        <v>99</v>
      </c>
    </row>
    <row r="130" spans="1:16" ht="12.75" customHeight="1" thickBot="1" x14ac:dyDescent="0.25">
      <c r="A130" s="13" t="str">
        <f t="shared" si="18"/>
        <v> MHAR 15.10 </v>
      </c>
      <c r="B130" s="5" t="str">
        <f t="shared" si="19"/>
        <v>II</v>
      </c>
      <c r="C130" s="13">
        <f t="shared" si="20"/>
        <v>39028.377999999997</v>
      </c>
      <c r="D130" s="16" t="str">
        <f t="shared" si="21"/>
        <v>vis</v>
      </c>
      <c r="E130" s="56">
        <f>VLOOKUP(C130,Active!C$21:E$963,3,FALSE)</f>
        <v>-1034.490150252431</v>
      </c>
      <c r="F130" s="5" t="s">
        <v>79</v>
      </c>
      <c r="G130" s="16" t="str">
        <f t="shared" si="22"/>
        <v>39028.378</v>
      </c>
      <c r="H130" s="13">
        <f t="shared" si="23"/>
        <v>-1034.5</v>
      </c>
      <c r="I130" s="57" t="s">
        <v>317</v>
      </c>
      <c r="J130" s="58" t="s">
        <v>318</v>
      </c>
      <c r="K130" s="57">
        <v>-1034.5</v>
      </c>
      <c r="L130" s="57" t="s">
        <v>290</v>
      </c>
      <c r="M130" s="58" t="s">
        <v>90</v>
      </c>
      <c r="N130" s="58"/>
      <c r="O130" s="59" t="s">
        <v>91</v>
      </c>
      <c r="P130" s="59" t="s">
        <v>99</v>
      </c>
    </row>
    <row r="131" spans="1:16" ht="12.75" customHeight="1" thickBot="1" x14ac:dyDescent="0.25">
      <c r="A131" s="13" t="str">
        <f t="shared" si="18"/>
        <v> MHAR 15.10 </v>
      </c>
      <c r="B131" s="5" t="str">
        <f t="shared" si="19"/>
        <v>II</v>
      </c>
      <c r="C131" s="13">
        <f t="shared" si="20"/>
        <v>39056.309000000001</v>
      </c>
      <c r="D131" s="16" t="str">
        <f t="shared" si="21"/>
        <v>vis</v>
      </c>
      <c r="E131" s="56">
        <f>VLOOKUP(C131,Active!C$21:E$963,3,FALSE)</f>
        <v>-1026.4751377791008</v>
      </c>
      <c r="F131" s="5" t="s">
        <v>79</v>
      </c>
      <c r="G131" s="16" t="str">
        <f t="shared" si="22"/>
        <v>39056.309</v>
      </c>
      <c r="H131" s="13">
        <f t="shared" si="23"/>
        <v>-1026.5</v>
      </c>
      <c r="I131" s="57" t="s">
        <v>319</v>
      </c>
      <c r="J131" s="58" t="s">
        <v>320</v>
      </c>
      <c r="K131" s="57">
        <v>-1026.5</v>
      </c>
      <c r="L131" s="57" t="s">
        <v>321</v>
      </c>
      <c r="M131" s="58" t="s">
        <v>90</v>
      </c>
      <c r="N131" s="58"/>
      <c r="O131" s="59" t="s">
        <v>91</v>
      </c>
      <c r="P131" s="59" t="s">
        <v>99</v>
      </c>
    </row>
    <row r="132" spans="1:16" ht="12.75" customHeight="1" thickBot="1" x14ac:dyDescent="0.25">
      <c r="A132" s="13" t="str">
        <f t="shared" si="18"/>
        <v> MSAI 40.394 </v>
      </c>
      <c r="B132" s="5" t="str">
        <f t="shared" si="19"/>
        <v>I</v>
      </c>
      <c r="C132" s="13">
        <f t="shared" si="20"/>
        <v>39061.305999999997</v>
      </c>
      <c r="D132" s="16" t="str">
        <f t="shared" si="21"/>
        <v>vis</v>
      </c>
      <c r="E132" s="56">
        <f>VLOOKUP(C132,Active!C$21:E$963,3,FALSE)</f>
        <v>-1025.0412106970346</v>
      </c>
      <c r="F132" s="5" t="s">
        <v>79</v>
      </c>
      <c r="G132" s="16" t="str">
        <f t="shared" si="22"/>
        <v>39061.306</v>
      </c>
      <c r="H132" s="13">
        <f t="shared" si="23"/>
        <v>-1025</v>
      </c>
      <c r="I132" s="57" t="s">
        <v>322</v>
      </c>
      <c r="J132" s="58" t="s">
        <v>323</v>
      </c>
      <c r="K132" s="57">
        <v>-1025</v>
      </c>
      <c r="L132" s="57" t="s">
        <v>324</v>
      </c>
      <c r="M132" s="58" t="s">
        <v>90</v>
      </c>
      <c r="N132" s="58"/>
      <c r="O132" s="59" t="s">
        <v>198</v>
      </c>
      <c r="P132" s="59" t="s">
        <v>199</v>
      </c>
    </row>
    <row r="133" spans="1:16" ht="12.75" customHeight="1" thickBot="1" x14ac:dyDescent="0.25">
      <c r="A133" s="13" t="str">
        <f t="shared" si="18"/>
        <v> MSAI 40.394 </v>
      </c>
      <c r="B133" s="5" t="str">
        <f t="shared" si="19"/>
        <v>I</v>
      </c>
      <c r="C133" s="13">
        <f t="shared" si="20"/>
        <v>39744.404999999999</v>
      </c>
      <c r="D133" s="16" t="str">
        <f t="shared" si="21"/>
        <v>vis</v>
      </c>
      <c r="E133" s="56">
        <f>VLOOKUP(C133,Active!C$21:E$963,3,FALSE)</f>
        <v>-829.02076726433825</v>
      </c>
      <c r="F133" s="5" t="s">
        <v>79</v>
      </c>
      <c r="G133" s="16" t="str">
        <f t="shared" si="22"/>
        <v>39744.405</v>
      </c>
      <c r="H133" s="13">
        <f t="shared" si="23"/>
        <v>-829</v>
      </c>
      <c r="I133" s="57" t="s">
        <v>325</v>
      </c>
      <c r="J133" s="58" t="s">
        <v>326</v>
      </c>
      <c r="K133" s="57">
        <v>-829</v>
      </c>
      <c r="L133" s="57" t="s">
        <v>327</v>
      </c>
      <c r="M133" s="58" t="s">
        <v>90</v>
      </c>
      <c r="N133" s="58"/>
      <c r="O133" s="59" t="s">
        <v>198</v>
      </c>
      <c r="P133" s="59" t="s">
        <v>199</v>
      </c>
    </row>
    <row r="134" spans="1:16" ht="12.75" customHeight="1" thickBot="1" x14ac:dyDescent="0.25">
      <c r="A134" s="13" t="str">
        <f t="shared" si="18"/>
        <v> MSAI 40.394 </v>
      </c>
      <c r="B134" s="5" t="str">
        <f t="shared" si="19"/>
        <v>I</v>
      </c>
      <c r="C134" s="13">
        <f t="shared" si="20"/>
        <v>39765.396000000001</v>
      </c>
      <c r="D134" s="16" t="str">
        <f t="shared" si="21"/>
        <v>vis</v>
      </c>
      <c r="E134" s="56">
        <f>VLOOKUP(C134,Active!C$21:E$963,3,FALSE)</f>
        <v>-822.99724047232701</v>
      </c>
      <c r="F134" s="5" t="s">
        <v>79</v>
      </c>
      <c r="G134" s="16" t="str">
        <f t="shared" si="22"/>
        <v>39765.396</v>
      </c>
      <c r="H134" s="13">
        <f t="shared" si="23"/>
        <v>-823</v>
      </c>
      <c r="I134" s="57" t="s">
        <v>328</v>
      </c>
      <c r="J134" s="58" t="s">
        <v>329</v>
      </c>
      <c r="K134" s="57">
        <v>-823</v>
      </c>
      <c r="L134" s="57" t="s">
        <v>330</v>
      </c>
      <c r="M134" s="58" t="s">
        <v>90</v>
      </c>
      <c r="N134" s="58"/>
      <c r="O134" s="59" t="s">
        <v>198</v>
      </c>
      <c r="P134" s="59" t="s">
        <v>199</v>
      </c>
    </row>
    <row r="135" spans="1:16" ht="12.75" customHeight="1" thickBot="1" x14ac:dyDescent="0.25">
      <c r="A135" s="13" t="str">
        <f t="shared" si="18"/>
        <v> MSAI 40.394 </v>
      </c>
      <c r="B135" s="5" t="str">
        <f t="shared" si="19"/>
        <v>I</v>
      </c>
      <c r="C135" s="13">
        <f t="shared" si="20"/>
        <v>39786.241999999998</v>
      </c>
      <c r="D135" s="16" t="str">
        <f t="shared" si="21"/>
        <v>vis</v>
      </c>
      <c r="E135" s="56">
        <f>VLOOKUP(C135,Active!C$21:E$963,3,FALSE)</f>
        <v>-817.01532253100731</v>
      </c>
      <c r="F135" s="5" t="s">
        <v>79</v>
      </c>
      <c r="G135" s="16" t="str">
        <f t="shared" si="22"/>
        <v>39786.242</v>
      </c>
      <c r="H135" s="13">
        <f t="shared" si="23"/>
        <v>-817</v>
      </c>
      <c r="I135" s="57" t="s">
        <v>331</v>
      </c>
      <c r="J135" s="58" t="s">
        <v>332</v>
      </c>
      <c r="K135" s="57">
        <v>-817</v>
      </c>
      <c r="L135" s="57" t="s">
        <v>180</v>
      </c>
      <c r="M135" s="58" t="s">
        <v>90</v>
      </c>
      <c r="N135" s="58"/>
      <c r="O135" s="59" t="s">
        <v>198</v>
      </c>
      <c r="P135" s="59" t="s">
        <v>199</v>
      </c>
    </row>
    <row r="136" spans="1:16" ht="12.75" customHeight="1" thickBot="1" x14ac:dyDescent="0.25">
      <c r="A136" s="13" t="str">
        <f t="shared" si="18"/>
        <v> MHAR 21.13 </v>
      </c>
      <c r="B136" s="5" t="str">
        <f t="shared" si="19"/>
        <v>II</v>
      </c>
      <c r="C136" s="13">
        <f t="shared" si="20"/>
        <v>40007.512999999999</v>
      </c>
      <c r="D136" s="16" t="str">
        <f t="shared" si="21"/>
        <v>vis</v>
      </c>
      <c r="E136" s="56">
        <f>VLOOKUP(C136,Active!C$21:E$963,3,FALSE)</f>
        <v>-753.51992941991193</v>
      </c>
      <c r="F136" s="5" t="s">
        <v>79</v>
      </c>
      <c r="G136" s="16" t="str">
        <f t="shared" si="22"/>
        <v>40007.513</v>
      </c>
      <c r="H136" s="13">
        <f t="shared" si="23"/>
        <v>-753.5</v>
      </c>
      <c r="I136" s="57" t="s">
        <v>333</v>
      </c>
      <c r="J136" s="58" t="s">
        <v>334</v>
      </c>
      <c r="K136" s="57">
        <v>-753.5</v>
      </c>
      <c r="L136" s="57" t="s">
        <v>335</v>
      </c>
      <c r="M136" s="58" t="s">
        <v>90</v>
      </c>
      <c r="N136" s="58"/>
      <c r="O136" s="59" t="s">
        <v>91</v>
      </c>
      <c r="P136" s="59" t="s">
        <v>336</v>
      </c>
    </row>
    <row r="137" spans="1:16" ht="12.75" customHeight="1" thickBot="1" x14ac:dyDescent="0.25">
      <c r="A137" s="13" t="str">
        <f t="shared" si="18"/>
        <v> MSAI 40.394 </v>
      </c>
      <c r="B137" s="5" t="str">
        <f t="shared" si="19"/>
        <v>I</v>
      </c>
      <c r="C137" s="13">
        <f t="shared" si="20"/>
        <v>40117.302000000003</v>
      </c>
      <c r="D137" s="16" t="str">
        <f t="shared" si="21"/>
        <v>vis</v>
      </c>
      <c r="E137" s="56">
        <f>VLOOKUP(C137,Active!C$21:E$963,3,FALSE)</f>
        <v>-722.01514246511761</v>
      </c>
      <c r="F137" s="5" t="s">
        <v>79</v>
      </c>
      <c r="G137" s="16" t="str">
        <f t="shared" si="22"/>
        <v>40117.302</v>
      </c>
      <c r="H137" s="13">
        <f t="shared" si="23"/>
        <v>-722</v>
      </c>
      <c r="I137" s="57" t="s">
        <v>337</v>
      </c>
      <c r="J137" s="58" t="s">
        <v>338</v>
      </c>
      <c r="K137" s="57">
        <v>-722</v>
      </c>
      <c r="L137" s="57" t="s">
        <v>180</v>
      </c>
      <c r="M137" s="58" t="s">
        <v>90</v>
      </c>
      <c r="N137" s="58"/>
      <c r="O137" s="59" t="s">
        <v>198</v>
      </c>
      <c r="P137" s="59" t="s">
        <v>199</v>
      </c>
    </row>
    <row r="138" spans="1:16" ht="12.75" customHeight="1" thickBot="1" x14ac:dyDescent="0.25">
      <c r="A138" s="13" t="str">
        <f t="shared" si="18"/>
        <v> AAOB 49.13 </v>
      </c>
      <c r="B138" s="5" t="str">
        <f t="shared" si="19"/>
        <v>I</v>
      </c>
      <c r="C138" s="13">
        <f t="shared" si="20"/>
        <v>41647.228000000003</v>
      </c>
      <c r="D138" s="16" t="str">
        <f t="shared" si="21"/>
        <v>vis</v>
      </c>
      <c r="E138" s="56">
        <f>VLOOKUP(C138,Active!C$21:E$963,3,FALSE)</f>
        <v>-282.99126314570657</v>
      </c>
      <c r="F138" s="5" t="s">
        <v>79</v>
      </c>
      <c r="G138" s="16" t="str">
        <f t="shared" si="22"/>
        <v>41647.228</v>
      </c>
      <c r="H138" s="13">
        <f t="shared" si="23"/>
        <v>-283</v>
      </c>
      <c r="I138" s="57" t="s">
        <v>350</v>
      </c>
      <c r="J138" s="58" t="s">
        <v>351</v>
      </c>
      <c r="K138" s="57">
        <v>-283</v>
      </c>
      <c r="L138" s="57" t="s">
        <v>352</v>
      </c>
      <c r="M138" s="58" t="s">
        <v>353</v>
      </c>
      <c r="N138" s="58" t="s">
        <v>354</v>
      </c>
      <c r="O138" s="59" t="s">
        <v>355</v>
      </c>
      <c r="P138" s="59" t="s">
        <v>356</v>
      </c>
    </row>
    <row r="139" spans="1:16" ht="12.75" customHeight="1" thickBot="1" x14ac:dyDescent="0.25">
      <c r="A139" s="13" t="str">
        <f t="shared" ref="A139:A153" si="24">P139</f>
        <v> MHAR 15.9 </v>
      </c>
      <c r="B139" s="5" t="str">
        <f t="shared" ref="B139:B153" si="25">IF(H139=INT(H139),"I","II")</f>
        <v>I</v>
      </c>
      <c r="C139" s="13">
        <f t="shared" ref="C139:C153" si="26">1*G139</f>
        <v>41957.35</v>
      </c>
      <c r="D139" s="16" t="str">
        <f t="shared" ref="D139:D153" si="27">VLOOKUP(F139,I$1:J$5,2,FALSE)</f>
        <v>vis</v>
      </c>
      <c r="E139" s="56">
        <f>VLOOKUP(C139,Active!C$21:E$963,3,FALSE)</f>
        <v>-193.99940111950883</v>
      </c>
      <c r="F139" s="5" t="s">
        <v>79</v>
      </c>
      <c r="G139" s="16" t="str">
        <f t="shared" ref="G139:G153" si="28">MID(I139,3,LEN(I139)-3)</f>
        <v>41957.350</v>
      </c>
      <c r="H139" s="13">
        <f t="shared" ref="H139:H153" si="29">1*K139</f>
        <v>-194</v>
      </c>
      <c r="I139" s="57" t="s">
        <v>360</v>
      </c>
      <c r="J139" s="58" t="s">
        <v>361</v>
      </c>
      <c r="K139" s="57">
        <v>-194</v>
      </c>
      <c r="L139" s="57" t="s">
        <v>362</v>
      </c>
      <c r="M139" s="58" t="s">
        <v>90</v>
      </c>
      <c r="N139" s="58"/>
      <c r="O139" s="59" t="s">
        <v>91</v>
      </c>
      <c r="P139" s="59" t="s">
        <v>126</v>
      </c>
    </row>
    <row r="140" spans="1:16" ht="12.75" customHeight="1" thickBot="1" x14ac:dyDescent="0.25">
      <c r="A140" s="13" t="str">
        <f t="shared" si="24"/>
        <v> MHAR 15.9 </v>
      </c>
      <c r="B140" s="5" t="str">
        <f t="shared" si="25"/>
        <v>I</v>
      </c>
      <c r="C140" s="13">
        <f t="shared" si="26"/>
        <v>42633.481</v>
      </c>
      <c r="D140" s="16" t="str">
        <f t="shared" si="27"/>
        <v>vis</v>
      </c>
      <c r="E140" s="56">
        <f>VLOOKUP(C140,Active!C$21:E$963,3,FALSE)</f>
        <v>2.1521819321769886E-2</v>
      </c>
      <c r="F140" s="5" t="s">
        <v>79</v>
      </c>
      <c r="G140" s="16" t="str">
        <f t="shared" si="28"/>
        <v>42633.481</v>
      </c>
      <c r="H140" s="13">
        <f t="shared" si="29"/>
        <v>0</v>
      </c>
      <c r="I140" s="57" t="s">
        <v>366</v>
      </c>
      <c r="J140" s="58" t="s">
        <v>367</v>
      </c>
      <c r="K140" s="57">
        <v>0</v>
      </c>
      <c r="L140" s="57" t="s">
        <v>349</v>
      </c>
      <c r="M140" s="58" t="s">
        <v>90</v>
      </c>
      <c r="N140" s="58"/>
      <c r="O140" s="59" t="s">
        <v>91</v>
      </c>
      <c r="P140" s="59" t="s">
        <v>126</v>
      </c>
    </row>
    <row r="141" spans="1:16" ht="12.75" customHeight="1" thickBot="1" x14ac:dyDescent="0.25">
      <c r="A141" s="13" t="str">
        <f t="shared" si="24"/>
        <v> MHAR 15.9 </v>
      </c>
      <c r="B141" s="5" t="str">
        <f t="shared" si="25"/>
        <v>I</v>
      </c>
      <c r="C141" s="13">
        <f t="shared" si="26"/>
        <v>42654.377</v>
      </c>
      <c r="D141" s="16" t="str">
        <f t="shared" si="27"/>
        <v>vis</v>
      </c>
      <c r="E141" s="56">
        <f>VLOOKUP(C141,Active!C$21:E$963,3,FALSE)</f>
        <v>6.0177876401906865</v>
      </c>
      <c r="F141" s="5" t="s">
        <v>79</v>
      </c>
      <c r="G141" s="16" t="str">
        <f t="shared" si="28"/>
        <v>42654.377</v>
      </c>
      <c r="H141" s="13">
        <f t="shared" si="29"/>
        <v>6</v>
      </c>
      <c r="I141" s="57" t="s">
        <v>368</v>
      </c>
      <c r="J141" s="58" t="s">
        <v>369</v>
      </c>
      <c r="K141" s="57">
        <v>6</v>
      </c>
      <c r="L141" s="57" t="s">
        <v>370</v>
      </c>
      <c r="M141" s="58" t="s">
        <v>90</v>
      </c>
      <c r="N141" s="58"/>
      <c r="O141" s="59" t="s">
        <v>91</v>
      </c>
      <c r="P141" s="59" t="s">
        <v>126</v>
      </c>
    </row>
    <row r="142" spans="1:16" ht="12.75" customHeight="1" thickBot="1" x14ac:dyDescent="0.25">
      <c r="A142" s="13" t="str">
        <f t="shared" si="24"/>
        <v> BBS 46.5 </v>
      </c>
      <c r="B142" s="5" t="str">
        <f t="shared" si="25"/>
        <v>I</v>
      </c>
      <c r="C142" s="13">
        <f t="shared" si="26"/>
        <v>44079.61</v>
      </c>
      <c r="D142" s="16" t="str">
        <f t="shared" si="27"/>
        <v>vis</v>
      </c>
      <c r="E142" s="56">
        <f>VLOOKUP(C142,Active!C$21:E$963,3,FALSE)</f>
        <v>414.99921588838208</v>
      </c>
      <c r="F142" s="5" t="s">
        <v>79</v>
      </c>
      <c r="G142" s="16" t="str">
        <f t="shared" si="28"/>
        <v>44079.61</v>
      </c>
      <c r="H142" s="13">
        <f t="shared" si="29"/>
        <v>415</v>
      </c>
      <c r="I142" s="57" t="s">
        <v>387</v>
      </c>
      <c r="J142" s="58" t="s">
        <v>388</v>
      </c>
      <c r="K142" s="57">
        <v>415</v>
      </c>
      <c r="L142" s="57" t="s">
        <v>389</v>
      </c>
      <c r="M142" s="58" t="s">
        <v>353</v>
      </c>
      <c r="N142" s="58" t="s">
        <v>354</v>
      </c>
      <c r="O142" s="59" t="s">
        <v>382</v>
      </c>
      <c r="P142" s="59" t="s">
        <v>390</v>
      </c>
    </row>
    <row r="143" spans="1:16" ht="12.75" customHeight="1" thickBot="1" x14ac:dyDescent="0.25">
      <c r="A143" s="13" t="str">
        <f t="shared" si="24"/>
        <v> BBS 127 </v>
      </c>
      <c r="B143" s="5" t="str">
        <f t="shared" si="25"/>
        <v>I</v>
      </c>
      <c r="C143" s="13">
        <f t="shared" si="26"/>
        <v>52213.35</v>
      </c>
      <c r="D143" s="16" t="str">
        <f t="shared" si="27"/>
        <v>vis</v>
      </c>
      <c r="E143" s="56">
        <f>VLOOKUP(C143,Active!C$21:E$963,3,FALSE)</f>
        <v>2749.0376518489884</v>
      </c>
      <c r="F143" s="5" t="s">
        <v>79</v>
      </c>
      <c r="G143" s="16" t="str">
        <f t="shared" si="28"/>
        <v>52213.35</v>
      </c>
      <c r="H143" s="13">
        <f t="shared" si="29"/>
        <v>2749</v>
      </c>
      <c r="I143" s="57" t="s">
        <v>428</v>
      </c>
      <c r="J143" s="58" t="s">
        <v>429</v>
      </c>
      <c r="K143" s="57">
        <v>2749</v>
      </c>
      <c r="L143" s="57" t="s">
        <v>430</v>
      </c>
      <c r="M143" s="58" t="s">
        <v>353</v>
      </c>
      <c r="N143" s="58" t="s">
        <v>354</v>
      </c>
      <c r="O143" s="59" t="s">
        <v>382</v>
      </c>
      <c r="P143" s="59" t="s">
        <v>431</v>
      </c>
    </row>
    <row r="144" spans="1:16" ht="12.75" customHeight="1" thickBot="1" x14ac:dyDescent="0.25">
      <c r="A144" s="13" t="str">
        <f t="shared" si="24"/>
        <v>OEJV 0094 </v>
      </c>
      <c r="B144" s="5" t="str">
        <f t="shared" si="25"/>
        <v>I</v>
      </c>
      <c r="C144" s="13">
        <f t="shared" si="26"/>
        <v>54384.422100000003</v>
      </c>
      <c r="D144" s="16" t="str">
        <f t="shared" si="27"/>
        <v>vis</v>
      </c>
      <c r="E144" s="56" t="e">
        <f>VLOOKUP(C144,Active!C$21:E$963,3,FALSE)</f>
        <v>#N/A</v>
      </c>
      <c r="F144" s="5" t="s">
        <v>79</v>
      </c>
      <c r="G144" s="16" t="str">
        <f t="shared" si="28"/>
        <v>54384.4221</v>
      </c>
      <c r="H144" s="13">
        <f t="shared" si="29"/>
        <v>3372</v>
      </c>
      <c r="I144" s="57" t="s">
        <v>472</v>
      </c>
      <c r="J144" s="58" t="s">
        <v>473</v>
      </c>
      <c r="K144" s="57">
        <v>3372</v>
      </c>
      <c r="L144" s="57" t="s">
        <v>474</v>
      </c>
      <c r="M144" s="58" t="s">
        <v>445</v>
      </c>
      <c r="N144" s="58" t="s">
        <v>465</v>
      </c>
      <c r="O144" s="59" t="s">
        <v>458</v>
      </c>
      <c r="P144" s="60" t="s">
        <v>475</v>
      </c>
    </row>
    <row r="145" spans="1:16" ht="12.75" customHeight="1" thickBot="1" x14ac:dyDescent="0.25">
      <c r="A145" s="13" t="str">
        <f t="shared" si="24"/>
        <v>OEJV 0094 </v>
      </c>
      <c r="B145" s="5" t="str">
        <f t="shared" si="25"/>
        <v>I</v>
      </c>
      <c r="C145" s="13">
        <f t="shared" si="26"/>
        <v>54384.425900000002</v>
      </c>
      <c r="D145" s="16" t="str">
        <f t="shared" si="27"/>
        <v>vis</v>
      </c>
      <c r="E145" s="56" t="e">
        <f>VLOOKUP(C145,Active!C$21:E$963,3,FALSE)</f>
        <v>#N/A</v>
      </c>
      <c r="F145" s="5" t="s">
        <v>79</v>
      </c>
      <c r="G145" s="16" t="str">
        <f t="shared" si="28"/>
        <v>54384.4259</v>
      </c>
      <c r="H145" s="13">
        <f t="shared" si="29"/>
        <v>3372</v>
      </c>
      <c r="I145" s="57" t="s">
        <v>476</v>
      </c>
      <c r="J145" s="58" t="s">
        <v>477</v>
      </c>
      <c r="K145" s="57">
        <v>3372</v>
      </c>
      <c r="L145" s="57" t="s">
        <v>478</v>
      </c>
      <c r="M145" s="58" t="s">
        <v>445</v>
      </c>
      <c r="N145" s="58" t="s">
        <v>79</v>
      </c>
      <c r="O145" s="59" t="s">
        <v>458</v>
      </c>
      <c r="P145" s="60" t="s">
        <v>475</v>
      </c>
    </row>
    <row r="146" spans="1:16" ht="12.75" customHeight="1" thickBot="1" x14ac:dyDescent="0.25">
      <c r="A146" s="13" t="str">
        <f t="shared" si="24"/>
        <v>OEJV 0094 </v>
      </c>
      <c r="B146" s="5" t="str">
        <f t="shared" si="25"/>
        <v>I</v>
      </c>
      <c r="C146" s="13">
        <f t="shared" si="26"/>
        <v>54384.426200000002</v>
      </c>
      <c r="D146" s="16" t="str">
        <f t="shared" si="27"/>
        <v>vis</v>
      </c>
      <c r="E146" s="56" t="e">
        <f>VLOOKUP(C146,Active!C$21:E$963,3,FALSE)</f>
        <v>#N/A</v>
      </c>
      <c r="F146" s="5" t="s">
        <v>79</v>
      </c>
      <c r="G146" s="16" t="str">
        <f t="shared" si="28"/>
        <v>54384.4262</v>
      </c>
      <c r="H146" s="13">
        <f t="shared" si="29"/>
        <v>3372</v>
      </c>
      <c r="I146" s="57" t="s">
        <v>479</v>
      </c>
      <c r="J146" s="58" t="s">
        <v>477</v>
      </c>
      <c r="K146" s="57">
        <v>3372</v>
      </c>
      <c r="L146" s="57" t="s">
        <v>480</v>
      </c>
      <c r="M146" s="58" t="s">
        <v>445</v>
      </c>
      <c r="N146" s="58" t="s">
        <v>36</v>
      </c>
      <c r="O146" s="59" t="s">
        <v>458</v>
      </c>
      <c r="P146" s="60" t="s">
        <v>475</v>
      </c>
    </row>
    <row r="147" spans="1:16" ht="12.75" customHeight="1" thickBot="1" x14ac:dyDescent="0.25">
      <c r="A147" s="13" t="str">
        <f t="shared" si="24"/>
        <v>OEJV 0094 </v>
      </c>
      <c r="B147" s="5" t="str">
        <f t="shared" si="25"/>
        <v>I</v>
      </c>
      <c r="C147" s="13">
        <f t="shared" si="26"/>
        <v>54384.426399999997</v>
      </c>
      <c r="D147" s="16" t="str">
        <f t="shared" si="27"/>
        <v>vis</v>
      </c>
      <c r="E147" s="56" t="e">
        <f>VLOOKUP(C147,Active!C$21:E$963,3,FALSE)</f>
        <v>#N/A</v>
      </c>
      <c r="F147" s="5" t="s">
        <v>79</v>
      </c>
      <c r="G147" s="16" t="str">
        <f t="shared" si="28"/>
        <v>54384.4264</v>
      </c>
      <c r="H147" s="13">
        <f t="shared" si="29"/>
        <v>3372</v>
      </c>
      <c r="I147" s="57" t="s">
        <v>481</v>
      </c>
      <c r="J147" s="58" t="s">
        <v>482</v>
      </c>
      <c r="K147" s="57">
        <v>3372</v>
      </c>
      <c r="L147" s="57" t="s">
        <v>483</v>
      </c>
      <c r="M147" s="58" t="s">
        <v>445</v>
      </c>
      <c r="N147" s="58" t="s">
        <v>47</v>
      </c>
      <c r="O147" s="59" t="s">
        <v>458</v>
      </c>
      <c r="P147" s="60" t="s">
        <v>475</v>
      </c>
    </row>
    <row r="148" spans="1:16" ht="12.75" customHeight="1" thickBot="1" x14ac:dyDescent="0.25">
      <c r="A148" s="13" t="str">
        <f t="shared" si="24"/>
        <v>OEJV 0094 </v>
      </c>
      <c r="B148" s="5" t="str">
        <f t="shared" si="25"/>
        <v>I</v>
      </c>
      <c r="C148" s="13">
        <f t="shared" si="26"/>
        <v>54426.241600000001</v>
      </c>
      <c r="D148" s="16" t="str">
        <f t="shared" si="27"/>
        <v>vis</v>
      </c>
      <c r="E148" s="56" t="e">
        <f>VLOOKUP(C148,Active!C$21:E$963,3,FALSE)</f>
        <v>#N/A</v>
      </c>
      <c r="F148" s="5" t="s">
        <v>79</v>
      </c>
      <c r="G148" s="16" t="str">
        <f t="shared" si="28"/>
        <v>54426.2416</v>
      </c>
      <c r="H148" s="13">
        <f t="shared" si="29"/>
        <v>3384</v>
      </c>
      <c r="I148" s="57" t="s">
        <v>484</v>
      </c>
      <c r="J148" s="58" t="s">
        <v>485</v>
      </c>
      <c r="K148" s="57">
        <v>3384</v>
      </c>
      <c r="L148" s="57" t="s">
        <v>486</v>
      </c>
      <c r="M148" s="58" t="s">
        <v>445</v>
      </c>
      <c r="N148" s="58" t="s">
        <v>465</v>
      </c>
      <c r="O148" s="59" t="s">
        <v>487</v>
      </c>
      <c r="P148" s="60" t="s">
        <v>475</v>
      </c>
    </row>
    <row r="149" spans="1:16" ht="12.75" customHeight="1" thickBot="1" x14ac:dyDescent="0.25">
      <c r="A149" s="13" t="str">
        <f t="shared" si="24"/>
        <v>OEJV 0094 </v>
      </c>
      <c r="B149" s="5" t="str">
        <f t="shared" si="25"/>
        <v>I</v>
      </c>
      <c r="C149" s="13">
        <f t="shared" si="26"/>
        <v>54614.419600000001</v>
      </c>
      <c r="D149" s="16" t="str">
        <f t="shared" si="27"/>
        <v>vis</v>
      </c>
      <c r="E149" s="56" t="e">
        <f>VLOOKUP(C149,Active!C$21:E$963,3,FALSE)</f>
        <v>#N/A</v>
      </c>
      <c r="F149" s="5" t="s">
        <v>79</v>
      </c>
      <c r="G149" s="16" t="str">
        <f t="shared" si="28"/>
        <v>54614.4196</v>
      </c>
      <c r="H149" s="13">
        <f t="shared" si="29"/>
        <v>3438</v>
      </c>
      <c r="I149" s="57" t="s">
        <v>488</v>
      </c>
      <c r="J149" s="58" t="s">
        <v>489</v>
      </c>
      <c r="K149" s="57">
        <v>3438</v>
      </c>
      <c r="L149" s="57" t="s">
        <v>490</v>
      </c>
      <c r="M149" s="58" t="s">
        <v>445</v>
      </c>
      <c r="N149" s="58" t="s">
        <v>47</v>
      </c>
      <c r="O149" s="59" t="s">
        <v>487</v>
      </c>
      <c r="P149" s="60" t="s">
        <v>475</v>
      </c>
    </row>
    <row r="150" spans="1:16" ht="12.75" customHeight="1" thickBot="1" x14ac:dyDescent="0.25">
      <c r="A150" s="13" t="str">
        <f t="shared" si="24"/>
        <v>OEJV 0094 </v>
      </c>
      <c r="B150" s="5" t="str">
        <f t="shared" si="25"/>
        <v>I</v>
      </c>
      <c r="C150" s="13">
        <f t="shared" si="26"/>
        <v>54614.42</v>
      </c>
      <c r="D150" s="16" t="str">
        <f t="shared" si="27"/>
        <v>vis</v>
      </c>
      <c r="E150" s="56" t="e">
        <f>VLOOKUP(C150,Active!C$21:E$963,3,FALSE)</f>
        <v>#N/A</v>
      </c>
      <c r="F150" s="5" t="s">
        <v>79</v>
      </c>
      <c r="G150" s="16" t="str">
        <f t="shared" si="28"/>
        <v>54614.4200</v>
      </c>
      <c r="H150" s="13">
        <f t="shared" si="29"/>
        <v>3438</v>
      </c>
      <c r="I150" s="57" t="s">
        <v>491</v>
      </c>
      <c r="J150" s="58" t="s">
        <v>489</v>
      </c>
      <c r="K150" s="57">
        <v>3438</v>
      </c>
      <c r="L150" s="57" t="s">
        <v>492</v>
      </c>
      <c r="M150" s="58" t="s">
        <v>445</v>
      </c>
      <c r="N150" s="58" t="s">
        <v>79</v>
      </c>
      <c r="O150" s="59" t="s">
        <v>487</v>
      </c>
      <c r="P150" s="60" t="s">
        <v>475</v>
      </c>
    </row>
    <row r="151" spans="1:16" ht="12.75" customHeight="1" thickBot="1" x14ac:dyDescent="0.25">
      <c r="A151" s="13" t="str">
        <f t="shared" si="24"/>
        <v>OEJV 0094 </v>
      </c>
      <c r="B151" s="5" t="str">
        <f t="shared" si="25"/>
        <v>I</v>
      </c>
      <c r="C151" s="13">
        <f t="shared" si="26"/>
        <v>54614.4231</v>
      </c>
      <c r="D151" s="16" t="str">
        <f t="shared" si="27"/>
        <v>vis</v>
      </c>
      <c r="E151" s="56" t="e">
        <f>VLOOKUP(C151,Active!C$21:E$963,3,FALSE)</f>
        <v>#N/A</v>
      </c>
      <c r="F151" s="5" t="s">
        <v>79</v>
      </c>
      <c r="G151" s="16" t="str">
        <f t="shared" si="28"/>
        <v>54614.4231</v>
      </c>
      <c r="H151" s="13">
        <f t="shared" si="29"/>
        <v>3438</v>
      </c>
      <c r="I151" s="57" t="s">
        <v>493</v>
      </c>
      <c r="J151" s="58" t="s">
        <v>494</v>
      </c>
      <c r="K151" s="57">
        <v>3438</v>
      </c>
      <c r="L151" s="57" t="s">
        <v>495</v>
      </c>
      <c r="M151" s="58" t="s">
        <v>445</v>
      </c>
      <c r="N151" s="58" t="s">
        <v>465</v>
      </c>
      <c r="O151" s="59" t="s">
        <v>487</v>
      </c>
      <c r="P151" s="60" t="s">
        <v>475</v>
      </c>
    </row>
    <row r="152" spans="1:16" ht="12.75" customHeight="1" thickBot="1" x14ac:dyDescent="0.25">
      <c r="A152" s="13" t="str">
        <f t="shared" si="24"/>
        <v>OEJV 0107 </v>
      </c>
      <c r="B152" s="5" t="str">
        <f t="shared" si="25"/>
        <v>I</v>
      </c>
      <c r="C152" s="13">
        <f t="shared" si="26"/>
        <v>54938.54</v>
      </c>
      <c r="D152" s="16" t="str">
        <f t="shared" si="27"/>
        <v>vis</v>
      </c>
      <c r="E152" s="56" t="e">
        <f>VLOOKUP(C152,Active!C$21:E$963,3,FALSE)</f>
        <v>#N/A</v>
      </c>
      <c r="F152" s="5" t="s">
        <v>79</v>
      </c>
      <c r="G152" s="16" t="str">
        <f t="shared" si="28"/>
        <v>54938.5400</v>
      </c>
      <c r="H152" s="13">
        <f t="shared" si="29"/>
        <v>3531</v>
      </c>
      <c r="I152" s="57" t="s">
        <v>496</v>
      </c>
      <c r="J152" s="58" t="s">
        <v>497</v>
      </c>
      <c r="K152" s="57">
        <v>3531</v>
      </c>
      <c r="L152" s="57" t="s">
        <v>498</v>
      </c>
      <c r="M152" s="58" t="s">
        <v>445</v>
      </c>
      <c r="N152" s="58" t="s">
        <v>79</v>
      </c>
      <c r="O152" s="59" t="s">
        <v>487</v>
      </c>
      <c r="P152" s="60" t="s">
        <v>499</v>
      </c>
    </row>
    <row r="153" spans="1:16" ht="12.75" customHeight="1" thickBot="1" x14ac:dyDescent="0.25">
      <c r="A153" s="13" t="str">
        <f t="shared" si="24"/>
        <v>OEJV 0107 </v>
      </c>
      <c r="B153" s="5" t="str">
        <f t="shared" si="25"/>
        <v>I</v>
      </c>
      <c r="C153" s="13">
        <f t="shared" si="26"/>
        <v>54938.541899999997</v>
      </c>
      <c r="D153" s="16" t="str">
        <f t="shared" si="27"/>
        <v>vis</v>
      </c>
      <c r="E153" s="56" t="e">
        <f>VLOOKUP(C153,Active!C$21:E$963,3,FALSE)</f>
        <v>#N/A</v>
      </c>
      <c r="F153" s="5" t="s">
        <v>79</v>
      </c>
      <c r="G153" s="16" t="str">
        <f t="shared" si="28"/>
        <v>54938.5419</v>
      </c>
      <c r="H153" s="13">
        <f t="shared" si="29"/>
        <v>3531</v>
      </c>
      <c r="I153" s="57" t="s">
        <v>500</v>
      </c>
      <c r="J153" s="58" t="s">
        <v>501</v>
      </c>
      <c r="K153" s="57">
        <v>3531</v>
      </c>
      <c r="L153" s="57" t="s">
        <v>502</v>
      </c>
      <c r="M153" s="58" t="s">
        <v>445</v>
      </c>
      <c r="N153" s="58" t="s">
        <v>465</v>
      </c>
      <c r="O153" s="59" t="s">
        <v>487</v>
      </c>
      <c r="P153" s="60" t="s">
        <v>499</v>
      </c>
    </row>
    <row r="154" spans="1:16" x14ac:dyDescent="0.2">
      <c r="B154" s="5"/>
      <c r="F154" s="5"/>
    </row>
    <row r="155" spans="1:16" x14ac:dyDescent="0.2">
      <c r="B155" s="5"/>
      <c r="F155" s="5"/>
    </row>
    <row r="156" spans="1:16" x14ac:dyDescent="0.2">
      <c r="B156" s="5"/>
      <c r="F156" s="5"/>
    </row>
    <row r="157" spans="1:16" x14ac:dyDescent="0.2">
      <c r="B157" s="5"/>
      <c r="F157" s="5"/>
    </row>
    <row r="158" spans="1:16" x14ac:dyDescent="0.2">
      <c r="B158" s="5"/>
      <c r="F158" s="5"/>
    </row>
    <row r="159" spans="1:16" x14ac:dyDescent="0.2">
      <c r="B159" s="5"/>
      <c r="F159" s="5"/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</sheetData>
  <phoneticPr fontId="8" type="noConversion"/>
  <hyperlinks>
    <hyperlink ref="P31" r:id="rId1" display="http://www.bav-astro.de/sfs/BAVM_link.php?BAVMnr=59" xr:uid="{00000000-0004-0000-0100-000000000000}"/>
    <hyperlink ref="P34" r:id="rId2" display="http://www.konkoly.hu/cgi-bin/IBVS?5595" xr:uid="{00000000-0004-0000-0100-000001000000}"/>
    <hyperlink ref="P35" r:id="rId3" display="http://www.konkoly.hu/cgi-bin/IBVS?5745" xr:uid="{00000000-0004-0000-0100-000002000000}"/>
    <hyperlink ref="P36" r:id="rId4" display="http://var.astro.cz/oejv/issues/oejv0074.pdf" xr:uid="{00000000-0004-0000-0100-000003000000}"/>
    <hyperlink ref="P37" r:id="rId5" display="http://var.astro.cz/oejv/issues/oejv0074.pdf" xr:uid="{00000000-0004-0000-0100-000004000000}"/>
    <hyperlink ref="P38" r:id="rId6" display="http://www.bav-astro.de/sfs/BAVM_link.php?BAVMnr=186" xr:uid="{00000000-0004-0000-0100-000005000000}"/>
    <hyperlink ref="P39" r:id="rId7" display="http://var.astro.cz/oejv/issues/oejv0074.pdf" xr:uid="{00000000-0004-0000-0100-000006000000}"/>
    <hyperlink ref="P40" r:id="rId8" display="http://var.astro.cz/oejv/issues/oejv0074.pdf" xr:uid="{00000000-0004-0000-0100-000007000000}"/>
    <hyperlink ref="P41" r:id="rId9" display="http://var.astro.cz/oejv/issues/oejv0074.pdf" xr:uid="{00000000-0004-0000-0100-000008000000}"/>
    <hyperlink ref="P42" r:id="rId10" display="http://var.astro.cz/oejv/issues/oejv0074.pdf" xr:uid="{00000000-0004-0000-0100-000009000000}"/>
    <hyperlink ref="P43" r:id="rId11" display="http://var.astro.cz/oejv/issues/oejv0074.pdf" xr:uid="{00000000-0004-0000-0100-00000A000000}"/>
    <hyperlink ref="P144" r:id="rId12" display="http://var.astro.cz/oejv/issues/oejv0094.pdf" xr:uid="{00000000-0004-0000-0100-00000B000000}"/>
    <hyperlink ref="P145" r:id="rId13" display="http://var.astro.cz/oejv/issues/oejv0094.pdf" xr:uid="{00000000-0004-0000-0100-00000C000000}"/>
    <hyperlink ref="P146" r:id="rId14" display="http://var.astro.cz/oejv/issues/oejv0094.pdf" xr:uid="{00000000-0004-0000-0100-00000D000000}"/>
    <hyperlink ref="P147" r:id="rId15" display="http://var.astro.cz/oejv/issues/oejv0094.pdf" xr:uid="{00000000-0004-0000-0100-00000E000000}"/>
    <hyperlink ref="P148" r:id="rId16" display="http://var.astro.cz/oejv/issues/oejv0094.pdf" xr:uid="{00000000-0004-0000-0100-00000F000000}"/>
    <hyperlink ref="P149" r:id="rId17" display="http://var.astro.cz/oejv/issues/oejv0094.pdf" xr:uid="{00000000-0004-0000-0100-000010000000}"/>
    <hyperlink ref="P150" r:id="rId18" display="http://var.astro.cz/oejv/issues/oejv0094.pdf" xr:uid="{00000000-0004-0000-0100-000011000000}"/>
    <hyperlink ref="P151" r:id="rId19" display="http://var.astro.cz/oejv/issues/oejv0094.pdf" xr:uid="{00000000-0004-0000-0100-000012000000}"/>
    <hyperlink ref="P152" r:id="rId20" display="http://var.astro.cz/oejv/issues/oejv0107.pdf" xr:uid="{00000000-0004-0000-0100-000013000000}"/>
    <hyperlink ref="P153" r:id="rId21" display="http://var.astro.cz/oejv/issues/oejv0107.pdf" xr:uid="{00000000-0004-0000-0100-000014000000}"/>
    <hyperlink ref="P44" r:id="rId22" display="http://www.bav-astro.de/sfs/BAVM_link.php?BAVMnr=215" xr:uid="{00000000-0004-0000-0100-000015000000}"/>
    <hyperlink ref="P45" r:id="rId23" display="http://www.konkoly.hu/cgi-bin/IBVS?5992" xr:uid="{00000000-0004-0000-0100-000016000000}"/>
    <hyperlink ref="P46" r:id="rId24" display="http://www.bav-astro.de/sfs/BAVM_link.php?BAVMnr=232" xr:uid="{00000000-0004-0000-0100-000017000000}"/>
    <hyperlink ref="P47" r:id="rId25" display="http://www.konkoly.hu/cgi-bin/IBVS?6029" xr:uid="{00000000-0004-0000-0100-000018000000}"/>
    <hyperlink ref="P48" r:id="rId26" display="http://www.konkoly.hu/cgi-bin/IBVS?6093" xr:uid="{00000000-0004-0000-0100-000019000000}"/>
    <hyperlink ref="P49" r:id="rId27" display="http://www.bav-astro.de/sfs/BAVM_link.php?BAVMnr=234" xr:uid="{00000000-0004-0000-0100-00001A000000}"/>
    <hyperlink ref="P50" r:id="rId28" display="http://www.bav-astro.de/sfs/BAVM_link.php?BAVMnr=238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2024-01-31T03:49:27Z</dcterms:modified>
</cp:coreProperties>
</file>