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33D7145-CA15-4600-A7CF-8064B1478EC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6" i="1" l="1"/>
  <c r="F17" i="1" s="1"/>
  <c r="D9" i="1"/>
  <c r="C9" i="1"/>
  <c r="E26" i="1"/>
  <c r="F26" i="1"/>
  <c r="G26" i="1"/>
  <c r="K26" i="1"/>
  <c r="G4" i="1"/>
  <c r="F4" i="1"/>
  <c r="Q26" i="1"/>
  <c r="E24" i="1"/>
  <c r="F24" i="1"/>
  <c r="G24" i="1"/>
  <c r="K24" i="1"/>
  <c r="E23" i="1"/>
  <c r="F23" i="1"/>
  <c r="G23" i="1"/>
  <c r="K23" i="1"/>
  <c r="E25" i="1"/>
  <c r="F25" i="1"/>
  <c r="G25" i="1"/>
  <c r="K25" i="1"/>
  <c r="Q24" i="1"/>
  <c r="F22" i="1"/>
  <c r="G22" i="1"/>
  <c r="K22" i="1"/>
  <c r="Q23" i="1"/>
  <c r="Q25" i="1"/>
  <c r="E22" i="1"/>
  <c r="Q22" i="1"/>
  <c r="E21" i="1"/>
  <c r="F21" i="1"/>
  <c r="G21" i="1"/>
  <c r="H21" i="1"/>
  <c r="C17" i="1"/>
  <c r="Q21" i="1"/>
  <c r="C11" i="1"/>
  <c r="C12" i="1"/>
  <c r="C16" i="1" l="1"/>
  <c r="D18" i="1" s="1"/>
  <c r="O22" i="1"/>
  <c r="O23" i="1"/>
  <c r="C15" i="1"/>
  <c r="O24" i="1"/>
  <c r="O21" i="1"/>
  <c r="O26" i="1"/>
  <c r="O25" i="1"/>
  <c r="C18" i="1" l="1"/>
  <c r="F18" i="1"/>
  <c r="F19" i="1" s="1"/>
</calcChain>
</file>

<file path=xl/sharedStrings.xml><?xml version="1.0" encoding="utf-8"?>
<sst xmlns="http://schemas.openxmlformats.org/spreadsheetml/2006/main" count="61" uniqueCount="50">
  <si>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</si>
  <si>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</si>
  <si>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</si>
  <si>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</si>
  <si>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</si>
  <si>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</si>
  <si>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</si>
  <si>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</si>
  <si>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</si>
  <si>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</si>
  <si>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</si>
  <si>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</si>
  <si>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</si>
  <si>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</si>
  <si>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</si>
  <si>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</si>
  <si>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</si>
  <si>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</si>
  <si>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</si>
  <si>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</si>
  <si>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</si>
  <si>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</si>
  <si>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</si>
  <si>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</si>
  <si>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</si>
  <si>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</si>
  <si>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</si>
  <si>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</si>
  <si>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</si>
  <si>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</si>
  <si>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</si>
  <si>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</si>
  <si>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</si>
  <si>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not avail.</t>
  </si>
  <si>
    <t>GCVS 4 Eph.</t>
  </si>
  <si>
    <t>V0504 Cyg / na</t>
  </si>
  <si>
    <t>EB</t>
  </si>
  <si>
    <t>??</t>
  </si>
  <si>
    <t>IBVS 5874</t>
  </si>
  <si>
    <t>I</t>
  </si>
  <si>
    <t>OEJV 0160</t>
  </si>
  <si>
    <t>OEJV 0165</t>
  </si>
  <si>
    <t>6,00E-05</t>
  </si>
  <si>
    <t>OEJV 0211</t>
  </si>
  <si>
    <t>Add cycle</t>
  </si>
  <si>
    <t>Old Cycle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</si>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</sst>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/>
    <xf numFmtId="0" fontId="19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6" xfId="0" applyFont="1" applyFill="1" applyBorder="1" applyAlignment="1">
      <alignment horizontal="left" vertical="center"/>
    </xf>
    <xf numFmtId="0" fontId="11" fillId="0" borderId="0" xfId="0" applyFont="1" applyAlignment="1"/>
    <xf numFmtId="0" fontId="5" fillId="0" borderId="1" xfId="0" applyFont="1" applyBorder="1" applyAlignment="1">
      <alignment vertical="center"/>
    </xf>
    <xf numFmtId="0" fontId="5" fillId="0" borderId="1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6" fillId="3" borderId="0" xfId="0" applyFont="1" applyFill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7" applyFont="1"/>
    <xf numFmtId="0" fontId="17" fillId="0" borderId="0" xfId="7" applyFont="1" applyAlignment="1">
      <alignment horizontal="center"/>
    </xf>
    <xf numFmtId="0" fontId="17" fillId="0" borderId="0" xfId="7" applyFont="1" applyAlignment="1">
      <alignment horizontal="left"/>
    </xf>
    <xf numFmtId="0" fontId="9" fillId="0" borderId="0" xfId="0" applyNumberFormat="1" applyFont="1" applyAlignment="1">
      <alignment horizontal="left" vertical="top"/>
    </xf>
    <xf numFmtId="0" fontId="9" fillId="0" borderId="0" xfId="0" applyNumberFormat="1" applyFont="1">
      <alignment vertical="top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V0540 Cyg -- O-C Diagr.</a:t>
            </a:r>
          </a:p>
        </c:rich>
      </c:tx>
      <c:layout>
        <c:manualLayout>
          <c:xMode val="edge"/>
          <c:yMode val="edge"/>
          <c:x val="0.3624060150375940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74503</c:v>
                </c:pt>
                <c:pt idx="2">
                  <c:v>79837</c:v>
                </c:pt>
                <c:pt idx="3">
                  <c:v>80784</c:v>
                </c:pt>
                <c:pt idx="4">
                  <c:v>80784</c:v>
                </c:pt>
                <c:pt idx="5">
                  <c:v>85242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CE-434E-8B82-3C2848CA0FA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74503</c:v>
                </c:pt>
                <c:pt idx="2">
                  <c:v>79837</c:v>
                </c:pt>
                <c:pt idx="3">
                  <c:v>80784</c:v>
                </c:pt>
                <c:pt idx="4">
                  <c:v>80784</c:v>
                </c:pt>
                <c:pt idx="5">
                  <c:v>85242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CE-434E-8B82-3C2848CA0FA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74503</c:v>
                </c:pt>
                <c:pt idx="2">
                  <c:v>79837</c:v>
                </c:pt>
                <c:pt idx="3">
                  <c:v>80784</c:v>
                </c:pt>
                <c:pt idx="4">
                  <c:v>80784</c:v>
                </c:pt>
                <c:pt idx="5">
                  <c:v>85242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CE-434E-8B82-3C2848CA0FA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74503</c:v>
                </c:pt>
                <c:pt idx="2">
                  <c:v>79837</c:v>
                </c:pt>
                <c:pt idx="3">
                  <c:v>80784</c:v>
                </c:pt>
                <c:pt idx="4">
                  <c:v>80784</c:v>
                </c:pt>
                <c:pt idx="5">
                  <c:v>85242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-0.20608199999696808</c:v>
                </c:pt>
                <c:pt idx="2">
                  <c:v>-0.22120799999538576</c:v>
                </c:pt>
                <c:pt idx="3">
                  <c:v>-0.22415600000385894</c:v>
                </c:pt>
                <c:pt idx="4">
                  <c:v>-0.22407599999860395</c:v>
                </c:pt>
                <c:pt idx="5">
                  <c:v>-0.22939799980667885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CE-434E-8B82-3C2848CA0FA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74503</c:v>
                </c:pt>
                <c:pt idx="2">
                  <c:v>79837</c:v>
                </c:pt>
                <c:pt idx="3">
                  <c:v>80784</c:v>
                </c:pt>
                <c:pt idx="4">
                  <c:v>80784</c:v>
                </c:pt>
                <c:pt idx="5">
                  <c:v>85242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CE-434E-8B82-3C2848CA0FA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74503</c:v>
                </c:pt>
                <c:pt idx="2">
                  <c:v>79837</c:v>
                </c:pt>
                <c:pt idx="3">
                  <c:v>80784</c:v>
                </c:pt>
                <c:pt idx="4">
                  <c:v>80784</c:v>
                </c:pt>
                <c:pt idx="5">
                  <c:v>85242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CE-434E-8B82-3C2848CA0FA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74503</c:v>
                </c:pt>
                <c:pt idx="2">
                  <c:v>79837</c:v>
                </c:pt>
                <c:pt idx="3">
                  <c:v>80784</c:v>
                </c:pt>
                <c:pt idx="4">
                  <c:v>80784</c:v>
                </c:pt>
                <c:pt idx="5">
                  <c:v>85242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CE-434E-8B82-3C2848CA0FA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74503</c:v>
                </c:pt>
                <c:pt idx="2">
                  <c:v>79837</c:v>
                </c:pt>
                <c:pt idx="3">
                  <c:v>80784</c:v>
                </c:pt>
                <c:pt idx="4">
                  <c:v>80784</c:v>
                </c:pt>
                <c:pt idx="5">
                  <c:v>85242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-4.2036871412936494E-2</c:v>
                </c:pt>
                <c:pt idx="1">
                  <c:v>-0.20821034664868565</c:v>
                </c:pt>
                <c:pt idx="2">
                  <c:v>-0.22010744229459905</c:v>
                </c:pt>
                <c:pt idx="3">
                  <c:v>-0.22221965631347421</c:v>
                </c:pt>
                <c:pt idx="4">
                  <c:v>-0.22221965631347421</c:v>
                </c:pt>
                <c:pt idx="5">
                  <c:v>-0.23216289823126235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CE-434E-8B82-3C2848CA0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283840"/>
        <c:axId val="1"/>
      </c:scatterChart>
      <c:valAx>
        <c:axId val="717283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283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F1E4363-F42B-65A3-EC0D-8607824BC4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9: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5703125" customWidth="1"/>
    <col min="6" max="6" width="18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35</v>
      </c>
      <c r="E1" s="30"/>
      <c r="F1" s="30"/>
      <c r="G1" s="31" t="s">
        <v>36</v>
      </c>
      <c r="H1" s="32" t="s">
        <v>37</v>
      </c>
      <c r="I1" s="28" t="s">
        <v>33</v>
      </c>
      <c r="J1" s="28" t="s">
        <v>33</v>
      </c>
      <c r="K1" s="33">
        <v>28097.383999999998</v>
      </c>
      <c r="L1" s="33">
        <v>0.35169400000000001</v>
      </c>
    </row>
    <row r="2" spans="1:12" x14ac:dyDescent="0.2">
      <c r="A2" t="s">
        <v>22</v>
      </c>
      <c r="B2" t="s">
        <v>36</v>
      </c>
      <c r="C2" s="9"/>
    </row>
    <row r="3" spans="1:12" ht="13.5" thickBot="1" x14ac:dyDescent="0.25"/>
    <row r="4" spans="1:12" ht="14.25" thickTop="1" thickBot="1" x14ac:dyDescent="0.25">
      <c r="A4" s="27" t="s">
        <v>34</v>
      </c>
      <c r="C4" s="7" t="s">
        <v>33</v>
      </c>
      <c r="D4" s="8" t="s">
        <v>33</v>
      </c>
      <c r="F4" s="23" t="str">
        <f>"F"&amp;B9</f>
        <v>F22</v>
      </c>
      <c r="G4" s="24" t="str">
        <f>"G"&amp;B9</f>
        <v>G22</v>
      </c>
    </row>
    <row r="5" spans="1:12" ht="13.5" thickTop="1" x14ac:dyDescent="0.2">
      <c r="A5" s="10" t="s">
        <v>27</v>
      </c>
      <c r="B5" s="11"/>
      <c r="C5" s="12">
        <v>-9.5</v>
      </c>
      <c r="D5" s="11" t="s">
        <v>28</v>
      </c>
    </row>
    <row r="6" spans="1:12" x14ac:dyDescent="0.2">
      <c r="A6" s="4" t="s">
        <v>0</v>
      </c>
    </row>
    <row r="7" spans="1:12" x14ac:dyDescent="0.2">
      <c r="A7" t="s">
        <v>1</v>
      </c>
      <c r="C7">
        <v>28097.383999999998</v>
      </c>
    </row>
    <row r="8" spans="1:12" x14ac:dyDescent="0.2">
      <c r="A8" t="s">
        <v>2</v>
      </c>
      <c r="C8">
        <v>0.35169400000000001</v>
      </c>
      <c r="D8" s="29" t="s">
        <v>37</v>
      </c>
    </row>
    <row r="9" spans="1:12" x14ac:dyDescent="0.2">
      <c r="A9" s="25" t="s">
        <v>32</v>
      </c>
      <c r="B9" s="26">
        <v>22</v>
      </c>
      <c r="C9" s="43" t="str">
        <f>"F"&amp;B9</f>
        <v>F22</v>
      </c>
      <c r="D9" s="24" t="str">
        <f>"G"&amp;B9</f>
        <v>G22</v>
      </c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44">
        <f ca="1">INTERCEPT(INDIRECT($D$9):G978,INDIRECT($C$9):F978)</f>
        <v>-4.2036871412936494E-2</v>
      </c>
      <c r="D11" s="13"/>
      <c r="E11" s="11"/>
    </row>
    <row r="12" spans="1:12" x14ac:dyDescent="0.2">
      <c r="A12" s="11" t="s">
        <v>15</v>
      </c>
      <c r="B12" s="11"/>
      <c r="C12" s="44">
        <f ca="1">SLOPE(INDIRECT($D$9):G978,INDIRECT($C$9):F978)</f>
        <v>-2.2304266302799775E-6</v>
      </c>
      <c r="D12" s="13"/>
      <c r="E12" s="11"/>
    </row>
    <row r="13" spans="1:12" x14ac:dyDescent="0.2">
      <c r="A13" s="11" t="s">
        <v>17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>
        <f ca="1">(C7+C11)+(C8+C12)*INT(MAX(F21:F3533))</f>
        <v>58076.251785101769</v>
      </c>
      <c r="E15" s="16" t="s">
        <v>44</v>
      </c>
      <c r="F15" s="12">
        <v>1</v>
      </c>
    </row>
    <row r="16" spans="1:12" x14ac:dyDescent="0.2">
      <c r="A16" s="18" t="s">
        <v>3</v>
      </c>
      <c r="B16" s="11"/>
      <c r="C16" s="19">
        <f ca="1">+C8+C12</f>
        <v>0.35169176957336973</v>
      </c>
      <c r="E16" s="16" t="s">
        <v>29</v>
      </c>
      <c r="F16" s="17">
        <f ca="1">NOW()+15018.5+$C$5/24</f>
        <v>60340.707561342591</v>
      </c>
    </row>
    <row r="17" spans="1:17" ht="13.5" thickBot="1" x14ac:dyDescent="0.25">
      <c r="A17" s="16" t="s">
        <v>26</v>
      </c>
      <c r="B17" s="11"/>
      <c r="C17" s="11">
        <f>COUNT(C21:C2191)</f>
        <v>6</v>
      </c>
      <c r="E17" s="16" t="s">
        <v>45</v>
      </c>
      <c r="F17" s="17">
        <f ca="1">ROUND(2*(F16-$C$7)/$C$8,0)/2+F15</f>
        <v>91681</v>
      </c>
    </row>
    <row r="18" spans="1:17" ht="14.25" thickTop="1" thickBot="1" x14ac:dyDescent="0.25">
      <c r="A18" s="18" t="s">
        <v>4</v>
      </c>
      <c r="B18" s="11"/>
      <c r="C18" s="21">
        <f ca="1">+C15</f>
        <v>58076.251785101769</v>
      </c>
      <c r="D18" s="22">
        <f ca="1">+C16</f>
        <v>0.35169176957336973</v>
      </c>
      <c r="E18" s="16" t="s">
        <v>30</v>
      </c>
      <c r="F18" s="24">
        <f ca="1">ROUND(2*(F16-$C$15)/$C$16,0)/2+F15</f>
        <v>6440</v>
      </c>
    </row>
    <row r="19" spans="1:17" ht="13.5" thickTop="1" x14ac:dyDescent="0.2">
      <c r="E19" s="16" t="s">
        <v>31</v>
      </c>
      <c r="F19" s="20">
        <f ca="1">+$C$15+$C$16*F18-15018.5-$C$5/24</f>
        <v>45323.042614487604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46</v>
      </c>
      <c r="I20" s="6" t="s">
        <v>47</v>
      </c>
      <c r="J20" s="6" t="s">
        <v>48</v>
      </c>
      <c r="K20" s="6" t="s">
        <v>49</v>
      </c>
      <c r="L20" s="6" t="s">
        <v>23</v>
      </c>
      <c r="M20" s="6" t="s">
        <v>24</v>
      </c>
      <c r="N20" s="6" t="s">
        <v>25</v>
      </c>
      <c r="O20" s="6" t="s">
        <v>21</v>
      </c>
      <c r="P20" s="5" t="s">
        <v>20</v>
      </c>
      <c r="Q20" s="3" t="s">
        <v>13</v>
      </c>
    </row>
    <row r="21" spans="1:17" x14ac:dyDescent="0.2">
      <c r="A21" s="29" t="s">
        <v>37</v>
      </c>
      <c r="C21" s="9">
        <v>28097.383999999998</v>
      </c>
      <c r="D21" s="9" t="s">
        <v>12</v>
      </c>
      <c r="E21">
        <f t="shared" ref="E21:E26" si="0">+(C21-C$7)/C$8</f>
        <v>0</v>
      </c>
      <c r="F21">
        <f>ROUND(2*E21,0)/2</f>
        <v>0</v>
      </c>
      <c r="G21">
        <f t="shared" ref="G21:G26" si="1">+C21-(C$7+F21*C$8)</f>
        <v>0</v>
      </c>
      <c r="H21">
        <f>+G21</f>
        <v>0</v>
      </c>
      <c r="O21">
        <f t="shared" ref="O21:O26" ca="1" si="2">+C$11+C$12*$F21</f>
        <v>-4.2036871412936494E-2</v>
      </c>
      <c r="Q21" s="2">
        <f t="shared" ref="Q21:Q26" si="3">+C21-15018.5</f>
        <v>13078.883999999998</v>
      </c>
    </row>
    <row r="22" spans="1:17" x14ac:dyDescent="0.2">
      <c r="A22" s="34" t="s">
        <v>38</v>
      </c>
      <c r="B22" s="35" t="s">
        <v>39</v>
      </c>
      <c r="C22" s="34">
        <v>54299.436000000002</v>
      </c>
      <c r="D22" s="34">
        <v>2.9999999999999997E-4</v>
      </c>
      <c r="E22">
        <f t="shared" si="0"/>
        <v>74502.414030378684</v>
      </c>
      <c r="F22" s="36">
        <f>ROUND(2*E22,0)/2+0.5</f>
        <v>74503</v>
      </c>
      <c r="G22">
        <f t="shared" si="1"/>
        <v>-0.20608199999696808</v>
      </c>
      <c r="K22">
        <f>+G22</f>
        <v>-0.20608199999696808</v>
      </c>
      <c r="O22">
        <f t="shared" ca="1" si="2"/>
        <v>-0.20821034664868565</v>
      </c>
      <c r="Q22" s="2">
        <f t="shared" si="3"/>
        <v>39280.936000000002</v>
      </c>
    </row>
    <row r="23" spans="1:17" x14ac:dyDescent="0.2">
      <c r="A23" s="37" t="s">
        <v>40</v>
      </c>
      <c r="B23" s="38" t="s">
        <v>39</v>
      </c>
      <c r="C23" s="39">
        <v>56175.356670000001</v>
      </c>
      <c r="D23" s="39">
        <v>1E-4</v>
      </c>
      <c r="E23">
        <f t="shared" si="0"/>
        <v>79836.371021399289</v>
      </c>
      <c r="F23" s="36">
        <f>ROUND(2*E23,0)/2+0.5</f>
        <v>79837</v>
      </c>
      <c r="G23">
        <f t="shared" si="1"/>
        <v>-0.22120799999538576</v>
      </c>
      <c r="K23">
        <f>+G23</f>
        <v>-0.22120799999538576</v>
      </c>
      <c r="O23">
        <f t="shared" ca="1" si="2"/>
        <v>-0.22010744229459905</v>
      </c>
      <c r="Q23" s="2">
        <f t="shared" si="3"/>
        <v>41156.856670000001</v>
      </c>
    </row>
    <row r="24" spans="1:17" x14ac:dyDescent="0.2">
      <c r="A24" s="39" t="s">
        <v>41</v>
      </c>
      <c r="B24" s="38"/>
      <c r="C24" s="39">
        <v>56508.407939999997</v>
      </c>
      <c r="D24" s="39" t="s">
        <v>42</v>
      </c>
      <c r="E24">
        <f t="shared" si="0"/>
        <v>80783.362639112413</v>
      </c>
      <c r="F24" s="36">
        <f>ROUND(2*E24,0)/2+0.5</f>
        <v>80784</v>
      </c>
      <c r="G24">
        <f t="shared" si="1"/>
        <v>-0.22415600000385894</v>
      </c>
      <c r="K24">
        <f>+G24</f>
        <v>-0.22415600000385894</v>
      </c>
      <c r="O24">
        <f t="shared" ca="1" si="2"/>
        <v>-0.22221965631347421</v>
      </c>
      <c r="Q24" s="2">
        <f t="shared" si="3"/>
        <v>41489.907939999997</v>
      </c>
    </row>
    <row r="25" spans="1:17" x14ac:dyDescent="0.2">
      <c r="A25" s="37" t="s">
        <v>40</v>
      </c>
      <c r="B25" s="38" t="s">
        <v>39</v>
      </c>
      <c r="C25" s="39">
        <v>56508.408020000003</v>
      </c>
      <c r="D25" s="39">
        <v>1E-4</v>
      </c>
      <c r="E25">
        <f t="shared" si="0"/>
        <v>80783.362866582887</v>
      </c>
      <c r="F25" s="36">
        <f>ROUND(2*E25,0)/2+0.5</f>
        <v>80784</v>
      </c>
      <c r="G25">
        <f t="shared" si="1"/>
        <v>-0.22407599999860395</v>
      </c>
      <c r="K25">
        <f>+G25</f>
        <v>-0.22407599999860395</v>
      </c>
      <c r="O25">
        <f t="shared" ca="1" si="2"/>
        <v>-0.22221965631347421</v>
      </c>
      <c r="Q25" s="2">
        <f t="shared" si="3"/>
        <v>41489.908020000003</v>
      </c>
    </row>
    <row r="26" spans="1:17" x14ac:dyDescent="0.2">
      <c r="A26" s="40" t="s">
        <v>43</v>
      </c>
      <c r="B26" s="41" t="s">
        <v>39</v>
      </c>
      <c r="C26" s="42">
        <v>58076.254550000187</v>
      </c>
      <c r="D26" s="42">
        <v>4.0000000000000002E-4</v>
      </c>
      <c r="E26">
        <f t="shared" si="0"/>
        <v>85241.347734110299</v>
      </c>
      <c r="F26" s="36">
        <f>ROUND(2*E26,0)/2+0.5</f>
        <v>85242</v>
      </c>
      <c r="G26">
        <f t="shared" si="1"/>
        <v>-0.22939799980667885</v>
      </c>
      <c r="K26">
        <f>+G26</f>
        <v>-0.22939799980667885</v>
      </c>
      <c r="O26">
        <f t="shared" ca="1" si="2"/>
        <v>-0.23216289823126235</v>
      </c>
      <c r="Q26" s="2">
        <f t="shared" si="3"/>
        <v>43057.754550000187</v>
      </c>
    </row>
    <row r="27" spans="1:17" x14ac:dyDescent="0.2">
      <c r="C27" s="9"/>
      <c r="D27" s="9"/>
      <c r="Q27" s="2"/>
    </row>
    <row r="28" spans="1:17" x14ac:dyDescent="0.2">
      <c r="C28" s="9"/>
      <c r="D28" s="9"/>
      <c r="Q28" s="2"/>
    </row>
    <row r="29" spans="1:17" x14ac:dyDescent="0.2">
      <c r="C29" s="9"/>
      <c r="D29" s="9"/>
      <c r="Q29" s="2"/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rotectedRanges>
    <protectedRange sqref="A26:D26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2024-01-31T03:58:53Z</dcterms:modified>
</cp:coreProperties>
</file>