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A3EB2D7-E18D-4DF1-891D-1ADB68582F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25" i="1"/>
  <c r="Q26" i="1"/>
  <c r="G14" i="2"/>
  <c r="C14" i="2"/>
  <c r="G16" i="2"/>
  <c r="C16" i="2"/>
  <c r="G13" i="2"/>
  <c r="C13" i="2"/>
  <c r="G15" i="2"/>
  <c r="C15" i="2"/>
  <c r="E15" i="2"/>
  <c r="G12" i="2"/>
  <c r="C12" i="2"/>
  <c r="G11" i="2"/>
  <c r="C11" i="2"/>
  <c r="E11" i="2"/>
  <c r="H14" i="2"/>
  <c r="D14" i="2"/>
  <c r="B14" i="2"/>
  <c r="A14" i="2"/>
  <c r="H16" i="2"/>
  <c r="B16" i="2"/>
  <c r="D16" i="2"/>
  <c r="A16" i="2"/>
  <c r="H13" i="2"/>
  <c r="D13" i="2"/>
  <c r="B13" i="2"/>
  <c r="A13" i="2"/>
  <c r="H15" i="2"/>
  <c r="B15" i="2"/>
  <c r="D15" i="2"/>
  <c r="A15" i="2"/>
  <c r="H12" i="2"/>
  <c r="D12" i="2"/>
  <c r="B12" i="2"/>
  <c r="A12" i="2"/>
  <c r="H11" i="2"/>
  <c r="B11" i="2"/>
  <c r="D11" i="2"/>
  <c r="A11" i="2"/>
  <c r="Q24" i="1"/>
  <c r="F16" i="1"/>
  <c r="C17" i="1"/>
  <c r="Q23" i="1"/>
  <c r="Q22" i="1"/>
  <c r="C21" i="1"/>
  <c r="E21" i="1"/>
  <c r="F21" i="1"/>
  <c r="C7" i="1"/>
  <c r="E25" i="1"/>
  <c r="F25" i="1"/>
  <c r="C8" i="1"/>
  <c r="E14" i="2"/>
  <c r="E16" i="2"/>
  <c r="Q21" i="1"/>
  <c r="E22" i="1"/>
  <c r="E26" i="1"/>
  <c r="F26" i="1"/>
  <c r="G26" i="1"/>
  <c r="I26" i="1"/>
  <c r="G21" i="1"/>
  <c r="H21" i="1"/>
  <c r="E24" i="1"/>
  <c r="F24" i="1"/>
  <c r="G24" i="1"/>
  <c r="J24" i="1"/>
  <c r="G25" i="1"/>
  <c r="I25" i="1"/>
  <c r="E23" i="1"/>
  <c r="F23" i="1"/>
  <c r="G23" i="1"/>
  <c r="J23" i="1"/>
  <c r="F22" i="1"/>
  <c r="G22" i="1"/>
  <c r="E12" i="2"/>
  <c r="E13" i="2"/>
  <c r="J22" i="1"/>
  <c r="C11" i="1"/>
  <c r="C12" i="1"/>
  <c r="C16" i="1" l="1"/>
  <c r="D18" i="1" s="1"/>
  <c r="O22" i="1"/>
  <c r="O25" i="1"/>
  <c r="O23" i="1"/>
  <c r="C15" i="1"/>
  <c r="O26" i="1"/>
  <c r="O21" i="1"/>
  <c r="O24" i="1"/>
  <c r="F17" i="1"/>
  <c r="C18" i="1" l="1"/>
  <c r="F18" i="1"/>
  <c r="F19" i="1" s="1"/>
</calcChain>
</file>

<file path=xl/sharedStrings.xml><?xml version="1.0" encoding="utf-8"?>
<sst xmlns="http://schemas.openxmlformats.org/spreadsheetml/2006/main" count="121" uniqueCount="94">
  <si>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</si>
  <si>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</si>
  <si>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</si>
  <si>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</si>
  <si>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</si>
  <si>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</si>
  <si>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</si>
  <si>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</si>
  <si>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</si>
  <si>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</si>
  <si>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</si>
  <si>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</si>
  <si>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</si>
  <si>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</si>
  <si>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</si>
  <si>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</si>
  <si>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</si>
  <si>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</si>
  <si>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</si>
  <si>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</si>
  <si>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</si>
  <si>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</si>
  <si>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</si>
  <si>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</si>
  <si>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</si>
  <si>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</si>
  <si>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</si>
  <si>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</si>
  <si>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</t>
  </si>
  <si>
    <t>IBVS 5643</t>
  </si>
  <si>
    <t># of data points:</t>
  </si>
  <si>
    <t>IBVS 5731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</si>
  <si>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</si>
  <si>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</si>
  <si>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</si>
  <si>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</si>
  <si>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</si>
  <si>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</si>
  <si>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</si>
  <si>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</si>
  <si>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5959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</si>
  <si>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</si>
  <si>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</si>
  <si>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</si>
  <si>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</si>
  <si>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</si>
  <si>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</si>
  <si>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</si>
  <si>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</si>
  <si>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</si>
  <si>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</si>
  <si>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</si>
  <si>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</si>
  <si>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2452386.4415 </t>
  </si>
  <si>
    <t> 21.04.2002 22:35 </t>
  </si>
  <si>
    <t> 0.0464 </t>
  </si>
  <si>
    <t>E </t>
  </si>
  <si>
    <t>?</t>
  </si>
  <si>
    <t> R.Diethelm </t>
  </si>
  <si>
    <t> BBS 120 </t>
  </si>
  <si>
    <t>2452868.4904 </t>
  </si>
  <si>
    <t> 16.08.2003 23:46 </t>
  </si>
  <si>
    <t> 0.1561 </t>
  </si>
  <si>
    <t>-I</t>
  </si>
  <si>
    <t> F.Agerer </t>
  </si>
  <si>
    <t>BAVM 172 </t>
  </si>
  <si>
    <t>2453613.5407 </t>
  </si>
  <si>
    <t> 31.08.2005 00:58 </t>
  </si>
  <si>
    <t>17027</t>
  </si>
  <si>
    <t> 0.1718 </t>
  </si>
  <si>
    <t> M. Zejda et al. </t>
  </si>
  <si>
    <t>IBVS 5741 </t>
  </si>
  <si>
    <t>2453621.5846 </t>
  </si>
  <si>
    <t> 08.09.2005 02:01 </t>
  </si>
  <si>
    <t>17032</t>
  </si>
  <si>
    <t> 0.1699 </t>
  </si>
  <si>
    <t>C </t>
  </si>
  <si>
    <t> Agerer </t>
  </si>
  <si>
    <t>BAVM 178 </t>
  </si>
  <si>
    <t>2455075.4765 </t>
  </si>
  <si>
    <t> 31.08.2009 23:26 </t>
  </si>
  <si>
    <t>17935.5</t>
  </si>
  <si>
    <t> 0.1984 </t>
  </si>
  <si>
    <t>BAVM 212 </t>
  </si>
  <si>
    <t>2455396.5066 </t>
  </si>
  <si>
    <t> 19.07.2010 00:09 </t>
  </si>
  <si>
    <t>18135</t>
  </si>
  <si>
    <t> 0.2039 </t>
  </si>
  <si>
    <t>o</t>
  </si>
  <si>
    <t> U.Schmidt </t>
  </si>
  <si>
    <t>BAVM 214 </t>
  </si>
  <si>
    <t>II</t>
  </si>
  <si>
    <t>IBVS 5741</t>
  </si>
  <si>
    <t>V0509 Cyg / GSC 03578-02519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</si>
</sst>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NumberForma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V0509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34168126798494"/>
          <c:w val="0.8190636509425255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16564</c:v>
                </c:pt>
                <c:pt idx="2">
                  <c:v>17032</c:v>
                </c:pt>
                <c:pt idx="3">
                  <c:v>18135</c:v>
                </c:pt>
                <c:pt idx="4">
                  <c:v>17027</c:v>
                </c:pt>
                <c:pt idx="5">
                  <c:v>17935.5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3-43A5-B371-5440B46DA0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16564</c:v>
                </c:pt>
                <c:pt idx="2">
                  <c:v>17032</c:v>
                </c:pt>
                <c:pt idx="3">
                  <c:v>18135</c:v>
                </c:pt>
                <c:pt idx="4">
                  <c:v>17027</c:v>
                </c:pt>
                <c:pt idx="5">
                  <c:v>17935.5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0.1717579999967711</c:v>
                </c:pt>
                <c:pt idx="5">
                  <c:v>0.19841699999960838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03-43A5-B371-5440B46DA0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16564</c:v>
                </c:pt>
                <c:pt idx="2">
                  <c:v>17032</c:v>
                </c:pt>
                <c:pt idx="3">
                  <c:v>18135</c:v>
                </c:pt>
                <c:pt idx="4">
                  <c:v>17027</c:v>
                </c:pt>
                <c:pt idx="5">
                  <c:v>17935.5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0.15605599999980768</c:v>
                </c:pt>
                <c:pt idx="2">
                  <c:v>0.16992800000298303</c:v>
                </c:pt>
                <c:pt idx="3">
                  <c:v>0.20389000000432134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03-43A5-B371-5440B46DA0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16564</c:v>
                </c:pt>
                <c:pt idx="2">
                  <c:v>17032</c:v>
                </c:pt>
                <c:pt idx="3">
                  <c:v>18135</c:v>
                </c:pt>
                <c:pt idx="4">
                  <c:v>17027</c:v>
                </c:pt>
                <c:pt idx="5">
                  <c:v>17935.5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03-43A5-B371-5440B46DA0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16564</c:v>
                </c:pt>
                <c:pt idx="2">
                  <c:v>17032</c:v>
                </c:pt>
                <c:pt idx="3">
                  <c:v>18135</c:v>
                </c:pt>
                <c:pt idx="4">
                  <c:v>17027</c:v>
                </c:pt>
                <c:pt idx="5">
                  <c:v>17935.5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03-43A5-B371-5440B46DA0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16564</c:v>
                </c:pt>
                <c:pt idx="2">
                  <c:v>17032</c:v>
                </c:pt>
                <c:pt idx="3">
                  <c:v>18135</c:v>
                </c:pt>
                <c:pt idx="4">
                  <c:v>17027</c:v>
                </c:pt>
                <c:pt idx="5">
                  <c:v>17935.5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03-43A5-B371-5440B46DA0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1.9E-3</c:v>
                  </c:pt>
                  <c:pt idx="3">
                    <c:v>2.8E-3</c:v>
                  </c:pt>
                  <c:pt idx="4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16564</c:v>
                </c:pt>
                <c:pt idx="2">
                  <c:v>17032</c:v>
                </c:pt>
                <c:pt idx="3">
                  <c:v>18135</c:v>
                </c:pt>
                <c:pt idx="4">
                  <c:v>17027</c:v>
                </c:pt>
                <c:pt idx="5">
                  <c:v>17935.5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03-43A5-B371-5440B46DA0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16564</c:v>
                </c:pt>
                <c:pt idx="2">
                  <c:v>17032</c:v>
                </c:pt>
                <c:pt idx="3">
                  <c:v>18135</c:v>
                </c:pt>
                <c:pt idx="4">
                  <c:v>17027</c:v>
                </c:pt>
                <c:pt idx="5">
                  <c:v>17935.5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-0.34767420005342142</c:v>
                </c:pt>
                <c:pt idx="1">
                  <c:v>0.15643266937141664</c:v>
                </c:pt>
                <c:pt idx="2">
                  <c:v>0.17067572750295634</c:v>
                </c:pt>
                <c:pt idx="3">
                  <c:v>0.20424430254374337</c:v>
                </c:pt>
                <c:pt idx="4">
                  <c:v>0.17052355807847408</c:v>
                </c:pt>
                <c:pt idx="5">
                  <c:v>0.19817274250690109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03-43A5-B371-5440B46DA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654872"/>
        <c:axId val="1"/>
      </c:scatterChart>
      <c:valAx>
        <c:axId val="724654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654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55428915488954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1827DA-C97E-E678-6ED0-0FFB62F1E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8" TargetMode="External"/><Relationship Id="rId2" Type="http://schemas.openxmlformats.org/officeDocument/2006/relationships/hyperlink" Target="http://www.konkoly.hu/cgi-bin/IBVS?5741" TargetMode="External"/><Relationship Id="rId1" Type="http://schemas.openxmlformats.org/officeDocument/2006/relationships/hyperlink" Target="http://www.bav-astro.de/sfs/BAVM_link.php?BAVMnr=172" TargetMode="External"/><Relationship Id="rId5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93</v>
      </c>
    </row>
    <row r="2" spans="1:6" x14ac:dyDescent="0.2">
      <c r="A2" t="s">
        <v>24</v>
      </c>
      <c r="B2" t="s">
        <v>28</v>
      </c>
    </row>
    <row r="3" spans="1:6" ht="13.5" thickBot="1" x14ac:dyDescent="0.25"/>
    <row r="4" spans="1:6" ht="14.25" thickTop="1" thickBot="1" x14ac:dyDescent="0.25">
      <c r="A4" s="7" t="s">
        <v>0</v>
      </c>
      <c r="C4" s="3">
        <v>26214.44</v>
      </c>
      <c r="D4" s="4">
        <v>1.609146</v>
      </c>
    </row>
    <row r="5" spans="1:6" ht="13.5" thickTop="1" x14ac:dyDescent="0.2">
      <c r="A5" s="14" t="s">
        <v>32</v>
      </c>
      <c r="B5" s="12"/>
      <c r="C5" s="15">
        <v>-9.5</v>
      </c>
      <c r="D5" s="12" t="s">
        <v>33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26214.44</v>
      </c>
    </row>
    <row r="8" spans="1:6" x14ac:dyDescent="0.2">
      <c r="A8" t="s">
        <v>3</v>
      </c>
      <c r="C8">
        <f>+D4</f>
        <v>1.609146</v>
      </c>
    </row>
    <row r="9" spans="1:6" x14ac:dyDescent="0.2">
      <c r="A9" s="28" t="s">
        <v>39</v>
      </c>
      <c r="B9" s="29">
        <v>22</v>
      </c>
      <c r="C9" s="17" t="str">
        <f>"F"&amp;B9</f>
        <v>F22</v>
      </c>
      <c r="D9" s="18" t="str">
        <f>"G"&amp;B9</f>
        <v>G22</v>
      </c>
    </row>
    <row r="10" spans="1:6" ht="13.5" thickBot="1" x14ac:dyDescent="0.25">
      <c r="A10" s="12"/>
      <c r="B10" s="12"/>
      <c r="C10" s="6" t="s">
        <v>20</v>
      </c>
      <c r="D10" s="6" t="s">
        <v>21</v>
      </c>
      <c r="E10" s="12"/>
    </row>
    <row r="11" spans="1:6" x14ac:dyDescent="0.2">
      <c r="A11" s="12" t="s">
        <v>16</v>
      </c>
      <c r="B11" s="12"/>
      <c r="C11" s="16">
        <f ca="1">INTERCEPT(INDIRECT($D$9):G992,INDIRECT($C$9):F992)</f>
        <v>-0.34767420005342142</v>
      </c>
      <c r="D11" s="5"/>
      <c r="E11" s="12"/>
    </row>
    <row r="12" spans="1:6" x14ac:dyDescent="0.2">
      <c r="A12" s="12" t="s">
        <v>17</v>
      </c>
      <c r="B12" s="12"/>
      <c r="C12" s="16">
        <f ca="1">SLOPE(INDIRECT($D$9):G992,INDIRECT($C$9):F992)</f>
        <v>3.043388489645243E-5</v>
      </c>
      <c r="D12" s="5"/>
      <c r="E12" s="12"/>
    </row>
    <row r="13" spans="1:6" x14ac:dyDescent="0.2">
      <c r="A13" s="12" t="s">
        <v>19</v>
      </c>
      <c r="B13" s="12"/>
      <c r="C13" s="5" t="s">
        <v>14</v>
      </c>
    </row>
    <row r="14" spans="1:6" x14ac:dyDescent="0.2">
      <c r="A14" s="12"/>
      <c r="B14" s="12"/>
      <c r="C14" s="12"/>
    </row>
    <row r="15" spans="1:6" x14ac:dyDescent="0.2">
      <c r="A15" s="21" t="s">
        <v>18</v>
      </c>
      <c r="B15" s="12"/>
      <c r="C15" s="22">
        <f ca="1">(C7+C11)+(C8+C12)*INT(MAX(F21:F3533))</f>
        <v>55396.506954302546</v>
      </c>
      <c r="E15" s="19" t="s">
        <v>34</v>
      </c>
      <c r="F15" s="15">
        <v>1</v>
      </c>
    </row>
    <row r="16" spans="1:6" x14ac:dyDescent="0.2">
      <c r="A16" s="23" t="s">
        <v>4</v>
      </c>
      <c r="B16" s="12"/>
      <c r="C16" s="24">
        <f ca="1">+C8+C12</f>
        <v>1.6091764338848964</v>
      </c>
      <c r="E16" s="19" t="s">
        <v>35</v>
      </c>
      <c r="F16" s="20">
        <f ca="1">NOW()+15018.5+$C$5/24</f>
        <v>60340.710507754629</v>
      </c>
    </row>
    <row r="17" spans="1:18" ht="13.5" thickBot="1" x14ac:dyDescent="0.25">
      <c r="A17" s="19" t="s">
        <v>30</v>
      </c>
      <c r="B17" s="12"/>
      <c r="C17" s="12">
        <f>COUNT(C21:C2191)</f>
        <v>6</v>
      </c>
      <c r="E17" s="19" t="s">
        <v>36</v>
      </c>
      <c r="F17" s="20">
        <f ca="1">ROUND(2*(F16-$C$7)/$C$8,0)/2+F15</f>
        <v>21208.5</v>
      </c>
    </row>
    <row r="18" spans="1:18" ht="14.25" thickTop="1" thickBot="1" x14ac:dyDescent="0.25">
      <c r="A18" s="23" t="s">
        <v>5</v>
      </c>
      <c r="B18" s="12"/>
      <c r="C18" s="26">
        <f ca="1">+C15</f>
        <v>55396.506954302546</v>
      </c>
      <c r="D18" s="27">
        <f ca="1">+C16</f>
        <v>1.6091764338848964</v>
      </c>
      <c r="E18" s="19" t="s">
        <v>37</v>
      </c>
      <c r="F18" s="18">
        <f ca="1">ROUND(2*(F16-$C$15)/$C$16,0)/2+F15</f>
        <v>3073.5</v>
      </c>
    </row>
    <row r="19" spans="1:18" ht="13.5" thickTop="1" x14ac:dyDescent="0.2">
      <c r="E19" s="19" t="s">
        <v>38</v>
      </c>
      <c r="F19" s="25">
        <f ca="1">+$C$15+$C$16*F18-15018.5-$C$5/24</f>
        <v>45324.206557181111</v>
      </c>
    </row>
    <row r="20" spans="1:18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49</v>
      </c>
      <c r="I20" s="9" t="s">
        <v>52</v>
      </c>
      <c r="J20" s="9" t="s">
        <v>46</v>
      </c>
      <c r="K20" s="9" t="s">
        <v>44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</row>
    <row r="21" spans="1:18" x14ac:dyDescent="0.2">
      <c r="A21" t="s">
        <v>12</v>
      </c>
      <c r="C21" s="13">
        <f>+C4</f>
        <v>26214.44</v>
      </c>
      <c r="D21" s="13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-0.34767420005342142</v>
      </c>
      <c r="Q21" s="2">
        <f t="shared" ref="Q21:Q26" si="4">+C21-15018.5</f>
        <v>11195.939999999999</v>
      </c>
    </row>
    <row r="22" spans="1:18" x14ac:dyDescent="0.2">
      <c r="A22" s="10" t="s">
        <v>29</v>
      </c>
      <c r="B22" s="11"/>
      <c r="C22" s="32">
        <v>52868.490400000002</v>
      </c>
      <c r="D22" s="32">
        <v>1E-3</v>
      </c>
      <c r="E22">
        <f t="shared" si="0"/>
        <v>16564.096980634451</v>
      </c>
      <c r="F22">
        <f t="shared" si="1"/>
        <v>16564</v>
      </c>
      <c r="G22">
        <f t="shared" si="2"/>
        <v>0.15605599999980768</v>
      </c>
      <c r="J22">
        <f>+G22</f>
        <v>0.15605599999980768</v>
      </c>
      <c r="O22">
        <f t="shared" ca="1" si="3"/>
        <v>0.15643266937141664</v>
      </c>
      <c r="Q22" s="2">
        <f t="shared" si="4"/>
        <v>37849.990400000002</v>
      </c>
      <c r="R22" t="s">
        <v>46</v>
      </c>
    </row>
    <row r="23" spans="1:18" x14ac:dyDescent="0.2">
      <c r="A23" s="12" t="s">
        <v>31</v>
      </c>
      <c r="B23" s="11"/>
      <c r="C23" s="13">
        <v>53621.584600000002</v>
      </c>
      <c r="D23" s="13">
        <v>1.9E-3</v>
      </c>
      <c r="E23">
        <f t="shared" si="0"/>
        <v>17032.105601356248</v>
      </c>
      <c r="F23">
        <f t="shared" si="1"/>
        <v>17032</v>
      </c>
      <c r="G23">
        <f t="shared" si="2"/>
        <v>0.16992800000298303</v>
      </c>
      <c r="J23">
        <f>+G23</f>
        <v>0.16992800000298303</v>
      </c>
      <c r="O23">
        <f t="shared" ca="1" si="3"/>
        <v>0.17067572750295634</v>
      </c>
      <c r="Q23" s="2">
        <f t="shared" si="4"/>
        <v>38603.084600000002</v>
      </c>
      <c r="R23" t="s">
        <v>46</v>
      </c>
    </row>
    <row r="24" spans="1:18" x14ac:dyDescent="0.2">
      <c r="A24" s="30" t="s">
        <v>40</v>
      </c>
      <c r="B24" s="31" t="s">
        <v>41</v>
      </c>
      <c r="C24" s="30">
        <v>55396.506600000001</v>
      </c>
      <c r="D24" s="30">
        <v>2.8E-3</v>
      </c>
      <c r="E24">
        <f t="shared" si="0"/>
        <v>18135.126706961335</v>
      </c>
      <c r="F24">
        <f t="shared" si="1"/>
        <v>18135</v>
      </c>
      <c r="G24">
        <f t="shared" si="2"/>
        <v>0.20389000000432134</v>
      </c>
      <c r="J24">
        <f>+G24</f>
        <v>0.20389000000432134</v>
      </c>
      <c r="O24">
        <f t="shared" ca="1" si="3"/>
        <v>0.20424430254374337</v>
      </c>
      <c r="Q24" s="2">
        <f t="shared" si="4"/>
        <v>40378.006600000001</v>
      </c>
      <c r="R24" t="s">
        <v>46</v>
      </c>
    </row>
    <row r="25" spans="1:18" x14ac:dyDescent="0.2">
      <c r="A25" s="47" t="s">
        <v>92</v>
      </c>
      <c r="B25" s="46" t="s">
        <v>41</v>
      </c>
      <c r="C25" s="47">
        <v>53613.540699999998</v>
      </c>
      <c r="D25" s="47" t="s">
        <v>52</v>
      </c>
      <c r="E25">
        <f t="shared" si="0"/>
        <v>17027.106738605446</v>
      </c>
      <c r="F25">
        <f t="shared" si="1"/>
        <v>17027</v>
      </c>
      <c r="G25">
        <f t="shared" si="2"/>
        <v>0.1717579999967711</v>
      </c>
      <c r="I25">
        <f>+G25</f>
        <v>0.1717579999967711</v>
      </c>
      <c r="O25">
        <f t="shared" ca="1" si="3"/>
        <v>0.17052355807847408</v>
      </c>
      <c r="Q25" s="2">
        <f t="shared" si="4"/>
        <v>38595.040699999998</v>
      </c>
    </row>
    <row r="26" spans="1:18" x14ac:dyDescent="0.2">
      <c r="A26" s="47" t="s">
        <v>83</v>
      </c>
      <c r="B26" s="46" t="s">
        <v>91</v>
      </c>
      <c r="C26" s="47">
        <v>55075.476499999997</v>
      </c>
      <c r="D26" s="47" t="s">
        <v>52</v>
      </c>
      <c r="E26">
        <f t="shared" si="0"/>
        <v>17935.623305778343</v>
      </c>
      <c r="F26">
        <f t="shared" si="1"/>
        <v>17935.5</v>
      </c>
      <c r="G26">
        <f t="shared" si="2"/>
        <v>0.19841699999960838</v>
      </c>
      <c r="I26">
        <f>+G26</f>
        <v>0.19841699999960838</v>
      </c>
      <c r="O26">
        <f t="shared" ca="1" si="3"/>
        <v>0.19817274250690109</v>
      </c>
      <c r="Q26" s="2">
        <f t="shared" si="4"/>
        <v>40056.976499999997</v>
      </c>
    </row>
    <row r="27" spans="1:18" x14ac:dyDescent="0.2">
      <c r="D27" s="5"/>
      <c r="Q27" s="2"/>
    </row>
    <row r="28" spans="1:18" x14ac:dyDescent="0.2">
      <c r="D28" s="5"/>
      <c r="Q28" s="2"/>
    </row>
    <row r="29" spans="1:18" x14ac:dyDescent="0.2">
      <c r="D29" s="5"/>
      <c r="Q29" s="2"/>
    </row>
    <row r="30" spans="1:18" x14ac:dyDescent="0.2">
      <c r="D30" s="5"/>
      <c r="Q30" s="2"/>
    </row>
    <row r="31" spans="1:18" x14ac:dyDescent="0.2">
      <c r="D31" s="5"/>
      <c r="Q31" s="2"/>
    </row>
    <row r="32" spans="1:18" x14ac:dyDescent="0.2">
      <c r="D32" s="5"/>
      <c r="Q32" s="2"/>
    </row>
    <row r="33" spans="4:17" x14ac:dyDescent="0.2">
      <c r="D33" s="5"/>
      <c r="Q33" s="2"/>
    </row>
    <row r="34" spans="4:17" x14ac:dyDescent="0.2">
      <c r="D34" s="5"/>
    </row>
    <row r="35" spans="4:17" x14ac:dyDescent="0.2">
      <c r="D35" s="5"/>
    </row>
    <row r="36" spans="4:17" x14ac:dyDescent="0.2">
      <c r="D36" s="5"/>
    </row>
    <row r="37" spans="4:17" x14ac:dyDescent="0.2">
      <c r="D37" s="5"/>
    </row>
    <row r="38" spans="4:17" x14ac:dyDescent="0.2">
      <c r="D38" s="5"/>
    </row>
    <row r="39" spans="4:17" x14ac:dyDescent="0.2">
      <c r="D39" s="5"/>
    </row>
    <row r="40" spans="4:17" x14ac:dyDescent="0.2">
      <c r="D40" s="5"/>
    </row>
    <row r="41" spans="4:17" x14ac:dyDescent="0.2">
      <c r="D41" s="5"/>
    </row>
    <row r="42" spans="4:17" x14ac:dyDescent="0.2">
      <c r="D42" s="5"/>
    </row>
    <row r="43" spans="4:17" x14ac:dyDescent="0.2">
      <c r="D43" s="5"/>
    </row>
    <row r="44" spans="4:17" x14ac:dyDescent="0.2">
      <c r="D44" s="5"/>
    </row>
    <row r="45" spans="4:17" x14ac:dyDescent="0.2">
      <c r="D45" s="5"/>
    </row>
    <row r="46" spans="4:17" x14ac:dyDescent="0.2">
      <c r="D46" s="5"/>
    </row>
    <row r="47" spans="4:17" x14ac:dyDescent="0.2">
      <c r="D47" s="5"/>
    </row>
    <row r="48" spans="4:17" x14ac:dyDescent="0.2">
      <c r="D48" s="5"/>
    </row>
    <row r="49" spans="4:4" x14ac:dyDescent="0.2">
      <c r="D49" s="5"/>
    </row>
    <row r="50" spans="4:4" x14ac:dyDescent="0.2">
      <c r="D50" s="5"/>
    </row>
    <row r="51" spans="4:4" x14ac:dyDescent="0.2">
      <c r="D51" s="5"/>
    </row>
    <row r="52" spans="4:4" x14ac:dyDescent="0.2">
      <c r="D52" s="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0"/>
  <sheetViews>
    <sheetView workbookViewId="0">
      <selection activeCell="A15" sqref="A15:D16"/>
    </sheetView>
  </sheetViews>
  <sheetFormatPr defaultRowHeight="12.75" x14ac:dyDescent="0.2"/>
  <cols>
    <col min="1" max="1" width="19.7109375" style="13" customWidth="1"/>
    <col min="2" max="2" width="4.42578125" style="12" customWidth="1"/>
    <col min="3" max="3" width="12.7109375" style="1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42</v>
      </c>
      <c r="I1" s="34" t="s">
        <v>43</v>
      </c>
      <c r="J1" s="35" t="s">
        <v>44</v>
      </c>
    </row>
    <row r="2" spans="1:16" x14ac:dyDescent="0.2">
      <c r="I2" s="36" t="s">
        <v>45</v>
      </c>
      <c r="J2" s="37" t="s">
        <v>46</v>
      </c>
    </row>
    <row r="3" spans="1:16" x14ac:dyDescent="0.2">
      <c r="A3" s="38" t="s">
        <v>47</v>
      </c>
      <c r="I3" s="36" t="s">
        <v>48</v>
      </c>
      <c r="J3" s="37" t="s">
        <v>49</v>
      </c>
    </row>
    <row r="4" spans="1:16" x14ac:dyDescent="0.2">
      <c r="I4" s="36" t="s">
        <v>50</v>
      </c>
      <c r="J4" s="37" t="s">
        <v>49</v>
      </c>
    </row>
    <row r="5" spans="1:16" ht="13.5" thickBot="1" x14ac:dyDescent="0.25">
      <c r="I5" s="39" t="s">
        <v>51</v>
      </c>
      <c r="J5" s="40" t="s">
        <v>52</v>
      </c>
    </row>
    <row r="10" spans="1:16" ht="13.5" thickBot="1" x14ac:dyDescent="0.25"/>
    <row r="11" spans="1:16" ht="12.75" customHeight="1" thickBot="1" x14ac:dyDescent="0.25">
      <c r="A11" s="13" t="str">
        <f t="shared" ref="A11:A16" si="0">P11</f>
        <v> BBS 120 </v>
      </c>
      <c r="B11" s="5" t="str">
        <f t="shared" ref="B11:B16" si="1">IF(H11=INT(H11),"I","II")</f>
        <v>II</v>
      </c>
      <c r="C11" s="13">
        <f t="shared" ref="C11:C16" si="2">1*G11</f>
        <v>52386.441500000001</v>
      </c>
      <c r="D11" s="12" t="str">
        <f t="shared" ref="D11:D16" si="3">VLOOKUP(F11,I$1:J$5,2,FALSE)</f>
        <v>vis</v>
      </c>
      <c r="E11" s="41" t="e">
        <f>VLOOKUP(C11,Active!C$21:E$973,3,FALSE)</f>
        <v>#N/A</v>
      </c>
      <c r="F11" s="5" t="s">
        <v>51</v>
      </c>
      <c r="G11" s="12" t="str">
        <f t="shared" ref="G11:G16" si="4">MID(I11,3,LEN(I11)-3)</f>
        <v>52386.4415</v>
      </c>
      <c r="H11" s="13">
        <f t="shared" ref="H11:H16" si="5">1*K11</f>
        <v>16264.5</v>
      </c>
      <c r="I11" s="42" t="s">
        <v>53</v>
      </c>
      <c r="J11" s="43" t="s">
        <v>54</v>
      </c>
      <c r="K11" s="42">
        <v>16264.5</v>
      </c>
      <c r="L11" s="42" t="s">
        <v>55</v>
      </c>
      <c r="M11" s="43" t="s">
        <v>56</v>
      </c>
      <c r="N11" s="43" t="s">
        <v>57</v>
      </c>
      <c r="O11" s="44" t="s">
        <v>58</v>
      </c>
      <c r="P11" s="44" t="s">
        <v>59</v>
      </c>
    </row>
    <row r="12" spans="1:16" ht="12.75" customHeight="1" thickBot="1" x14ac:dyDescent="0.25">
      <c r="A12" s="13" t="str">
        <f t="shared" si="0"/>
        <v>BAVM 172 </v>
      </c>
      <c r="B12" s="5" t="str">
        <f t="shared" si="1"/>
        <v>I</v>
      </c>
      <c r="C12" s="13">
        <f t="shared" si="2"/>
        <v>52868.490400000002</v>
      </c>
      <c r="D12" s="12" t="str">
        <f t="shared" si="3"/>
        <v>vis</v>
      </c>
      <c r="E12" s="41">
        <f>VLOOKUP(C12,Active!C$21:E$973,3,FALSE)</f>
        <v>16564.096980634451</v>
      </c>
      <c r="F12" s="5" t="s">
        <v>51</v>
      </c>
      <c r="G12" s="12" t="str">
        <f t="shared" si="4"/>
        <v>52868.4904</v>
      </c>
      <c r="H12" s="13">
        <f t="shared" si="5"/>
        <v>16564</v>
      </c>
      <c r="I12" s="42" t="s">
        <v>60</v>
      </c>
      <c r="J12" s="43" t="s">
        <v>61</v>
      </c>
      <c r="K12" s="42">
        <v>16564</v>
      </c>
      <c r="L12" s="42" t="s">
        <v>62</v>
      </c>
      <c r="M12" s="43" t="s">
        <v>56</v>
      </c>
      <c r="N12" s="43" t="s">
        <v>63</v>
      </c>
      <c r="O12" s="44" t="s">
        <v>64</v>
      </c>
      <c r="P12" s="45" t="s">
        <v>65</v>
      </c>
    </row>
    <row r="13" spans="1:16" ht="12.75" customHeight="1" thickBot="1" x14ac:dyDescent="0.25">
      <c r="A13" s="13" t="str">
        <f t="shared" si="0"/>
        <v>BAVM 178 </v>
      </c>
      <c r="B13" s="5" t="str">
        <f t="shared" si="1"/>
        <v>I</v>
      </c>
      <c r="C13" s="13">
        <f t="shared" si="2"/>
        <v>53621.584600000002</v>
      </c>
      <c r="D13" s="12" t="str">
        <f t="shared" si="3"/>
        <v>vis</v>
      </c>
      <c r="E13" s="41">
        <f>VLOOKUP(C13,Active!C$21:E$973,3,FALSE)</f>
        <v>17032.105601356248</v>
      </c>
      <c r="F13" s="5" t="s">
        <v>51</v>
      </c>
      <c r="G13" s="12" t="str">
        <f t="shared" si="4"/>
        <v>53621.5846</v>
      </c>
      <c r="H13" s="13">
        <f t="shared" si="5"/>
        <v>17032</v>
      </c>
      <c r="I13" s="42" t="s">
        <v>72</v>
      </c>
      <c r="J13" s="43" t="s">
        <v>73</v>
      </c>
      <c r="K13" s="42" t="s">
        <v>74</v>
      </c>
      <c r="L13" s="42" t="s">
        <v>75</v>
      </c>
      <c r="M13" s="43" t="s">
        <v>76</v>
      </c>
      <c r="N13" s="43" t="s">
        <v>63</v>
      </c>
      <c r="O13" s="44" t="s">
        <v>77</v>
      </c>
      <c r="P13" s="45" t="s">
        <v>78</v>
      </c>
    </row>
    <row r="14" spans="1:16" ht="12.75" customHeight="1" thickBot="1" x14ac:dyDescent="0.25">
      <c r="A14" s="13" t="str">
        <f t="shared" si="0"/>
        <v>BAVM 214 </v>
      </c>
      <c r="B14" s="5" t="str">
        <f t="shared" si="1"/>
        <v>I</v>
      </c>
      <c r="C14" s="13">
        <f t="shared" si="2"/>
        <v>55396.506600000001</v>
      </c>
      <c r="D14" s="12" t="str">
        <f t="shared" si="3"/>
        <v>vis</v>
      </c>
      <c r="E14" s="41">
        <f>VLOOKUP(C14,Active!C$21:E$973,3,FALSE)</f>
        <v>18135.126706961335</v>
      </c>
      <c r="F14" s="5" t="s">
        <v>51</v>
      </c>
      <c r="G14" s="12" t="str">
        <f t="shared" si="4"/>
        <v>55396.5066</v>
      </c>
      <c r="H14" s="13">
        <f t="shared" si="5"/>
        <v>18135</v>
      </c>
      <c r="I14" s="42" t="s">
        <v>84</v>
      </c>
      <c r="J14" s="43" t="s">
        <v>85</v>
      </c>
      <c r="K14" s="42" t="s">
        <v>86</v>
      </c>
      <c r="L14" s="42" t="s">
        <v>87</v>
      </c>
      <c r="M14" s="43" t="s">
        <v>76</v>
      </c>
      <c r="N14" s="43" t="s">
        <v>88</v>
      </c>
      <c r="O14" s="44" t="s">
        <v>89</v>
      </c>
      <c r="P14" s="45" t="s">
        <v>90</v>
      </c>
    </row>
    <row r="15" spans="1:16" ht="12.75" customHeight="1" thickBot="1" x14ac:dyDescent="0.25">
      <c r="A15" s="13" t="str">
        <f t="shared" si="0"/>
        <v>IBVS 5741 </v>
      </c>
      <c r="B15" s="5" t="str">
        <f t="shared" si="1"/>
        <v>I</v>
      </c>
      <c r="C15" s="13">
        <f t="shared" si="2"/>
        <v>53613.540699999998</v>
      </c>
      <c r="D15" s="12" t="str">
        <f t="shared" si="3"/>
        <v>vis</v>
      </c>
      <c r="E15" s="41">
        <f>VLOOKUP(C15,Active!C$21:E$973,3,FALSE)</f>
        <v>17027.106738605446</v>
      </c>
      <c r="F15" s="5" t="s">
        <v>51</v>
      </c>
      <c r="G15" s="12" t="str">
        <f t="shared" si="4"/>
        <v>53613.5407</v>
      </c>
      <c r="H15" s="13">
        <f t="shared" si="5"/>
        <v>17027</v>
      </c>
      <c r="I15" s="42" t="s">
        <v>66</v>
      </c>
      <c r="J15" s="43" t="s">
        <v>67</v>
      </c>
      <c r="K15" s="42" t="s">
        <v>68</v>
      </c>
      <c r="L15" s="42" t="s">
        <v>69</v>
      </c>
      <c r="M15" s="43" t="s">
        <v>56</v>
      </c>
      <c r="N15" s="43" t="s">
        <v>57</v>
      </c>
      <c r="O15" s="44" t="s">
        <v>70</v>
      </c>
      <c r="P15" s="45" t="s">
        <v>71</v>
      </c>
    </row>
    <row r="16" spans="1:16" ht="12.75" customHeight="1" thickBot="1" x14ac:dyDescent="0.25">
      <c r="A16" s="13" t="str">
        <f t="shared" si="0"/>
        <v>BAVM 212 </v>
      </c>
      <c r="B16" s="5" t="str">
        <f t="shared" si="1"/>
        <v>II</v>
      </c>
      <c r="C16" s="13">
        <f t="shared" si="2"/>
        <v>55075.476499999997</v>
      </c>
      <c r="D16" s="12" t="str">
        <f t="shared" si="3"/>
        <v>vis</v>
      </c>
      <c r="E16" s="41">
        <f>VLOOKUP(C16,Active!C$21:E$973,3,FALSE)</f>
        <v>17935.623305778343</v>
      </c>
      <c r="F16" s="5" t="s">
        <v>51</v>
      </c>
      <c r="G16" s="12" t="str">
        <f t="shared" si="4"/>
        <v>55075.4765</v>
      </c>
      <c r="H16" s="13">
        <f t="shared" si="5"/>
        <v>17935.5</v>
      </c>
      <c r="I16" s="42" t="s">
        <v>79</v>
      </c>
      <c r="J16" s="43" t="s">
        <v>80</v>
      </c>
      <c r="K16" s="42" t="s">
        <v>81</v>
      </c>
      <c r="L16" s="42" t="s">
        <v>82</v>
      </c>
      <c r="M16" s="43" t="s">
        <v>76</v>
      </c>
      <c r="N16" s="43" t="s">
        <v>63</v>
      </c>
      <c r="O16" s="44" t="s">
        <v>64</v>
      </c>
      <c r="P16" s="45" t="s">
        <v>83</v>
      </c>
    </row>
    <row r="17" spans="2:6" x14ac:dyDescent="0.2">
      <c r="B17" s="5"/>
      <c r="F17" s="5"/>
    </row>
    <row r="18" spans="2:6" x14ac:dyDescent="0.2">
      <c r="B18" s="5"/>
      <c r="F18" s="5"/>
    </row>
    <row r="19" spans="2:6" x14ac:dyDescent="0.2">
      <c r="B19" s="5"/>
      <c r="F19" s="5"/>
    </row>
    <row r="20" spans="2:6" x14ac:dyDescent="0.2">
      <c r="B20" s="5"/>
      <c r="F20" s="5"/>
    </row>
    <row r="21" spans="2:6" x14ac:dyDescent="0.2">
      <c r="B21" s="5"/>
      <c r="F21" s="5"/>
    </row>
    <row r="22" spans="2:6" x14ac:dyDescent="0.2">
      <c r="B22" s="5"/>
      <c r="F22" s="5"/>
    </row>
    <row r="23" spans="2:6" x14ac:dyDescent="0.2">
      <c r="B23" s="5"/>
      <c r="F23" s="5"/>
    </row>
    <row r="24" spans="2:6" x14ac:dyDescent="0.2">
      <c r="B24" s="5"/>
      <c r="F24" s="5"/>
    </row>
    <row r="25" spans="2:6" x14ac:dyDescent="0.2">
      <c r="B25" s="5"/>
      <c r="F25" s="5"/>
    </row>
    <row r="26" spans="2:6" x14ac:dyDescent="0.2">
      <c r="B26" s="5"/>
      <c r="F26" s="5"/>
    </row>
    <row r="27" spans="2:6" x14ac:dyDescent="0.2">
      <c r="B27" s="5"/>
      <c r="F27" s="5"/>
    </row>
    <row r="28" spans="2:6" x14ac:dyDescent="0.2">
      <c r="B28" s="5"/>
      <c r="F28" s="5"/>
    </row>
    <row r="29" spans="2:6" x14ac:dyDescent="0.2">
      <c r="B29" s="5"/>
      <c r="F29" s="5"/>
    </row>
    <row r="30" spans="2:6" x14ac:dyDescent="0.2">
      <c r="B30" s="5"/>
      <c r="F30" s="5"/>
    </row>
    <row r="31" spans="2:6" x14ac:dyDescent="0.2">
      <c r="B31" s="5"/>
      <c r="F31" s="5"/>
    </row>
    <row r="32" spans="2:6" x14ac:dyDescent="0.2">
      <c r="B32" s="5"/>
      <c r="F32" s="5"/>
    </row>
    <row r="33" spans="2:6" x14ac:dyDescent="0.2">
      <c r="B33" s="5"/>
      <c r="F33" s="5"/>
    </row>
    <row r="34" spans="2:6" x14ac:dyDescent="0.2">
      <c r="B34" s="5"/>
      <c r="F34" s="5"/>
    </row>
    <row r="35" spans="2:6" x14ac:dyDescent="0.2">
      <c r="B35" s="5"/>
      <c r="F35" s="5"/>
    </row>
    <row r="36" spans="2:6" x14ac:dyDescent="0.2">
      <c r="B36" s="5"/>
      <c r="F36" s="5"/>
    </row>
    <row r="37" spans="2:6" x14ac:dyDescent="0.2">
      <c r="B37" s="5"/>
      <c r="F37" s="5"/>
    </row>
    <row r="38" spans="2:6" x14ac:dyDescent="0.2">
      <c r="B38" s="5"/>
      <c r="F38" s="5"/>
    </row>
    <row r="39" spans="2:6" x14ac:dyDescent="0.2">
      <c r="B39" s="5"/>
      <c r="F39" s="5"/>
    </row>
    <row r="40" spans="2:6" x14ac:dyDescent="0.2">
      <c r="B40" s="5"/>
      <c r="F40" s="5"/>
    </row>
    <row r="41" spans="2:6" x14ac:dyDescent="0.2">
      <c r="B41" s="5"/>
      <c r="F41" s="5"/>
    </row>
    <row r="42" spans="2:6" x14ac:dyDescent="0.2">
      <c r="B42" s="5"/>
      <c r="F42" s="5"/>
    </row>
    <row r="43" spans="2:6" x14ac:dyDescent="0.2">
      <c r="B43" s="5"/>
      <c r="F43" s="5"/>
    </row>
    <row r="44" spans="2:6" x14ac:dyDescent="0.2">
      <c r="B44" s="5"/>
      <c r="F44" s="5"/>
    </row>
    <row r="45" spans="2:6" x14ac:dyDescent="0.2">
      <c r="B45" s="5"/>
      <c r="F45" s="5"/>
    </row>
    <row r="46" spans="2:6" x14ac:dyDescent="0.2">
      <c r="B46" s="5"/>
      <c r="F46" s="5"/>
    </row>
    <row r="47" spans="2:6" x14ac:dyDescent="0.2">
      <c r="B47" s="5"/>
      <c r="F47" s="5"/>
    </row>
    <row r="48" spans="2:6" x14ac:dyDescent="0.2">
      <c r="B48" s="5"/>
      <c r="F48" s="5"/>
    </row>
    <row r="49" spans="2:6" x14ac:dyDescent="0.2">
      <c r="B49" s="5"/>
      <c r="F49" s="5"/>
    </row>
    <row r="50" spans="2:6" x14ac:dyDescent="0.2">
      <c r="B50" s="5"/>
      <c r="F50" s="5"/>
    </row>
    <row r="51" spans="2:6" x14ac:dyDescent="0.2">
      <c r="B51" s="5"/>
      <c r="F51" s="5"/>
    </row>
    <row r="52" spans="2:6" x14ac:dyDescent="0.2">
      <c r="B52" s="5"/>
      <c r="F52" s="5"/>
    </row>
    <row r="53" spans="2:6" x14ac:dyDescent="0.2">
      <c r="B53" s="5"/>
      <c r="F53" s="5"/>
    </row>
    <row r="54" spans="2:6" x14ac:dyDescent="0.2">
      <c r="B54" s="5"/>
      <c r="F54" s="5"/>
    </row>
    <row r="55" spans="2:6" x14ac:dyDescent="0.2">
      <c r="B55" s="5"/>
      <c r="F55" s="5"/>
    </row>
    <row r="56" spans="2:6" x14ac:dyDescent="0.2">
      <c r="B56" s="5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</sheetData>
  <phoneticPr fontId="7" type="noConversion"/>
  <hyperlinks>
    <hyperlink ref="P12" r:id="rId1" display="http://www.bav-astro.de/sfs/BAVM_link.php?BAVMnr=172"/>
    <hyperlink ref="P15" r:id="rId2" display="http://www.konkoly.hu/cgi-bin/IBVS?5741"/>
    <hyperlink ref="P13" r:id="rId3" display="http://www.bav-astro.de/sfs/BAVM_link.php?BAVMnr=178"/>
    <hyperlink ref="P16" r:id="rId4" display="http://www.bav-astro.de/sfs/BAVM_link.php?BAVMnr=212"/>
    <hyperlink ref="P14" r:id="rId5" display="http://www.bav-astro.de/sfs/BAVM_link.php?BAVMnr=21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2024-01-31T04:03:07Z</dcterms:modified>
</cp:coreProperties>
</file>