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2636E5E-0513-4E29-8454-D5ED79CB08FE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3" r:id="rId1"/>
    <sheet name="Graphs 1" sheetId="5" r:id="rId2"/>
    <sheet name="A (old)" sheetId="1" r:id="rId3"/>
    <sheet name="B" sheetId="2" r:id="rId4"/>
    <sheet name="BAV" sheetId="4" r:id="rId5"/>
  </sheets>
  <calcPr calcId="181029"/>
</workbook>
</file>

<file path=xl/calcChain.xml><?xml version="1.0" encoding="utf-8"?>
<calcChain xmlns="http://schemas.openxmlformats.org/spreadsheetml/2006/main">
  <c r="E110" i="3" l="1"/>
  <c r="F110" i="3"/>
  <c r="G110" i="3"/>
  <c r="K110" i="3"/>
  <c r="P110" i="3"/>
  <c r="E111" i="3"/>
  <c r="F111" i="3"/>
  <c r="G111" i="3"/>
  <c r="K111" i="3"/>
  <c r="P111" i="3"/>
  <c r="E109" i="3"/>
  <c r="F109" i="3"/>
  <c r="G109" i="3"/>
  <c r="K109" i="3"/>
  <c r="P109" i="3"/>
  <c r="E67" i="3"/>
  <c r="F67" i="3"/>
  <c r="G67" i="3"/>
  <c r="I67" i="3"/>
  <c r="E68" i="3"/>
  <c r="F68" i="3"/>
  <c r="G68" i="3"/>
  <c r="I68" i="3"/>
  <c r="E69" i="3"/>
  <c r="F69" i="3"/>
  <c r="G69" i="3"/>
  <c r="I69" i="3"/>
  <c r="E70" i="3"/>
  <c r="F70" i="3"/>
  <c r="G70" i="3"/>
  <c r="I70" i="3"/>
  <c r="E71" i="3"/>
  <c r="F71" i="3"/>
  <c r="G71" i="3"/>
  <c r="I71" i="3"/>
  <c r="E72" i="3"/>
  <c r="F72" i="3"/>
  <c r="G72" i="3"/>
  <c r="I72" i="3"/>
  <c r="E73" i="3"/>
  <c r="F73" i="3"/>
  <c r="G73" i="3"/>
  <c r="I73" i="3"/>
  <c r="E74" i="3"/>
  <c r="F74" i="3"/>
  <c r="G74" i="3"/>
  <c r="I74" i="3"/>
  <c r="E75" i="3"/>
  <c r="F75" i="3"/>
  <c r="G75" i="3"/>
  <c r="I75" i="3"/>
  <c r="E76" i="3"/>
  <c r="F76" i="3"/>
  <c r="G76" i="3"/>
  <c r="I76" i="3"/>
  <c r="E77" i="3"/>
  <c r="F77" i="3"/>
  <c r="G77" i="3"/>
  <c r="I77" i="3"/>
  <c r="E78" i="3"/>
  <c r="F78" i="3"/>
  <c r="G78" i="3"/>
  <c r="I78" i="3"/>
  <c r="E79" i="3"/>
  <c r="F79" i="3"/>
  <c r="G79" i="3"/>
  <c r="I79" i="3"/>
  <c r="E80" i="3"/>
  <c r="F80" i="3"/>
  <c r="G80" i="3"/>
  <c r="I80" i="3"/>
  <c r="E88" i="3"/>
  <c r="F88" i="3"/>
  <c r="G88" i="3"/>
  <c r="K88" i="3"/>
  <c r="E91" i="3"/>
  <c r="F91" i="3"/>
  <c r="G91" i="3"/>
  <c r="K91" i="3"/>
  <c r="E97" i="3"/>
  <c r="F97" i="3"/>
  <c r="G97" i="3"/>
  <c r="K97" i="3"/>
  <c r="E100" i="3"/>
  <c r="F100" i="3"/>
  <c r="G100" i="3"/>
  <c r="K100" i="3"/>
  <c r="E105" i="3"/>
  <c r="F105" i="3"/>
  <c r="G105" i="3"/>
  <c r="K105" i="3"/>
  <c r="E106" i="3"/>
  <c r="F106" i="3"/>
  <c r="G106" i="3"/>
  <c r="K106" i="3"/>
  <c r="E82" i="3"/>
  <c r="F82" i="3"/>
  <c r="G82" i="3"/>
  <c r="I82" i="3"/>
  <c r="D9" i="3"/>
  <c r="C9" i="3"/>
  <c r="E84" i="3"/>
  <c r="F84" i="3"/>
  <c r="G84" i="3"/>
  <c r="E85" i="3"/>
  <c r="F85" i="3"/>
  <c r="G85" i="3"/>
  <c r="E86" i="3"/>
  <c r="F86" i="3"/>
  <c r="G86" i="3"/>
  <c r="E87" i="3"/>
  <c r="F87" i="3"/>
  <c r="G87" i="3"/>
  <c r="E92" i="3"/>
  <c r="F92" i="3"/>
  <c r="G92" i="3"/>
  <c r="E93" i="3"/>
  <c r="F93" i="3"/>
  <c r="G93" i="3"/>
  <c r="E94" i="3"/>
  <c r="F94" i="3"/>
  <c r="G94" i="3"/>
  <c r="E95" i="3"/>
  <c r="F95" i="3"/>
  <c r="G95" i="3"/>
  <c r="J95" i="3"/>
  <c r="E96" i="3"/>
  <c r="F96" i="3"/>
  <c r="G96" i="3"/>
  <c r="E103" i="3"/>
  <c r="F103" i="3"/>
  <c r="G103" i="3"/>
  <c r="J103" i="3"/>
  <c r="E104" i="3"/>
  <c r="F104" i="3"/>
  <c r="G104" i="3"/>
  <c r="E107" i="3"/>
  <c r="F107" i="3"/>
  <c r="G107" i="3"/>
  <c r="J107" i="3"/>
  <c r="E89" i="3"/>
  <c r="F89" i="3"/>
  <c r="G89" i="3"/>
  <c r="E90" i="3"/>
  <c r="F90" i="3"/>
  <c r="G90" i="3"/>
  <c r="E108" i="3"/>
  <c r="F108" i="3"/>
  <c r="G108" i="3"/>
  <c r="E98" i="3"/>
  <c r="F98" i="3"/>
  <c r="G98" i="3"/>
  <c r="K98" i="3"/>
  <c r="E99" i="3"/>
  <c r="F99" i="3"/>
  <c r="G99" i="3"/>
  <c r="K99" i="3"/>
  <c r="E101" i="3"/>
  <c r="F101" i="3"/>
  <c r="G101" i="3"/>
  <c r="E102" i="3"/>
  <c r="F102" i="3"/>
  <c r="G102" i="3"/>
  <c r="K102" i="3"/>
  <c r="P82" i="3"/>
  <c r="P98" i="3"/>
  <c r="P99" i="3"/>
  <c r="K101" i="3"/>
  <c r="P101" i="3"/>
  <c r="P102" i="3"/>
  <c r="G78" i="4"/>
  <c r="C78" i="4"/>
  <c r="E78" i="4"/>
  <c r="G77" i="4"/>
  <c r="C77" i="4"/>
  <c r="E77" i="4"/>
  <c r="G76" i="4"/>
  <c r="C76" i="4"/>
  <c r="E76" i="4"/>
  <c r="G75" i="4"/>
  <c r="C75" i="4"/>
  <c r="E75" i="4"/>
  <c r="G74" i="4"/>
  <c r="C74" i="4"/>
  <c r="E74" i="4"/>
  <c r="G85" i="4"/>
  <c r="C85" i="4"/>
  <c r="E85" i="4"/>
  <c r="G84" i="4"/>
  <c r="C84" i="4"/>
  <c r="E84" i="4"/>
  <c r="G83" i="4"/>
  <c r="C83" i="4"/>
  <c r="E83" i="4"/>
  <c r="G82" i="4"/>
  <c r="C82" i="4"/>
  <c r="E82" i="4"/>
  <c r="G81" i="4"/>
  <c r="C81" i="4"/>
  <c r="E81" i="4"/>
  <c r="G73" i="4"/>
  <c r="C73" i="4"/>
  <c r="E73" i="4"/>
  <c r="G72" i="4"/>
  <c r="C72" i="4"/>
  <c r="E72" i="4"/>
  <c r="G71" i="4"/>
  <c r="C71" i="4"/>
  <c r="E71" i="4"/>
  <c r="G70" i="4"/>
  <c r="C70" i="4"/>
  <c r="E70" i="4"/>
  <c r="G69" i="4"/>
  <c r="C69" i="4"/>
  <c r="E69" i="4"/>
  <c r="G68" i="4"/>
  <c r="C68" i="4"/>
  <c r="E68" i="4"/>
  <c r="G67" i="4"/>
  <c r="C67" i="4"/>
  <c r="E67" i="4"/>
  <c r="G66" i="4"/>
  <c r="C66" i="4"/>
  <c r="E66" i="4"/>
  <c r="G65" i="4"/>
  <c r="C65" i="4"/>
  <c r="E65" i="4"/>
  <c r="G64" i="4"/>
  <c r="C64" i="4"/>
  <c r="E64" i="4"/>
  <c r="G63" i="4"/>
  <c r="C63" i="4"/>
  <c r="E63" i="4"/>
  <c r="E83" i="3"/>
  <c r="G80" i="4"/>
  <c r="C80" i="4"/>
  <c r="E80" i="4"/>
  <c r="G62" i="4"/>
  <c r="C62" i="4"/>
  <c r="E62" i="4"/>
  <c r="G61" i="4"/>
  <c r="C61" i="4"/>
  <c r="E61" i="4"/>
  <c r="G60" i="4"/>
  <c r="C60" i="4"/>
  <c r="E60" i="4"/>
  <c r="G59" i="4"/>
  <c r="C59" i="4"/>
  <c r="E59" i="4"/>
  <c r="G58" i="4"/>
  <c r="C58" i="4"/>
  <c r="E58" i="4"/>
  <c r="G57" i="4"/>
  <c r="C57" i="4"/>
  <c r="E57" i="4"/>
  <c r="G56" i="4"/>
  <c r="C56" i="4"/>
  <c r="E56" i="4"/>
  <c r="G55" i="4"/>
  <c r="C55" i="4"/>
  <c r="E55" i="4"/>
  <c r="G54" i="4"/>
  <c r="C54" i="4"/>
  <c r="E54" i="4"/>
  <c r="G53" i="4"/>
  <c r="C53" i="4"/>
  <c r="E53" i="4"/>
  <c r="G52" i="4"/>
  <c r="C52" i="4"/>
  <c r="E52" i="4"/>
  <c r="G51" i="4"/>
  <c r="C51" i="4"/>
  <c r="E51" i="4"/>
  <c r="G50" i="4"/>
  <c r="C50" i="4"/>
  <c r="E50" i="4"/>
  <c r="G49" i="4"/>
  <c r="C49" i="4"/>
  <c r="E49" i="4"/>
  <c r="E66" i="3"/>
  <c r="G48" i="4"/>
  <c r="C48" i="4"/>
  <c r="E48" i="4"/>
  <c r="E65" i="3"/>
  <c r="G47" i="4"/>
  <c r="C47" i="4"/>
  <c r="E47" i="4"/>
  <c r="E64" i="3"/>
  <c r="G46" i="4"/>
  <c r="C46" i="4"/>
  <c r="E46" i="4"/>
  <c r="E63" i="3"/>
  <c r="F63" i="3"/>
  <c r="G45" i="4"/>
  <c r="C45" i="4"/>
  <c r="E45" i="4"/>
  <c r="E62" i="3"/>
  <c r="G44" i="4"/>
  <c r="C44" i="4"/>
  <c r="E44" i="4"/>
  <c r="E61" i="3"/>
  <c r="G43" i="4"/>
  <c r="C43" i="4"/>
  <c r="E43" i="4"/>
  <c r="E60" i="3"/>
  <c r="G42" i="4"/>
  <c r="C42" i="4"/>
  <c r="E42" i="4"/>
  <c r="E59" i="3"/>
  <c r="G41" i="4"/>
  <c r="C41" i="4"/>
  <c r="E41" i="4"/>
  <c r="E58" i="3"/>
  <c r="G40" i="4"/>
  <c r="C40" i="4"/>
  <c r="E40" i="4"/>
  <c r="E57" i="3"/>
  <c r="G79" i="4"/>
  <c r="C79" i="4"/>
  <c r="E79" i="4"/>
  <c r="G39" i="4"/>
  <c r="C39" i="4"/>
  <c r="E55" i="3"/>
  <c r="E39" i="4"/>
  <c r="G38" i="4"/>
  <c r="C38" i="4"/>
  <c r="E38" i="4"/>
  <c r="E54" i="3"/>
  <c r="G37" i="4"/>
  <c r="C37" i="4"/>
  <c r="E53" i="3"/>
  <c r="E37" i="4"/>
  <c r="G36" i="4"/>
  <c r="C36" i="4"/>
  <c r="E36" i="4"/>
  <c r="E52" i="3"/>
  <c r="G35" i="4"/>
  <c r="C35" i="4"/>
  <c r="E51" i="3"/>
  <c r="E35" i="4"/>
  <c r="G34" i="4"/>
  <c r="C34" i="4"/>
  <c r="E34" i="4"/>
  <c r="E50" i="3"/>
  <c r="G33" i="4"/>
  <c r="C33" i="4"/>
  <c r="E49" i="3"/>
  <c r="E33" i="4"/>
  <c r="G32" i="4"/>
  <c r="C32" i="4"/>
  <c r="E32" i="4"/>
  <c r="E48" i="3"/>
  <c r="G31" i="4"/>
  <c r="C31" i="4"/>
  <c r="E47" i="3"/>
  <c r="E31" i="4"/>
  <c r="G30" i="4"/>
  <c r="C30" i="4"/>
  <c r="E30" i="4"/>
  <c r="E46" i="3"/>
  <c r="G29" i="4"/>
  <c r="C29" i="4"/>
  <c r="E45" i="3"/>
  <c r="E29" i="4"/>
  <c r="G28" i="4"/>
  <c r="C28" i="4"/>
  <c r="E28" i="4"/>
  <c r="E44" i="3"/>
  <c r="G27" i="4"/>
  <c r="C27" i="4"/>
  <c r="E43" i="3"/>
  <c r="E27" i="4"/>
  <c r="G26" i="4"/>
  <c r="C26" i="4"/>
  <c r="E26" i="4"/>
  <c r="E42" i="3"/>
  <c r="G25" i="4"/>
  <c r="C25" i="4"/>
  <c r="E41" i="3"/>
  <c r="E25" i="4"/>
  <c r="G24" i="4"/>
  <c r="C24" i="4"/>
  <c r="E24" i="4"/>
  <c r="E40" i="3"/>
  <c r="G23" i="4"/>
  <c r="C23" i="4"/>
  <c r="E39" i="3"/>
  <c r="E23" i="4"/>
  <c r="G22" i="4"/>
  <c r="C22" i="4"/>
  <c r="E22" i="4"/>
  <c r="E38" i="3"/>
  <c r="G21" i="4"/>
  <c r="C21" i="4"/>
  <c r="E37" i="3"/>
  <c r="E21" i="4"/>
  <c r="G20" i="4"/>
  <c r="C20" i="4"/>
  <c r="E20" i="4"/>
  <c r="E36" i="3"/>
  <c r="G19" i="4"/>
  <c r="C19" i="4"/>
  <c r="E35" i="3"/>
  <c r="E19" i="4"/>
  <c r="G18" i="4"/>
  <c r="C18" i="4"/>
  <c r="E18" i="4"/>
  <c r="E34" i="3"/>
  <c r="G17" i="4"/>
  <c r="C17" i="4"/>
  <c r="E33" i="3"/>
  <c r="E17" i="4"/>
  <c r="G16" i="4"/>
  <c r="C16" i="4"/>
  <c r="E16" i="4"/>
  <c r="E31" i="3"/>
  <c r="G15" i="4"/>
  <c r="C15" i="4"/>
  <c r="E29" i="3"/>
  <c r="E15" i="4"/>
  <c r="G14" i="4"/>
  <c r="C14" i="4"/>
  <c r="E14" i="4"/>
  <c r="E27" i="3"/>
  <c r="G13" i="4"/>
  <c r="C13" i="4"/>
  <c r="E13" i="4"/>
  <c r="E25" i="3"/>
  <c r="G12" i="4"/>
  <c r="C12" i="4"/>
  <c r="E12" i="4"/>
  <c r="E23" i="3"/>
  <c r="G11" i="4"/>
  <c r="C11" i="4"/>
  <c r="E11" i="4"/>
  <c r="E22" i="3"/>
  <c r="H78" i="4"/>
  <c r="B78" i="4"/>
  <c r="D78" i="4"/>
  <c r="A78" i="4"/>
  <c r="H77" i="4"/>
  <c r="B77" i="4"/>
  <c r="D77" i="4"/>
  <c r="A77" i="4"/>
  <c r="H76" i="4"/>
  <c r="B76" i="4"/>
  <c r="D76" i="4"/>
  <c r="A76" i="4"/>
  <c r="H75" i="4"/>
  <c r="F75" i="4"/>
  <c r="D75" i="4"/>
  <c r="B75" i="4"/>
  <c r="A75" i="4"/>
  <c r="H74" i="4"/>
  <c r="B74" i="4"/>
  <c r="F74" i="4"/>
  <c r="D74" i="4"/>
  <c r="A74" i="4"/>
  <c r="H85" i="4"/>
  <c r="F85" i="4"/>
  <c r="D85" i="4"/>
  <c r="B85" i="4"/>
  <c r="A85" i="4"/>
  <c r="H84" i="4"/>
  <c r="F84" i="4"/>
  <c r="D84" i="4"/>
  <c r="B84" i="4"/>
  <c r="A84" i="4"/>
  <c r="H83" i="4"/>
  <c r="B83" i="4"/>
  <c r="F83" i="4"/>
  <c r="D83" i="4"/>
  <c r="A83" i="4"/>
  <c r="H82" i="4"/>
  <c r="D82" i="4"/>
  <c r="B82" i="4"/>
  <c r="A82" i="4"/>
  <c r="H81" i="4"/>
  <c r="B81" i="4"/>
  <c r="D81" i="4"/>
  <c r="A81" i="4"/>
  <c r="H73" i="4"/>
  <c r="D73" i="4"/>
  <c r="B73" i="4"/>
  <c r="A73" i="4"/>
  <c r="H72" i="4"/>
  <c r="B72" i="4"/>
  <c r="D72" i="4"/>
  <c r="A72" i="4"/>
  <c r="H71" i="4"/>
  <c r="D71" i="4"/>
  <c r="B71" i="4"/>
  <c r="A71" i="4"/>
  <c r="H70" i="4"/>
  <c r="B70" i="4"/>
  <c r="D70" i="4"/>
  <c r="A70" i="4"/>
  <c r="H69" i="4"/>
  <c r="D69" i="4"/>
  <c r="B69" i="4"/>
  <c r="A69" i="4"/>
  <c r="H68" i="4"/>
  <c r="B68" i="4"/>
  <c r="D68" i="4"/>
  <c r="A68" i="4"/>
  <c r="H67" i="4"/>
  <c r="D67" i="4"/>
  <c r="B67" i="4"/>
  <c r="A67" i="4"/>
  <c r="H66" i="4"/>
  <c r="B66" i="4"/>
  <c r="D66" i="4"/>
  <c r="A66" i="4"/>
  <c r="H65" i="4"/>
  <c r="D65" i="4"/>
  <c r="B65" i="4"/>
  <c r="A65" i="4"/>
  <c r="H64" i="4"/>
  <c r="B64" i="4"/>
  <c r="D64" i="4"/>
  <c r="A64" i="4"/>
  <c r="H63" i="4"/>
  <c r="D63" i="4"/>
  <c r="B63" i="4"/>
  <c r="A63" i="4"/>
  <c r="H80" i="4"/>
  <c r="B80" i="4"/>
  <c r="D80" i="4"/>
  <c r="A80" i="4"/>
  <c r="H62" i="4"/>
  <c r="D62" i="4"/>
  <c r="B62" i="4"/>
  <c r="A62" i="4"/>
  <c r="H61" i="4"/>
  <c r="B61" i="4"/>
  <c r="D61" i="4"/>
  <c r="A61" i="4"/>
  <c r="H60" i="4"/>
  <c r="D60" i="4"/>
  <c r="B60" i="4"/>
  <c r="A60" i="4"/>
  <c r="H59" i="4"/>
  <c r="B59" i="4"/>
  <c r="D59" i="4"/>
  <c r="A59" i="4"/>
  <c r="H58" i="4"/>
  <c r="D58" i="4"/>
  <c r="B58" i="4"/>
  <c r="A58" i="4"/>
  <c r="H57" i="4"/>
  <c r="B57" i="4"/>
  <c r="D57" i="4"/>
  <c r="A57" i="4"/>
  <c r="H56" i="4"/>
  <c r="D56" i="4"/>
  <c r="B56" i="4"/>
  <c r="A56" i="4"/>
  <c r="H55" i="4"/>
  <c r="B55" i="4"/>
  <c r="D55" i="4"/>
  <c r="A55" i="4"/>
  <c r="H54" i="4"/>
  <c r="D54" i="4"/>
  <c r="B54" i="4"/>
  <c r="A54" i="4"/>
  <c r="H53" i="4"/>
  <c r="B53" i="4"/>
  <c r="D53" i="4"/>
  <c r="A53" i="4"/>
  <c r="H52" i="4"/>
  <c r="D52" i="4"/>
  <c r="B52" i="4"/>
  <c r="A52" i="4"/>
  <c r="H51" i="4"/>
  <c r="B51" i="4"/>
  <c r="D51" i="4"/>
  <c r="A51" i="4"/>
  <c r="H50" i="4"/>
  <c r="D50" i="4"/>
  <c r="B50" i="4"/>
  <c r="A50" i="4"/>
  <c r="H49" i="4"/>
  <c r="B49" i="4"/>
  <c r="D49" i="4"/>
  <c r="A49" i="4"/>
  <c r="H48" i="4"/>
  <c r="D48" i="4"/>
  <c r="B48" i="4"/>
  <c r="A48" i="4"/>
  <c r="H47" i="4"/>
  <c r="B47" i="4"/>
  <c r="D47" i="4"/>
  <c r="A47" i="4"/>
  <c r="H46" i="4"/>
  <c r="D46" i="4"/>
  <c r="B46" i="4"/>
  <c r="A46" i="4"/>
  <c r="H45" i="4"/>
  <c r="B45" i="4"/>
  <c r="D45" i="4"/>
  <c r="A45" i="4"/>
  <c r="H44" i="4"/>
  <c r="D44" i="4"/>
  <c r="B44" i="4"/>
  <c r="A44" i="4"/>
  <c r="H43" i="4"/>
  <c r="B43" i="4"/>
  <c r="D43" i="4"/>
  <c r="A43" i="4"/>
  <c r="H42" i="4"/>
  <c r="D42" i="4"/>
  <c r="B42" i="4"/>
  <c r="A42" i="4"/>
  <c r="H41" i="4"/>
  <c r="B41" i="4"/>
  <c r="D41" i="4"/>
  <c r="A41" i="4"/>
  <c r="H40" i="4"/>
  <c r="B40" i="4"/>
  <c r="D40" i="4"/>
  <c r="A40" i="4"/>
  <c r="H79" i="4"/>
  <c r="B79" i="4"/>
  <c r="D79" i="4"/>
  <c r="A79" i="4"/>
  <c r="H39" i="4"/>
  <c r="D39" i="4"/>
  <c r="B39" i="4"/>
  <c r="A39" i="4"/>
  <c r="H38" i="4"/>
  <c r="B38" i="4"/>
  <c r="D38" i="4"/>
  <c r="A38" i="4"/>
  <c r="H37" i="4"/>
  <c r="B37" i="4"/>
  <c r="D37" i="4"/>
  <c r="A37" i="4"/>
  <c r="H36" i="4"/>
  <c r="B36" i="4"/>
  <c r="D36" i="4"/>
  <c r="A36" i="4"/>
  <c r="H35" i="4"/>
  <c r="B35" i="4"/>
  <c r="D35" i="4"/>
  <c r="A35" i="4"/>
  <c r="H34" i="4"/>
  <c r="B34" i="4"/>
  <c r="D34" i="4"/>
  <c r="A34" i="4"/>
  <c r="H33" i="4"/>
  <c r="D33" i="4"/>
  <c r="B33" i="4"/>
  <c r="A33" i="4"/>
  <c r="H32" i="4"/>
  <c r="B32" i="4"/>
  <c r="D32" i="4"/>
  <c r="A32" i="4"/>
  <c r="H31" i="4"/>
  <c r="B31" i="4"/>
  <c r="D31" i="4"/>
  <c r="A31" i="4"/>
  <c r="H30" i="4"/>
  <c r="B30" i="4"/>
  <c r="D30" i="4"/>
  <c r="A30" i="4"/>
  <c r="H29" i="4"/>
  <c r="B29" i="4"/>
  <c r="D29" i="4"/>
  <c r="A29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D23" i="4"/>
  <c r="B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D17" i="4"/>
  <c r="B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P107" i="3"/>
  <c r="P104" i="3"/>
  <c r="J104" i="3"/>
  <c r="P103" i="3"/>
  <c r="P108" i="3"/>
  <c r="K108" i="3"/>
  <c r="D8" i="3"/>
  <c r="F16" i="3"/>
  <c r="F17" i="3" s="1"/>
  <c r="E81" i="3"/>
  <c r="F81" i="3"/>
  <c r="G81" i="3"/>
  <c r="I81" i="3"/>
  <c r="F83" i="3"/>
  <c r="E21" i="3"/>
  <c r="F21" i="3"/>
  <c r="F23" i="3"/>
  <c r="G23" i="3"/>
  <c r="F25" i="3"/>
  <c r="G25" i="3"/>
  <c r="I25" i="3"/>
  <c r="F27" i="3"/>
  <c r="G27" i="3"/>
  <c r="F22" i="3"/>
  <c r="E24" i="3"/>
  <c r="F24" i="3"/>
  <c r="G24" i="3"/>
  <c r="I24" i="3"/>
  <c r="E26" i="3"/>
  <c r="F26" i="3"/>
  <c r="G26" i="3"/>
  <c r="I26" i="3"/>
  <c r="E28" i="3"/>
  <c r="F28" i="3"/>
  <c r="G28" i="3"/>
  <c r="F29" i="3"/>
  <c r="E30" i="3"/>
  <c r="F30" i="3"/>
  <c r="G30" i="3"/>
  <c r="I30" i="3"/>
  <c r="F31" i="3"/>
  <c r="G31" i="3"/>
  <c r="E32" i="3"/>
  <c r="F32" i="3"/>
  <c r="G32" i="3"/>
  <c r="F33" i="3"/>
  <c r="G33" i="3"/>
  <c r="I33" i="3"/>
  <c r="F34" i="3"/>
  <c r="G34" i="3"/>
  <c r="F35" i="3"/>
  <c r="F36" i="3"/>
  <c r="G36" i="3"/>
  <c r="I36" i="3"/>
  <c r="F37" i="3"/>
  <c r="F38" i="3"/>
  <c r="G38" i="3"/>
  <c r="F39" i="3"/>
  <c r="G39" i="3"/>
  <c r="I39" i="3"/>
  <c r="F40" i="3"/>
  <c r="F41" i="3"/>
  <c r="G41" i="3"/>
  <c r="I41" i="3"/>
  <c r="F42" i="3"/>
  <c r="G42" i="3"/>
  <c r="F43" i="3"/>
  <c r="F44" i="3"/>
  <c r="G44" i="3"/>
  <c r="I44" i="3"/>
  <c r="F45" i="3"/>
  <c r="F46" i="3"/>
  <c r="F47" i="3"/>
  <c r="G47" i="3"/>
  <c r="I47" i="3"/>
  <c r="F48" i="3"/>
  <c r="F49" i="3"/>
  <c r="G49" i="3"/>
  <c r="I49" i="3"/>
  <c r="F50" i="3"/>
  <c r="F51" i="3"/>
  <c r="F52" i="3"/>
  <c r="F53" i="3"/>
  <c r="F54" i="3"/>
  <c r="F55" i="3"/>
  <c r="G55" i="3"/>
  <c r="I55" i="3"/>
  <c r="E56" i="3"/>
  <c r="F56" i="3"/>
  <c r="F57" i="3"/>
  <c r="F58" i="3"/>
  <c r="F59" i="3"/>
  <c r="G59" i="3"/>
  <c r="I59" i="3"/>
  <c r="F60" i="3"/>
  <c r="F61" i="3"/>
  <c r="G61" i="3"/>
  <c r="I61" i="3"/>
  <c r="F62" i="3"/>
  <c r="G62" i="3"/>
  <c r="I62" i="3"/>
  <c r="F64" i="3"/>
  <c r="F65" i="3"/>
  <c r="F66" i="3"/>
  <c r="C17" i="3"/>
  <c r="G21" i="3"/>
  <c r="H21" i="3"/>
  <c r="P21" i="3"/>
  <c r="I23" i="3"/>
  <c r="P23" i="3"/>
  <c r="P25" i="3"/>
  <c r="I27" i="3"/>
  <c r="P27" i="3"/>
  <c r="G22" i="3"/>
  <c r="I22" i="3"/>
  <c r="P22" i="3"/>
  <c r="P24" i="3"/>
  <c r="P26" i="3"/>
  <c r="I28" i="3"/>
  <c r="P28" i="3"/>
  <c r="G29" i="3"/>
  <c r="I29" i="3"/>
  <c r="P29" i="3"/>
  <c r="P30" i="3"/>
  <c r="I31" i="3"/>
  <c r="P31" i="3"/>
  <c r="I32" i="3"/>
  <c r="P32" i="3"/>
  <c r="P33" i="3"/>
  <c r="I34" i="3"/>
  <c r="P34" i="3"/>
  <c r="G35" i="3"/>
  <c r="I35" i="3"/>
  <c r="P35" i="3"/>
  <c r="P36" i="3"/>
  <c r="G37" i="3"/>
  <c r="I37" i="3"/>
  <c r="P37" i="3"/>
  <c r="I38" i="3"/>
  <c r="P38" i="3"/>
  <c r="P39" i="3"/>
  <c r="G40" i="3"/>
  <c r="I40" i="3"/>
  <c r="P40" i="3"/>
  <c r="P41" i="3"/>
  <c r="I42" i="3"/>
  <c r="P42" i="3"/>
  <c r="G43" i="3"/>
  <c r="I43" i="3"/>
  <c r="P43" i="3"/>
  <c r="P44" i="3"/>
  <c r="G45" i="3"/>
  <c r="I45" i="3"/>
  <c r="P45" i="3"/>
  <c r="G46" i="3"/>
  <c r="I46" i="3"/>
  <c r="P46" i="3"/>
  <c r="P47" i="3"/>
  <c r="G48" i="3"/>
  <c r="I48" i="3"/>
  <c r="P48" i="3"/>
  <c r="P49" i="3"/>
  <c r="G50" i="3"/>
  <c r="I50" i="3"/>
  <c r="P50" i="3"/>
  <c r="G51" i="3"/>
  <c r="I51" i="3"/>
  <c r="P51" i="3"/>
  <c r="G52" i="3"/>
  <c r="I52" i="3"/>
  <c r="P52" i="3"/>
  <c r="G53" i="3"/>
  <c r="I53" i="3"/>
  <c r="P53" i="3"/>
  <c r="G54" i="3"/>
  <c r="I54" i="3"/>
  <c r="P54" i="3"/>
  <c r="P55" i="3"/>
  <c r="G56" i="3"/>
  <c r="I56" i="3"/>
  <c r="P56" i="3"/>
  <c r="G57" i="3"/>
  <c r="I57" i="3"/>
  <c r="P57" i="3"/>
  <c r="G58" i="3"/>
  <c r="I58" i="3"/>
  <c r="P58" i="3"/>
  <c r="P59" i="3"/>
  <c r="G60" i="3"/>
  <c r="I60" i="3"/>
  <c r="P60" i="3"/>
  <c r="P61" i="3"/>
  <c r="P62" i="3"/>
  <c r="G63" i="3"/>
  <c r="I63" i="3"/>
  <c r="P63" i="3"/>
  <c r="G64" i="3"/>
  <c r="I64" i="3"/>
  <c r="P64" i="3"/>
  <c r="G65" i="3"/>
  <c r="I65" i="3"/>
  <c r="P65" i="3"/>
  <c r="G66" i="3"/>
  <c r="I66" i="3"/>
  <c r="P66" i="3"/>
  <c r="P67" i="3"/>
  <c r="U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G83" i="3"/>
  <c r="J83" i="3"/>
  <c r="P83" i="3"/>
  <c r="J84" i="3"/>
  <c r="P84" i="3"/>
  <c r="J85" i="3"/>
  <c r="P85" i="3"/>
  <c r="J86" i="3"/>
  <c r="P86" i="3"/>
  <c r="J87" i="3"/>
  <c r="P87" i="3"/>
  <c r="P88" i="3"/>
  <c r="K89" i="3"/>
  <c r="P89" i="3"/>
  <c r="K90" i="3"/>
  <c r="P90" i="3"/>
  <c r="P91" i="3"/>
  <c r="J92" i="3"/>
  <c r="P92" i="3"/>
  <c r="J93" i="3"/>
  <c r="P93" i="3"/>
  <c r="J94" i="3"/>
  <c r="P94" i="3"/>
  <c r="P95" i="3"/>
  <c r="J96" i="3"/>
  <c r="P96" i="3"/>
  <c r="P97" i="3"/>
  <c r="P100" i="3"/>
  <c r="P105" i="3"/>
  <c r="P106" i="3"/>
  <c r="D8" i="2"/>
  <c r="C18" i="2"/>
  <c r="E21" i="2"/>
  <c r="F21" i="2"/>
  <c r="G21" i="2"/>
  <c r="P21" i="2"/>
  <c r="E22" i="2"/>
  <c r="F22" i="2"/>
  <c r="G22" i="2"/>
  <c r="I22" i="2"/>
  <c r="P22" i="2"/>
  <c r="E23" i="2"/>
  <c r="F23" i="2"/>
  <c r="G23" i="2"/>
  <c r="I23" i="2"/>
  <c r="P23" i="2"/>
  <c r="E24" i="2"/>
  <c r="F24" i="2"/>
  <c r="G24" i="2"/>
  <c r="I24" i="2"/>
  <c r="P24" i="2"/>
  <c r="E25" i="2"/>
  <c r="F25" i="2"/>
  <c r="G25" i="2"/>
  <c r="I25" i="2"/>
  <c r="P25" i="2"/>
  <c r="E26" i="2"/>
  <c r="F26" i="2"/>
  <c r="G26" i="2"/>
  <c r="I26" i="2"/>
  <c r="P26" i="2"/>
  <c r="E27" i="2"/>
  <c r="F27" i="2"/>
  <c r="G27" i="2"/>
  <c r="I27" i="2"/>
  <c r="P27" i="2"/>
  <c r="E28" i="2"/>
  <c r="F28" i="2"/>
  <c r="G28" i="2"/>
  <c r="I28" i="2"/>
  <c r="P28" i="2"/>
  <c r="E29" i="2"/>
  <c r="F29" i="2"/>
  <c r="G29" i="2"/>
  <c r="I29" i="2"/>
  <c r="P29" i="2"/>
  <c r="E30" i="2"/>
  <c r="F30" i="2"/>
  <c r="G30" i="2"/>
  <c r="I30" i="2"/>
  <c r="P30" i="2"/>
  <c r="E31" i="2"/>
  <c r="F31" i="2"/>
  <c r="G31" i="2"/>
  <c r="I31" i="2"/>
  <c r="P31" i="2"/>
  <c r="E32" i="2"/>
  <c r="F32" i="2"/>
  <c r="G32" i="2"/>
  <c r="I32" i="2"/>
  <c r="P32" i="2"/>
  <c r="E33" i="2"/>
  <c r="F33" i="2"/>
  <c r="G33" i="2"/>
  <c r="I33" i="2"/>
  <c r="P33" i="2"/>
  <c r="E34" i="2"/>
  <c r="F34" i="2"/>
  <c r="G34" i="2"/>
  <c r="I34" i="2"/>
  <c r="P34" i="2"/>
  <c r="E35" i="2"/>
  <c r="F35" i="2"/>
  <c r="G35" i="2"/>
  <c r="I35" i="2"/>
  <c r="P35" i="2"/>
  <c r="E36" i="2"/>
  <c r="G36" i="2"/>
  <c r="I36" i="2"/>
  <c r="P36" i="2"/>
  <c r="E37" i="2"/>
  <c r="F37" i="2"/>
  <c r="G37" i="2"/>
  <c r="I37" i="2"/>
  <c r="P37" i="2"/>
  <c r="E38" i="2"/>
  <c r="F38" i="2"/>
  <c r="G38" i="2"/>
  <c r="I38" i="2"/>
  <c r="P38" i="2"/>
  <c r="E39" i="2"/>
  <c r="G39" i="2"/>
  <c r="I39" i="2"/>
  <c r="P39" i="2"/>
  <c r="E40" i="2"/>
  <c r="G40" i="2"/>
  <c r="I40" i="2"/>
  <c r="P40" i="2"/>
  <c r="E41" i="2"/>
  <c r="G41" i="2"/>
  <c r="I41" i="2"/>
  <c r="P41" i="2"/>
  <c r="E42" i="2"/>
  <c r="G42" i="2"/>
  <c r="I42" i="2"/>
  <c r="P42" i="2"/>
  <c r="E43" i="2"/>
  <c r="G43" i="2"/>
  <c r="I43" i="2"/>
  <c r="P43" i="2"/>
  <c r="E44" i="2"/>
  <c r="G44" i="2"/>
  <c r="I44" i="2"/>
  <c r="P44" i="2"/>
  <c r="E45" i="2"/>
  <c r="G45" i="2"/>
  <c r="I45" i="2"/>
  <c r="P45" i="2"/>
  <c r="E46" i="2"/>
  <c r="G46" i="2"/>
  <c r="I46" i="2"/>
  <c r="P46" i="2"/>
  <c r="E47" i="2"/>
  <c r="G47" i="2"/>
  <c r="I47" i="2"/>
  <c r="P47" i="2"/>
  <c r="E48" i="2"/>
  <c r="G48" i="2"/>
  <c r="J48" i="2"/>
  <c r="P48" i="2"/>
  <c r="E49" i="2"/>
  <c r="G49" i="2"/>
  <c r="L49" i="2"/>
  <c r="P49" i="2"/>
  <c r="E50" i="2"/>
  <c r="G50" i="2"/>
  <c r="L50" i="2"/>
  <c r="P50" i="2"/>
  <c r="E51" i="2"/>
  <c r="G51" i="2"/>
  <c r="K51" i="2"/>
  <c r="P51" i="2"/>
  <c r="E52" i="2"/>
  <c r="F52" i="2"/>
  <c r="G52" i="2"/>
  <c r="M52" i="2"/>
  <c r="P52" i="2"/>
  <c r="E53" i="2"/>
  <c r="F53" i="2"/>
  <c r="G53" i="2"/>
  <c r="M53" i="2"/>
  <c r="P53" i="2"/>
  <c r="E54" i="2"/>
  <c r="F54" i="2"/>
  <c r="G54" i="2"/>
  <c r="I54" i="2"/>
  <c r="E55" i="2"/>
  <c r="F55" i="2"/>
  <c r="G55" i="2"/>
  <c r="I55" i="2"/>
  <c r="E56" i="2"/>
  <c r="F56" i="2"/>
  <c r="G56" i="2"/>
  <c r="I56" i="2"/>
  <c r="E57" i="2"/>
  <c r="F57" i="2"/>
  <c r="G57" i="2"/>
  <c r="I57" i="2"/>
  <c r="E58" i="2"/>
  <c r="F58" i="2"/>
  <c r="G58" i="2"/>
  <c r="I58" i="2"/>
  <c r="E59" i="2"/>
  <c r="F59" i="2"/>
  <c r="G59" i="2"/>
  <c r="I59" i="2"/>
  <c r="E60" i="2"/>
  <c r="F60" i="2"/>
  <c r="G60" i="2"/>
  <c r="I60" i="2"/>
  <c r="E61" i="2"/>
  <c r="F61" i="2"/>
  <c r="G61" i="2"/>
  <c r="I61" i="2"/>
  <c r="E62" i="2"/>
  <c r="F62" i="2"/>
  <c r="G62" i="2"/>
  <c r="I62" i="2"/>
  <c r="E63" i="2"/>
  <c r="F63" i="2"/>
  <c r="G63" i="2"/>
  <c r="I63" i="2"/>
  <c r="E64" i="2"/>
  <c r="F64" i="2"/>
  <c r="G64" i="2"/>
  <c r="I64" i="2"/>
  <c r="E65" i="2"/>
  <c r="F65" i="2"/>
  <c r="G65" i="2"/>
  <c r="I65" i="2"/>
  <c r="E66" i="2"/>
  <c r="F66" i="2"/>
  <c r="G66" i="2"/>
  <c r="I66" i="2"/>
  <c r="E67" i="2"/>
  <c r="F67" i="2"/>
  <c r="G67" i="2"/>
  <c r="I67" i="2"/>
  <c r="E68" i="2"/>
  <c r="F68" i="2"/>
  <c r="G68" i="2"/>
  <c r="I68" i="2"/>
  <c r="E69" i="2"/>
  <c r="F69" i="2"/>
  <c r="G69" i="2"/>
  <c r="I69" i="2"/>
  <c r="E70" i="2"/>
  <c r="F70" i="2"/>
  <c r="G70" i="2"/>
  <c r="I70" i="2"/>
  <c r="E71" i="2"/>
  <c r="F71" i="2"/>
  <c r="G71" i="2"/>
  <c r="I71" i="2"/>
  <c r="E72" i="2"/>
  <c r="F72" i="2"/>
  <c r="G72" i="2"/>
  <c r="I72" i="2"/>
  <c r="E73" i="2"/>
  <c r="F73" i="2"/>
  <c r="G73" i="2"/>
  <c r="I73" i="2"/>
  <c r="E74" i="2"/>
  <c r="F74" i="2"/>
  <c r="G74" i="2"/>
  <c r="I74" i="2"/>
  <c r="E75" i="2"/>
  <c r="F75" i="2"/>
  <c r="G75" i="2"/>
  <c r="I75" i="2"/>
  <c r="E76" i="2"/>
  <c r="F76" i="2"/>
  <c r="G76" i="2"/>
  <c r="I76" i="2"/>
  <c r="E77" i="2"/>
  <c r="F77" i="2"/>
  <c r="G77" i="2"/>
  <c r="I77" i="2"/>
  <c r="E78" i="2"/>
  <c r="F78" i="2"/>
  <c r="G78" i="2"/>
  <c r="I78" i="2"/>
  <c r="E79" i="2"/>
  <c r="F79" i="2"/>
  <c r="G79" i="2"/>
  <c r="I79" i="2"/>
  <c r="D8" i="1"/>
  <c r="C17" i="1"/>
  <c r="E21" i="1"/>
  <c r="F21" i="1"/>
  <c r="G21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33" i="1"/>
  <c r="F33" i="1"/>
  <c r="G33" i="1"/>
  <c r="I33" i="1"/>
  <c r="Q33" i="1"/>
  <c r="E34" i="1"/>
  <c r="F34" i="1"/>
  <c r="G34" i="1"/>
  <c r="I34" i="1"/>
  <c r="Q34" i="1"/>
  <c r="E35" i="1"/>
  <c r="F35" i="1"/>
  <c r="G35" i="1"/>
  <c r="I35" i="1"/>
  <c r="Q35" i="1"/>
  <c r="E36" i="1"/>
  <c r="F36" i="1"/>
  <c r="G36" i="1"/>
  <c r="I36" i="1"/>
  <c r="Q36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E49" i="1"/>
  <c r="F49" i="1"/>
  <c r="G49" i="1"/>
  <c r="I49" i="1"/>
  <c r="Q49" i="1"/>
  <c r="E50" i="1"/>
  <c r="F50" i="1"/>
  <c r="G50" i="1"/>
  <c r="I50" i="1"/>
  <c r="Q50" i="1"/>
  <c r="E51" i="1"/>
  <c r="F51" i="1"/>
  <c r="G51" i="1"/>
  <c r="I51" i="1"/>
  <c r="Q51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I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I59" i="1"/>
  <c r="Q59" i="1"/>
  <c r="E60" i="1"/>
  <c r="F60" i="1"/>
  <c r="G60" i="1"/>
  <c r="I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64" i="1"/>
  <c r="F64" i="1"/>
  <c r="G64" i="1"/>
  <c r="J64" i="1"/>
  <c r="Q64" i="1"/>
  <c r="E65" i="1"/>
  <c r="F65" i="1"/>
  <c r="G65" i="1"/>
  <c r="I65" i="1"/>
  <c r="Q65" i="1"/>
  <c r="E66" i="1"/>
  <c r="F66" i="1"/>
  <c r="G66" i="1"/>
  <c r="I66" i="1"/>
  <c r="Q66" i="1"/>
  <c r="E67" i="1"/>
  <c r="F67" i="1"/>
  <c r="G67" i="1"/>
  <c r="I67" i="1"/>
  <c r="Q67" i="1"/>
  <c r="E68" i="1"/>
  <c r="F68" i="1"/>
  <c r="G68" i="1"/>
  <c r="I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L75" i="1"/>
  <c r="Q75" i="1"/>
  <c r="E76" i="1"/>
  <c r="F76" i="1"/>
  <c r="G76" i="1"/>
  <c r="L76" i="1"/>
  <c r="Q76" i="1"/>
  <c r="E77" i="1"/>
  <c r="F77" i="1"/>
  <c r="G77" i="1"/>
  <c r="M77" i="1"/>
  <c r="Q77" i="1"/>
  <c r="E78" i="1"/>
  <c r="F78" i="1"/>
  <c r="G78" i="1"/>
  <c r="M78" i="1"/>
  <c r="Q78" i="1"/>
  <c r="E79" i="1"/>
  <c r="F79" i="1"/>
  <c r="Q79" i="1"/>
  <c r="E80" i="1"/>
  <c r="F80" i="1"/>
  <c r="G80" i="1"/>
  <c r="M80" i="1"/>
  <c r="Q80" i="1"/>
  <c r="E81" i="1"/>
  <c r="F81" i="1"/>
  <c r="G81" i="1"/>
  <c r="Q81" i="1"/>
  <c r="E82" i="1"/>
  <c r="F82" i="1"/>
  <c r="G82" i="1"/>
  <c r="Q82" i="1"/>
  <c r="E83" i="1"/>
  <c r="F83" i="1"/>
  <c r="G83" i="1"/>
  <c r="Q83" i="1"/>
  <c r="E84" i="1"/>
  <c r="F84" i="1"/>
  <c r="G84" i="1"/>
  <c r="Q84" i="1"/>
  <c r="E85" i="1"/>
  <c r="F85" i="1"/>
  <c r="G85" i="1"/>
  <c r="M85" i="1"/>
  <c r="Q85" i="1"/>
  <c r="E86" i="1"/>
  <c r="F86" i="1"/>
  <c r="G86" i="1"/>
  <c r="M86" i="1"/>
  <c r="Q86" i="1"/>
  <c r="E87" i="1"/>
  <c r="F87" i="1"/>
  <c r="G87" i="1"/>
  <c r="M87" i="1"/>
  <c r="Q87" i="1"/>
  <c r="E88" i="1"/>
  <c r="F88" i="1"/>
  <c r="G88" i="1"/>
  <c r="M88" i="1"/>
  <c r="Q88" i="1"/>
  <c r="E89" i="1"/>
  <c r="F89" i="1"/>
  <c r="G89" i="1"/>
  <c r="K89" i="1"/>
  <c r="Q89" i="1"/>
  <c r="E90" i="1"/>
  <c r="F90" i="1"/>
  <c r="G90" i="1"/>
  <c r="Q90" i="1"/>
  <c r="E91" i="1"/>
  <c r="F91" i="1"/>
  <c r="G91" i="1"/>
  <c r="Q91" i="1"/>
  <c r="K91" i="1"/>
  <c r="R91" i="1"/>
  <c r="R84" i="1"/>
  <c r="K84" i="1"/>
  <c r="C12" i="1"/>
  <c r="C16" i="1"/>
  <c r="C11" i="1"/>
  <c r="H21" i="1"/>
  <c r="R81" i="1"/>
  <c r="K81" i="1"/>
  <c r="K90" i="1"/>
  <c r="R90" i="1"/>
  <c r="R83" i="1"/>
  <c r="N83" i="1"/>
  <c r="D12" i="1"/>
  <c r="D16" i="1"/>
  <c r="D11" i="1"/>
  <c r="G79" i="1"/>
  <c r="M79" i="1"/>
  <c r="R82" i="1"/>
  <c r="N82" i="1"/>
  <c r="C11" i="2"/>
  <c r="H21" i="2"/>
  <c r="C12" i="2"/>
  <c r="C16" i="2"/>
  <c r="D18" i="2"/>
  <c r="N22" i="2"/>
  <c r="N26" i="2"/>
  <c r="N30" i="2"/>
  <c r="N34" i="2"/>
  <c r="N43" i="2"/>
  <c r="N51" i="2"/>
  <c r="N37" i="2"/>
  <c r="N40" i="2"/>
  <c r="N48" i="2"/>
  <c r="N21" i="2"/>
  <c r="N36" i="2"/>
  <c r="N42" i="2"/>
  <c r="N50" i="2"/>
  <c r="N24" i="2"/>
  <c r="N28" i="2"/>
  <c r="N32" i="2"/>
  <c r="N39" i="2"/>
  <c r="N47" i="2"/>
  <c r="N23" i="2"/>
  <c r="N27" i="2"/>
  <c r="N31" i="2"/>
  <c r="N35" i="2"/>
  <c r="N41" i="2"/>
  <c r="N49" i="2"/>
  <c r="N38" i="2"/>
  <c r="N46" i="2"/>
  <c r="N33" i="2"/>
  <c r="N29" i="2"/>
  <c r="N25" i="2"/>
  <c r="N45" i="2"/>
  <c r="N44" i="2"/>
  <c r="D18" i="1"/>
  <c r="D19" i="1"/>
  <c r="O28" i="1"/>
  <c r="O31" i="1"/>
  <c r="O34" i="1"/>
  <c r="O44" i="1"/>
  <c r="O47" i="1"/>
  <c r="O50" i="1"/>
  <c r="O60" i="1"/>
  <c r="O63" i="1"/>
  <c r="O66" i="1"/>
  <c r="O77" i="1"/>
  <c r="O81" i="1"/>
  <c r="O84" i="1"/>
  <c r="O25" i="1"/>
  <c r="O37" i="1"/>
  <c r="O53" i="1"/>
  <c r="O69" i="1"/>
  <c r="O76" i="1"/>
  <c r="O80" i="1"/>
  <c r="O29" i="1"/>
  <c r="O22" i="1"/>
  <c r="O30" i="1"/>
  <c r="O40" i="1"/>
  <c r="O43" i="1"/>
  <c r="O46" i="1"/>
  <c r="O56" i="1"/>
  <c r="O59" i="1"/>
  <c r="O62" i="1"/>
  <c r="O72" i="1"/>
  <c r="O90" i="1"/>
  <c r="O91" i="1"/>
  <c r="O21" i="1"/>
  <c r="O45" i="1"/>
  <c r="O74" i="1"/>
  <c r="O78" i="1"/>
  <c r="O57" i="1"/>
  <c r="O27" i="1"/>
  <c r="O33" i="1"/>
  <c r="O49" i="1"/>
  <c r="O65" i="1"/>
  <c r="O75" i="1"/>
  <c r="O79" i="1"/>
  <c r="O89" i="1"/>
  <c r="C15" i="1"/>
  <c r="C18" i="1"/>
  <c r="O24" i="1"/>
  <c r="O36" i="1"/>
  <c r="O39" i="1"/>
  <c r="O42" i="1"/>
  <c r="O52" i="1"/>
  <c r="O55" i="1"/>
  <c r="O58" i="1"/>
  <c r="O68" i="1"/>
  <c r="O71" i="1"/>
  <c r="O88" i="1"/>
  <c r="O61" i="1"/>
  <c r="O87" i="1"/>
  <c r="O41" i="1"/>
  <c r="O73" i="1"/>
  <c r="O82" i="1"/>
  <c r="O85" i="1"/>
  <c r="O26" i="1"/>
  <c r="O32" i="1"/>
  <c r="O35" i="1"/>
  <c r="O38" i="1"/>
  <c r="O48" i="1"/>
  <c r="O51" i="1"/>
  <c r="O54" i="1"/>
  <c r="O64" i="1"/>
  <c r="O67" i="1"/>
  <c r="O70" i="1"/>
  <c r="O86" i="1"/>
  <c r="O23" i="1"/>
  <c r="O83" i="1"/>
  <c r="P81" i="1"/>
  <c r="P82" i="1"/>
  <c r="P83" i="1"/>
  <c r="P84" i="1"/>
  <c r="P85" i="1"/>
  <c r="P88" i="1"/>
  <c r="P86" i="1"/>
  <c r="P90" i="1"/>
  <c r="P91" i="1"/>
  <c r="D15" i="1"/>
  <c r="C19" i="1"/>
  <c r="P89" i="1"/>
  <c r="P87" i="1"/>
  <c r="C12" i="3"/>
  <c r="C11" i="3"/>
  <c r="N26" i="3" l="1"/>
  <c r="N28" i="3"/>
  <c r="N66" i="3"/>
  <c r="N24" i="3"/>
  <c r="N68" i="3"/>
  <c r="N52" i="3"/>
  <c r="N45" i="3"/>
  <c r="N80" i="3"/>
  <c r="N71" i="3"/>
  <c r="N56" i="3"/>
  <c r="N94" i="3"/>
  <c r="N25" i="3"/>
  <c r="N48" i="3"/>
  <c r="N38" i="3"/>
  <c r="N43" i="3"/>
  <c r="N65" i="3"/>
  <c r="N105" i="3"/>
  <c r="N60" i="3"/>
  <c r="N107" i="3"/>
  <c r="N40" i="3"/>
  <c r="N98" i="3"/>
  <c r="N111" i="3"/>
  <c r="N103" i="3"/>
  <c r="N47" i="3"/>
  <c r="N92" i="3"/>
  <c r="N73" i="3"/>
  <c r="N93" i="3"/>
  <c r="N54" i="3"/>
  <c r="N29" i="3"/>
  <c r="N99" i="3"/>
  <c r="N51" i="3"/>
  <c r="C15" i="3"/>
  <c r="N33" i="3"/>
  <c r="N61" i="3"/>
  <c r="N95" i="3"/>
  <c r="N55" i="3"/>
  <c r="N90" i="3"/>
  <c r="N44" i="3"/>
  <c r="N58" i="3"/>
  <c r="N34" i="3"/>
  <c r="N30" i="3"/>
  <c r="N50" i="3"/>
  <c r="N36" i="3"/>
  <c r="N22" i="3"/>
  <c r="N104" i="3"/>
  <c r="N46" i="3"/>
  <c r="N101" i="3"/>
  <c r="N37" i="3"/>
  <c r="N96" i="3"/>
  <c r="N75" i="3"/>
  <c r="N72" i="3"/>
  <c r="N77" i="3"/>
  <c r="N57" i="3"/>
  <c r="N63" i="3"/>
  <c r="N102" i="3"/>
  <c r="N69" i="3"/>
  <c r="N74" i="3"/>
  <c r="N108" i="3"/>
  <c r="N83" i="3"/>
  <c r="N41" i="3"/>
  <c r="N64" i="3"/>
  <c r="N109" i="3"/>
  <c r="N82" i="3"/>
  <c r="N91" i="3"/>
  <c r="N70" i="3"/>
  <c r="N78" i="3"/>
  <c r="N21" i="3"/>
  <c r="N87" i="3"/>
  <c r="N27" i="3"/>
  <c r="N31" i="3"/>
  <c r="N67" i="3"/>
  <c r="N97" i="3"/>
  <c r="N89" i="3"/>
  <c r="N23" i="3"/>
  <c r="N106" i="3"/>
  <c r="N88" i="3"/>
  <c r="N53" i="3"/>
  <c r="N49" i="3"/>
  <c r="N42" i="3"/>
  <c r="N84" i="3"/>
  <c r="N35" i="3"/>
  <c r="N62" i="3"/>
  <c r="N39" i="3"/>
  <c r="N110" i="3"/>
  <c r="N59" i="3"/>
  <c r="N86" i="3"/>
  <c r="N81" i="3"/>
  <c r="N32" i="3"/>
  <c r="N100" i="3"/>
  <c r="N85" i="3"/>
  <c r="N76" i="3"/>
  <c r="N79" i="3"/>
  <c r="C16" i="3"/>
  <c r="D18" i="3" s="1"/>
  <c r="F18" i="3" l="1"/>
  <c r="F19" i="3" s="1"/>
  <c r="C18" i="3"/>
</calcChain>
</file>

<file path=xl/sharedStrings.xml><?xml version="1.0" encoding="utf-8"?>
<sst xmlns="http://schemas.openxmlformats.org/spreadsheetml/2006/main" count="978" uniqueCount="366">
  <si>
    <t>IBVS 6196</t>
  </si>
  <si>
    <t>GCVS 4 Eph.</t>
  </si>
  <si>
    <t>--- Working ----</t>
  </si>
  <si>
    <t>Epoch =</t>
  </si>
  <si>
    <t>Period =</t>
  </si>
  <si>
    <t>Rounding Tol.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</si>
  <si>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</si>
  <si>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</si>
  <si>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</si>
  <si>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</si>
  <si>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</si>
  <si>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</si>
  <si>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</si>
  <si>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</si>
  <si>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</si>
  <si>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</si>
  <si>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</si>
  <si>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</si>
  <si>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</si>
  <si>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</si>
  <si>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</si>
  <si>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</si>
  <si>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</si>
  <si>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</si>
  <si>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</si>
  <si>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</si>
  <si>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</si>
  <si>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</si>
  <si>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EW</t>
  </si>
  <si>
    <t>IBVS 4381</t>
  </si>
  <si>
    <t>p</t>
  </si>
  <si>
    <t>IBVS 4381*</t>
  </si>
  <si>
    <t>Nelson</t>
  </si>
  <si>
    <t>Blaettler E</t>
  </si>
  <si>
    <t>BBSAG Bull.115</t>
  </si>
  <si>
    <t>B</t>
  </si>
  <si>
    <t>S</t>
  </si>
  <si>
    <t>BBSAG Bull.118</t>
  </si>
  <si>
    <t>BBSAG</t>
  </si>
  <si>
    <t>Misc</t>
  </si>
  <si>
    <t>Jones</t>
  </si>
  <si>
    <t>Bob Jones, private communication</t>
  </si>
  <si>
    <t>Lin Fit 2</t>
  </si>
  <si>
    <t>IBVS 5371</t>
  </si>
  <si>
    <t>IBVS 5484</t>
  </si>
  <si>
    <t>IBVS</t>
  </si>
  <si>
    <t>IBVS 5296</t>
  </si>
  <si>
    <t>II</t>
  </si>
  <si>
    <t>IBVS 4711</t>
  </si>
  <si>
    <t>IBVS 5602</t>
  </si>
  <si>
    <t>V628 Cyg / GSC 3595-2084</t>
  </si>
  <si>
    <t>IBVS 5657</t>
  </si>
  <si>
    <t># of data points:</t>
  </si>
  <si>
    <t>IBVS 5731</t>
  </si>
  <si>
    <t>I</t>
  </si>
  <si>
    <t>What is going on??</t>
  </si>
  <si>
    <t>Alt. Ephemeris =</t>
  </si>
  <si>
    <t>Alternate  fit</t>
  </si>
  <si>
    <t>IBVS 5760</t>
  </si>
  <si>
    <t>IBVS 5802</t>
  </si>
  <si>
    <t>RHN 2008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</si>
  <si>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</si>
  <si>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</si>
  <si>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</si>
  <si>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</si>
  <si>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</si>
  <si>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</si>
  <si>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WRONG Period</t>
  </si>
  <si>
    <t>New period 2008-12-13</t>
  </si>
  <si>
    <t>Add cycle</t>
  </si>
  <si>
    <t>Old Cycle</t>
  </si>
  <si>
    <t>IBVS 5875</t>
  </si>
  <si>
    <t>pg</t>
  </si>
  <si>
    <t>IBVS 6011</t>
  </si>
  <si>
    <t>IBVS 6042</t>
  </si>
  <si>
    <t>Bad?</t>
  </si>
  <si>
    <t>V0628 Cyg / GSC 3595-2084</t>
  </si>
  <si>
    <t>IBVS 5984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</si>
  <si>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</si>
  <si>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</si>
  <si>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</si>
  <si>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</si>
  <si>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</si>
  <si>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</si>
  <si>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</si>
  <si>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</si>
  <si>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</si>
  <si>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</si>
  <si>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</si>
  <si>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</si>
  <si>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2427955.439 </t>
  </si>
  <si>
    <t> 01.06.1935 22:32 </t>
  </si>
  <si>
    <t> -0.025 </t>
  </si>
  <si>
    <t>P </t>
  </si>
  <si>
    <t> E.Rohlfs </t>
  </si>
  <si>
    <t> VSS 1.487 </t>
  </si>
  <si>
    <t>2427983.471 </t>
  </si>
  <si>
    <t> 29.06.1935 23:18 </t>
  </si>
  <si>
    <t> -0.014 </t>
  </si>
  <si>
    <t>2428285.565 </t>
  </si>
  <si>
    <t> 27.04.1936 01:33 </t>
  </si>
  <si>
    <t> 0.039 </t>
  </si>
  <si>
    <t>2428344.467 </t>
  </si>
  <si>
    <t> 24.06.1936 23:12 </t>
  </si>
  <si>
    <t> -0.033 </t>
  </si>
  <si>
    <t>2428404.461 </t>
  </si>
  <si>
    <t> 23.08.1936 23:03 </t>
  </si>
  <si>
    <t> 0.009 </t>
  </si>
  <si>
    <t>2428778.465 </t>
  </si>
  <si>
    <t> 01.09.1937 23:09 </t>
  </si>
  <si>
    <t> -0.035 </t>
  </si>
  <si>
    <t>2428779.464 </t>
  </si>
  <si>
    <t> 02.09.1937 23:08 </t>
  </si>
  <si>
    <t>2429109.525 </t>
  </si>
  <si>
    <t> 30.07.1938 00:36 </t>
  </si>
  <si>
    <t> -0.015 </t>
  </si>
  <si>
    <t>2429111.515 </t>
  </si>
  <si>
    <t> 01.08.1938 00:21 </t>
  </si>
  <si>
    <t> 0.021 </t>
  </si>
  <si>
    <t>2429112.455 </t>
  </si>
  <si>
    <t> 01.08.1938 22:55 </t>
  </si>
  <si>
    <t> -0.017 </t>
  </si>
  <si>
    <t>2429158.376 </t>
  </si>
  <si>
    <t> 16.09.1938 21:01 </t>
  </si>
  <si>
    <t> -0.037 </t>
  </si>
  <si>
    <t>2429187.378 </t>
  </si>
  <si>
    <t> 15.10.1938 21:04 </t>
  </si>
  <si>
    <t> -0.034 </t>
  </si>
  <si>
    <t>2429401.479 </t>
  </si>
  <si>
    <t> 17.05.1939 23:29 </t>
  </si>
  <si>
    <t> -0.001 </t>
  </si>
  <si>
    <t>2429431.472 </t>
  </si>
  <si>
    <t> 16.06.1939 23:19 </t>
  </si>
  <si>
    <t> 0.016 </t>
  </si>
  <si>
    <t>2429579.342 </t>
  </si>
  <si>
    <t> 11.11.1939 20:12 </t>
  </si>
  <si>
    <t> -0.039 </t>
  </si>
  <si>
    <t>2430378.257 </t>
  </si>
  <si>
    <t> 18.01.1942 18:10 </t>
  </si>
  <si>
    <t> -0.049 </t>
  </si>
  <si>
    <t>2430516.451 </t>
  </si>
  <si>
    <t> 05.06.1942 22:49 </t>
  </si>
  <si>
    <t> -0.005 </t>
  </si>
  <si>
    <t>2430587.510 </t>
  </si>
  <si>
    <t> 16.08.1942 00:14 </t>
  </si>
  <si>
    <t> 0.024 </t>
  </si>
  <si>
    <t>2431074.244 </t>
  </si>
  <si>
    <t> 15.12.1943 17:51 </t>
  </si>
  <si>
    <t> -0.026 </t>
  </si>
  <si>
    <t>2431327.417 </t>
  </si>
  <si>
    <t> 24.08.1944 22:00 </t>
  </si>
  <si>
    <t> -0.020 </t>
  </si>
  <si>
    <t>2432820.350 </t>
  </si>
  <si>
    <t> 25.09.1948 20:24 </t>
  </si>
  <si>
    <t> -0.022 </t>
  </si>
  <si>
    <t>V </t>
  </si>
  <si>
    <t> C.Hoffmeister </t>
  </si>
  <si>
    <t>2432827.569 </t>
  </si>
  <si>
    <t> 03.10.1948 01:39 </t>
  </si>
  <si>
    <t> 0.029 </t>
  </si>
  <si>
    <t>2432830.490 </t>
  </si>
  <si>
    <t> 05.10.1948 23:45 </t>
  </si>
  <si>
    <t> 0.018 </t>
  </si>
  <si>
    <t>2432831.442 </t>
  </si>
  <si>
    <t> 06.10.1948 22:36 </t>
  </si>
  <si>
    <t> -0.008 </t>
  </si>
  <si>
    <t>2432832.411 </t>
  </si>
  <si>
    <t> 07.10.1948 21:51 </t>
  </si>
  <si>
    <t> -0.016 </t>
  </si>
  <si>
    <t>2432833.387 </t>
  </si>
  <si>
    <t> 08.10.1948 21:17 </t>
  </si>
  <si>
    <t> -0.018 </t>
  </si>
  <si>
    <t>2432835.301 </t>
  </si>
  <si>
    <t> 10.10.1948 19:13 </t>
  </si>
  <si>
    <t> -0.059 </t>
  </si>
  <si>
    <t>2432862.359 </t>
  </si>
  <si>
    <t> 06.11.1948 20:36 </t>
  </si>
  <si>
    <t> -0.044 </t>
  </si>
  <si>
    <t>2432865.301 </t>
  </si>
  <si>
    <t> 09.11.1948 19:13 </t>
  </si>
  <si>
    <t>2437139.489 </t>
  </si>
  <si>
    <t> 23.07.1960 23:44 </t>
  </si>
  <si>
    <t> -0.032 </t>
  </si>
  <si>
    <t> G.Romano </t>
  </si>
  <si>
    <t> MSAI 38.16 </t>
  </si>
  <si>
    <t>2437517.455 </t>
  </si>
  <si>
    <t> 05.08.1961 22:55 </t>
  </si>
  <si>
    <t> -0.024 </t>
  </si>
  <si>
    <t>2437530.511 </t>
  </si>
  <si>
    <t> 19.08.1961 00:15 </t>
  </si>
  <si>
    <t>2437547.440 </t>
  </si>
  <si>
    <t> 04.09.1961 22:33 </t>
  </si>
  <si>
    <t>2437549.444 </t>
  </si>
  <si>
    <t> 06.09.1961 22:39 </t>
  </si>
  <si>
    <t> 0.034 </t>
  </si>
  <si>
    <t>2437560.462 </t>
  </si>
  <si>
    <t> 17.09.1961 23:05 </t>
  </si>
  <si>
    <t>2437848.545 </t>
  </si>
  <si>
    <t> 03.07.1962 01:04 </t>
  </si>
  <si>
    <t> 0.026 </t>
  </si>
  <si>
    <t>2437936.491 </t>
  </si>
  <si>
    <t> 28.09.1962 23:47 </t>
  </si>
  <si>
    <t>2437938.410 </t>
  </si>
  <si>
    <t> 30.09.1962 21:50 </t>
  </si>
  <si>
    <t>2447671.507 </t>
  </si>
  <si>
    <t> 25.05.1989 00:10 </t>
  </si>
  <si>
    <t> Moschner&amp;Kleikamp </t>
  </si>
  <si>
    <t>BAVM 56 </t>
  </si>
  <si>
    <t>2447744.489 </t>
  </si>
  <si>
    <t> 05.08.1989 23:44 </t>
  </si>
  <si>
    <t>2448500.398 </t>
  </si>
  <si>
    <t> 31.08.1991 21:33 </t>
  </si>
  <si>
    <t>BAVM 68 </t>
  </si>
  <si>
    <t>2448801.460 </t>
  </si>
  <si>
    <t> 27.06.1992 23:02 </t>
  </si>
  <si>
    <t>2449119.4667 </t>
  </si>
  <si>
    <t> 11.05.1993 23:12 </t>
  </si>
  <si>
    <t> -0.0250 </t>
  </si>
  <si>
    <t>E </t>
  </si>
  <si>
    <t>o</t>
  </si>
  <si>
    <t> W.Moschner </t>
  </si>
  <si>
    <t>2449177.4637 </t>
  </si>
  <si>
    <t> 08.07.1993 23:07 </t>
  </si>
  <si>
    <t>2449555.4011 </t>
  </si>
  <si>
    <t> 21.07.1994 21:37 </t>
  </si>
  <si>
    <t> -0.0457 </t>
  </si>
  <si>
    <t>BAVM 89 </t>
  </si>
  <si>
    <t>2449568.4489 </t>
  </si>
  <si>
    <t> 03.08.1994 22:46 </t>
  </si>
  <si>
    <t> -0.0310 </t>
  </si>
  <si>
    <t>2449630.3112 </t>
  </si>
  <si>
    <t> 04.10.1994 19:28 </t>
  </si>
  <si>
    <t> -0.0756 </t>
  </si>
  <si>
    <t>2449637.5596 </t>
  </si>
  <si>
    <t> 12.10.1994 01:25 </t>
  </si>
  <si>
    <t> 0.0046 </t>
  </si>
  <si>
    <t>2449639.4933 </t>
  </si>
  <si>
    <t> 13.10.1994 23:50 </t>
  </si>
  <si>
    <t> -0.0167 </t>
  </si>
  <si>
    <t>2449658.3437 </t>
  </si>
  <si>
    <t> 01.11.1994 20:14 </t>
  </si>
  <si>
    <t> -0.0642 </t>
  </si>
  <si>
    <t>2449688.3052 </t>
  </si>
  <si>
    <t> 01.12.1994 19:19 </t>
  </si>
  <si>
    <t> -0.0787 </t>
  </si>
  <si>
    <t> F.Agerer </t>
  </si>
  <si>
    <t>2450000.5127 </t>
  </si>
  <si>
    <t> 10.10.1995 00:18 </t>
  </si>
  <si>
    <t> -0.0125 </t>
  </si>
  <si>
    <t>2450291.4563 </t>
  </si>
  <si>
    <t> 26.07.1996 22:57 </t>
  </si>
  <si>
    <t> -0.0315 </t>
  </si>
  <si>
    <t>2450685.3429 </t>
  </si>
  <si>
    <t> 24.08.1997 20:13 </t>
  </si>
  <si>
    <t> -0.0685 </t>
  </si>
  <si>
    <t>?</t>
  </si>
  <si>
    <t> E.Blättler </t>
  </si>
  <si>
    <t> BBS 115 </t>
  </si>
  <si>
    <t>2451017.37 </t>
  </si>
  <si>
    <t> 22.07.1998 20:52 </t>
  </si>
  <si>
    <t> -0.06 </t>
  </si>
  <si>
    <t> BBS 118 </t>
  </si>
  <si>
    <t>2451120.3145 </t>
  </si>
  <si>
    <t> 02.11.1998 19:32 </t>
  </si>
  <si>
    <t> -0.0746 </t>
  </si>
  <si>
    <t>BAVM 117 </t>
  </si>
  <si>
    <t>2452114.4488 </t>
  </si>
  <si>
    <t> 23.07.2001 22:46 </t>
  </si>
  <si>
    <t> -0.0354 </t>
  </si>
  <si>
    <t>BAVM 152 </t>
  </si>
  <si>
    <t>2452476.4366 </t>
  </si>
  <si>
    <t> 20.07.2002 22:28 </t>
  </si>
  <si>
    <t> -0.0403 </t>
  </si>
  <si>
    <t>BAVM 158 </t>
  </si>
  <si>
    <t>2452538.7802 </t>
  </si>
  <si>
    <t> 21.09.2002 06:43 </t>
  </si>
  <si>
    <t> 0.0705 </t>
  </si>
  <si>
    <t> R.Nelson </t>
  </si>
  <si>
    <t>IBVS 5371 </t>
  </si>
  <si>
    <t>2453172.8647 </t>
  </si>
  <si>
    <t> 16.06.2004 08:45 </t>
  </si>
  <si>
    <t> 0.0976 </t>
  </si>
  <si>
    <t>IBVS 5602 </t>
  </si>
  <si>
    <t>2453225.5431 </t>
  </si>
  <si>
    <t> 08.08.2004 01:02 </t>
  </si>
  <si>
    <t> -0.0078 </t>
  </si>
  <si>
    <t>-I</t>
  </si>
  <si>
    <t> v.Poschinger </t>
  </si>
  <si>
    <t>BAVM 173 </t>
  </si>
  <si>
    <t>2453226.5134 </t>
  </si>
  <si>
    <t> 09.08.2004 00:19 </t>
  </si>
  <si>
    <t>38780.5</t>
  </si>
  <si>
    <t> -0.0150 </t>
  </si>
  <si>
    <t>2453619.4272 </t>
  </si>
  <si>
    <t> 05.09.2005 22:15 </t>
  </si>
  <si>
    <t>39383.5</t>
  </si>
  <si>
    <t> -0.0473 </t>
  </si>
  <si>
    <t>C </t>
  </si>
  <si>
    <t>BAVM 178 </t>
  </si>
  <si>
    <t>2453631.5121 </t>
  </si>
  <si>
    <t> 18.09.2005 00:17 </t>
  </si>
  <si>
    <t>39402</t>
  </si>
  <si>
    <t> -0.0180 </t>
  </si>
  <si>
    <t> K.&amp; M.Rätz </t>
  </si>
  <si>
    <t>2453935.5048 </t>
  </si>
  <si>
    <t> 19.07.2006 00:06 </t>
  </si>
  <si>
    <t>39868.5</t>
  </si>
  <si>
    <t> -0.0210 </t>
  </si>
  <si>
    <t>BAVM 186 </t>
  </si>
  <si>
    <t>2453981.9015 </t>
  </si>
  <si>
    <t> 03.09.2006 09:38 </t>
  </si>
  <si>
    <t>39939.5</t>
  </si>
  <si>
    <t> 0.1084 </t>
  </si>
  <si>
    <t>R</t>
  </si>
  <si>
    <t> R. Nelson </t>
  </si>
  <si>
    <t>IBVS 5760 </t>
  </si>
  <si>
    <t>2454357.4216 </t>
  </si>
  <si>
    <t> 13.09.2007 22:07 </t>
  </si>
  <si>
    <t>40516</t>
  </si>
  <si>
    <t> -0.0488 </t>
  </si>
  <si>
    <t>BAVM 193 </t>
  </si>
  <si>
    <t>2454704.4282 </t>
  </si>
  <si>
    <t> 25.08.2008 22:16 </t>
  </si>
  <si>
    <t>41048</t>
  </si>
  <si>
    <t> 0.2789 </t>
  </si>
  <si>
    <t>BAVM 203 </t>
  </si>
  <si>
    <t>2454931.5818 </t>
  </si>
  <si>
    <t> 10.04.2009 01:57 </t>
  </si>
  <si>
    <t>41397</t>
  </si>
  <si>
    <t> 0.0060 </t>
  </si>
  <si>
    <t> Moschner &amp; Frank </t>
  </si>
  <si>
    <t>BAVM 212 </t>
  </si>
  <si>
    <t>2455050.4679 </t>
  </si>
  <si>
    <t> 06.08.2009 23:13 </t>
  </si>
  <si>
    <t>41579.5</t>
  </si>
  <si>
    <t> -0.0344 </t>
  </si>
  <si>
    <t>2455397.4759 </t>
  </si>
  <si>
    <t> 19.07.2010 23:25 </t>
  </si>
  <si>
    <t>42112</t>
  </si>
  <si>
    <t> -0.0311 </t>
  </si>
  <si>
    <t>BAVM 215 </t>
  </si>
  <si>
    <t>2455429.3711 </t>
  </si>
  <si>
    <t> 20.08.2010 20:54 </t>
  </si>
  <si>
    <t>42161</t>
  </si>
  <si>
    <t> -0.0669 </t>
  </si>
  <si>
    <t>2455854.6719 </t>
  </si>
  <si>
    <t> 20.10.2011 04:07 </t>
  </si>
  <si>
    <t>42813.5</t>
  </si>
  <si>
    <t> 0.0310 </t>
  </si>
  <si>
    <t> R.Diethelm </t>
  </si>
  <si>
    <t>IBVS 6011 </t>
  </si>
  <si>
    <t>2456214.7247 </t>
  </si>
  <si>
    <t> 14.10.2012 05:23 </t>
  </si>
  <si>
    <t>43366</t>
  </si>
  <si>
    <t> 0.0461 </t>
  </si>
  <si>
    <t>IBVS 6042 </t>
  </si>
  <si>
    <t>2456783.5650 </t>
  </si>
  <si>
    <t> 06.05.2014 01:33 </t>
  </si>
  <si>
    <t>44239</t>
  </si>
  <si>
    <t> -0.0058 </t>
  </si>
  <si>
    <t> W.Moschner &amp; P.Frank </t>
  </si>
  <si>
    <t>BAVM 238 </t>
  </si>
  <si>
    <t>s5</t>
  </si>
  <si>
    <t>s6</t>
  </si>
  <si>
    <t>IBVS 6154</t>
  </si>
  <si>
    <t>JAVSO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</si>
</sst>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1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8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>
      <alignment vertical="top"/>
    </xf>
    <xf numFmtId="0" fontId="0" fillId="0" borderId="0" xfId="0">
      <alignment vertical="top"/>
    </xf>
    <xf numFmtId="0" fontId="7" fillId="0" borderId="0" xfId="0" applyFont="1">
      <alignment vertical="top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/>
    <xf numFmtId="0" fontId="10" fillId="0" borderId="0" xfId="0" applyFont="1" applyAlignment="1"/>
    <xf numFmtId="0" fontId="8" fillId="0" borderId="0" xfId="0" applyFont="1">
      <alignment vertical="top"/>
    </xf>
    <xf numFmtId="0" fontId="7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0" fillId="0" borderId="0" xfId="0" applyAlignment="1">
      <alignment horizontal="center"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 applyAlignment="1"/>
    <xf numFmtId="0" fontId="0" fillId="0" borderId="14" xfId="0" applyBorder="1" applyAlignment="1"/>
    <xf numFmtId="0" fontId="15" fillId="0" borderId="0" xfId="0" applyFont="1" applyAlignment="1">
      <alignment vertical="top"/>
    </xf>
    <xf numFmtId="0" fontId="16" fillId="0" borderId="8" xfId="0" applyFont="1" applyBorder="1" applyAlignment="1">
      <alignment horizontal="center"/>
    </xf>
    <xf numFmtId="0" fontId="12" fillId="0" borderId="0" xfId="0" applyFont="1">
      <alignment vertical="top"/>
    </xf>
    <xf numFmtId="0" fontId="12" fillId="0" borderId="0" xfId="0" applyFont="1" applyAlignment="1"/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left"/>
    </xf>
    <xf numFmtId="0" fontId="17" fillId="0" borderId="0" xfId="0" applyFont="1" applyAlignment="1"/>
    <xf numFmtId="0" fontId="5" fillId="0" borderId="0" xfId="0" applyFont="1" applyAlignment="1">
      <alignment horizontal="left"/>
    </xf>
    <xf numFmtId="0" fontId="18" fillId="0" borderId="0" xfId="0" applyFont="1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22" fontId="10" fillId="0" borderId="0" xfId="0" applyNumberFormat="1" applyFont="1">
      <alignment vertical="top"/>
    </xf>
    <xf numFmtId="0" fontId="19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8" xfId="0" applyFont="1" applyFill="1" applyBorder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0" fillId="0" borderId="0" xfId="0" quotePrefix="1">
      <alignment vertical="top"/>
    </xf>
    <xf numFmtId="0" fontId="5" fillId="24" borderId="21" xfId="0" applyFont="1" applyFill="1" applyBorder="1" applyAlignment="1">
      <alignment horizontal="left" vertical="top" wrapText="1" indent="1"/>
    </xf>
    <xf numFmtId="0" fontId="5" fillId="24" borderId="21" xfId="0" applyFont="1" applyFill="1" applyBorder="1" applyAlignment="1">
      <alignment horizontal="center" vertical="top" wrapText="1"/>
    </xf>
    <xf numFmtId="0" fontId="5" fillId="24" borderId="21" xfId="0" applyFont="1" applyFill="1" applyBorder="1" applyAlignment="1">
      <alignment horizontal="right" vertical="top" wrapText="1"/>
    </xf>
    <xf numFmtId="0" fontId="21" fillId="24" borderId="21" xfId="38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V628 Cyg - O-C Diagr.</a:t>
            </a:r>
          </a:p>
        </c:rich>
      </c:tx>
      <c:layout>
        <c:manualLayout>
          <c:xMode val="edge"/>
          <c:yMode val="edge"/>
          <c:x val="0.3579835461743752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1860738790654"/>
          <c:y val="0.14678942920199375"/>
          <c:w val="0.7983199828650069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1'!$H$21:$H$996</c:f>
              <c:numCache>
                <c:formatCode>General</c:formatCode>
                <c:ptCount val="976"/>
                <c:pt idx="0">
                  <c:v>-7.2595999998156913E-2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88-4334-858D-BA329B60334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1'!$D$22:$D$48</c:f>
                <c:numCache>
                  <c:formatCode>General</c:formatCode>
                  <c:ptCount val="2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1'!$I$21:$I$996</c:f>
              <c:numCache>
                <c:formatCode>General</c:formatCode>
                <c:ptCount val="976"/>
                <c:pt idx="1">
                  <c:v>-1.324400000157766E-2</c:v>
                </c:pt>
                <c:pt idx="2">
                  <c:v>-1.2411999996402301E-2</c:v>
                </c:pt>
                <c:pt idx="3">
                  <c:v>-1.2411999996402301E-2</c:v>
                </c:pt>
                <c:pt idx="4">
                  <c:v>2.1587999999610474E-2</c:v>
                </c:pt>
                <c:pt idx="5">
                  <c:v>2.1587999999610474E-2</c:v>
                </c:pt>
                <c:pt idx="6">
                  <c:v>-3.8523999999597436E-2</c:v>
                </c:pt>
                <c:pt idx="7">
                  <c:v>-3.8523999999597436E-2</c:v>
                </c:pt>
                <c:pt idx="8">
                  <c:v>2.6772000001074048E-2</c:v>
                </c:pt>
                <c:pt idx="9">
                  <c:v>2.6772000001074048E-2</c:v>
                </c:pt>
                <c:pt idx="10">
                  <c:v>-4.0331999996851664E-2</c:v>
                </c:pt>
                <c:pt idx="11">
                  <c:v>-4.0331999996851664E-2</c:v>
                </c:pt>
                <c:pt idx="12">
                  <c:v>-7.9239999977289699E-3</c:v>
                </c:pt>
                <c:pt idx="13">
                  <c:v>-3.8091999995231163E-2</c:v>
                </c:pt>
                <c:pt idx="14">
                  <c:v>1.8724000001384411E-2</c:v>
                </c:pt>
                <c:pt idx="15">
                  <c:v>-7.8679999969608616E-3</c:v>
                </c:pt>
                <c:pt idx="16">
                  <c:v>1.2000000424450263E-5</c:v>
                </c:pt>
                <c:pt idx="17">
                  <c:v>4.2520000024524052E-3</c:v>
                </c:pt>
                <c:pt idx="18">
                  <c:v>5.1239999993413221E-3</c:v>
                </c:pt>
                <c:pt idx="19">
                  <c:v>3.3772000002500135E-2</c:v>
                </c:pt>
                <c:pt idx="20">
                  <c:v>1.5196000000287313E-2</c:v>
                </c:pt>
                <c:pt idx="21">
                  <c:v>4.1908000002877088E-2</c:v>
                </c:pt>
                <c:pt idx="22">
                  <c:v>1.3252000000647968E-2</c:v>
                </c:pt>
                <c:pt idx="23">
                  <c:v>2.7740000001358567E-2</c:v>
                </c:pt>
                <c:pt idx="24">
                  <c:v>8.2667999999102904E-2</c:v>
                </c:pt>
                <c:pt idx="25">
                  <c:v>8.5640000033890828E-3</c:v>
                </c:pt>
                <c:pt idx="26">
                  <c:v>4.0220000002591405E-2</c:v>
                </c:pt>
                <c:pt idx="27">
                  <c:v>9.7800000075949356E-3</c:v>
                </c:pt>
                <c:pt idx="28">
                  <c:v>3.1003999996755738E-2</c:v>
                </c:pt>
                <c:pt idx="29">
                  <c:v>1.6412000004493166E-2</c:v>
                </c:pt>
                <c:pt idx="30">
                  <c:v>1.8820000004780013E-2</c:v>
                </c:pt>
                <c:pt idx="31">
                  <c:v>2.8228000002854969E-2</c:v>
                </c:pt>
                <c:pt idx="32">
                  <c:v>9.0439999985392205E-3</c:v>
                </c:pt>
                <c:pt idx="33">
                  <c:v>2.4679999987711199E-3</c:v>
                </c:pt>
                <c:pt idx="34">
                  <c:v>4.4692000003124122E-2</c:v>
                </c:pt>
                <c:pt idx="35">
                  <c:v>-9.6155999999609776E-2</c:v>
                </c:pt>
                <c:pt idx="36">
                  <c:v>-8.6039999951026402E-3</c:v>
                </c:pt>
                <c:pt idx="37">
                  <c:v>-1.5960000018822029E-3</c:v>
                </c:pt>
                <c:pt idx="38">
                  <c:v>1.204400000278838E-2</c:v>
                </c:pt>
                <c:pt idx="39">
                  <c:v>8.2860000002256129E-2</c:v>
                </c:pt>
                <c:pt idx="40">
                  <c:v>-1.4947999996365979E-2</c:v>
                </c:pt>
                <c:pt idx="41">
                  <c:v>2.363599999807775E-2</c:v>
                </c:pt>
                <c:pt idx="42">
                  <c:v>9.7640000021783635E-3</c:v>
                </c:pt>
                <c:pt idx="43">
                  <c:v>-4.4199999974807724E-3</c:v>
                </c:pt>
                <c:pt idx="44">
                  <c:v>-5.5639999991399236E-3</c:v>
                </c:pt>
                <c:pt idx="45">
                  <c:v>-1.2599999972735532E-3</c:v>
                </c:pt>
                <c:pt idx="46">
                  <c:v>3.279599999950733E-2</c:v>
                </c:pt>
                <c:pt idx="47">
                  <c:v>1.3879999969503842E-3</c:v>
                </c:pt>
                <c:pt idx="48">
                  <c:v>-6.8000000464962795E-4</c:v>
                </c:pt>
                <c:pt idx="49">
                  <c:v>0</c:v>
                </c:pt>
                <c:pt idx="50">
                  <c:v>8.0000000161817297E-4</c:v>
                </c:pt>
                <c:pt idx="51">
                  <c:v>7.2800000634742901E-4</c:v>
                </c:pt>
                <c:pt idx="52">
                  <c:v>-4.6399999700952321E-4</c:v>
                </c:pt>
                <c:pt idx="53">
                  <c:v>-5.2000003051944077E-5</c:v>
                </c:pt>
                <c:pt idx="54">
                  <c:v>-1.0919999986072071E-3</c:v>
                </c:pt>
                <c:pt idx="55">
                  <c:v>-5.759999985457398E-4</c:v>
                </c:pt>
                <c:pt idx="56">
                  <c:v>1.2799999967683107E-3</c:v>
                </c:pt>
                <c:pt idx="57">
                  <c:v>-1.5719999937573448E-3</c:v>
                </c:pt>
                <c:pt idx="58">
                  <c:v>-3.2879999998840503E-3</c:v>
                </c:pt>
                <c:pt idx="59">
                  <c:v>-3.8800000038463622E-3</c:v>
                </c:pt>
                <c:pt idx="60">
                  <c:v>-4.42000000475673E-3</c:v>
                </c:pt>
                <c:pt idx="61">
                  <c:v>-3.5199999983888119E-3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88-4334-858D-BA329B60334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1'!$J$21:$J$996</c:f>
              <c:numCache>
                <c:formatCode>General</c:formatCode>
                <c:ptCount val="976"/>
                <c:pt idx="62">
                  <c:v>-7.7199999941512942E-4</c:v>
                </c:pt>
                <c:pt idx="63">
                  <c:v>1.680000001215376E-3</c:v>
                </c:pt>
                <c:pt idx="64">
                  <c:v>-3.8920000006328337E-3</c:v>
                </c:pt>
                <c:pt idx="65">
                  <c:v>-4.7960000010789372E-3</c:v>
                </c:pt>
                <c:pt idx="66">
                  <c:v>-4.7960000010789372E-3</c:v>
                </c:pt>
                <c:pt idx="71">
                  <c:v>-7.0959999939077534E-3</c:v>
                </c:pt>
                <c:pt idx="72">
                  <c:v>-3.3879999973578379E-3</c:v>
                </c:pt>
                <c:pt idx="73">
                  <c:v>-9.2359999980544671E-3</c:v>
                </c:pt>
                <c:pt idx="74">
                  <c:v>-6.7359999957261607E-3</c:v>
                </c:pt>
                <c:pt idx="75">
                  <c:v>-7.2199999922304414E-3</c:v>
                </c:pt>
                <c:pt idx="82">
                  <c:v>-6.5200000026379712E-3</c:v>
                </c:pt>
                <c:pt idx="83">
                  <c:v>-8.856000000378117E-3</c:v>
                </c:pt>
                <c:pt idx="86">
                  <c:v>-1.0347999996156432E-2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88-4334-858D-BA329B60334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1'!$K$21:$K$996</c:f>
              <c:numCache>
                <c:formatCode>General</c:formatCode>
                <c:ptCount val="976"/>
                <c:pt idx="67">
                  <c:v>-6.3799999988987111E-3</c:v>
                </c:pt>
                <c:pt idx="68">
                  <c:v>-6.0479999956442043E-3</c:v>
                </c:pt>
                <c:pt idx="69">
                  <c:v>-6.7399999970803037E-3</c:v>
                </c:pt>
                <c:pt idx="70">
                  <c:v>-6.2319999997271225E-3</c:v>
                </c:pt>
                <c:pt idx="76">
                  <c:v>-7.0359999954234809E-3</c:v>
                </c:pt>
                <c:pt idx="77">
                  <c:v>-7.8279999943333678E-3</c:v>
                </c:pt>
                <c:pt idx="78">
                  <c:v>-7.7559999990626238E-3</c:v>
                </c:pt>
                <c:pt idx="79">
                  <c:v>-7.2440000003552996E-3</c:v>
                </c:pt>
                <c:pt idx="80">
                  <c:v>-3.2759999958216213E-3</c:v>
                </c:pt>
                <c:pt idx="81">
                  <c:v>-7.9919999989215285E-3</c:v>
                </c:pt>
                <c:pt idx="84">
                  <c:v>-8.5359999939100817E-3</c:v>
                </c:pt>
                <c:pt idx="85">
                  <c:v>-1.1255999997956678E-2</c:v>
                </c:pt>
                <c:pt idx="87">
                  <c:v>-9.8920000018551946E-3</c:v>
                </c:pt>
                <c:pt idx="88">
                  <c:v>-1.0404000000562519E-2</c:v>
                </c:pt>
                <c:pt idx="89">
                  <c:v>-1.4942000001610722E-2</c:v>
                </c:pt>
                <c:pt idx="90">
                  <c:v>-1.1940999997023027E-2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88-4334-858D-BA329B60334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88-4334-858D-BA329B60334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88-4334-858D-BA329B60334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1'!$N$21:$N$996</c:f>
              <c:numCache>
                <c:formatCode>General</c:formatCode>
                <c:ptCount val="976"/>
                <c:pt idx="0">
                  <c:v>2.379881793354624E-2</c:v>
                </c:pt>
                <c:pt idx="1">
                  <c:v>2.3798533384923506E-2</c:v>
                </c:pt>
                <c:pt idx="2">
                  <c:v>2.3765525744686482E-2</c:v>
                </c:pt>
                <c:pt idx="3">
                  <c:v>2.3765525744686482E-2</c:v>
                </c:pt>
                <c:pt idx="4">
                  <c:v>2.3409839966270263E-2</c:v>
                </c:pt>
                <c:pt idx="5">
                  <c:v>2.3409839966270263E-2</c:v>
                </c:pt>
                <c:pt idx="6">
                  <c:v>2.3340410102323416E-2</c:v>
                </c:pt>
                <c:pt idx="7">
                  <c:v>2.3340410102323416E-2</c:v>
                </c:pt>
                <c:pt idx="8">
                  <c:v>2.3269842043885637E-2</c:v>
                </c:pt>
                <c:pt idx="9">
                  <c:v>2.3269842043885637E-2</c:v>
                </c:pt>
                <c:pt idx="10">
                  <c:v>2.2829360775894991E-2</c:v>
                </c:pt>
                <c:pt idx="11">
                  <c:v>2.2829360775894991E-2</c:v>
                </c:pt>
                <c:pt idx="12">
                  <c:v>2.2828222581404059E-2</c:v>
                </c:pt>
                <c:pt idx="13">
                  <c:v>2.2439529162750816E-2</c:v>
                </c:pt>
                <c:pt idx="14">
                  <c:v>2.2437252773768949E-2</c:v>
                </c:pt>
                <c:pt idx="15">
                  <c:v>2.2436114579278018E-2</c:v>
                </c:pt>
                <c:pt idx="16">
                  <c:v>2.2382050340958755E-2</c:v>
                </c:pt>
                <c:pt idx="17">
                  <c:v>2.2347904506230795E-2</c:v>
                </c:pt>
                <c:pt idx="18">
                  <c:v>2.209579442648938E-2</c:v>
                </c:pt>
                <c:pt idx="19">
                  <c:v>2.2060510397270489E-2</c:v>
                </c:pt>
                <c:pt idx="20">
                  <c:v>2.188636664015791E-2</c:v>
                </c:pt>
                <c:pt idx="21">
                  <c:v>2.0945648893402689E-2</c:v>
                </c:pt>
                <c:pt idx="22">
                  <c:v>2.0782887081199429E-2</c:v>
                </c:pt>
                <c:pt idx="23">
                  <c:v>2.0699229786115932E-2</c:v>
                </c:pt>
                <c:pt idx="24">
                  <c:v>2.012614885993172E-2</c:v>
                </c:pt>
                <c:pt idx="25">
                  <c:v>1.9827941903307562E-2</c:v>
                </c:pt>
                <c:pt idx="26">
                  <c:v>1.8070000512063235E-2</c:v>
                </c:pt>
                <c:pt idx="27">
                  <c:v>1.8061464053381247E-2</c:v>
                </c:pt>
                <c:pt idx="28">
                  <c:v>1.8058049469908449E-2</c:v>
                </c:pt>
                <c:pt idx="29">
                  <c:v>1.8056911275417517E-2</c:v>
                </c:pt>
                <c:pt idx="30">
                  <c:v>1.8055773080926586E-2</c:v>
                </c:pt>
                <c:pt idx="31">
                  <c:v>1.8054634886435654E-2</c:v>
                </c:pt>
                <c:pt idx="32">
                  <c:v>1.8052358497453791E-2</c:v>
                </c:pt>
                <c:pt idx="33">
                  <c:v>1.8020489051707698E-2</c:v>
                </c:pt>
                <c:pt idx="34">
                  <c:v>1.8017074468234903E-2</c:v>
                </c:pt>
                <c:pt idx="35">
                  <c:v>1.2994506728375144E-2</c:v>
                </c:pt>
                <c:pt idx="36">
                  <c:v>1.2538944383379647E-2</c:v>
                </c:pt>
                <c:pt idx="37">
                  <c:v>1.2523578757752066E-2</c:v>
                </c:pt>
                <c:pt idx="38">
                  <c:v>1.250366035416076E-2</c:v>
                </c:pt>
                <c:pt idx="39">
                  <c:v>1.2501383965178896E-2</c:v>
                </c:pt>
                <c:pt idx="40">
                  <c:v>1.2488294728533179E-2</c:v>
                </c:pt>
                <c:pt idx="41">
                  <c:v>1.2149112770235473E-2</c:v>
                </c:pt>
                <c:pt idx="42">
                  <c:v>1.2045537071560669E-2</c:v>
                </c:pt>
                <c:pt idx="43">
                  <c:v>1.2043260682578803E-2</c:v>
                </c:pt>
                <c:pt idx="44">
                  <c:v>5.8221125613999616E-4</c:v>
                </c:pt>
                <c:pt idx="45">
                  <c:v>4.9627757207463749E-4</c:v>
                </c:pt>
                <c:pt idx="46">
                  <c:v>-3.937905198341115E-4</c:v>
                </c:pt>
                <c:pt idx="47">
                  <c:v>-7.4833810375939959E-4</c:v>
                </c:pt>
                <c:pt idx="48">
                  <c:v>-1.1228040912759961E-3</c:v>
                </c:pt>
                <c:pt idx="49">
                  <c:v>-1.1910957607319103E-3</c:v>
                </c:pt>
                <c:pt idx="50">
                  <c:v>-1.1910957607319103E-3</c:v>
                </c:pt>
                <c:pt idx="51">
                  <c:v>-1.6361298066862847E-3</c:v>
                </c:pt>
                <c:pt idx="52">
                  <c:v>-1.6514954323138655E-3</c:v>
                </c:pt>
                <c:pt idx="53">
                  <c:v>-1.7243398797335075E-3</c:v>
                </c:pt>
                <c:pt idx="54">
                  <c:v>-1.7328763384154965E-3</c:v>
                </c:pt>
                <c:pt idx="55">
                  <c:v>-1.7351527273973604E-3</c:v>
                </c:pt>
                <c:pt idx="56">
                  <c:v>-1.7573475199705326E-3</c:v>
                </c:pt>
                <c:pt idx="57">
                  <c:v>-1.7926315491894216E-3</c:v>
                </c:pt>
                <c:pt idx="58">
                  <c:v>-2.1602683697604266E-3</c:v>
                </c:pt>
                <c:pt idx="59">
                  <c:v>-2.5028649115309298E-3</c:v>
                </c:pt>
                <c:pt idx="60">
                  <c:v>-2.9666791665856809E-3</c:v>
                </c:pt>
                <c:pt idx="61">
                  <c:v>-2.9666791665856809E-3</c:v>
                </c:pt>
                <c:pt idx="62">
                  <c:v>-3.3576489742207895E-3</c:v>
                </c:pt>
                <c:pt idx="63">
                  <c:v>-3.4788666875050374E-3</c:v>
                </c:pt>
                <c:pt idx="64">
                  <c:v>-4.6494997214285008E-3</c:v>
                </c:pt>
                <c:pt idx="65">
                  <c:v>-5.0757535582824989E-3</c:v>
                </c:pt>
                <c:pt idx="66">
                  <c:v>-5.0757535582824989E-3</c:v>
                </c:pt>
                <c:pt idx="67">
                  <c:v>-5.1491671029476067E-3</c:v>
                </c:pt>
                <c:pt idx="68">
                  <c:v>-5.5378605216008514E-3</c:v>
                </c:pt>
                <c:pt idx="69">
                  <c:v>-5.5389987160917838E-3</c:v>
                </c:pt>
                <c:pt idx="70">
                  <c:v>-5.8958226889989354E-3</c:v>
                </c:pt>
                <c:pt idx="71">
                  <c:v>-5.9578542887547244E-3</c:v>
                </c:pt>
                <c:pt idx="72">
                  <c:v>-5.9589924832456559E-3</c:v>
                </c:pt>
                <c:pt idx="73">
                  <c:v>-6.421668543809475E-3</c:v>
                </c:pt>
                <c:pt idx="74">
                  <c:v>-6.4358959749461243E-3</c:v>
                </c:pt>
                <c:pt idx="75">
                  <c:v>-6.7938581423442083E-3</c:v>
                </c:pt>
                <c:pt idx="76">
                  <c:v>-6.8484914779089389E-3</c:v>
                </c:pt>
                <c:pt idx="77">
                  <c:v>-7.2906800376359836E-3</c:v>
                </c:pt>
                <c:pt idx="78">
                  <c:v>-7.6992918598805379E-3</c:v>
                </c:pt>
                <c:pt idx="79">
                  <c:v>-7.8290460318467744E-3</c:v>
                </c:pt>
                <c:pt idx="80">
                  <c:v>-7.9667675652495343E-3</c:v>
                </c:pt>
                <c:pt idx="81">
                  <c:v>-8.1067654876341589E-3</c:v>
                </c:pt>
                <c:pt idx="82">
                  <c:v>-8.515377309878714E-3</c:v>
                </c:pt>
                <c:pt idx="83">
                  <c:v>-8.5529377280794648E-3</c:v>
                </c:pt>
                <c:pt idx="84">
                  <c:v>-9.0537433040895031E-3</c:v>
                </c:pt>
                <c:pt idx="85">
                  <c:v>-9.4777207519616373E-3</c:v>
                </c:pt>
                <c:pt idx="86">
                  <c:v>-1.0147548209875065E-2</c:v>
                </c:pt>
                <c:pt idx="87">
                  <c:v>-1.0596565936547699E-2</c:v>
                </c:pt>
                <c:pt idx="88">
                  <c:v>-1.0751360387314439E-2</c:v>
                </c:pt>
                <c:pt idx="89">
                  <c:v>-1.2529789279395537E-2</c:v>
                </c:pt>
                <c:pt idx="90">
                  <c:v>-1.2529789279395537E-2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88-4334-858D-BA329B603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280248"/>
        <c:axId val="1"/>
      </c:scatterChart>
      <c:valAx>
        <c:axId val="886280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894285273163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00840336134456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280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9765544012881"/>
          <c:y val="0.9204921861831491"/>
          <c:w val="0.6033618738834116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V0628 Cyg - O-C Diagr.</a:t>
            </a:r>
          </a:p>
        </c:rich>
      </c:tx>
      <c:layout>
        <c:manualLayout>
          <c:xMode val="edge"/>
          <c:yMode val="edge"/>
          <c:x val="0.36113314949555364"/>
          <c:y val="3.35365441283029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04026845637584"/>
          <c:y val="0.14634168126798494"/>
          <c:w val="0.79194630872483218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1'!$H$21:$H$996</c:f>
              <c:numCache>
                <c:formatCode>General</c:formatCode>
                <c:ptCount val="976"/>
                <c:pt idx="0">
                  <c:v>-7.2595999998156913E-2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0B-4BF3-BE70-7DB78F97A5C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1'!$D$22:$D$48</c:f>
                <c:numCache>
                  <c:formatCode>General</c:formatCode>
                  <c:ptCount val="2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1'!$I$21:$I$996</c:f>
              <c:numCache>
                <c:formatCode>General</c:formatCode>
                <c:ptCount val="976"/>
                <c:pt idx="1">
                  <c:v>-1.324400000157766E-2</c:v>
                </c:pt>
                <c:pt idx="2">
                  <c:v>-1.2411999996402301E-2</c:v>
                </c:pt>
                <c:pt idx="3">
                  <c:v>-1.2411999996402301E-2</c:v>
                </c:pt>
                <c:pt idx="4">
                  <c:v>2.1587999999610474E-2</c:v>
                </c:pt>
                <c:pt idx="5">
                  <c:v>2.1587999999610474E-2</c:v>
                </c:pt>
                <c:pt idx="6">
                  <c:v>-3.8523999999597436E-2</c:v>
                </c:pt>
                <c:pt idx="7">
                  <c:v>-3.8523999999597436E-2</c:v>
                </c:pt>
                <c:pt idx="8">
                  <c:v>2.6772000001074048E-2</c:v>
                </c:pt>
                <c:pt idx="9">
                  <c:v>2.6772000001074048E-2</c:v>
                </c:pt>
                <c:pt idx="10">
                  <c:v>-4.0331999996851664E-2</c:v>
                </c:pt>
                <c:pt idx="11">
                  <c:v>-4.0331999996851664E-2</c:v>
                </c:pt>
                <c:pt idx="12">
                  <c:v>-7.9239999977289699E-3</c:v>
                </c:pt>
                <c:pt idx="13">
                  <c:v>-3.8091999995231163E-2</c:v>
                </c:pt>
                <c:pt idx="14">
                  <c:v>1.8724000001384411E-2</c:v>
                </c:pt>
                <c:pt idx="15">
                  <c:v>-7.8679999969608616E-3</c:v>
                </c:pt>
                <c:pt idx="16">
                  <c:v>1.2000000424450263E-5</c:v>
                </c:pt>
                <c:pt idx="17">
                  <c:v>4.2520000024524052E-3</c:v>
                </c:pt>
                <c:pt idx="18">
                  <c:v>5.1239999993413221E-3</c:v>
                </c:pt>
                <c:pt idx="19">
                  <c:v>3.3772000002500135E-2</c:v>
                </c:pt>
                <c:pt idx="20">
                  <c:v>1.5196000000287313E-2</c:v>
                </c:pt>
                <c:pt idx="21">
                  <c:v>4.1908000002877088E-2</c:v>
                </c:pt>
                <c:pt idx="22">
                  <c:v>1.3252000000647968E-2</c:v>
                </c:pt>
                <c:pt idx="23">
                  <c:v>2.7740000001358567E-2</c:v>
                </c:pt>
                <c:pt idx="24">
                  <c:v>8.2667999999102904E-2</c:v>
                </c:pt>
                <c:pt idx="25">
                  <c:v>8.5640000033890828E-3</c:v>
                </c:pt>
                <c:pt idx="26">
                  <c:v>4.0220000002591405E-2</c:v>
                </c:pt>
                <c:pt idx="27">
                  <c:v>9.7800000075949356E-3</c:v>
                </c:pt>
                <c:pt idx="28">
                  <c:v>3.1003999996755738E-2</c:v>
                </c:pt>
                <c:pt idx="29">
                  <c:v>1.6412000004493166E-2</c:v>
                </c:pt>
                <c:pt idx="30">
                  <c:v>1.8820000004780013E-2</c:v>
                </c:pt>
                <c:pt idx="31">
                  <c:v>2.8228000002854969E-2</c:v>
                </c:pt>
                <c:pt idx="32">
                  <c:v>9.0439999985392205E-3</c:v>
                </c:pt>
                <c:pt idx="33">
                  <c:v>2.4679999987711199E-3</c:v>
                </c:pt>
                <c:pt idx="34">
                  <c:v>4.4692000003124122E-2</c:v>
                </c:pt>
                <c:pt idx="35">
                  <c:v>-9.6155999999609776E-2</c:v>
                </c:pt>
                <c:pt idx="36">
                  <c:v>-8.6039999951026402E-3</c:v>
                </c:pt>
                <c:pt idx="37">
                  <c:v>-1.5960000018822029E-3</c:v>
                </c:pt>
                <c:pt idx="38">
                  <c:v>1.204400000278838E-2</c:v>
                </c:pt>
                <c:pt idx="39">
                  <c:v>8.2860000002256129E-2</c:v>
                </c:pt>
                <c:pt idx="40">
                  <c:v>-1.4947999996365979E-2</c:v>
                </c:pt>
                <c:pt idx="41">
                  <c:v>2.363599999807775E-2</c:v>
                </c:pt>
                <c:pt idx="42">
                  <c:v>9.7640000021783635E-3</c:v>
                </c:pt>
                <c:pt idx="43">
                  <c:v>-4.4199999974807724E-3</c:v>
                </c:pt>
                <c:pt idx="44">
                  <c:v>-5.5639999991399236E-3</c:v>
                </c:pt>
                <c:pt idx="45">
                  <c:v>-1.2599999972735532E-3</c:v>
                </c:pt>
                <c:pt idx="46">
                  <c:v>3.279599999950733E-2</c:v>
                </c:pt>
                <c:pt idx="47">
                  <c:v>1.3879999969503842E-3</c:v>
                </c:pt>
                <c:pt idx="48">
                  <c:v>-6.8000000464962795E-4</c:v>
                </c:pt>
                <c:pt idx="49">
                  <c:v>0</c:v>
                </c:pt>
                <c:pt idx="50">
                  <c:v>8.0000000161817297E-4</c:v>
                </c:pt>
                <c:pt idx="51">
                  <c:v>7.2800000634742901E-4</c:v>
                </c:pt>
                <c:pt idx="52">
                  <c:v>-4.6399999700952321E-4</c:v>
                </c:pt>
                <c:pt idx="53">
                  <c:v>-5.2000003051944077E-5</c:v>
                </c:pt>
                <c:pt idx="54">
                  <c:v>-1.0919999986072071E-3</c:v>
                </c:pt>
                <c:pt idx="55">
                  <c:v>-5.759999985457398E-4</c:v>
                </c:pt>
                <c:pt idx="56">
                  <c:v>1.2799999967683107E-3</c:v>
                </c:pt>
                <c:pt idx="57">
                  <c:v>-1.5719999937573448E-3</c:v>
                </c:pt>
                <c:pt idx="58">
                  <c:v>-3.2879999998840503E-3</c:v>
                </c:pt>
                <c:pt idx="59">
                  <c:v>-3.8800000038463622E-3</c:v>
                </c:pt>
                <c:pt idx="60">
                  <c:v>-4.42000000475673E-3</c:v>
                </c:pt>
                <c:pt idx="61">
                  <c:v>-3.5199999983888119E-3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0B-4BF3-BE70-7DB78F97A5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1'!$J$21:$J$996</c:f>
              <c:numCache>
                <c:formatCode>General</c:formatCode>
                <c:ptCount val="976"/>
                <c:pt idx="62">
                  <c:v>-7.7199999941512942E-4</c:v>
                </c:pt>
                <c:pt idx="63">
                  <c:v>1.680000001215376E-3</c:v>
                </c:pt>
                <c:pt idx="64">
                  <c:v>-3.8920000006328337E-3</c:v>
                </c:pt>
                <c:pt idx="65">
                  <c:v>-4.7960000010789372E-3</c:v>
                </c:pt>
                <c:pt idx="66">
                  <c:v>-4.7960000010789372E-3</c:v>
                </c:pt>
                <c:pt idx="71">
                  <c:v>-7.0959999939077534E-3</c:v>
                </c:pt>
                <c:pt idx="72">
                  <c:v>-3.3879999973578379E-3</c:v>
                </c:pt>
                <c:pt idx="73">
                  <c:v>-9.2359999980544671E-3</c:v>
                </c:pt>
                <c:pt idx="74">
                  <c:v>-6.7359999957261607E-3</c:v>
                </c:pt>
                <c:pt idx="75">
                  <c:v>-7.2199999922304414E-3</c:v>
                </c:pt>
                <c:pt idx="82">
                  <c:v>-6.5200000026379712E-3</c:v>
                </c:pt>
                <c:pt idx="83">
                  <c:v>-8.856000000378117E-3</c:v>
                </c:pt>
                <c:pt idx="86">
                  <c:v>-1.0347999996156432E-2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0B-4BF3-BE70-7DB78F97A5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1'!$K$21:$K$996</c:f>
              <c:numCache>
                <c:formatCode>General</c:formatCode>
                <c:ptCount val="976"/>
                <c:pt idx="67">
                  <c:v>-6.3799999988987111E-3</c:v>
                </c:pt>
                <c:pt idx="68">
                  <c:v>-6.0479999956442043E-3</c:v>
                </c:pt>
                <c:pt idx="69">
                  <c:v>-6.7399999970803037E-3</c:v>
                </c:pt>
                <c:pt idx="70">
                  <c:v>-6.2319999997271225E-3</c:v>
                </c:pt>
                <c:pt idx="76">
                  <c:v>-7.0359999954234809E-3</c:v>
                </c:pt>
                <c:pt idx="77">
                  <c:v>-7.8279999943333678E-3</c:v>
                </c:pt>
                <c:pt idx="78">
                  <c:v>-7.7559999990626238E-3</c:v>
                </c:pt>
                <c:pt idx="79">
                  <c:v>-7.2440000003552996E-3</c:v>
                </c:pt>
                <c:pt idx="80">
                  <c:v>-3.2759999958216213E-3</c:v>
                </c:pt>
                <c:pt idx="81">
                  <c:v>-7.9919999989215285E-3</c:v>
                </c:pt>
                <c:pt idx="84">
                  <c:v>-8.5359999939100817E-3</c:v>
                </c:pt>
                <c:pt idx="85">
                  <c:v>-1.1255999997956678E-2</c:v>
                </c:pt>
                <c:pt idx="87">
                  <c:v>-9.8920000018551946E-3</c:v>
                </c:pt>
                <c:pt idx="88">
                  <c:v>-1.0404000000562519E-2</c:v>
                </c:pt>
                <c:pt idx="89">
                  <c:v>-1.4942000001610722E-2</c:v>
                </c:pt>
                <c:pt idx="90">
                  <c:v>-1.1940999997023027E-2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0B-4BF3-BE70-7DB78F97A5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0B-4BF3-BE70-7DB78F97A5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0B-4BF3-BE70-7DB78F97A5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1'!$N$21:$N$996</c:f>
              <c:numCache>
                <c:formatCode>General</c:formatCode>
                <c:ptCount val="976"/>
                <c:pt idx="0">
                  <c:v>2.379881793354624E-2</c:v>
                </c:pt>
                <c:pt idx="1">
                  <c:v>2.3798533384923506E-2</c:v>
                </c:pt>
                <c:pt idx="2">
                  <c:v>2.3765525744686482E-2</c:v>
                </c:pt>
                <c:pt idx="3">
                  <c:v>2.3765525744686482E-2</c:v>
                </c:pt>
                <c:pt idx="4">
                  <c:v>2.3409839966270263E-2</c:v>
                </c:pt>
                <c:pt idx="5">
                  <c:v>2.3409839966270263E-2</c:v>
                </c:pt>
                <c:pt idx="6">
                  <c:v>2.3340410102323416E-2</c:v>
                </c:pt>
                <c:pt idx="7">
                  <c:v>2.3340410102323416E-2</c:v>
                </c:pt>
                <c:pt idx="8">
                  <c:v>2.3269842043885637E-2</c:v>
                </c:pt>
                <c:pt idx="9">
                  <c:v>2.3269842043885637E-2</c:v>
                </c:pt>
                <c:pt idx="10">
                  <c:v>2.2829360775894991E-2</c:v>
                </c:pt>
                <c:pt idx="11">
                  <c:v>2.2829360775894991E-2</c:v>
                </c:pt>
                <c:pt idx="12">
                  <c:v>2.2828222581404059E-2</c:v>
                </c:pt>
                <c:pt idx="13">
                  <c:v>2.2439529162750816E-2</c:v>
                </c:pt>
                <c:pt idx="14">
                  <c:v>2.2437252773768949E-2</c:v>
                </c:pt>
                <c:pt idx="15">
                  <c:v>2.2436114579278018E-2</c:v>
                </c:pt>
                <c:pt idx="16">
                  <c:v>2.2382050340958755E-2</c:v>
                </c:pt>
                <c:pt idx="17">
                  <c:v>2.2347904506230795E-2</c:v>
                </c:pt>
                <c:pt idx="18">
                  <c:v>2.209579442648938E-2</c:v>
                </c:pt>
                <c:pt idx="19">
                  <c:v>2.2060510397270489E-2</c:v>
                </c:pt>
                <c:pt idx="20">
                  <c:v>2.188636664015791E-2</c:v>
                </c:pt>
                <c:pt idx="21">
                  <c:v>2.0945648893402689E-2</c:v>
                </c:pt>
                <c:pt idx="22">
                  <c:v>2.0782887081199429E-2</c:v>
                </c:pt>
                <c:pt idx="23">
                  <c:v>2.0699229786115932E-2</c:v>
                </c:pt>
                <c:pt idx="24">
                  <c:v>2.012614885993172E-2</c:v>
                </c:pt>
                <c:pt idx="25">
                  <c:v>1.9827941903307562E-2</c:v>
                </c:pt>
                <c:pt idx="26">
                  <c:v>1.8070000512063235E-2</c:v>
                </c:pt>
                <c:pt idx="27">
                  <c:v>1.8061464053381247E-2</c:v>
                </c:pt>
                <c:pt idx="28">
                  <c:v>1.8058049469908449E-2</c:v>
                </c:pt>
                <c:pt idx="29">
                  <c:v>1.8056911275417517E-2</c:v>
                </c:pt>
                <c:pt idx="30">
                  <c:v>1.8055773080926586E-2</c:v>
                </c:pt>
                <c:pt idx="31">
                  <c:v>1.8054634886435654E-2</c:v>
                </c:pt>
                <c:pt idx="32">
                  <c:v>1.8052358497453791E-2</c:v>
                </c:pt>
                <c:pt idx="33">
                  <c:v>1.8020489051707698E-2</c:v>
                </c:pt>
                <c:pt idx="34">
                  <c:v>1.8017074468234903E-2</c:v>
                </c:pt>
                <c:pt idx="35">
                  <c:v>1.2994506728375144E-2</c:v>
                </c:pt>
                <c:pt idx="36">
                  <c:v>1.2538944383379647E-2</c:v>
                </c:pt>
                <c:pt idx="37">
                  <c:v>1.2523578757752066E-2</c:v>
                </c:pt>
                <c:pt idx="38">
                  <c:v>1.250366035416076E-2</c:v>
                </c:pt>
                <c:pt idx="39">
                  <c:v>1.2501383965178896E-2</c:v>
                </c:pt>
                <c:pt idx="40">
                  <c:v>1.2488294728533179E-2</c:v>
                </c:pt>
                <c:pt idx="41">
                  <c:v>1.2149112770235473E-2</c:v>
                </c:pt>
                <c:pt idx="42">
                  <c:v>1.2045537071560669E-2</c:v>
                </c:pt>
                <c:pt idx="43">
                  <c:v>1.2043260682578803E-2</c:v>
                </c:pt>
                <c:pt idx="44">
                  <c:v>5.8221125613999616E-4</c:v>
                </c:pt>
                <c:pt idx="45">
                  <c:v>4.9627757207463749E-4</c:v>
                </c:pt>
                <c:pt idx="46">
                  <c:v>-3.937905198341115E-4</c:v>
                </c:pt>
                <c:pt idx="47">
                  <c:v>-7.4833810375939959E-4</c:v>
                </c:pt>
                <c:pt idx="48">
                  <c:v>-1.1228040912759961E-3</c:v>
                </c:pt>
                <c:pt idx="49">
                  <c:v>-1.1910957607319103E-3</c:v>
                </c:pt>
                <c:pt idx="50">
                  <c:v>-1.1910957607319103E-3</c:v>
                </c:pt>
                <c:pt idx="51">
                  <c:v>-1.6361298066862847E-3</c:v>
                </c:pt>
                <c:pt idx="52">
                  <c:v>-1.6514954323138655E-3</c:v>
                </c:pt>
                <c:pt idx="53">
                  <c:v>-1.7243398797335075E-3</c:v>
                </c:pt>
                <c:pt idx="54">
                  <c:v>-1.7328763384154965E-3</c:v>
                </c:pt>
                <c:pt idx="55">
                  <c:v>-1.7351527273973604E-3</c:v>
                </c:pt>
                <c:pt idx="56">
                  <c:v>-1.7573475199705326E-3</c:v>
                </c:pt>
                <c:pt idx="57">
                  <c:v>-1.7926315491894216E-3</c:v>
                </c:pt>
                <c:pt idx="58">
                  <c:v>-2.1602683697604266E-3</c:v>
                </c:pt>
                <c:pt idx="59">
                  <c:v>-2.5028649115309298E-3</c:v>
                </c:pt>
                <c:pt idx="60">
                  <c:v>-2.9666791665856809E-3</c:v>
                </c:pt>
                <c:pt idx="61">
                  <c:v>-2.9666791665856809E-3</c:v>
                </c:pt>
                <c:pt idx="62">
                  <c:v>-3.3576489742207895E-3</c:v>
                </c:pt>
                <c:pt idx="63">
                  <c:v>-3.4788666875050374E-3</c:v>
                </c:pt>
                <c:pt idx="64">
                  <c:v>-4.6494997214285008E-3</c:v>
                </c:pt>
                <c:pt idx="65">
                  <c:v>-5.0757535582824989E-3</c:v>
                </c:pt>
                <c:pt idx="66">
                  <c:v>-5.0757535582824989E-3</c:v>
                </c:pt>
                <c:pt idx="67">
                  <c:v>-5.1491671029476067E-3</c:v>
                </c:pt>
                <c:pt idx="68">
                  <c:v>-5.5378605216008514E-3</c:v>
                </c:pt>
                <c:pt idx="69">
                  <c:v>-5.5389987160917838E-3</c:v>
                </c:pt>
                <c:pt idx="70">
                  <c:v>-5.8958226889989354E-3</c:v>
                </c:pt>
                <c:pt idx="71">
                  <c:v>-5.9578542887547244E-3</c:v>
                </c:pt>
                <c:pt idx="72">
                  <c:v>-5.9589924832456559E-3</c:v>
                </c:pt>
                <c:pt idx="73">
                  <c:v>-6.421668543809475E-3</c:v>
                </c:pt>
                <c:pt idx="74">
                  <c:v>-6.4358959749461243E-3</c:v>
                </c:pt>
                <c:pt idx="75">
                  <c:v>-6.7938581423442083E-3</c:v>
                </c:pt>
                <c:pt idx="76">
                  <c:v>-6.8484914779089389E-3</c:v>
                </c:pt>
                <c:pt idx="77">
                  <c:v>-7.2906800376359836E-3</c:v>
                </c:pt>
                <c:pt idx="78">
                  <c:v>-7.6992918598805379E-3</c:v>
                </c:pt>
                <c:pt idx="79">
                  <c:v>-7.8290460318467744E-3</c:v>
                </c:pt>
                <c:pt idx="80">
                  <c:v>-7.9667675652495343E-3</c:v>
                </c:pt>
                <c:pt idx="81">
                  <c:v>-8.1067654876341589E-3</c:v>
                </c:pt>
                <c:pt idx="82">
                  <c:v>-8.515377309878714E-3</c:v>
                </c:pt>
                <c:pt idx="83">
                  <c:v>-8.5529377280794648E-3</c:v>
                </c:pt>
                <c:pt idx="84">
                  <c:v>-9.0537433040895031E-3</c:v>
                </c:pt>
                <c:pt idx="85">
                  <c:v>-9.4777207519616373E-3</c:v>
                </c:pt>
                <c:pt idx="86">
                  <c:v>-1.0147548209875065E-2</c:v>
                </c:pt>
                <c:pt idx="87">
                  <c:v>-1.0596565936547699E-2</c:v>
                </c:pt>
                <c:pt idx="88">
                  <c:v>-1.0751360387314439E-2</c:v>
                </c:pt>
                <c:pt idx="89">
                  <c:v>-1.2529789279395537E-2</c:v>
                </c:pt>
                <c:pt idx="90">
                  <c:v>-1.2529789279395537E-2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0B-4BF3-BE70-7DB78F97A5CD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1'!$U$21:$U$996</c:f>
              <c:numCache>
                <c:formatCode>General</c:formatCode>
                <c:ptCount val="976"/>
                <c:pt idx="46">
                  <c:v>3.279599999950733E-2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0B-4BF3-BE70-7DB78F97A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490192"/>
        <c:axId val="1"/>
      </c:scatterChart>
      <c:valAx>
        <c:axId val="777490192"/>
        <c:scaling>
          <c:orientation val="minMax"/>
          <c:max val="2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2013422818792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01E-3"/>
          <c:min val="-0.0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1342281879194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49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34228187919462"/>
          <c:y val="0.92073298764483702"/>
          <c:w val="0.7030201342281878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V0628 Cyg - O-C Diagr.</a:t>
            </a:r>
          </a:p>
        </c:rich>
      </c:tx>
      <c:layout>
        <c:manualLayout>
          <c:xMode val="edge"/>
          <c:yMode val="edge"/>
          <c:x val="0.3579835461743752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1860738790654"/>
          <c:y val="0.14678942920199375"/>
          <c:w val="0.8016813301612806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1'!$H$21:$H$996</c:f>
              <c:numCache>
                <c:formatCode>General</c:formatCode>
                <c:ptCount val="976"/>
                <c:pt idx="0">
                  <c:v>-7.2595999998156913E-2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F-4C85-A7B7-722B213180DB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1'!$D$22:$D$48</c:f>
                <c:numCache>
                  <c:formatCode>General</c:formatCode>
                  <c:ptCount val="2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1'!$I$21:$I$996</c:f>
              <c:numCache>
                <c:formatCode>General</c:formatCode>
                <c:ptCount val="976"/>
                <c:pt idx="1">
                  <c:v>-1.324400000157766E-2</c:v>
                </c:pt>
                <c:pt idx="2">
                  <c:v>-1.2411999996402301E-2</c:v>
                </c:pt>
                <c:pt idx="3">
                  <c:v>-1.2411999996402301E-2</c:v>
                </c:pt>
                <c:pt idx="4">
                  <c:v>2.1587999999610474E-2</c:v>
                </c:pt>
                <c:pt idx="5">
                  <c:v>2.1587999999610474E-2</c:v>
                </c:pt>
                <c:pt idx="6">
                  <c:v>-3.8523999999597436E-2</c:v>
                </c:pt>
                <c:pt idx="7">
                  <c:v>-3.8523999999597436E-2</c:v>
                </c:pt>
                <c:pt idx="8">
                  <c:v>2.6772000001074048E-2</c:v>
                </c:pt>
                <c:pt idx="9">
                  <c:v>2.6772000001074048E-2</c:v>
                </c:pt>
                <c:pt idx="10">
                  <c:v>-4.0331999996851664E-2</c:v>
                </c:pt>
                <c:pt idx="11">
                  <c:v>-4.0331999996851664E-2</c:v>
                </c:pt>
                <c:pt idx="12">
                  <c:v>-7.9239999977289699E-3</c:v>
                </c:pt>
                <c:pt idx="13">
                  <c:v>-3.8091999995231163E-2</c:v>
                </c:pt>
                <c:pt idx="14">
                  <c:v>1.8724000001384411E-2</c:v>
                </c:pt>
                <c:pt idx="15">
                  <c:v>-7.8679999969608616E-3</c:v>
                </c:pt>
                <c:pt idx="16">
                  <c:v>1.2000000424450263E-5</c:v>
                </c:pt>
                <c:pt idx="17">
                  <c:v>4.2520000024524052E-3</c:v>
                </c:pt>
                <c:pt idx="18">
                  <c:v>5.1239999993413221E-3</c:v>
                </c:pt>
                <c:pt idx="19">
                  <c:v>3.3772000002500135E-2</c:v>
                </c:pt>
                <c:pt idx="20">
                  <c:v>1.5196000000287313E-2</c:v>
                </c:pt>
                <c:pt idx="21">
                  <c:v>4.1908000002877088E-2</c:v>
                </c:pt>
                <c:pt idx="22">
                  <c:v>1.3252000000647968E-2</c:v>
                </c:pt>
                <c:pt idx="23">
                  <c:v>2.7740000001358567E-2</c:v>
                </c:pt>
                <c:pt idx="24">
                  <c:v>8.2667999999102904E-2</c:v>
                </c:pt>
                <c:pt idx="25">
                  <c:v>8.5640000033890828E-3</c:v>
                </c:pt>
                <c:pt idx="26">
                  <c:v>4.0220000002591405E-2</c:v>
                </c:pt>
                <c:pt idx="27">
                  <c:v>9.7800000075949356E-3</c:v>
                </c:pt>
                <c:pt idx="28">
                  <c:v>3.1003999996755738E-2</c:v>
                </c:pt>
                <c:pt idx="29">
                  <c:v>1.6412000004493166E-2</c:v>
                </c:pt>
                <c:pt idx="30">
                  <c:v>1.8820000004780013E-2</c:v>
                </c:pt>
                <c:pt idx="31">
                  <c:v>2.8228000002854969E-2</c:v>
                </c:pt>
                <c:pt idx="32">
                  <c:v>9.0439999985392205E-3</c:v>
                </c:pt>
                <c:pt idx="33">
                  <c:v>2.4679999987711199E-3</c:v>
                </c:pt>
                <c:pt idx="34">
                  <c:v>4.4692000003124122E-2</c:v>
                </c:pt>
                <c:pt idx="35">
                  <c:v>-9.6155999999609776E-2</c:v>
                </c:pt>
                <c:pt idx="36">
                  <c:v>-8.6039999951026402E-3</c:v>
                </c:pt>
                <c:pt idx="37">
                  <c:v>-1.5960000018822029E-3</c:v>
                </c:pt>
                <c:pt idx="38">
                  <c:v>1.204400000278838E-2</c:v>
                </c:pt>
                <c:pt idx="39">
                  <c:v>8.2860000002256129E-2</c:v>
                </c:pt>
                <c:pt idx="40">
                  <c:v>-1.4947999996365979E-2</c:v>
                </c:pt>
                <c:pt idx="41">
                  <c:v>2.363599999807775E-2</c:v>
                </c:pt>
                <c:pt idx="42">
                  <c:v>9.7640000021783635E-3</c:v>
                </c:pt>
                <c:pt idx="43">
                  <c:v>-4.4199999974807724E-3</c:v>
                </c:pt>
                <c:pt idx="44">
                  <c:v>-5.5639999991399236E-3</c:v>
                </c:pt>
                <c:pt idx="45">
                  <c:v>-1.2599999972735532E-3</c:v>
                </c:pt>
                <c:pt idx="46">
                  <c:v>3.279599999950733E-2</c:v>
                </c:pt>
                <c:pt idx="47">
                  <c:v>1.3879999969503842E-3</c:v>
                </c:pt>
                <c:pt idx="48">
                  <c:v>-6.8000000464962795E-4</c:v>
                </c:pt>
                <c:pt idx="49">
                  <c:v>0</c:v>
                </c:pt>
                <c:pt idx="50">
                  <c:v>8.0000000161817297E-4</c:v>
                </c:pt>
                <c:pt idx="51">
                  <c:v>7.2800000634742901E-4</c:v>
                </c:pt>
                <c:pt idx="52">
                  <c:v>-4.6399999700952321E-4</c:v>
                </c:pt>
                <c:pt idx="53">
                  <c:v>-5.2000003051944077E-5</c:v>
                </c:pt>
                <c:pt idx="54">
                  <c:v>-1.0919999986072071E-3</c:v>
                </c:pt>
                <c:pt idx="55">
                  <c:v>-5.759999985457398E-4</c:v>
                </c:pt>
                <c:pt idx="56">
                  <c:v>1.2799999967683107E-3</c:v>
                </c:pt>
                <c:pt idx="57">
                  <c:v>-1.5719999937573448E-3</c:v>
                </c:pt>
                <c:pt idx="58">
                  <c:v>-3.2879999998840503E-3</c:v>
                </c:pt>
                <c:pt idx="59">
                  <c:v>-3.8800000038463622E-3</c:v>
                </c:pt>
                <c:pt idx="60">
                  <c:v>-4.42000000475673E-3</c:v>
                </c:pt>
                <c:pt idx="61">
                  <c:v>-3.5199999983888119E-3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9F-4C85-A7B7-722B213180D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'Active 1'!$D$21:$D$48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1'!$J$21:$J$996</c:f>
              <c:numCache>
                <c:formatCode>General</c:formatCode>
                <c:ptCount val="976"/>
                <c:pt idx="62">
                  <c:v>-7.7199999941512942E-4</c:v>
                </c:pt>
                <c:pt idx="63">
                  <c:v>1.680000001215376E-3</c:v>
                </c:pt>
                <c:pt idx="64">
                  <c:v>-3.8920000006328337E-3</c:v>
                </c:pt>
                <c:pt idx="65">
                  <c:v>-4.7960000010789372E-3</c:v>
                </c:pt>
                <c:pt idx="66">
                  <c:v>-4.7960000010789372E-3</c:v>
                </c:pt>
                <c:pt idx="71">
                  <c:v>-7.0959999939077534E-3</c:v>
                </c:pt>
                <c:pt idx="72">
                  <c:v>-3.3879999973578379E-3</c:v>
                </c:pt>
                <c:pt idx="73">
                  <c:v>-9.2359999980544671E-3</c:v>
                </c:pt>
                <c:pt idx="74">
                  <c:v>-6.7359999957261607E-3</c:v>
                </c:pt>
                <c:pt idx="75">
                  <c:v>-7.2199999922304414E-3</c:v>
                </c:pt>
                <c:pt idx="82">
                  <c:v>-6.5200000026379712E-3</c:v>
                </c:pt>
                <c:pt idx="83">
                  <c:v>-8.856000000378117E-3</c:v>
                </c:pt>
                <c:pt idx="86">
                  <c:v>-1.0347999996156432E-2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9F-4C85-A7B7-722B213180D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1'!$K$21:$K$996</c:f>
              <c:numCache>
                <c:formatCode>General</c:formatCode>
                <c:ptCount val="976"/>
                <c:pt idx="67">
                  <c:v>-6.3799999988987111E-3</c:v>
                </c:pt>
                <c:pt idx="68">
                  <c:v>-6.0479999956442043E-3</c:v>
                </c:pt>
                <c:pt idx="69">
                  <c:v>-6.7399999970803037E-3</c:v>
                </c:pt>
                <c:pt idx="70">
                  <c:v>-6.2319999997271225E-3</c:v>
                </c:pt>
                <c:pt idx="76">
                  <c:v>-7.0359999954234809E-3</c:v>
                </c:pt>
                <c:pt idx="77">
                  <c:v>-7.8279999943333678E-3</c:v>
                </c:pt>
                <c:pt idx="78">
                  <c:v>-7.7559999990626238E-3</c:v>
                </c:pt>
                <c:pt idx="79">
                  <c:v>-7.2440000003552996E-3</c:v>
                </c:pt>
                <c:pt idx="80">
                  <c:v>-3.2759999958216213E-3</c:v>
                </c:pt>
                <c:pt idx="81">
                  <c:v>-7.9919999989215285E-3</c:v>
                </c:pt>
                <c:pt idx="84">
                  <c:v>-8.5359999939100817E-3</c:v>
                </c:pt>
                <c:pt idx="85">
                  <c:v>-1.1255999997956678E-2</c:v>
                </c:pt>
                <c:pt idx="87">
                  <c:v>-9.8920000018551946E-3</c:v>
                </c:pt>
                <c:pt idx="88">
                  <c:v>-1.0404000000562519E-2</c:v>
                </c:pt>
                <c:pt idx="89">
                  <c:v>-1.4942000001610722E-2</c:v>
                </c:pt>
                <c:pt idx="90">
                  <c:v>-1.1940999997023027E-2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9F-4C85-A7B7-722B213180D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9F-4C85-A7B7-722B213180D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9F-4C85-A7B7-722B213180D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1'!$N$21:$N$996</c:f>
              <c:numCache>
                <c:formatCode>General</c:formatCode>
                <c:ptCount val="976"/>
                <c:pt idx="0">
                  <c:v>2.379881793354624E-2</c:v>
                </c:pt>
                <c:pt idx="1">
                  <c:v>2.3798533384923506E-2</c:v>
                </c:pt>
                <c:pt idx="2">
                  <c:v>2.3765525744686482E-2</c:v>
                </c:pt>
                <c:pt idx="3">
                  <c:v>2.3765525744686482E-2</c:v>
                </c:pt>
                <c:pt idx="4">
                  <c:v>2.3409839966270263E-2</c:v>
                </c:pt>
                <c:pt idx="5">
                  <c:v>2.3409839966270263E-2</c:v>
                </c:pt>
                <c:pt idx="6">
                  <c:v>2.3340410102323416E-2</c:v>
                </c:pt>
                <c:pt idx="7">
                  <c:v>2.3340410102323416E-2</c:v>
                </c:pt>
                <c:pt idx="8">
                  <c:v>2.3269842043885637E-2</c:v>
                </c:pt>
                <c:pt idx="9">
                  <c:v>2.3269842043885637E-2</c:v>
                </c:pt>
                <c:pt idx="10">
                  <c:v>2.2829360775894991E-2</c:v>
                </c:pt>
                <c:pt idx="11">
                  <c:v>2.2829360775894991E-2</c:v>
                </c:pt>
                <c:pt idx="12">
                  <c:v>2.2828222581404059E-2</c:v>
                </c:pt>
                <c:pt idx="13">
                  <c:v>2.2439529162750816E-2</c:v>
                </c:pt>
                <c:pt idx="14">
                  <c:v>2.2437252773768949E-2</c:v>
                </c:pt>
                <c:pt idx="15">
                  <c:v>2.2436114579278018E-2</c:v>
                </c:pt>
                <c:pt idx="16">
                  <c:v>2.2382050340958755E-2</c:v>
                </c:pt>
                <c:pt idx="17">
                  <c:v>2.2347904506230795E-2</c:v>
                </c:pt>
                <c:pt idx="18">
                  <c:v>2.209579442648938E-2</c:v>
                </c:pt>
                <c:pt idx="19">
                  <c:v>2.2060510397270489E-2</c:v>
                </c:pt>
                <c:pt idx="20">
                  <c:v>2.188636664015791E-2</c:v>
                </c:pt>
                <c:pt idx="21">
                  <c:v>2.0945648893402689E-2</c:v>
                </c:pt>
                <c:pt idx="22">
                  <c:v>2.0782887081199429E-2</c:v>
                </c:pt>
                <c:pt idx="23">
                  <c:v>2.0699229786115932E-2</c:v>
                </c:pt>
                <c:pt idx="24">
                  <c:v>2.012614885993172E-2</c:v>
                </c:pt>
                <c:pt idx="25">
                  <c:v>1.9827941903307562E-2</c:v>
                </c:pt>
                <c:pt idx="26">
                  <c:v>1.8070000512063235E-2</c:v>
                </c:pt>
                <c:pt idx="27">
                  <c:v>1.8061464053381247E-2</c:v>
                </c:pt>
                <c:pt idx="28">
                  <c:v>1.8058049469908449E-2</c:v>
                </c:pt>
                <c:pt idx="29">
                  <c:v>1.8056911275417517E-2</c:v>
                </c:pt>
                <c:pt idx="30">
                  <c:v>1.8055773080926586E-2</c:v>
                </c:pt>
                <c:pt idx="31">
                  <c:v>1.8054634886435654E-2</c:v>
                </c:pt>
                <c:pt idx="32">
                  <c:v>1.8052358497453791E-2</c:v>
                </c:pt>
                <c:pt idx="33">
                  <c:v>1.8020489051707698E-2</c:v>
                </c:pt>
                <c:pt idx="34">
                  <c:v>1.8017074468234903E-2</c:v>
                </c:pt>
                <c:pt idx="35">
                  <c:v>1.2994506728375144E-2</c:v>
                </c:pt>
                <c:pt idx="36">
                  <c:v>1.2538944383379647E-2</c:v>
                </c:pt>
                <c:pt idx="37">
                  <c:v>1.2523578757752066E-2</c:v>
                </c:pt>
                <c:pt idx="38">
                  <c:v>1.250366035416076E-2</c:v>
                </c:pt>
                <c:pt idx="39">
                  <c:v>1.2501383965178896E-2</c:v>
                </c:pt>
                <c:pt idx="40">
                  <c:v>1.2488294728533179E-2</c:v>
                </c:pt>
                <c:pt idx="41">
                  <c:v>1.2149112770235473E-2</c:v>
                </c:pt>
                <c:pt idx="42">
                  <c:v>1.2045537071560669E-2</c:v>
                </c:pt>
                <c:pt idx="43">
                  <c:v>1.2043260682578803E-2</c:v>
                </c:pt>
                <c:pt idx="44">
                  <c:v>5.8221125613999616E-4</c:v>
                </c:pt>
                <c:pt idx="45">
                  <c:v>4.9627757207463749E-4</c:v>
                </c:pt>
                <c:pt idx="46">
                  <c:v>-3.937905198341115E-4</c:v>
                </c:pt>
                <c:pt idx="47">
                  <c:v>-7.4833810375939959E-4</c:v>
                </c:pt>
                <c:pt idx="48">
                  <c:v>-1.1228040912759961E-3</c:v>
                </c:pt>
                <c:pt idx="49">
                  <c:v>-1.1910957607319103E-3</c:v>
                </c:pt>
                <c:pt idx="50">
                  <c:v>-1.1910957607319103E-3</c:v>
                </c:pt>
                <c:pt idx="51">
                  <c:v>-1.6361298066862847E-3</c:v>
                </c:pt>
                <c:pt idx="52">
                  <c:v>-1.6514954323138655E-3</c:v>
                </c:pt>
                <c:pt idx="53">
                  <c:v>-1.7243398797335075E-3</c:v>
                </c:pt>
                <c:pt idx="54">
                  <c:v>-1.7328763384154965E-3</c:v>
                </c:pt>
                <c:pt idx="55">
                  <c:v>-1.7351527273973604E-3</c:v>
                </c:pt>
                <c:pt idx="56">
                  <c:v>-1.7573475199705326E-3</c:v>
                </c:pt>
                <c:pt idx="57">
                  <c:v>-1.7926315491894216E-3</c:v>
                </c:pt>
                <c:pt idx="58">
                  <c:v>-2.1602683697604266E-3</c:v>
                </c:pt>
                <c:pt idx="59">
                  <c:v>-2.5028649115309298E-3</c:v>
                </c:pt>
                <c:pt idx="60">
                  <c:v>-2.9666791665856809E-3</c:v>
                </c:pt>
                <c:pt idx="61">
                  <c:v>-2.9666791665856809E-3</c:v>
                </c:pt>
                <c:pt idx="62">
                  <c:v>-3.3576489742207895E-3</c:v>
                </c:pt>
                <c:pt idx="63">
                  <c:v>-3.4788666875050374E-3</c:v>
                </c:pt>
                <c:pt idx="64">
                  <c:v>-4.6494997214285008E-3</c:v>
                </c:pt>
                <c:pt idx="65">
                  <c:v>-5.0757535582824989E-3</c:v>
                </c:pt>
                <c:pt idx="66">
                  <c:v>-5.0757535582824989E-3</c:v>
                </c:pt>
                <c:pt idx="67">
                  <c:v>-5.1491671029476067E-3</c:v>
                </c:pt>
                <c:pt idx="68">
                  <c:v>-5.5378605216008514E-3</c:v>
                </c:pt>
                <c:pt idx="69">
                  <c:v>-5.5389987160917838E-3</c:v>
                </c:pt>
                <c:pt idx="70">
                  <c:v>-5.8958226889989354E-3</c:v>
                </c:pt>
                <c:pt idx="71">
                  <c:v>-5.9578542887547244E-3</c:v>
                </c:pt>
                <c:pt idx="72">
                  <c:v>-5.9589924832456559E-3</c:v>
                </c:pt>
                <c:pt idx="73">
                  <c:v>-6.421668543809475E-3</c:v>
                </c:pt>
                <c:pt idx="74">
                  <c:v>-6.4358959749461243E-3</c:v>
                </c:pt>
                <c:pt idx="75">
                  <c:v>-6.7938581423442083E-3</c:v>
                </c:pt>
                <c:pt idx="76">
                  <c:v>-6.8484914779089389E-3</c:v>
                </c:pt>
                <c:pt idx="77">
                  <c:v>-7.2906800376359836E-3</c:v>
                </c:pt>
                <c:pt idx="78">
                  <c:v>-7.6992918598805379E-3</c:v>
                </c:pt>
                <c:pt idx="79">
                  <c:v>-7.8290460318467744E-3</c:v>
                </c:pt>
                <c:pt idx="80">
                  <c:v>-7.9667675652495343E-3</c:v>
                </c:pt>
                <c:pt idx="81">
                  <c:v>-8.1067654876341589E-3</c:v>
                </c:pt>
                <c:pt idx="82">
                  <c:v>-8.515377309878714E-3</c:v>
                </c:pt>
                <c:pt idx="83">
                  <c:v>-8.5529377280794648E-3</c:v>
                </c:pt>
                <c:pt idx="84">
                  <c:v>-9.0537433040895031E-3</c:v>
                </c:pt>
                <c:pt idx="85">
                  <c:v>-9.4777207519616373E-3</c:v>
                </c:pt>
                <c:pt idx="86">
                  <c:v>-1.0147548209875065E-2</c:v>
                </c:pt>
                <c:pt idx="87">
                  <c:v>-1.0596565936547699E-2</c:v>
                </c:pt>
                <c:pt idx="88">
                  <c:v>-1.0751360387314439E-2</c:v>
                </c:pt>
                <c:pt idx="89">
                  <c:v>-1.2529789279395537E-2</c:v>
                </c:pt>
                <c:pt idx="90">
                  <c:v>-1.2529789279395537E-2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9F-4C85-A7B7-722B213180DB}"/>
            </c:ext>
          </c:extLst>
        </c:ser>
        <c:ser>
          <c:idx val="7"/>
          <c:order val="7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1'!$F$21:$F$996</c:f>
              <c:numCache>
                <c:formatCode>General</c:formatCode>
                <c:ptCount val="976"/>
                <c:pt idx="0">
                  <c:v>-43911.5</c:v>
                </c:pt>
                <c:pt idx="1">
                  <c:v>-43911</c:v>
                </c:pt>
                <c:pt idx="2">
                  <c:v>-43853</c:v>
                </c:pt>
                <c:pt idx="3">
                  <c:v>-43853</c:v>
                </c:pt>
                <c:pt idx="4">
                  <c:v>-43228</c:v>
                </c:pt>
                <c:pt idx="5">
                  <c:v>-43228</c:v>
                </c:pt>
                <c:pt idx="6">
                  <c:v>-43106</c:v>
                </c:pt>
                <c:pt idx="7">
                  <c:v>-43106</c:v>
                </c:pt>
                <c:pt idx="8">
                  <c:v>-42982</c:v>
                </c:pt>
                <c:pt idx="9">
                  <c:v>-42982</c:v>
                </c:pt>
                <c:pt idx="10">
                  <c:v>-42208</c:v>
                </c:pt>
                <c:pt idx="11">
                  <c:v>-42208</c:v>
                </c:pt>
                <c:pt idx="12">
                  <c:v>-42206</c:v>
                </c:pt>
                <c:pt idx="13">
                  <c:v>-41523</c:v>
                </c:pt>
                <c:pt idx="14">
                  <c:v>-41519</c:v>
                </c:pt>
                <c:pt idx="15">
                  <c:v>-41517</c:v>
                </c:pt>
                <c:pt idx="16">
                  <c:v>-41422</c:v>
                </c:pt>
                <c:pt idx="17">
                  <c:v>-41362</c:v>
                </c:pt>
                <c:pt idx="18">
                  <c:v>-40919</c:v>
                </c:pt>
                <c:pt idx="19">
                  <c:v>-40857</c:v>
                </c:pt>
                <c:pt idx="20">
                  <c:v>-40551</c:v>
                </c:pt>
                <c:pt idx="21">
                  <c:v>-38898</c:v>
                </c:pt>
                <c:pt idx="22">
                  <c:v>-38612</c:v>
                </c:pt>
                <c:pt idx="23">
                  <c:v>-38465</c:v>
                </c:pt>
                <c:pt idx="24">
                  <c:v>-37458</c:v>
                </c:pt>
                <c:pt idx="25">
                  <c:v>-36934</c:v>
                </c:pt>
                <c:pt idx="26">
                  <c:v>-33845</c:v>
                </c:pt>
                <c:pt idx="27">
                  <c:v>-33830</c:v>
                </c:pt>
                <c:pt idx="28">
                  <c:v>-33824</c:v>
                </c:pt>
                <c:pt idx="29">
                  <c:v>-33822</c:v>
                </c:pt>
                <c:pt idx="30">
                  <c:v>-33820</c:v>
                </c:pt>
                <c:pt idx="31">
                  <c:v>-33818</c:v>
                </c:pt>
                <c:pt idx="32">
                  <c:v>-33814</c:v>
                </c:pt>
                <c:pt idx="33">
                  <c:v>-33758</c:v>
                </c:pt>
                <c:pt idx="34">
                  <c:v>-33752</c:v>
                </c:pt>
                <c:pt idx="35">
                  <c:v>-24926.5</c:v>
                </c:pt>
                <c:pt idx="36">
                  <c:v>-24126</c:v>
                </c:pt>
                <c:pt idx="37">
                  <c:v>-24099</c:v>
                </c:pt>
                <c:pt idx="38">
                  <c:v>-24064</c:v>
                </c:pt>
                <c:pt idx="39">
                  <c:v>-24060</c:v>
                </c:pt>
                <c:pt idx="40">
                  <c:v>-24037</c:v>
                </c:pt>
                <c:pt idx="41">
                  <c:v>-23441</c:v>
                </c:pt>
                <c:pt idx="42">
                  <c:v>-23259</c:v>
                </c:pt>
                <c:pt idx="43">
                  <c:v>-23255</c:v>
                </c:pt>
                <c:pt idx="44">
                  <c:v>-3116</c:v>
                </c:pt>
                <c:pt idx="45">
                  <c:v>-2965</c:v>
                </c:pt>
                <c:pt idx="46">
                  <c:v>-1401</c:v>
                </c:pt>
                <c:pt idx="47">
                  <c:v>-778</c:v>
                </c:pt>
                <c:pt idx="48">
                  <c:v>-120</c:v>
                </c:pt>
                <c:pt idx="49">
                  <c:v>0</c:v>
                </c:pt>
                <c:pt idx="50">
                  <c:v>0</c:v>
                </c:pt>
                <c:pt idx="51">
                  <c:v>782</c:v>
                </c:pt>
                <c:pt idx="52">
                  <c:v>809</c:v>
                </c:pt>
                <c:pt idx="53">
                  <c:v>937</c:v>
                </c:pt>
                <c:pt idx="54">
                  <c:v>952</c:v>
                </c:pt>
                <c:pt idx="55">
                  <c:v>956</c:v>
                </c:pt>
                <c:pt idx="56">
                  <c:v>995</c:v>
                </c:pt>
                <c:pt idx="57">
                  <c:v>1057</c:v>
                </c:pt>
                <c:pt idx="58">
                  <c:v>1703</c:v>
                </c:pt>
                <c:pt idx="59">
                  <c:v>2305</c:v>
                </c:pt>
                <c:pt idx="60">
                  <c:v>3120</c:v>
                </c:pt>
                <c:pt idx="61">
                  <c:v>3120</c:v>
                </c:pt>
                <c:pt idx="62">
                  <c:v>3807</c:v>
                </c:pt>
                <c:pt idx="63">
                  <c:v>4020</c:v>
                </c:pt>
                <c:pt idx="64">
                  <c:v>6077</c:v>
                </c:pt>
                <c:pt idx="65">
                  <c:v>6826</c:v>
                </c:pt>
                <c:pt idx="66">
                  <c:v>6826</c:v>
                </c:pt>
                <c:pt idx="67">
                  <c:v>6955</c:v>
                </c:pt>
                <c:pt idx="68">
                  <c:v>7638</c:v>
                </c:pt>
                <c:pt idx="69">
                  <c:v>7640</c:v>
                </c:pt>
                <c:pt idx="70">
                  <c:v>8267</c:v>
                </c:pt>
                <c:pt idx="71">
                  <c:v>8376</c:v>
                </c:pt>
                <c:pt idx="72">
                  <c:v>8378</c:v>
                </c:pt>
                <c:pt idx="73">
                  <c:v>9191</c:v>
                </c:pt>
                <c:pt idx="74">
                  <c:v>9216</c:v>
                </c:pt>
                <c:pt idx="75">
                  <c:v>9845</c:v>
                </c:pt>
                <c:pt idx="76">
                  <c:v>9941</c:v>
                </c:pt>
                <c:pt idx="77">
                  <c:v>10718</c:v>
                </c:pt>
                <c:pt idx="78">
                  <c:v>11436</c:v>
                </c:pt>
                <c:pt idx="79">
                  <c:v>11664</c:v>
                </c:pt>
                <c:pt idx="80">
                  <c:v>11906</c:v>
                </c:pt>
                <c:pt idx="81">
                  <c:v>12152</c:v>
                </c:pt>
                <c:pt idx="82">
                  <c:v>12870</c:v>
                </c:pt>
                <c:pt idx="83">
                  <c:v>12936</c:v>
                </c:pt>
                <c:pt idx="84">
                  <c:v>13816</c:v>
                </c:pt>
                <c:pt idx="85">
                  <c:v>14561</c:v>
                </c:pt>
                <c:pt idx="86">
                  <c:v>15738</c:v>
                </c:pt>
                <c:pt idx="87">
                  <c:v>16527</c:v>
                </c:pt>
                <c:pt idx="88">
                  <c:v>16799</c:v>
                </c:pt>
                <c:pt idx="89">
                  <c:v>19924</c:v>
                </c:pt>
                <c:pt idx="90">
                  <c:v>19924</c:v>
                </c:pt>
              </c:numCache>
            </c:numRef>
          </c:xVal>
          <c:yVal>
            <c:numRef>
              <c:f>'Active 1'!$U$21:$U$996</c:f>
              <c:numCache>
                <c:formatCode>General</c:formatCode>
                <c:ptCount val="976"/>
                <c:pt idx="46">
                  <c:v>3.279599999950733E-2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9F-4C85-A7B7-722B21318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298608"/>
        <c:axId val="1"/>
      </c:scatterChart>
      <c:valAx>
        <c:axId val="886298608"/>
        <c:scaling>
          <c:orientation val="minMax"/>
          <c:max val="2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701007962240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00840336134456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298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95815964180946"/>
          <c:y val="0.9204921861831491"/>
          <c:w val="0.7042022100178653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V628 Cyg - O-C Diagr.</a:t>
            </a:r>
          </a:p>
        </c:rich>
      </c:tx>
      <c:layout>
        <c:manualLayout>
          <c:xMode val="edge"/>
          <c:yMode val="edge"/>
          <c:x val="0.3895430326111196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6878263988798"/>
          <c:y val="0.12111819608616206"/>
          <c:w val="0.83268080152267354"/>
          <c:h val="0.68323084971681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-32567</c:v>
                </c:pt>
                <c:pt idx="1">
                  <c:v>-32523.5</c:v>
                </c:pt>
                <c:pt idx="2">
                  <c:v>-32060</c:v>
                </c:pt>
                <c:pt idx="3">
                  <c:v>-31969.5</c:v>
                </c:pt>
                <c:pt idx="4">
                  <c:v>-31877.5</c:v>
                </c:pt>
                <c:pt idx="5">
                  <c:v>-31303.5</c:v>
                </c:pt>
                <c:pt idx="6">
                  <c:v>-31302</c:v>
                </c:pt>
                <c:pt idx="7">
                  <c:v>-30795.5</c:v>
                </c:pt>
                <c:pt idx="8">
                  <c:v>-30792.5</c:v>
                </c:pt>
                <c:pt idx="9">
                  <c:v>-30791</c:v>
                </c:pt>
                <c:pt idx="10">
                  <c:v>-30720.5</c:v>
                </c:pt>
                <c:pt idx="11">
                  <c:v>-30676</c:v>
                </c:pt>
                <c:pt idx="12">
                  <c:v>-30347.5</c:v>
                </c:pt>
                <c:pt idx="13">
                  <c:v>-30301.5</c:v>
                </c:pt>
                <c:pt idx="14">
                  <c:v>-30074.5</c:v>
                </c:pt>
                <c:pt idx="15">
                  <c:v>-28848.5</c:v>
                </c:pt>
                <c:pt idx="16">
                  <c:v>-28636.5</c:v>
                </c:pt>
                <c:pt idx="17">
                  <c:v>-28527.5</c:v>
                </c:pt>
                <c:pt idx="18">
                  <c:v>-27780.5</c:v>
                </c:pt>
                <c:pt idx="19">
                  <c:v>-27392</c:v>
                </c:pt>
                <c:pt idx="20">
                  <c:v>-25101</c:v>
                </c:pt>
                <c:pt idx="21">
                  <c:v>-25090</c:v>
                </c:pt>
                <c:pt idx="22">
                  <c:v>-25085.5</c:v>
                </c:pt>
                <c:pt idx="23">
                  <c:v>-25084</c:v>
                </c:pt>
                <c:pt idx="24">
                  <c:v>-25082.5</c:v>
                </c:pt>
                <c:pt idx="25">
                  <c:v>-25081</c:v>
                </c:pt>
                <c:pt idx="26">
                  <c:v>-25078</c:v>
                </c:pt>
                <c:pt idx="27">
                  <c:v>-25036.5</c:v>
                </c:pt>
                <c:pt idx="28">
                  <c:v>-25032</c:v>
                </c:pt>
                <c:pt idx="29">
                  <c:v>-18487</c:v>
                </c:pt>
                <c:pt idx="30">
                  <c:v>-17893</c:v>
                </c:pt>
                <c:pt idx="31">
                  <c:v>-17873</c:v>
                </c:pt>
                <c:pt idx="32">
                  <c:v>-17847</c:v>
                </c:pt>
                <c:pt idx="33">
                  <c:v>-17844</c:v>
                </c:pt>
                <c:pt idx="34">
                  <c:v>-17827</c:v>
                </c:pt>
                <c:pt idx="35">
                  <c:v>-17385</c:v>
                </c:pt>
                <c:pt idx="36">
                  <c:v>-17250</c:v>
                </c:pt>
                <c:pt idx="37">
                  <c:v>-17247</c:v>
                </c:pt>
                <c:pt idx="38">
                  <c:v>-2311</c:v>
                </c:pt>
                <c:pt idx="39">
                  <c:v>-2199</c:v>
                </c:pt>
                <c:pt idx="40">
                  <c:v>-1039</c:v>
                </c:pt>
                <c:pt idx="41">
                  <c:v>-577</c:v>
                </c:pt>
                <c:pt idx="42">
                  <c:v>-89</c:v>
                </c:pt>
                <c:pt idx="43">
                  <c:v>0</c:v>
                </c:pt>
                <c:pt idx="44">
                  <c:v>0</c:v>
                </c:pt>
                <c:pt idx="45">
                  <c:v>580</c:v>
                </c:pt>
                <c:pt idx="46">
                  <c:v>600</c:v>
                </c:pt>
                <c:pt idx="47">
                  <c:v>695</c:v>
                </c:pt>
                <c:pt idx="48">
                  <c:v>706</c:v>
                </c:pt>
                <c:pt idx="49">
                  <c:v>709</c:v>
                </c:pt>
                <c:pt idx="50">
                  <c:v>738</c:v>
                </c:pt>
                <c:pt idx="51">
                  <c:v>784</c:v>
                </c:pt>
                <c:pt idx="52">
                  <c:v>1263</c:v>
                </c:pt>
                <c:pt idx="53">
                  <c:v>1709.5</c:v>
                </c:pt>
                <c:pt idx="54">
                  <c:v>2314</c:v>
                </c:pt>
                <c:pt idx="55">
                  <c:v>2823.5</c:v>
                </c:pt>
                <c:pt idx="56">
                  <c:v>2981.5</c:v>
                </c:pt>
                <c:pt idx="57">
                  <c:v>4507</c:v>
                </c:pt>
                <c:pt idx="58">
                  <c:v>5062.5</c:v>
                </c:pt>
                <c:pt idx="59">
                  <c:v>5062.5</c:v>
                </c:pt>
                <c:pt idx="60">
                  <c:v>5158</c:v>
                </c:pt>
                <c:pt idx="61">
                  <c:v>5664.5</c:v>
                </c:pt>
                <c:pt idx="62">
                  <c:v>5666</c:v>
                </c:pt>
                <c:pt idx="63">
                  <c:v>6131</c:v>
                </c:pt>
                <c:pt idx="64">
                  <c:v>6212</c:v>
                </c:pt>
                <c:pt idx="65">
                  <c:v>6213.5</c:v>
                </c:pt>
                <c:pt idx="66">
                  <c:v>6816.5</c:v>
                </c:pt>
                <c:pt idx="67">
                  <c:v>6835</c:v>
                </c:pt>
                <c:pt idx="68">
                  <c:v>7301.5</c:v>
                </c:pt>
                <c:pt idx="69">
                  <c:v>7372.5</c:v>
                </c:pt>
                <c:pt idx="70">
                  <c:v>8650.5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2.5784000001294771E-2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36-4E2D-B4C2-80A3AF410171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 4381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(old)'!$D$21:$D$1996</c:f>
                <c:numCache>
                  <c:formatCode>General</c:formatCode>
                  <c:ptCount val="1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  <c:pt idx="65">
                    <c:v>5.5999999999999999E-3</c:v>
                  </c:pt>
                  <c:pt idx="66">
                    <c:v>8.6999999999999994E-3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'A (old)'!$D$21:$D$1996</c:f>
                <c:numCache>
                  <c:formatCode>General</c:formatCode>
                  <c:ptCount val="1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  <c:pt idx="65">
                    <c:v>5.5999999999999999E-3</c:v>
                  </c:pt>
                  <c:pt idx="66">
                    <c:v>8.6999999999999994E-3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-32567</c:v>
                </c:pt>
                <c:pt idx="1">
                  <c:v>-32523.5</c:v>
                </c:pt>
                <c:pt idx="2">
                  <c:v>-32060</c:v>
                </c:pt>
                <c:pt idx="3">
                  <c:v>-31969.5</c:v>
                </c:pt>
                <c:pt idx="4">
                  <c:v>-31877.5</c:v>
                </c:pt>
                <c:pt idx="5">
                  <c:v>-31303.5</c:v>
                </c:pt>
                <c:pt idx="6">
                  <c:v>-31302</c:v>
                </c:pt>
                <c:pt idx="7">
                  <c:v>-30795.5</c:v>
                </c:pt>
                <c:pt idx="8">
                  <c:v>-30792.5</c:v>
                </c:pt>
                <c:pt idx="9">
                  <c:v>-30791</c:v>
                </c:pt>
                <c:pt idx="10">
                  <c:v>-30720.5</c:v>
                </c:pt>
                <c:pt idx="11">
                  <c:v>-30676</c:v>
                </c:pt>
                <c:pt idx="12">
                  <c:v>-30347.5</c:v>
                </c:pt>
                <c:pt idx="13">
                  <c:v>-30301.5</c:v>
                </c:pt>
                <c:pt idx="14">
                  <c:v>-30074.5</c:v>
                </c:pt>
                <c:pt idx="15">
                  <c:v>-28848.5</c:v>
                </c:pt>
                <c:pt idx="16">
                  <c:v>-28636.5</c:v>
                </c:pt>
                <c:pt idx="17">
                  <c:v>-28527.5</c:v>
                </c:pt>
                <c:pt idx="18">
                  <c:v>-27780.5</c:v>
                </c:pt>
                <c:pt idx="19">
                  <c:v>-27392</c:v>
                </c:pt>
                <c:pt idx="20">
                  <c:v>-25101</c:v>
                </c:pt>
                <c:pt idx="21">
                  <c:v>-25090</c:v>
                </c:pt>
                <c:pt idx="22">
                  <c:v>-25085.5</c:v>
                </c:pt>
                <c:pt idx="23">
                  <c:v>-25084</c:v>
                </c:pt>
                <c:pt idx="24">
                  <c:v>-25082.5</c:v>
                </c:pt>
                <c:pt idx="25">
                  <c:v>-25081</c:v>
                </c:pt>
                <c:pt idx="26">
                  <c:v>-25078</c:v>
                </c:pt>
                <c:pt idx="27">
                  <c:v>-25036.5</c:v>
                </c:pt>
                <c:pt idx="28">
                  <c:v>-25032</c:v>
                </c:pt>
                <c:pt idx="29">
                  <c:v>-18487</c:v>
                </c:pt>
                <c:pt idx="30">
                  <c:v>-17893</c:v>
                </c:pt>
                <c:pt idx="31">
                  <c:v>-17873</c:v>
                </c:pt>
                <c:pt idx="32">
                  <c:v>-17847</c:v>
                </c:pt>
                <c:pt idx="33">
                  <c:v>-17844</c:v>
                </c:pt>
                <c:pt idx="34">
                  <c:v>-17827</c:v>
                </c:pt>
                <c:pt idx="35">
                  <c:v>-17385</c:v>
                </c:pt>
                <c:pt idx="36">
                  <c:v>-17250</c:v>
                </c:pt>
                <c:pt idx="37">
                  <c:v>-17247</c:v>
                </c:pt>
                <c:pt idx="38">
                  <c:v>-2311</c:v>
                </c:pt>
                <c:pt idx="39">
                  <c:v>-2199</c:v>
                </c:pt>
                <c:pt idx="40">
                  <c:v>-1039</c:v>
                </c:pt>
                <c:pt idx="41">
                  <c:v>-577</c:v>
                </c:pt>
                <c:pt idx="42">
                  <c:v>-89</c:v>
                </c:pt>
                <c:pt idx="43">
                  <c:v>0</c:v>
                </c:pt>
                <c:pt idx="44">
                  <c:v>0</c:v>
                </c:pt>
                <c:pt idx="45">
                  <c:v>580</c:v>
                </c:pt>
                <c:pt idx="46">
                  <c:v>600</c:v>
                </c:pt>
                <c:pt idx="47">
                  <c:v>695</c:v>
                </c:pt>
                <c:pt idx="48">
                  <c:v>706</c:v>
                </c:pt>
                <c:pt idx="49">
                  <c:v>709</c:v>
                </c:pt>
                <c:pt idx="50">
                  <c:v>738</c:v>
                </c:pt>
                <c:pt idx="51">
                  <c:v>784</c:v>
                </c:pt>
                <c:pt idx="52">
                  <c:v>1263</c:v>
                </c:pt>
                <c:pt idx="53">
                  <c:v>1709.5</c:v>
                </c:pt>
                <c:pt idx="54">
                  <c:v>2314</c:v>
                </c:pt>
                <c:pt idx="55">
                  <c:v>2823.5</c:v>
                </c:pt>
                <c:pt idx="56">
                  <c:v>2981.5</c:v>
                </c:pt>
                <c:pt idx="57">
                  <c:v>4507</c:v>
                </c:pt>
                <c:pt idx="58">
                  <c:v>5062.5</c:v>
                </c:pt>
                <c:pt idx="59">
                  <c:v>5062.5</c:v>
                </c:pt>
                <c:pt idx="60">
                  <c:v>5158</c:v>
                </c:pt>
                <c:pt idx="61">
                  <c:v>5664.5</c:v>
                </c:pt>
                <c:pt idx="62">
                  <c:v>5666</c:v>
                </c:pt>
                <c:pt idx="63">
                  <c:v>6131</c:v>
                </c:pt>
                <c:pt idx="64">
                  <c:v>6212</c:v>
                </c:pt>
                <c:pt idx="65">
                  <c:v>6213.5</c:v>
                </c:pt>
                <c:pt idx="66">
                  <c:v>6816.5</c:v>
                </c:pt>
                <c:pt idx="67">
                  <c:v>6835</c:v>
                </c:pt>
                <c:pt idx="68">
                  <c:v>7301.5</c:v>
                </c:pt>
                <c:pt idx="69">
                  <c:v>7372.5</c:v>
                </c:pt>
                <c:pt idx="70">
                  <c:v>8650.5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1.1922000001504784E-2</c:v>
                </c:pt>
                <c:pt idx="2">
                  <c:v>6.5220000000408618E-2</c:v>
                </c:pt>
                <c:pt idx="3">
                  <c:v>-7.2859999963839073E-3</c:v>
                </c:pt>
                <c:pt idx="4">
                  <c:v>3.4729999999399297E-2</c:v>
                </c:pt>
                <c:pt idx="5">
                  <c:v>-9.5179999989341013E-3</c:v>
                </c:pt>
                <c:pt idx="6">
                  <c:v>1.2004000000160886E-2</c:v>
                </c:pt>
                <c:pt idx="7">
                  <c:v>1.1266000001342036E-2</c:v>
                </c:pt>
                <c:pt idx="8">
                  <c:v>4.6310000001540175E-2</c:v>
                </c:pt>
                <c:pt idx="9">
                  <c:v>8.8320000031671952E-3</c:v>
                </c:pt>
                <c:pt idx="10">
                  <c:v>-1.1633999998593936E-2</c:v>
                </c:pt>
                <c:pt idx="11">
                  <c:v>-8.1479999971634243E-3</c:v>
                </c:pt>
                <c:pt idx="12">
                  <c:v>2.5170000000798609E-2</c:v>
                </c:pt>
                <c:pt idx="13">
                  <c:v>4.2178000003332272E-2</c:v>
                </c:pt>
                <c:pt idx="14">
                  <c:v>-1.2825999998312909E-2</c:v>
                </c:pt>
                <c:pt idx="15">
                  <c:v>-2.3177999995823484E-2</c:v>
                </c:pt>
                <c:pt idx="16">
                  <c:v>2.0598000002792105E-2</c:v>
                </c:pt>
                <c:pt idx="17">
                  <c:v>4.9530000000231666E-2</c:v>
                </c:pt>
                <c:pt idx="18">
                  <c:v>-5.1399999938439578E-4</c:v>
                </c:pt>
                <c:pt idx="19">
                  <c:v>5.6840000033844262E-3</c:v>
                </c:pt>
                <c:pt idx="20">
                  <c:v>3.9519999991171062E-3</c:v>
                </c:pt>
                <c:pt idx="21">
                  <c:v>5.4780000005848706E-2</c:v>
                </c:pt>
                <c:pt idx="22">
                  <c:v>4.3345999998564366E-2</c:v>
                </c:pt>
                <c:pt idx="23">
                  <c:v>1.7868000002636109E-2</c:v>
                </c:pt>
                <c:pt idx="24">
                  <c:v>9.3899999992572702E-3</c:v>
                </c:pt>
                <c:pt idx="25">
                  <c:v>7.9120000009424984E-3</c:v>
                </c:pt>
                <c:pt idx="26">
                  <c:v>-3.3044000003428664E-2</c:v>
                </c:pt>
                <c:pt idx="27">
                  <c:v>-1.8602000003738794E-2</c:v>
                </c:pt>
                <c:pt idx="28">
                  <c:v>-9.0359999958309345E-3</c:v>
                </c:pt>
                <c:pt idx="29">
                  <c:v>0.11662400000204798</c:v>
                </c:pt>
                <c:pt idx="30">
                  <c:v>1.3360000011743978E-3</c:v>
                </c:pt>
                <c:pt idx="31">
                  <c:v>2.4296000003232621E-2</c:v>
                </c:pt>
                <c:pt idx="32">
                  <c:v>1.0344000002078246E-2</c:v>
                </c:pt>
                <c:pt idx="33">
                  <c:v>5.9388000008766539E-2</c:v>
                </c:pt>
                <c:pt idx="34">
                  <c:v>-6.9600000279024243E-4</c:v>
                </c:pt>
                <c:pt idx="35">
                  <c:v>5.2120000000286382E-2</c:v>
                </c:pt>
                <c:pt idx="36">
                  <c:v>2.5100000006204937E-2</c:v>
                </c:pt>
                <c:pt idx="37">
                  <c:v>-1.0855999993509613E-2</c:v>
                </c:pt>
                <c:pt idx="38">
                  <c:v>1.1872000002767891E-2</c:v>
                </c:pt>
                <c:pt idx="39">
                  <c:v>8.8480000049457885E-3</c:v>
                </c:pt>
                <c:pt idx="40">
                  <c:v>1.5280000006896444E-3</c:v>
                </c:pt>
                <c:pt idx="41">
                  <c:v>3.0400000105146319E-4</c:v>
                </c:pt>
                <c:pt idx="42">
                  <c:v>8.2799999654525891E-4</c:v>
                </c:pt>
                <c:pt idx="44">
                  <c:v>8.0000000161817297E-4</c:v>
                </c:pt>
                <c:pt idx="45">
                  <c:v>-1.9959999997809064E-2</c:v>
                </c:pt>
                <c:pt idx="46">
                  <c:v>-5.1999999923282303E-3</c:v>
                </c:pt>
                <c:pt idx="47">
                  <c:v>-4.9839999999676365E-2</c:v>
                </c:pt>
                <c:pt idx="48">
                  <c:v>3.0387999999220483E-2</c:v>
                </c:pt>
                <c:pt idx="49">
                  <c:v>9.1320000065024942E-3</c:v>
                </c:pt>
                <c:pt idx="50">
                  <c:v>-3.8376000004063826E-2</c:v>
                </c:pt>
                <c:pt idx="51">
                  <c:v>-5.2867999998852611E-2</c:v>
                </c:pt>
                <c:pt idx="52">
                  <c:v>1.332399999955669E-2</c:v>
                </c:pt>
                <c:pt idx="53">
                  <c:v>-5.6939999994938262E-3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36-4E2D-B4C2-80A3AF410171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 4381*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'A (old)'!$D$21:$D$49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-32567</c:v>
                </c:pt>
                <c:pt idx="1">
                  <c:v>-32523.5</c:v>
                </c:pt>
                <c:pt idx="2">
                  <c:v>-32060</c:v>
                </c:pt>
                <c:pt idx="3">
                  <c:v>-31969.5</c:v>
                </c:pt>
                <c:pt idx="4">
                  <c:v>-31877.5</c:v>
                </c:pt>
                <c:pt idx="5">
                  <c:v>-31303.5</c:v>
                </c:pt>
                <c:pt idx="6">
                  <c:v>-31302</c:v>
                </c:pt>
                <c:pt idx="7">
                  <c:v>-30795.5</c:v>
                </c:pt>
                <c:pt idx="8">
                  <c:v>-30792.5</c:v>
                </c:pt>
                <c:pt idx="9">
                  <c:v>-30791</c:v>
                </c:pt>
                <c:pt idx="10">
                  <c:v>-30720.5</c:v>
                </c:pt>
                <c:pt idx="11">
                  <c:v>-30676</c:v>
                </c:pt>
                <c:pt idx="12">
                  <c:v>-30347.5</c:v>
                </c:pt>
                <c:pt idx="13">
                  <c:v>-30301.5</c:v>
                </c:pt>
                <c:pt idx="14">
                  <c:v>-30074.5</c:v>
                </c:pt>
                <c:pt idx="15">
                  <c:v>-28848.5</c:v>
                </c:pt>
                <c:pt idx="16">
                  <c:v>-28636.5</c:v>
                </c:pt>
                <c:pt idx="17">
                  <c:v>-28527.5</c:v>
                </c:pt>
                <c:pt idx="18">
                  <c:v>-27780.5</c:v>
                </c:pt>
                <c:pt idx="19">
                  <c:v>-27392</c:v>
                </c:pt>
                <c:pt idx="20">
                  <c:v>-25101</c:v>
                </c:pt>
                <c:pt idx="21">
                  <c:v>-25090</c:v>
                </c:pt>
                <c:pt idx="22">
                  <c:v>-25085.5</c:v>
                </c:pt>
                <c:pt idx="23">
                  <c:v>-25084</c:v>
                </c:pt>
                <c:pt idx="24">
                  <c:v>-25082.5</c:v>
                </c:pt>
                <c:pt idx="25">
                  <c:v>-25081</c:v>
                </c:pt>
                <c:pt idx="26">
                  <c:v>-25078</c:v>
                </c:pt>
                <c:pt idx="27">
                  <c:v>-25036.5</c:v>
                </c:pt>
                <c:pt idx="28">
                  <c:v>-25032</c:v>
                </c:pt>
                <c:pt idx="29">
                  <c:v>-18487</c:v>
                </c:pt>
                <c:pt idx="30">
                  <c:v>-17893</c:v>
                </c:pt>
                <c:pt idx="31">
                  <c:v>-17873</c:v>
                </c:pt>
                <c:pt idx="32">
                  <c:v>-17847</c:v>
                </c:pt>
                <c:pt idx="33">
                  <c:v>-17844</c:v>
                </c:pt>
                <c:pt idx="34">
                  <c:v>-17827</c:v>
                </c:pt>
                <c:pt idx="35">
                  <c:v>-17385</c:v>
                </c:pt>
                <c:pt idx="36">
                  <c:v>-17250</c:v>
                </c:pt>
                <c:pt idx="37">
                  <c:v>-17247</c:v>
                </c:pt>
                <c:pt idx="38">
                  <c:v>-2311</c:v>
                </c:pt>
                <c:pt idx="39">
                  <c:v>-2199</c:v>
                </c:pt>
                <c:pt idx="40">
                  <c:v>-1039</c:v>
                </c:pt>
                <c:pt idx="41">
                  <c:v>-577</c:v>
                </c:pt>
                <c:pt idx="42">
                  <c:v>-89</c:v>
                </c:pt>
                <c:pt idx="43">
                  <c:v>0</c:v>
                </c:pt>
                <c:pt idx="44">
                  <c:v>0</c:v>
                </c:pt>
                <c:pt idx="45">
                  <c:v>580</c:v>
                </c:pt>
                <c:pt idx="46">
                  <c:v>600</c:v>
                </c:pt>
                <c:pt idx="47">
                  <c:v>695</c:v>
                </c:pt>
                <c:pt idx="48">
                  <c:v>706</c:v>
                </c:pt>
                <c:pt idx="49">
                  <c:v>709</c:v>
                </c:pt>
                <c:pt idx="50">
                  <c:v>738</c:v>
                </c:pt>
                <c:pt idx="51">
                  <c:v>784</c:v>
                </c:pt>
                <c:pt idx="52">
                  <c:v>1263</c:v>
                </c:pt>
                <c:pt idx="53">
                  <c:v>1709.5</c:v>
                </c:pt>
                <c:pt idx="54">
                  <c:v>2314</c:v>
                </c:pt>
                <c:pt idx="55">
                  <c:v>2823.5</c:v>
                </c:pt>
                <c:pt idx="56">
                  <c:v>2981.5</c:v>
                </c:pt>
                <c:pt idx="57">
                  <c:v>4507</c:v>
                </c:pt>
                <c:pt idx="58">
                  <c:v>5062.5</c:v>
                </c:pt>
                <c:pt idx="59">
                  <c:v>5062.5</c:v>
                </c:pt>
                <c:pt idx="60">
                  <c:v>5158</c:v>
                </c:pt>
                <c:pt idx="61">
                  <c:v>5664.5</c:v>
                </c:pt>
                <c:pt idx="62">
                  <c:v>5666</c:v>
                </c:pt>
                <c:pt idx="63">
                  <c:v>6131</c:v>
                </c:pt>
                <c:pt idx="64">
                  <c:v>6212</c:v>
                </c:pt>
                <c:pt idx="65">
                  <c:v>6213.5</c:v>
                </c:pt>
                <c:pt idx="66">
                  <c:v>6816.5</c:v>
                </c:pt>
                <c:pt idx="67">
                  <c:v>6835</c:v>
                </c:pt>
                <c:pt idx="68">
                  <c:v>7301.5</c:v>
                </c:pt>
                <c:pt idx="69">
                  <c:v>7372.5</c:v>
                </c:pt>
                <c:pt idx="70">
                  <c:v>8650.5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36-4E2D-B4C2-80A3AF410171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(old)'!$D$21:$D$1996</c:f>
                <c:numCache>
                  <c:formatCode>General</c:formatCode>
                  <c:ptCount val="1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  <c:pt idx="65">
                    <c:v>5.5999999999999999E-3</c:v>
                  </c:pt>
                  <c:pt idx="66">
                    <c:v>8.6999999999999994E-3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'A (old)'!$D$21:$D$1996</c:f>
                <c:numCache>
                  <c:formatCode>General</c:formatCode>
                  <c:ptCount val="1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  <c:pt idx="65">
                    <c:v>5.5999999999999999E-3</c:v>
                  </c:pt>
                  <c:pt idx="66">
                    <c:v>8.6999999999999994E-3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-32567</c:v>
                </c:pt>
                <c:pt idx="1">
                  <c:v>-32523.5</c:v>
                </c:pt>
                <c:pt idx="2">
                  <c:v>-32060</c:v>
                </c:pt>
                <c:pt idx="3">
                  <c:v>-31969.5</c:v>
                </c:pt>
                <c:pt idx="4">
                  <c:v>-31877.5</c:v>
                </c:pt>
                <c:pt idx="5">
                  <c:v>-31303.5</c:v>
                </c:pt>
                <c:pt idx="6">
                  <c:v>-31302</c:v>
                </c:pt>
                <c:pt idx="7">
                  <c:v>-30795.5</c:v>
                </c:pt>
                <c:pt idx="8">
                  <c:v>-30792.5</c:v>
                </c:pt>
                <c:pt idx="9">
                  <c:v>-30791</c:v>
                </c:pt>
                <c:pt idx="10">
                  <c:v>-30720.5</c:v>
                </c:pt>
                <c:pt idx="11">
                  <c:v>-30676</c:v>
                </c:pt>
                <c:pt idx="12">
                  <c:v>-30347.5</c:v>
                </c:pt>
                <c:pt idx="13">
                  <c:v>-30301.5</c:v>
                </c:pt>
                <c:pt idx="14">
                  <c:v>-30074.5</c:v>
                </c:pt>
                <c:pt idx="15">
                  <c:v>-28848.5</c:v>
                </c:pt>
                <c:pt idx="16">
                  <c:v>-28636.5</c:v>
                </c:pt>
                <c:pt idx="17">
                  <c:v>-28527.5</c:v>
                </c:pt>
                <c:pt idx="18">
                  <c:v>-27780.5</c:v>
                </c:pt>
                <c:pt idx="19">
                  <c:v>-27392</c:v>
                </c:pt>
                <c:pt idx="20">
                  <c:v>-25101</c:v>
                </c:pt>
                <c:pt idx="21">
                  <c:v>-25090</c:v>
                </c:pt>
                <c:pt idx="22">
                  <c:v>-25085.5</c:v>
                </c:pt>
                <c:pt idx="23">
                  <c:v>-25084</c:v>
                </c:pt>
                <c:pt idx="24">
                  <c:v>-25082.5</c:v>
                </c:pt>
                <c:pt idx="25">
                  <c:v>-25081</c:v>
                </c:pt>
                <c:pt idx="26">
                  <c:v>-25078</c:v>
                </c:pt>
                <c:pt idx="27">
                  <c:v>-25036.5</c:v>
                </c:pt>
                <c:pt idx="28">
                  <c:v>-25032</c:v>
                </c:pt>
                <c:pt idx="29">
                  <c:v>-18487</c:v>
                </c:pt>
                <c:pt idx="30">
                  <c:v>-17893</c:v>
                </c:pt>
                <c:pt idx="31">
                  <c:v>-17873</c:v>
                </c:pt>
                <c:pt idx="32">
                  <c:v>-17847</c:v>
                </c:pt>
                <c:pt idx="33">
                  <c:v>-17844</c:v>
                </c:pt>
                <c:pt idx="34">
                  <c:v>-17827</c:v>
                </c:pt>
                <c:pt idx="35">
                  <c:v>-17385</c:v>
                </c:pt>
                <c:pt idx="36">
                  <c:v>-17250</c:v>
                </c:pt>
                <c:pt idx="37">
                  <c:v>-17247</c:v>
                </c:pt>
                <c:pt idx="38">
                  <c:v>-2311</c:v>
                </c:pt>
                <c:pt idx="39">
                  <c:v>-2199</c:v>
                </c:pt>
                <c:pt idx="40">
                  <c:v>-1039</c:v>
                </c:pt>
                <c:pt idx="41">
                  <c:v>-577</c:v>
                </c:pt>
                <c:pt idx="42">
                  <c:v>-89</c:v>
                </c:pt>
                <c:pt idx="43">
                  <c:v>0</c:v>
                </c:pt>
                <c:pt idx="44">
                  <c:v>0</c:v>
                </c:pt>
                <c:pt idx="45">
                  <c:v>580</c:v>
                </c:pt>
                <c:pt idx="46">
                  <c:v>600</c:v>
                </c:pt>
                <c:pt idx="47">
                  <c:v>695</c:v>
                </c:pt>
                <c:pt idx="48">
                  <c:v>706</c:v>
                </c:pt>
                <c:pt idx="49">
                  <c:v>709</c:v>
                </c:pt>
                <c:pt idx="50">
                  <c:v>738</c:v>
                </c:pt>
                <c:pt idx="51">
                  <c:v>784</c:v>
                </c:pt>
                <c:pt idx="52">
                  <c:v>1263</c:v>
                </c:pt>
                <c:pt idx="53">
                  <c:v>1709.5</c:v>
                </c:pt>
                <c:pt idx="54">
                  <c:v>2314</c:v>
                </c:pt>
                <c:pt idx="55">
                  <c:v>2823.5</c:v>
                </c:pt>
                <c:pt idx="56">
                  <c:v>2981.5</c:v>
                </c:pt>
                <c:pt idx="57">
                  <c:v>4507</c:v>
                </c:pt>
                <c:pt idx="58">
                  <c:v>5062.5</c:v>
                </c:pt>
                <c:pt idx="59">
                  <c:v>5062.5</c:v>
                </c:pt>
                <c:pt idx="60">
                  <c:v>5158</c:v>
                </c:pt>
                <c:pt idx="61">
                  <c:v>5664.5</c:v>
                </c:pt>
                <c:pt idx="62">
                  <c:v>5666</c:v>
                </c:pt>
                <c:pt idx="63">
                  <c:v>6131</c:v>
                </c:pt>
                <c:pt idx="64">
                  <c:v>6212</c:v>
                </c:pt>
                <c:pt idx="65">
                  <c:v>6213.5</c:v>
                </c:pt>
                <c:pt idx="66">
                  <c:v>6816.5</c:v>
                </c:pt>
                <c:pt idx="67">
                  <c:v>6835</c:v>
                </c:pt>
                <c:pt idx="68">
                  <c:v>7301.5</c:v>
                </c:pt>
                <c:pt idx="69">
                  <c:v>7372.5</c:v>
                </c:pt>
                <c:pt idx="70">
                  <c:v>8650.5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60">
                  <c:v>9.6283999999286607E-2</c:v>
                </c:pt>
                <c:pt idx="63">
                  <c:v>0.12338799999997718</c:v>
                </c:pt>
                <c:pt idx="68">
                  <c:v>4.8220000026049092E-3</c:v>
                </c:pt>
                <c:pt idx="69">
                  <c:v>0.13413000000582542</c:v>
                </c:pt>
                <c:pt idx="70">
                  <c:v>4.1674000000057276E-2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36-4E2D-B4C2-80A3AF410171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FF99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</c:numCache>
              </c:numRef>
            </c:plus>
            <c:minus>
              <c:numRef>
                <c:f>'A (old)'!$D$21:$D$85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-32567</c:v>
                </c:pt>
                <c:pt idx="1">
                  <c:v>-32523.5</c:v>
                </c:pt>
                <c:pt idx="2">
                  <c:v>-32060</c:v>
                </c:pt>
                <c:pt idx="3">
                  <c:v>-31969.5</c:v>
                </c:pt>
                <c:pt idx="4">
                  <c:v>-31877.5</c:v>
                </c:pt>
                <c:pt idx="5">
                  <c:v>-31303.5</c:v>
                </c:pt>
                <c:pt idx="6">
                  <c:v>-31302</c:v>
                </c:pt>
                <c:pt idx="7">
                  <c:v>-30795.5</c:v>
                </c:pt>
                <c:pt idx="8">
                  <c:v>-30792.5</c:v>
                </c:pt>
                <c:pt idx="9">
                  <c:v>-30791</c:v>
                </c:pt>
                <c:pt idx="10">
                  <c:v>-30720.5</c:v>
                </c:pt>
                <c:pt idx="11">
                  <c:v>-30676</c:v>
                </c:pt>
                <c:pt idx="12">
                  <c:v>-30347.5</c:v>
                </c:pt>
                <c:pt idx="13">
                  <c:v>-30301.5</c:v>
                </c:pt>
                <c:pt idx="14">
                  <c:v>-30074.5</c:v>
                </c:pt>
                <c:pt idx="15">
                  <c:v>-28848.5</c:v>
                </c:pt>
                <c:pt idx="16">
                  <c:v>-28636.5</c:v>
                </c:pt>
                <c:pt idx="17">
                  <c:v>-28527.5</c:v>
                </c:pt>
                <c:pt idx="18">
                  <c:v>-27780.5</c:v>
                </c:pt>
                <c:pt idx="19">
                  <c:v>-27392</c:v>
                </c:pt>
                <c:pt idx="20">
                  <c:v>-25101</c:v>
                </c:pt>
                <c:pt idx="21">
                  <c:v>-25090</c:v>
                </c:pt>
                <c:pt idx="22">
                  <c:v>-25085.5</c:v>
                </c:pt>
                <c:pt idx="23">
                  <c:v>-25084</c:v>
                </c:pt>
                <c:pt idx="24">
                  <c:v>-25082.5</c:v>
                </c:pt>
                <c:pt idx="25">
                  <c:v>-25081</c:v>
                </c:pt>
                <c:pt idx="26">
                  <c:v>-25078</c:v>
                </c:pt>
                <c:pt idx="27">
                  <c:v>-25036.5</c:v>
                </c:pt>
                <c:pt idx="28">
                  <c:v>-25032</c:v>
                </c:pt>
                <c:pt idx="29">
                  <c:v>-18487</c:v>
                </c:pt>
                <c:pt idx="30">
                  <c:v>-17893</c:v>
                </c:pt>
                <c:pt idx="31">
                  <c:v>-17873</c:v>
                </c:pt>
                <c:pt idx="32">
                  <c:v>-17847</c:v>
                </c:pt>
                <c:pt idx="33">
                  <c:v>-17844</c:v>
                </c:pt>
                <c:pt idx="34">
                  <c:v>-17827</c:v>
                </c:pt>
                <c:pt idx="35">
                  <c:v>-17385</c:v>
                </c:pt>
                <c:pt idx="36">
                  <c:v>-17250</c:v>
                </c:pt>
                <c:pt idx="37">
                  <c:v>-17247</c:v>
                </c:pt>
                <c:pt idx="38">
                  <c:v>-2311</c:v>
                </c:pt>
                <c:pt idx="39">
                  <c:v>-2199</c:v>
                </c:pt>
                <c:pt idx="40">
                  <c:v>-1039</c:v>
                </c:pt>
                <c:pt idx="41">
                  <c:v>-577</c:v>
                </c:pt>
                <c:pt idx="42">
                  <c:v>-89</c:v>
                </c:pt>
                <c:pt idx="43">
                  <c:v>0</c:v>
                </c:pt>
                <c:pt idx="44">
                  <c:v>0</c:v>
                </c:pt>
                <c:pt idx="45">
                  <c:v>580</c:v>
                </c:pt>
                <c:pt idx="46">
                  <c:v>600</c:v>
                </c:pt>
                <c:pt idx="47">
                  <c:v>695</c:v>
                </c:pt>
                <c:pt idx="48">
                  <c:v>706</c:v>
                </c:pt>
                <c:pt idx="49">
                  <c:v>709</c:v>
                </c:pt>
                <c:pt idx="50">
                  <c:v>738</c:v>
                </c:pt>
                <c:pt idx="51">
                  <c:v>784</c:v>
                </c:pt>
                <c:pt idx="52">
                  <c:v>1263</c:v>
                </c:pt>
                <c:pt idx="53">
                  <c:v>1709.5</c:v>
                </c:pt>
                <c:pt idx="54">
                  <c:v>2314</c:v>
                </c:pt>
                <c:pt idx="55">
                  <c:v>2823.5</c:v>
                </c:pt>
                <c:pt idx="56">
                  <c:v>2981.5</c:v>
                </c:pt>
                <c:pt idx="57">
                  <c:v>4507</c:v>
                </c:pt>
                <c:pt idx="58">
                  <c:v>5062.5</c:v>
                </c:pt>
                <c:pt idx="59">
                  <c:v>5062.5</c:v>
                </c:pt>
                <c:pt idx="60">
                  <c:v>5158</c:v>
                </c:pt>
                <c:pt idx="61">
                  <c:v>5664.5</c:v>
                </c:pt>
                <c:pt idx="62">
                  <c:v>5666</c:v>
                </c:pt>
                <c:pt idx="63">
                  <c:v>6131</c:v>
                </c:pt>
                <c:pt idx="64">
                  <c:v>6212</c:v>
                </c:pt>
                <c:pt idx="65">
                  <c:v>6213.5</c:v>
                </c:pt>
                <c:pt idx="66">
                  <c:v>6816.5</c:v>
                </c:pt>
                <c:pt idx="67">
                  <c:v>6835</c:v>
                </c:pt>
                <c:pt idx="68">
                  <c:v>7301.5</c:v>
                </c:pt>
                <c:pt idx="69">
                  <c:v>7372.5</c:v>
                </c:pt>
                <c:pt idx="70">
                  <c:v>8650.5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  <c:pt idx="54">
                  <c:v>-4.3627999999444E-2</c:v>
                </c:pt>
                <c:pt idx="55">
                  <c:v>-3.232199999911245E-2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36-4E2D-B4C2-80A3AF410171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(old)'!$D$21:$D$1837</c:f>
                <c:numCache>
                  <c:formatCode>General</c:formatCode>
                  <c:ptCount val="18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  <c:pt idx="65">
                    <c:v>5.5999999999999999E-3</c:v>
                  </c:pt>
                  <c:pt idx="66">
                    <c:v>8.6999999999999994E-3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'A (old)'!$D$21:$D$1837</c:f>
                <c:numCache>
                  <c:formatCode>General</c:formatCode>
                  <c:ptCount val="18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  <c:pt idx="65">
                    <c:v>5.5999999999999999E-3</c:v>
                  </c:pt>
                  <c:pt idx="66">
                    <c:v>8.6999999999999994E-3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-32567</c:v>
                </c:pt>
                <c:pt idx="1">
                  <c:v>-32523.5</c:v>
                </c:pt>
                <c:pt idx="2">
                  <c:v>-32060</c:v>
                </c:pt>
                <c:pt idx="3">
                  <c:v>-31969.5</c:v>
                </c:pt>
                <c:pt idx="4">
                  <c:v>-31877.5</c:v>
                </c:pt>
                <c:pt idx="5">
                  <c:v>-31303.5</c:v>
                </c:pt>
                <c:pt idx="6">
                  <c:v>-31302</c:v>
                </c:pt>
                <c:pt idx="7">
                  <c:v>-30795.5</c:v>
                </c:pt>
                <c:pt idx="8">
                  <c:v>-30792.5</c:v>
                </c:pt>
                <c:pt idx="9">
                  <c:v>-30791</c:v>
                </c:pt>
                <c:pt idx="10">
                  <c:v>-30720.5</c:v>
                </c:pt>
                <c:pt idx="11">
                  <c:v>-30676</c:v>
                </c:pt>
                <c:pt idx="12">
                  <c:v>-30347.5</c:v>
                </c:pt>
                <c:pt idx="13">
                  <c:v>-30301.5</c:v>
                </c:pt>
                <c:pt idx="14">
                  <c:v>-30074.5</c:v>
                </c:pt>
                <c:pt idx="15">
                  <c:v>-28848.5</c:v>
                </c:pt>
                <c:pt idx="16">
                  <c:v>-28636.5</c:v>
                </c:pt>
                <c:pt idx="17">
                  <c:v>-28527.5</c:v>
                </c:pt>
                <c:pt idx="18">
                  <c:v>-27780.5</c:v>
                </c:pt>
                <c:pt idx="19">
                  <c:v>-27392</c:v>
                </c:pt>
                <c:pt idx="20">
                  <c:v>-25101</c:v>
                </c:pt>
                <c:pt idx="21">
                  <c:v>-25090</c:v>
                </c:pt>
                <c:pt idx="22">
                  <c:v>-25085.5</c:v>
                </c:pt>
                <c:pt idx="23">
                  <c:v>-25084</c:v>
                </c:pt>
                <c:pt idx="24">
                  <c:v>-25082.5</c:v>
                </c:pt>
                <c:pt idx="25">
                  <c:v>-25081</c:v>
                </c:pt>
                <c:pt idx="26">
                  <c:v>-25078</c:v>
                </c:pt>
                <c:pt idx="27">
                  <c:v>-25036.5</c:v>
                </c:pt>
                <c:pt idx="28">
                  <c:v>-25032</c:v>
                </c:pt>
                <c:pt idx="29">
                  <c:v>-18487</c:v>
                </c:pt>
                <c:pt idx="30">
                  <c:v>-17893</c:v>
                </c:pt>
                <c:pt idx="31">
                  <c:v>-17873</c:v>
                </c:pt>
                <c:pt idx="32">
                  <c:v>-17847</c:v>
                </c:pt>
                <c:pt idx="33">
                  <c:v>-17844</c:v>
                </c:pt>
                <c:pt idx="34">
                  <c:v>-17827</c:v>
                </c:pt>
                <c:pt idx="35">
                  <c:v>-17385</c:v>
                </c:pt>
                <c:pt idx="36">
                  <c:v>-17250</c:v>
                </c:pt>
                <c:pt idx="37">
                  <c:v>-17247</c:v>
                </c:pt>
                <c:pt idx="38">
                  <c:v>-2311</c:v>
                </c:pt>
                <c:pt idx="39">
                  <c:v>-2199</c:v>
                </c:pt>
                <c:pt idx="40">
                  <c:v>-1039</c:v>
                </c:pt>
                <c:pt idx="41">
                  <c:v>-577</c:v>
                </c:pt>
                <c:pt idx="42">
                  <c:v>-89</c:v>
                </c:pt>
                <c:pt idx="43">
                  <c:v>0</c:v>
                </c:pt>
                <c:pt idx="44">
                  <c:v>0</c:v>
                </c:pt>
                <c:pt idx="45">
                  <c:v>580</c:v>
                </c:pt>
                <c:pt idx="46">
                  <c:v>600</c:v>
                </c:pt>
                <c:pt idx="47">
                  <c:v>695</c:v>
                </c:pt>
                <c:pt idx="48">
                  <c:v>706</c:v>
                </c:pt>
                <c:pt idx="49">
                  <c:v>709</c:v>
                </c:pt>
                <c:pt idx="50">
                  <c:v>738</c:v>
                </c:pt>
                <c:pt idx="51">
                  <c:v>784</c:v>
                </c:pt>
                <c:pt idx="52">
                  <c:v>1263</c:v>
                </c:pt>
                <c:pt idx="53">
                  <c:v>1709.5</c:v>
                </c:pt>
                <c:pt idx="54">
                  <c:v>2314</c:v>
                </c:pt>
                <c:pt idx="55">
                  <c:v>2823.5</c:v>
                </c:pt>
                <c:pt idx="56">
                  <c:v>2981.5</c:v>
                </c:pt>
                <c:pt idx="57">
                  <c:v>4507</c:v>
                </c:pt>
                <c:pt idx="58">
                  <c:v>5062.5</c:v>
                </c:pt>
                <c:pt idx="59">
                  <c:v>5062.5</c:v>
                </c:pt>
                <c:pt idx="60">
                  <c:v>5158</c:v>
                </c:pt>
                <c:pt idx="61">
                  <c:v>5664.5</c:v>
                </c:pt>
                <c:pt idx="62">
                  <c:v>5666</c:v>
                </c:pt>
                <c:pt idx="63">
                  <c:v>6131</c:v>
                </c:pt>
                <c:pt idx="64">
                  <c:v>6212</c:v>
                </c:pt>
                <c:pt idx="65">
                  <c:v>6213.5</c:v>
                </c:pt>
                <c:pt idx="66">
                  <c:v>6816.5</c:v>
                </c:pt>
                <c:pt idx="67">
                  <c:v>6835</c:v>
                </c:pt>
                <c:pt idx="68">
                  <c:v>7301.5</c:v>
                </c:pt>
                <c:pt idx="69">
                  <c:v>7372.5</c:v>
                </c:pt>
                <c:pt idx="70">
                  <c:v>8650.5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  <c:pt idx="56">
                  <c:v>-4.8837999995157588E-2</c:v>
                </c:pt>
                <c:pt idx="57">
                  <c:v>-9.6639999974286184E-3</c:v>
                </c:pt>
                <c:pt idx="58">
                  <c:v>-1.4549999999871943E-2</c:v>
                </c:pt>
                <c:pt idx="59">
                  <c:v>-1.4549999999871943E-2</c:v>
                </c:pt>
                <c:pt idx="64">
                  <c:v>1.7976000002818182E-2</c:v>
                </c:pt>
                <c:pt idx="65">
                  <c:v>1.079800000297837E-2</c:v>
                </c:pt>
                <c:pt idx="66">
                  <c:v>-2.1558000000368338E-2</c:v>
                </c:pt>
                <c:pt idx="67">
                  <c:v>7.7799999999115244E-3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36-4E2D-B4C2-80A3AF410171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(old)'!$D$21:$D$1996</c:f>
                <c:numCache>
                  <c:formatCode>General</c:formatCode>
                  <c:ptCount val="1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  <c:pt idx="65">
                    <c:v>5.5999999999999999E-3</c:v>
                  </c:pt>
                  <c:pt idx="66">
                    <c:v>8.6999999999999994E-3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2.9999999999999997E-4</c:v>
                  </c:pt>
                </c:numCache>
              </c:numRef>
            </c:plus>
            <c:minus>
              <c:numRef>
                <c:f>'A (old)'!$D$21:$D$1996</c:f>
                <c:numCache>
                  <c:formatCode>General</c:formatCode>
                  <c:ptCount val="1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4">
                    <c:v>1.1000000000000001E-3</c:v>
                  </c:pt>
                  <c:pt idx="55">
                    <c:v>3.0000000000000001E-3</c:v>
                  </c:pt>
                  <c:pt idx="56">
                    <c:v>1.4E-3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4">
                    <c:v>4.8999999999999998E-3</c:v>
                  </c:pt>
                  <c:pt idx="65">
                    <c:v>5.5999999999999999E-3</c:v>
                  </c:pt>
                  <c:pt idx="66">
                    <c:v>8.6999999999999994E-3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2.0000000000000001E-4</c:v>
                  </c:pt>
                  <c:pt idx="7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-32567</c:v>
                </c:pt>
                <c:pt idx="1">
                  <c:v>-32523.5</c:v>
                </c:pt>
                <c:pt idx="2">
                  <c:v>-32060</c:v>
                </c:pt>
                <c:pt idx="3">
                  <c:v>-31969.5</c:v>
                </c:pt>
                <c:pt idx="4">
                  <c:v>-31877.5</c:v>
                </c:pt>
                <c:pt idx="5">
                  <c:v>-31303.5</c:v>
                </c:pt>
                <c:pt idx="6">
                  <c:v>-31302</c:v>
                </c:pt>
                <c:pt idx="7">
                  <c:v>-30795.5</c:v>
                </c:pt>
                <c:pt idx="8">
                  <c:v>-30792.5</c:v>
                </c:pt>
                <c:pt idx="9">
                  <c:v>-30791</c:v>
                </c:pt>
                <c:pt idx="10">
                  <c:v>-30720.5</c:v>
                </c:pt>
                <c:pt idx="11">
                  <c:v>-30676</c:v>
                </c:pt>
                <c:pt idx="12">
                  <c:v>-30347.5</c:v>
                </c:pt>
                <c:pt idx="13">
                  <c:v>-30301.5</c:v>
                </c:pt>
                <c:pt idx="14">
                  <c:v>-30074.5</c:v>
                </c:pt>
                <c:pt idx="15">
                  <c:v>-28848.5</c:v>
                </c:pt>
                <c:pt idx="16">
                  <c:v>-28636.5</c:v>
                </c:pt>
                <c:pt idx="17">
                  <c:v>-28527.5</c:v>
                </c:pt>
                <c:pt idx="18">
                  <c:v>-27780.5</c:v>
                </c:pt>
                <c:pt idx="19">
                  <c:v>-27392</c:v>
                </c:pt>
                <c:pt idx="20">
                  <c:v>-25101</c:v>
                </c:pt>
                <c:pt idx="21">
                  <c:v>-25090</c:v>
                </c:pt>
                <c:pt idx="22">
                  <c:v>-25085.5</c:v>
                </c:pt>
                <c:pt idx="23">
                  <c:v>-25084</c:v>
                </c:pt>
                <c:pt idx="24">
                  <c:v>-25082.5</c:v>
                </c:pt>
                <c:pt idx="25">
                  <c:v>-25081</c:v>
                </c:pt>
                <c:pt idx="26">
                  <c:v>-25078</c:v>
                </c:pt>
                <c:pt idx="27">
                  <c:v>-25036.5</c:v>
                </c:pt>
                <c:pt idx="28">
                  <c:v>-25032</c:v>
                </c:pt>
                <c:pt idx="29">
                  <c:v>-18487</c:v>
                </c:pt>
                <c:pt idx="30">
                  <c:v>-17893</c:v>
                </c:pt>
                <c:pt idx="31">
                  <c:v>-17873</c:v>
                </c:pt>
                <c:pt idx="32">
                  <c:v>-17847</c:v>
                </c:pt>
                <c:pt idx="33">
                  <c:v>-17844</c:v>
                </c:pt>
                <c:pt idx="34">
                  <c:v>-17827</c:v>
                </c:pt>
                <c:pt idx="35">
                  <c:v>-17385</c:v>
                </c:pt>
                <c:pt idx="36">
                  <c:v>-17250</c:v>
                </c:pt>
                <c:pt idx="37">
                  <c:v>-17247</c:v>
                </c:pt>
                <c:pt idx="38">
                  <c:v>-2311</c:v>
                </c:pt>
                <c:pt idx="39">
                  <c:v>-2199</c:v>
                </c:pt>
                <c:pt idx="40">
                  <c:v>-1039</c:v>
                </c:pt>
                <c:pt idx="41">
                  <c:v>-577</c:v>
                </c:pt>
                <c:pt idx="42">
                  <c:v>-89</c:v>
                </c:pt>
                <c:pt idx="43">
                  <c:v>0</c:v>
                </c:pt>
                <c:pt idx="44">
                  <c:v>0</c:v>
                </c:pt>
                <c:pt idx="45">
                  <c:v>580</c:v>
                </c:pt>
                <c:pt idx="46">
                  <c:v>600</c:v>
                </c:pt>
                <c:pt idx="47">
                  <c:v>695</c:v>
                </c:pt>
                <c:pt idx="48">
                  <c:v>706</c:v>
                </c:pt>
                <c:pt idx="49">
                  <c:v>709</c:v>
                </c:pt>
                <c:pt idx="50">
                  <c:v>738</c:v>
                </c:pt>
                <c:pt idx="51">
                  <c:v>784</c:v>
                </c:pt>
                <c:pt idx="52">
                  <c:v>1263</c:v>
                </c:pt>
                <c:pt idx="53">
                  <c:v>1709.5</c:v>
                </c:pt>
                <c:pt idx="54">
                  <c:v>2314</c:v>
                </c:pt>
                <c:pt idx="55">
                  <c:v>2823.5</c:v>
                </c:pt>
                <c:pt idx="56">
                  <c:v>2981.5</c:v>
                </c:pt>
                <c:pt idx="57">
                  <c:v>4507</c:v>
                </c:pt>
                <c:pt idx="58">
                  <c:v>5062.5</c:v>
                </c:pt>
                <c:pt idx="59">
                  <c:v>5062.5</c:v>
                </c:pt>
                <c:pt idx="60">
                  <c:v>5158</c:v>
                </c:pt>
                <c:pt idx="61">
                  <c:v>5664.5</c:v>
                </c:pt>
                <c:pt idx="62">
                  <c:v>5666</c:v>
                </c:pt>
                <c:pt idx="63">
                  <c:v>6131</c:v>
                </c:pt>
                <c:pt idx="64">
                  <c:v>6212</c:v>
                </c:pt>
                <c:pt idx="65">
                  <c:v>6213.5</c:v>
                </c:pt>
                <c:pt idx="66">
                  <c:v>6816.5</c:v>
                </c:pt>
                <c:pt idx="67">
                  <c:v>6835</c:v>
                </c:pt>
                <c:pt idx="68">
                  <c:v>7301.5</c:v>
                </c:pt>
                <c:pt idx="69">
                  <c:v>7372.5</c:v>
                </c:pt>
                <c:pt idx="70">
                  <c:v>8650.5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  <c:pt idx="61">
                  <c:v>0.12604600000486244</c:v>
                </c:pt>
                <c:pt idx="62">
                  <c:v>0.11446799999976065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36-4E2D-B4C2-80A3AF410171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-32567</c:v>
                </c:pt>
                <c:pt idx="1">
                  <c:v>-32523.5</c:v>
                </c:pt>
                <c:pt idx="2">
                  <c:v>-32060</c:v>
                </c:pt>
                <c:pt idx="3">
                  <c:v>-31969.5</c:v>
                </c:pt>
                <c:pt idx="4">
                  <c:v>-31877.5</c:v>
                </c:pt>
                <c:pt idx="5">
                  <c:v>-31303.5</c:v>
                </c:pt>
                <c:pt idx="6">
                  <c:v>-31302</c:v>
                </c:pt>
                <c:pt idx="7">
                  <c:v>-30795.5</c:v>
                </c:pt>
                <c:pt idx="8">
                  <c:v>-30792.5</c:v>
                </c:pt>
                <c:pt idx="9">
                  <c:v>-30791</c:v>
                </c:pt>
                <c:pt idx="10">
                  <c:v>-30720.5</c:v>
                </c:pt>
                <c:pt idx="11">
                  <c:v>-30676</c:v>
                </c:pt>
                <c:pt idx="12">
                  <c:v>-30347.5</c:v>
                </c:pt>
                <c:pt idx="13">
                  <c:v>-30301.5</c:v>
                </c:pt>
                <c:pt idx="14">
                  <c:v>-30074.5</c:v>
                </c:pt>
                <c:pt idx="15">
                  <c:v>-28848.5</c:v>
                </c:pt>
                <c:pt idx="16">
                  <c:v>-28636.5</c:v>
                </c:pt>
                <c:pt idx="17">
                  <c:v>-28527.5</c:v>
                </c:pt>
                <c:pt idx="18">
                  <c:v>-27780.5</c:v>
                </c:pt>
                <c:pt idx="19">
                  <c:v>-27392</c:v>
                </c:pt>
                <c:pt idx="20">
                  <c:v>-25101</c:v>
                </c:pt>
                <c:pt idx="21">
                  <c:v>-25090</c:v>
                </c:pt>
                <c:pt idx="22">
                  <c:v>-25085.5</c:v>
                </c:pt>
                <c:pt idx="23">
                  <c:v>-25084</c:v>
                </c:pt>
                <c:pt idx="24">
                  <c:v>-25082.5</c:v>
                </c:pt>
                <c:pt idx="25">
                  <c:v>-25081</c:v>
                </c:pt>
                <c:pt idx="26">
                  <c:v>-25078</c:v>
                </c:pt>
                <c:pt idx="27">
                  <c:v>-25036.5</c:v>
                </c:pt>
                <c:pt idx="28">
                  <c:v>-25032</c:v>
                </c:pt>
                <c:pt idx="29">
                  <c:v>-18487</c:v>
                </c:pt>
                <c:pt idx="30">
                  <c:v>-17893</c:v>
                </c:pt>
                <c:pt idx="31">
                  <c:v>-17873</c:v>
                </c:pt>
                <c:pt idx="32">
                  <c:v>-17847</c:v>
                </c:pt>
                <c:pt idx="33">
                  <c:v>-17844</c:v>
                </c:pt>
                <c:pt idx="34">
                  <c:v>-17827</c:v>
                </c:pt>
                <c:pt idx="35">
                  <c:v>-17385</c:v>
                </c:pt>
                <c:pt idx="36">
                  <c:v>-17250</c:v>
                </c:pt>
                <c:pt idx="37">
                  <c:v>-17247</c:v>
                </c:pt>
                <c:pt idx="38">
                  <c:v>-2311</c:v>
                </c:pt>
                <c:pt idx="39">
                  <c:v>-2199</c:v>
                </c:pt>
                <c:pt idx="40">
                  <c:v>-1039</c:v>
                </c:pt>
                <c:pt idx="41">
                  <c:v>-577</c:v>
                </c:pt>
                <c:pt idx="42">
                  <c:v>-89</c:v>
                </c:pt>
                <c:pt idx="43">
                  <c:v>0</c:v>
                </c:pt>
                <c:pt idx="44">
                  <c:v>0</c:v>
                </c:pt>
                <c:pt idx="45">
                  <c:v>580</c:v>
                </c:pt>
                <c:pt idx="46">
                  <c:v>600</c:v>
                </c:pt>
                <c:pt idx="47">
                  <c:v>695</c:v>
                </c:pt>
                <c:pt idx="48">
                  <c:v>706</c:v>
                </c:pt>
                <c:pt idx="49">
                  <c:v>709</c:v>
                </c:pt>
                <c:pt idx="50">
                  <c:v>738</c:v>
                </c:pt>
                <c:pt idx="51">
                  <c:v>784</c:v>
                </c:pt>
                <c:pt idx="52">
                  <c:v>1263</c:v>
                </c:pt>
                <c:pt idx="53">
                  <c:v>1709.5</c:v>
                </c:pt>
                <c:pt idx="54">
                  <c:v>2314</c:v>
                </c:pt>
                <c:pt idx="55">
                  <c:v>2823.5</c:v>
                </c:pt>
                <c:pt idx="56">
                  <c:v>2981.5</c:v>
                </c:pt>
                <c:pt idx="57">
                  <c:v>4507</c:v>
                </c:pt>
                <c:pt idx="58">
                  <c:v>5062.5</c:v>
                </c:pt>
                <c:pt idx="59">
                  <c:v>5062.5</c:v>
                </c:pt>
                <c:pt idx="60">
                  <c:v>5158</c:v>
                </c:pt>
                <c:pt idx="61">
                  <c:v>5664.5</c:v>
                </c:pt>
                <c:pt idx="62">
                  <c:v>5666</c:v>
                </c:pt>
                <c:pt idx="63">
                  <c:v>6131</c:v>
                </c:pt>
                <c:pt idx="64">
                  <c:v>6212</c:v>
                </c:pt>
                <c:pt idx="65">
                  <c:v>6213.5</c:v>
                </c:pt>
                <c:pt idx="66">
                  <c:v>6816.5</c:v>
                </c:pt>
                <c:pt idx="67">
                  <c:v>6835</c:v>
                </c:pt>
                <c:pt idx="68">
                  <c:v>7301.5</c:v>
                </c:pt>
                <c:pt idx="69">
                  <c:v>7372.5</c:v>
                </c:pt>
                <c:pt idx="70">
                  <c:v>8650.5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1.6392977675407202E-2</c:v>
                </c:pt>
                <c:pt idx="1">
                  <c:v>1.636889078409047E-2</c:v>
                </c:pt>
                <c:pt idx="2">
                  <c:v>1.6112240804198388E-2</c:v>
                </c:pt>
                <c:pt idx="3">
                  <c:v>1.6062128995826794E-2</c:v>
                </c:pt>
                <c:pt idx="4">
                  <c:v>1.6011186604996001E-2</c:v>
                </c:pt>
                <c:pt idx="5">
                  <c:v>1.5693350383943025E-2</c:v>
                </c:pt>
                <c:pt idx="6">
                  <c:v>1.5692519801483829E-2</c:v>
                </c:pt>
                <c:pt idx="7">
                  <c:v>1.5412059791094744E-2</c:v>
                </c:pt>
                <c:pt idx="8">
                  <c:v>1.5410398626176349E-2</c:v>
                </c:pt>
                <c:pt idx="9">
                  <c:v>1.5409568043717153E-2</c:v>
                </c:pt>
                <c:pt idx="10">
                  <c:v>1.537053066813486E-2</c:v>
                </c:pt>
                <c:pt idx="11">
                  <c:v>1.5345890055178665E-2</c:v>
                </c:pt>
                <c:pt idx="12">
                  <c:v>1.5163992496614372E-2</c:v>
                </c:pt>
                <c:pt idx="13">
                  <c:v>1.5138521301198977E-2</c:v>
                </c:pt>
                <c:pt idx="14">
                  <c:v>1.5012826489040395E-2</c:v>
                </c:pt>
                <c:pt idx="15">
                  <c:v>1.433396375905616E-2</c:v>
                </c:pt>
                <c:pt idx="16">
                  <c:v>1.4216574771489555E-2</c:v>
                </c:pt>
                <c:pt idx="17">
                  <c:v>1.415621911278786E-2</c:v>
                </c:pt>
                <c:pt idx="18">
                  <c:v>1.3742589048107415E-2</c:v>
                </c:pt>
                <c:pt idx="19">
                  <c:v>1.3527468191175217E-2</c:v>
                </c:pt>
                <c:pt idx="20">
                  <c:v>1.2258891915160632E-2</c:v>
                </c:pt>
                <c:pt idx="21">
                  <c:v>1.2252800977126516E-2</c:v>
                </c:pt>
                <c:pt idx="22">
                  <c:v>1.2250309229748924E-2</c:v>
                </c:pt>
                <c:pt idx="23">
                  <c:v>1.2249478647289725E-2</c:v>
                </c:pt>
                <c:pt idx="24">
                  <c:v>1.2248648064830527E-2</c:v>
                </c:pt>
                <c:pt idx="25">
                  <c:v>1.224781748237133E-2</c:v>
                </c:pt>
                <c:pt idx="26">
                  <c:v>1.2246156317452935E-2</c:v>
                </c:pt>
                <c:pt idx="27">
                  <c:v>1.2223176869415132E-2</c:v>
                </c:pt>
                <c:pt idx="28">
                  <c:v>1.222068512203754E-2</c:v>
                </c:pt>
                <c:pt idx="29">
                  <c:v>8.5965769917383441E-3</c:v>
                </c:pt>
                <c:pt idx="30">
                  <c:v>8.2676663378960635E-3</c:v>
                </c:pt>
                <c:pt idx="31">
                  <c:v>8.256591905106761E-3</c:v>
                </c:pt>
                <c:pt idx="32">
                  <c:v>8.2421951424806687E-3</c:v>
                </c:pt>
                <c:pt idx="33">
                  <c:v>8.240533977562272E-3</c:v>
                </c:pt>
                <c:pt idx="34">
                  <c:v>8.2311207096913662E-3</c:v>
                </c:pt>
                <c:pt idx="35">
                  <c:v>7.9863757450477843E-3</c:v>
                </c:pt>
                <c:pt idx="36">
                  <c:v>7.9116233237199931E-3</c:v>
                </c:pt>
                <c:pt idx="37">
                  <c:v>7.9099621588015982E-3</c:v>
                </c:pt>
                <c:pt idx="38">
                  <c:v>-3.6042424824940197E-4</c:v>
                </c:pt>
                <c:pt idx="39">
                  <c:v>-4.2244107186949513E-4</c:v>
                </c:pt>
                <c:pt idx="40">
                  <c:v>-1.0647581736490316E-3</c:v>
                </c:pt>
                <c:pt idx="41">
                  <c:v>-1.3205775710819162E-3</c:v>
                </c:pt>
                <c:pt idx="42">
                  <c:v>-1.5907937311408936E-3</c:v>
                </c:pt>
                <c:pt idx="43">
                  <c:v>-1.6400749570532891E-3</c:v>
                </c:pt>
                <c:pt idx="44">
                  <c:v>-1.6400749570532891E-3</c:v>
                </c:pt>
                <c:pt idx="45">
                  <c:v>-1.9612335079430576E-3</c:v>
                </c:pt>
                <c:pt idx="46">
                  <c:v>-1.9723079407323596E-3</c:v>
                </c:pt>
                <c:pt idx="47">
                  <c:v>-2.0249114964815459E-3</c:v>
                </c:pt>
                <c:pt idx="48">
                  <c:v>-2.0310024345156622E-3</c:v>
                </c:pt>
                <c:pt idx="49">
                  <c:v>-2.0326635994340576E-3</c:v>
                </c:pt>
                <c:pt idx="50">
                  <c:v>-2.0487215269785462E-3</c:v>
                </c:pt>
                <c:pt idx="51">
                  <c:v>-2.0741927223939414E-3</c:v>
                </c:pt>
                <c:pt idx="52">
                  <c:v>-2.3394253876977329E-3</c:v>
                </c:pt>
                <c:pt idx="53">
                  <c:v>-2.586662099718908E-3</c:v>
                </c:pt>
                <c:pt idx="54">
                  <c:v>-2.9213868307755714E-3</c:v>
                </c:pt>
                <c:pt idx="55">
                  <c:v>-3.2035080060830489E-3</c:v>
                </c:pt>
                <c:pt idx="56">
                  <c:v>-3.2909960251185375E-3</c:v>
                </c:pt>
                <c:pt idx="57">
                  <c:v>-4.135698386122575E-3</c:v>
                </c:pt>
                <c:pt idx="58">
                  <c:v>-4.4432907568454482E-3</c:v>
                </c:pt>
                <c:pt idx="59">
                  <c:v>-4.4432907568454482E-3</c:v>
                </c:pt>
                <c:pt idx="60">
                  <c:v>-4.4961711734143664E-3</c:v>
                </c:pt>
                <c:pt idx="61">
                  <c:v>-4.776631183803449E-3</c:v>
                </c:pt>
                <c:pt idx="62">
                  <c:v>-4.7774617662626464E-3</c:v>
                </c:pt>
                <c:pt idx="63">
                  <c:v>-5.0349423286139266E-3</c:v>
                </c:pt>
                <c:pt idx="64">
                  <c:v>-5.0797937814106003E-3</c:v>
                </c:pt>
                <c:pt idx="65">
                  <c:v>-5.0806243638697986E-3</c:v>
                </c:pt>
                <c:pt idx="66">
                  <c:v>-5.4145185124672649E-3</c:v>
                </c:pt>
                <c:pt idx="67">
                  <c:v>-5.424762362797369E-3</c:v>
                </c:pt>
                <c:pt idx="68">
                  <c:v>-5.6830735076078467E-3</c:v>
                </c:pt>
                <c:pt idx="69">
                  <c:v>-5.72238774400987E-3</c:v>
                </c:pt>
                <c:pt idx="70">
                  <c:v>-6.4300439992462906E-3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36-4E2D-B4C2-80A3AF410171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Lin Fit 2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-32567</c:v>
                </c:pt>
                <c:pt idx="1">
                  <c:v>-32523.5</c:v>
                </c:pt>
                <c:pt idx="2">
                  <c:v>-32060</c:v>
                </c:pt>
                <c:pt idx="3">
                  <c:v>-31969.5</c:v>
                </c:pt>
                <c:pt idx="4">
                  <c:v>-31877.5</c:v>
                </c:pt>
                <c:pt idx="5">
                  <c:v>-31303.5</c:v>
                </c:pt>
                <c:pt idx="6">
                  <c:v>-31302</c:v>
                </c:pt>
                <c:pt idx="7">
                  <c:v>-30795.5</c:v>
                </c:pt>
                <c:pt idx="8">
                  <c:v>-30792.5</c:v>
                </c:pt>
                <c:pt idx="9">
                  <c:v>-30791</c:v>
                </c:pt>
                <c:pt idx="10">
                  <c:v>-30720.5</c:v>
                </c:pt>
                <c:pt idx="11">
                  <c:v>-30676</c:v>
                </c:pt>
                <c:pt idx="12">
                  <c:v>-30347.5</c:v>
                </c:pt>
                <c:pt idx="13">
                  <c:v>-30301.5</c:v>
                </c:pt>
                <c:pt idx="14">
                  <c:v>-30074.5</c:v>
                </c:pt>
                <c:pt idx="15">
                  <c:v>-28848.5</c:v>
                </c:pt>
                <c:pt idx="16">
                  <c:v>-28636.5</c:v>
                </c:pt>
                <c:pt idx="17">
                  <c:v>-28527.5</c:v>
                </c:pt>
                <c:pt idx="18">
                  <c:v>-27780.5</c:v>
                </c:pt>
                <c:pt idx="19">
                  <c:v>-27392</c:v>
                </c:pt>
                <c:pt idx="20">
                  <c:v>-25101</c:v>
                </c:pt>
                <c:pt idx="21">
                  <c:v>-25090</c:v>
                </c:pt>
                <c:pt idx="22">
                  <c:v>-25085.5</c:v>
                </c:pt>
                <c:pt idx="23">
                  <c:v>-25084</c:v>
                </c:pt>
                <c:pt idx="24">
                  <c:v>-25082.5</c:v>
                </c:pt>
                <c:pt idx="25">
                  <c:v>-25081</c:v>
                </c:pt>
                <c:pt idx="26">
                  <c:v>-25078</c:v>
                </c:pt>
                <c:pt idx="27">
                  <c:v>-25036.5</c:v>
                </c:pt>
                <c:pt idx="28">
                  <c:v>-25032</c:v>
                </c:pt>
                <c:pt idx="29">
                  <c:v>-18487</c:v>
                </c:pt>
                <c:pt idx="30">
                  <c:v>-17893</c:v>
                </c:pt>
                <c:pt idx="31">
                  <c:v>-17873</c:v>
                </c:pt>
                <c:pt idx="32">
                  <c:v>-17847</c:v>
                </c:pt>
                <c:pt idx="33">
                  <c:v>-17844</c:v>
                </c:pt>
                <c:pt idx="34">
                  <c:v>-17827</c:v>
                </c:pt>
                <c:pt idx="35">
                  <c:v>-17385</c:v>
                </c:pt>
                <c:pt idx="36">
                  <c:v>-17250</c:v>
                </c:pt>
                <c:pt idx="37">
                  <c:v>-17247</c:v>
                </c:pt>
                <c:pt idx="38">
                  <c:v>-2311</c:v>
                </c:pt>
                <c:pt idx="39">
                  <c:v>-2199</c:v>
                </c:pt>
                <c:pt idx="40">
                  <c:v>-1039</c:v>
                </c:pt>
                <c:pt idx="41">
                  <c:v>-577</c:v>
                </c:pt>
                <c:pt idx="42">
                  <c:v>-89</c:v>
                </c:pt>
                <c:pt idx="43">
                  <c:v>0</c:v>
                </c:pt>
                <c:pt idx="44">
                  <c:v>0</c:v>
                </c:pt>
                <c:pt idx="45">
                  <c:v>580</c:v>
                </c:pt>
                <c:pt idx="46">
                  <c:v>600</c:v>
                </c:pt>
                <c:pt idx="47">
                  <c:v>695</c:v>
                </c:pt>
                <c:pt idx="48">
                  <c:v>706</c:v>
                </c:pt>
                <c:pt idx="49">
                  <c:v>709</c:v>
                </c:pt>
                <c:pt idx="50">
                  <c:v>738</c:v>
                </c:pt>
                <c:pt idx="51">
                  <c:v>784</c:v>
                </c:pt>
                <c:pt idx="52">
                  <c:v>1263</c:v>
                </c:pt>
                <c:pt idx="53">
                  <c:v>1709.5</c:v>
                </c:pt>
                <c:pt idx="54">
                  <c:v>2314</c:v>
                </c:pt>
                <c:pt idx="55">
                  <c:v>2823.5</c:v>
                </c:pt>
                <c:pt idx="56">
                  <c:v>2981.5</c:v>
                </c:pt>
                <c:pt idx="57">
                  <c:v>4507</c:v>
                </c:pt>
                <c:pt idx="58">
                  <c:v>5062.5</c:v>
                </c:pt>
                <c:pt idx="59">
                  <c:v>5062.5</c:v>
                </c:pt>
                <c:pt idx="60">
                  <c:v>5158</c:v>
                </c:pt>
                <c:pt idx="61">
                  <c:v>5664.5</c:v>
                </c:pt>
                <c:pt idx="62">
                  <c:v>5666</c:v>
                </c:pt>
                <c:pt idx="63">
                  <c:v>6131</c:v>
                </c:pt>
                <c:pt idx="64">
                  <c:v>6212</c:v>
                </c:pt>
                <c:pt idx="65">
                  <c:v>6213.5</c:v>
                </c:pt>
                <c:pt idx="66">
                  <c:v>6816.5</c:v>
                </c:pt>
                <c:pt idx="67">
                  <c:v>6835</c:v>
                </c:pt>
                <c:pt idx="68">
                  <c:v>7301.5</c:v>
                </c:pt>
                <c:pt idx="69">
                  <c:v>7372.5</c:v>
                </c:pt>
                <c:pt idx="70">
                  <c:v>8650.5</c:v>
                </c:pt>
              </c:numCache>
            </c:numRef>
          </c:xVal>
          <c:yVal>
            <c:numRef>
              <c:f>'A (old)'!$P$21:$P$999</c:f>
              <c:numCache>
                <c:formatCode>General</c:formatCode>
                <c:ptCount val="979"/>
                <c:pt idx="60">
                  <c:v>0.12531541560639048</c:v>
                </c:pt>
                <c:pt idx="61">
                  <c:v>0.11768599029962949</c:v>
                </c:pt>
                <c:pt idx="62">
                  <c:v>0.11766339575281777</c:v>
                </c:pt>
                <c:pt idx="63">
                  <c:v>0.11065908624118133</c:v>
                </c:pt>
                <c:pt idx="64">
                  <c:v>0.10943898071334789</c:v>
                </c:pt>
                <c:pt idx="65">
                  <c:v>0.10941638616653615</c:v>
                </c:pt>
                <c:pt idx="66">
                  <c:v>0.10033337834822051</c:v>
                </c:pt>
                <c:pt idx="67">
                  <c:v>0.10005471227087583</c:v>
                </c:pt>
                <c:pt idx="68">
                  <c:v>9.3027808212427662E-2</c:v>
                </c:pt>
                <c:pt idx="69">
                  <c:v>9.1958332996672415E-2</c:v>
                </c:pt>
                <c:pt idx="70">
                  <c:v>7.2707779113078075E-2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36-4E2D-B4C2-80A3AF410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500168"/>
        <c:axId val="1"/>
      </c:scatterChart>
      <c:valAx>
        <c:axId val="881500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6931363971659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366013071895426E-2"/>
              <c:y val="0.369565869483705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500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1634000651879299"/>
          <c:y val="0.91925596256989606"/>
          <c:w val="0.95817116978024797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V628 Cyg - O-C Diagr.</a:t>
            </a:r>
          </a:p>
        </c:rich>
      </c:tx>
      <c:layout>
        <c:manualLayout>
          <c:xMode val="edge"/>
          <c:yMode val="edge"/>
          <c:x val="0.35690288713910756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36386055190669"/>
          <c:y val="0.14953316519776211"/>
          <c:w val="0.8080821366038915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-32564.5</c:v>
                </c:pt>
                <c:pt idx="1">
                  <c:v>-32521</c:v>
                </c:pt>
                <c:pt idx="2">
                  <c:v>-32057.5</c:v>
                </c:pt>
                <c:pt idx="3">
                  <c:v>-31967</c:v>
                </c:pt>
                <c:pt idx="4">
                  <c:v>-31875</c:v>
                </c:pt>
                <c:pt idx="5">
                  <c:v>-31301</c:v>
                </c:pt>
                <c:pt idx="6">
                  <c:v>-31299.5</c:v>
                </c:pt>
                <c:pt idx="7">
                  <c:v>-30793</c:v>
                </c:pt>
                <c:pt idx="8">
                  <c:v>-30790</c:v>
                </c:pt>
                <c:pt idx="9">
                  <c:v>-30788.5</c:v>
                </c:pt>
                <c:pt idx="10">
                  <c:v>-30718</c:v>
                </c:pt>
                <c:pt idx="11">
                  <c:v>-30673.5</c:v>
                </c:pt>
                <c:pt idx="12">
                  <c:v>-30345</c:v>
                </c:pt>
                <c:pt idx="13">
                  <c:v>-30299</c:v>
                </c:pt>
                <c:pt idx="14">
                  <c:v>-30072</c:v>
                </c:pt>
                <c:pt idx="15">
                  <c:v>-28846</c:v>
                </c:pt>
                <c:pt idx="16">
                  <c:v>-28634</c:v>
                </c:pt>
                <c:pt idx="17">
                  <c:v>-28525</c:v>
                </c:pt>
                <c:pt idx="18">
                  <c:v>-27778</c:v>
                </c:pt>
                <c:pt idx="19">
                  <c:v>-27389.5</c:v>
                </c:pt>
                <c:pt idx="20">
                  <c:v>-25098.5</c:v>
                </c:pt>
                <c:pt idx="21">
                  <c:v>-25087.5</c:v>
                </c:pt>
                <c:pt idx="22">
                  <c:v>-25083</c:v>
                </c:pt>
                <c:pt idx="23">
                  <c:v>-25081.5</c:v>
                </c:pt>
                <c:pt idx="24">
                  <c:v>-25080</c:v>
                </c:pt>
                <c:pt idx="25">
                  <c:v>-25078.5</c:v>
                </c:pt>
                <c:pt idx="26">
                  <c:v>-25075.5</c:v>
                </c:pt>
                <c:pt idx="27">
                  <c:v>0.5</c:v>
                </c:pt>
                <c:pt idx="28">
                  <c:v>2314.5</c:v>
                </c:pt>
                <c:pt idx="29">
                  <c:v>2823.5</c:v>
                </c:pt>
                <c:pt idx="30">
                  <c:v>5158</c:v>
                </c:pt>
                <c:pt idx="31">
                  <c:v>5664.5</c:v>
                </c:pt>
                <c:pt idx="32">
                  <c:v>5665.5</c:v>
                </c:pt>
                <c:pt idx="33">
                  <c:v>-25034.5</c:v>
                </c:pt>
                <c:pt idx="34">
                  <c:v>-25030</c:v>
                </c:pt>
                <c:pt idx="35">
                  <c:v>-18485.5</c:v>
                </c:pt>
                <c:pt idx="36">
                  <c:v>-17891.5</c:v>
                </c:pt>
                <c:pt idx="37">
                  <c:v>-17871.5</c:v>
                </c:pt>
                <c:pt idx="38">
                  <c:v>-17845.5</c:v>
                </c:pt>
                <c:pt idx="39">
                  <c:v>-17842.5</c:v>
                </c:pt>
                <c:pt idx="40">
                  <c:v>-17825.5</c:v>
                </c:pt>
                <c:pt idx="41">
                  <c:v>-17383.5</c:v>
                </c:pt>
                <c:pt idx="42">
                  <c:v>-17248.5</c:v>
                </c:pt>
                <c:pt idx="43">
                  <c:v>-17245.5</c:v>
                </c:pt>
                <c:pt idx="44">
                  <c:v>-2311</c:v>
                </c:pt>
                <c:pt idx="45">
                  <c:v>-2199</c:v>
                </c:pt>
                <c:pt idx="46">
                  <c:v>-1039</c:v>
                </c:pt>
                <c:pt idx="47">
                  <c:v>-577</c:v>
                </c:pt>
                <c:pt idx="48">
                  <c:v>-89</c:v>
                </c:pt>
                <c:pt idx="49">
                  <c:v>0</c:v>
                </c:pt>
                <c:pt idx="50">
                  <c:v>580</c:v>
                </c:pt>
                <c:pt idx="51">
                  <c:v>600</c:v>
                </c:pt>
                <c:pt idx="52">
                  <c:v>695</c:v>
                </c:pt>
                <c:pt idx="53">
                  <c:v>706</c:v>
                </c:pt>
                <c:pt idx="54">
                  <c:v>709</c:v>
                </c:pt>
                <c:pt idx="55">
                  <c:v>738</c:v>
                </c:pt>
                <c:pt idx="56">
                  <c:v>784</c:v>
                </c:pt>
                <c:pt idx="57">
                  <c:v>1263</c:v>
                </c:pt>
                <c:pt idx="58">
                  <c:v>1709.5</c:v>
                </c:pt>
              </c:numCache>
            </c:numRef>
          </c:xVal>
          <c:yVal>
            <c:numRef>
              <c:f>B!$H$21:$H$999</c:f>
              <c:numCache>
                <c:formatCode>General</c:formatCode>
                <c:ptCount val="979"/>
                <c:pt idx="0">
                  <c:v>5.4127937139128335E-2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5C-4C54-8037-0FDEDF48ECBC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 4381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B!$D$22:$D$49</c:f>
                <c:numCache>
                  <c:formatCode>General</c:formatCode>
                  <c:ptCount val="2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27">
                    <c:v>1.1000000000000001E-3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-32564.5</c:v>
                </c:pt>
                <c:pt idx="1">
                  <c:v>-32521</c:v>
                </c:pt>
                <c:pt idx="2">
                  <c:v>-32057.5</c:v>
                </c:pt>
                <c:pt idx="3">
                  <c:v>-31967</c:v>
                </c:pt>
                <c:pt idx="4">
                  <c:v>-31875</c:v>
                </c:pt>
                <c:pt idx="5">
                  <c:v>-31301</c:v>
                </c:pt>
                <c:pt idx="6">
                  <c:v>-31299.5</c:v>
                </c:pt>
                <c:pt idx="7">
                  <c:v>-30793</c:v>
                </c:pt>
                <c:pt idx="8">
                  <c:v>-30790</c:v>
                </c:pt>
                <c:pt idx="9">
                  <c:v>-30788.5</c:v>
                </c:pt>
                <c:pt idx="10">
                  <c:v>-30718</c:v>
                </c:pt>
                <c:pt idx="11">
                  <c:v>-30673.5</c:v>
                </c:pt>
                <c:pt idx="12">
                  <c:v>-30345</c:v>
                </c:pt>
                <c:pt idx="13">
                  <c:v>-30299</c:v>
                </c:pt>
                <c:pt idx="14">
                  <c:v>-30072</c:v>
                </c:pt>
                <c:pt idx="15">
                  <c:v>-28846</c:v>
                </c:pt>
                <c:pt idx="16">
                  <c:v>-28634</c:v>
                </c:pt>
                <c:pt idx="17">
                  <c:v>-28525</c:v>
                </c:pt>
                <c:pt idx="18">
                  <c:v>-27778</c:v>
                </c:pt>
                <c:pt idx="19">
                  <c:v>-27389.5</c:v>
                </c:pt>
                <c:pt idx="20">
                  <c:v>-25098.5</c:v>
                </c:pt>
                <c:pt idx="21">
                  <c:v>-25087.5</c:v>
                </c:pt>
                <c:pt idx="22">
                  <c:v>-25083</c:v>
                </c:pt>
                <c:pt idx="23">
                  <c:v>-25081.5</c:v>
                </c:pt>
                <c:pt idx="24">
                  <c:v>-25080</c:v>
                </c:pt>
                <c:pt idx="25">
                  <c:v>-25078.5</c:v>
                </c:pt>
                <c:pt idx="26">
                  <c:v>-25075.5</c:v>
                </c:pt>
                <c:pt idx="27">
                  <c:v>0.5</c:v>
                </c:pt>
                <c:pt idx="28">
                  <c:v>2314.5</c:v>
                </c:pt>
                <c:pt idx="29">
                  <c:v>2823.5</c:v>
                </c:pt>
                <c:pt idx="30">
                  <c:v>5158</c:v>
                </c:pt>
                <c:pt idx="31">
                  <c:v>5664.5</c:v>
                </c:pt>
                <c:pt idx="32">
                  <c:v>5665.5</c:v>
                </c:pt>
                <c:pt idx="33">
                  <c:v>-25034.5</c:v>
                </c:pt>
                <c:pt idx="34">
                  <c:v>-25030</c:v>
                </c:pt>
                <c:pt idx="35">
                  <c:v>-18485.5</c:v>
                </c:pt>
                <c:pt idx="36">
                  <c:v>-17891.5</c:v>
                </c:pt>
                <c:pt idx="37">
                  <c:v>-17871.5</c:v>
                </c:pt>
                <c:pt idx="38">
                  <c:v>-17845.5</c:v>
                </c:pt>
                <c:pt idx="39">
                  <c:v>-17842.5</c:v>
                </c:pt>
                <c:pt idx="40">
                  <c:v>-17825.5</c:v>
                </c:pt>
                <c:pt idx="41">
                  <c:v>-17383.5</c:v>
                </c:pt>
                <c:pt idx="42">
                  <c:v>-17248.5</c:v>
                </c:pt>
                <c:pt idx="43">
                  <c:v>-17245.5</c:v>
                </c:pt>
                <c:pt idx="44">
                  <c:v>-2311</c:v>
                </c:pt>
                <c:pt idx="45">
                  <c:v>-2199</c:v>
                </c:pt>
                <c:pt idx="46">
                  <c:v>-1039</c:v>
                </c:pt>
                <c:pt idx="47">
                  <c:v>-577</c:v>
                </c:pt>
                <c:pt idx="48">
                  <c:v>-89</c:v>
                </c:pt>
                <c:pt idx="49">
                  <c:v>0</c:v>
                </c:pt>
                <c:pt idx="50">
                  <c:v>580</c:v>
                </c:pt>
                <c:pt idx="51">
                  <c:v>600</c:v>
                </c:pt>
                <c:pt idx="52">
                  <c:v>695</c:v>
                </c:pt>
                <c:pt idx="53">
                  <c:v>706</c:v>
                </c:pt>
                <c:pt idx="54">
                  <c:v>709</c:v>
                </c:pt>
                <c:pt idx="55">
                  <c:v>738</c:v>
                </c:pt>
                <c:pt idx="56">
                  <c:v>784</c:v>
                </c:pt>
                <c:pt idx="57">
                  <c:v>1263</c:v>
                </c:pt>
                <c:pt idx="58">
                  <c:v>1709.5</c:v>
                </c:pt>
              </c:numCache>
            </c:numRef>
          </c:xVal>
          <c:yVal>
            <c:numRef>
              <c:f>B!$I$21:$I$999</c:f>
              <c:numCache>
                <c:formatCode>General</c:formatCode>
                <c:ptCount val="979"/>
                <c:pt idx="1">
                  <c:v>3.805186610770761E-2</c:v>
                </c:pt>
                <c:pt idx="2">
                  <c:v>6.775855747400783E-2</c:v>
                </c:pt>
                <c:pt idx="3">
                  <c:v>-9.3537282446050085E-3</c:v>
                </c:pt>
                <c:pt idx="4">
                  <c:v>2.7979638758552028E-2</c:v>
                </c:pt>
                <c:pt idx="5">
                  <c:v>-4.5483919282560237E-2</c:v>
                </c:pt>
                <c:pt idx="6">
                  <c:v>-2.4038266561547061E-2</c:v>
                </c:pt>
                <c:pt idx="7">
                  <c:v>-5.0556197133118985E-2</c:v>
                </c:pt>
                <c:pt idx="8">
                  <c:v>-1.566489168908447E-2</c:v>
                </c:pt>
                <c:pt idx="9">
                  <c:v>-5.3219238965539262E-2</c:v>
                </c:pt>
                <c:pt idx="10">
                  <c:v>-7.7273560989851831E-2</c:v>
                </c:pt>
                <c:pt idx="11">
                  <c:v>-7.605253021029057E-2</c:v>
                </c:pt>
                <c:pt idx="12">
                  <c:v>-5.9454583901242586E-2</c:v>
                </c:pt>
                <c:pt idx="13">
                  <c:v>-4.4787900398659986E-2</c:v>
                </c:pt>
                <c:pt idx="14">
                  <c:v>-0.1113457883366209</c:v>
                </c:pt>
                <c:pt idx="15">
                  <c:v>-0.1840989628326497</c:v>
                </c:pt>
                <c:pt idx="16">
                  <c:v>-0.15111337800044566</c:v>
                </c:pt>
                <c:pt idx="17">
                  <c:v>-0.12772928013873752</c:v>
                </c:pt>
                <c:pt idx="18">
                  <c:v>-0.21579422414288274</c:v>
                </c:pt>
                <c:pt idx="19">
                  <c:v>-0.22937016891592066</c:v>
                </c:pt>
                <c:pt idx="20">
                  <c:v>-0.34770991016557673</c:v>
                </c:pt>
                <c:pt idx="21">
                  <c:v>-0.29744179020053707</c:v>
                </c:pt>
                <c:pt idx="22">
                  <c:v>-0.30910483203479089</c:v>
                </c:pt>
                <c:pt idx="23">
                  <c:v>-0.334659179301525</c:v>
                </c:pt>
                <c:pt idx="24">
                  <c:v>-0.34321352658298565</c:v>
                </c:pt>
                <c:pt idx="25">
                  <c:v>-0.34476787385938223</c:v>
                </c:pt>
                <c:pt idx="26">
                  <c:v>-0.38587656841991702</c:v>
                </c:pt>
                <c:pt idx="33">
                  <c:v>-4.7695393994217739E-2</c:v>
                </c:pt>
                <c:pt idx="34">
                  <c:v>-3.8358435820555314E-2</c:v>
                </c:pt>
                <c:pt idx="35">
                  <c:v>8.002439411211526E-2</c:v>
                </c:pt>
                <c:pt idx="36">
                  <c:v>-6.5497127623530105E-2</c:v>
                </c:pt>
                <c:pt idx="37">
                  <c:v>-4.3555091324378736E-2</c:v>
                </c:pt>
                <c:pt idx="38">
                  <c:v>-5.883044411893934E-2</c:v>
                </c:pt>
                <c:pt idx="39">
                  <c:v>-9.9391386756906286E-3</c:v>
                </c:pt>
                <c:pt idx="40">
                  <c:v>-7.0888407819438726E-2</c:v>
                </c:pt>
                <c:pt idx="41">
                  <c:v>-4.0569405478890985E-2</c:v>
                </c:pt>
                <c:pt idx="42">
                  <c:v>-7.4460660420299973E-2</c:v>
                </c:pt>
                <c:pt idx="43">
                  <c:v>-0.11056935496890219</c:v>
                </c:pt>
                <c:pt idx="44">
                  <c:v>0.12949770494742552</c:v>
                </c:pt>
                <c:pt idx="45">
                  <c:v>0.12077310825407039</c:v>
                </c:pt>
                <c:pt idx="46">
                  <c:v>5.4411213954153936E-2</c:v>
                </c:pt>
                <c:pt idx="47">
                  <c:v>2.9672252596355975E-2</c:v>
                </c:pt>
                <c:pt idx="48">
                  <c:v>5.3579384402837604E-3</c:v>
                </c:pt>
                <c:pt idx="49">
                  <c:v>8.0000000161817297E-4</c:v>
                </c:pt>
                <c:pt idx="50">
                  <c:v>-4.9480947149277199E-2</c:v>
                </c:pt>
                <c:pt idx="51">
                  <c:v>-3.5738910839427263E-2</c:v>
                </c:pt>
                <c:pt idx="52">
                  <c:v>-8.5214238402841147E-2</c:v>
                </c:pt>
                <c:pt idx="53">
                  <c:v>-5.5461184310843237E-3</c:v>
                </c:pt>
                <c:pt idx="54">
                  <c:v>-2.6954812979965936E-2</c:v>
                </c:pt>
                <c:pt idx="55">
                  <c:v>-7.593886034010211E-2</c:v>
                </c:pt>
                <c:pt idx="56">
                  <c:v>-9.2772176838479936E-2</c:v>
                </c:pt>
                <c:pt idx="57">
                  <c:v>-5.0960407330421731E-2</c:v>
                </c:pt>
                <c:pt idx="58">
                  <c:v>-9.2704446826246567E-2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5C-4C54-8037-0FDEDF48ECBC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IBVS 4381*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28">
                    <c:v>1.1000000000000001E-3</c:v>
                  </c:pt>
                </c:numCache>
              </c:numRef>
            </c:plus>
            <c:minus>
              <c:numRef>
                <c:f>B!$D$21:$D$49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28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-32564.5</c:v>
                </c:pt>
                <c:pt idx="1">
                  <c:v>-32521</c:v>
                </c:pt>
                <c:pt idx="2">
                  <c:v>-32057.5</c:v>
                </c:pt>
                <c:pt idx="3">
                  <c:v>-31967</c:v>
                </c:pt>
                <c:pt idx="4">
                  <c:v>-31875</c:v>
                </c:pt>
                <c:pt idx="5">
                  <c:v>-31301</c:v>
                </c:pt>
                <c:pt idx="6">
                  <c:v>-31299.5</c:v>
                </c:pt>
                <c:pt idx="7">
                  <c:v>-30793</c:v>
                </c:pt>
                <c:pt idx="8">
                  <c:v>-30790</c:v>
                </c:pt>
                <c:pt idx="9">
                  <c:v>-30788.5</c:v>
                </c:pt>
                <c:pt idx="10">
                  <c:v>-30718</c:v>
                </c:pt>
                <c:pt idx="11">
                  <c:v>-30673.5</c:v>
                </c:pt>
                <c:pt idx="12">
                  <c:v>-30345</c:v>
                </c:pt>
                <c:pt idx="13">
                  <c:v>-30299</c:v>
                </c:pt>
                <c:pt idx="14">
                  <c:v>-30072</c:v>
                </c:pt>
                <c:pt idx="15">
                  <c:v>-28846</c:v>
                </c:pt>
                <c:pt idx="16">
                  <c:v>-28634</c:v>
                </c:pt>
                <c:pt idx="17">
                  <c:v>-28525</c:v>
                </c:pt>
                <c:pt idx="18">
                  <c:v>-27778</c:v>
                </c:pt>
                <c:pt idx="19">
                  <c:v>-27389.5</c:v>
                </c:pt>
                <c:pt idx="20">
                  <c:v>-25098.5</c:v>
                </c:pt>
                <c:pt idx="21">
                  <c:v>-25087.5</c:v>
                </c:pt>
                <c:pt idx="22">
                  <c:v>-25083</c:v>
                </c:pt>
                <c:pt idx="23">
                  <c:v>-25081.5</c:v>
                </c:pt>
                <c:pt idx="24">
                  <c:v>-25080</c:v>
                </c:pt>
                <c:pt idx="25">
                  <c:v>-25078.5</c:v>
                </c:pt>
                <c:pt idx="26">
                  <c:v>-25075.5</c:v>
                </c:pt>
                <c:pt idx="27">
                  <c:v>0.5</c:v>
                </c:pt>
                <c:pt idx="28">
                  <c:v>2314.5</c:v>
                </c:pt>
                <c:pt idx="29">
                  <c:v>2823.5</c:v>
                </c:pt>
                <c:pt idx="30">
                  <c:v>5158</c:v>
                </c:pt>
                <c:pt idx="31">
                  <c:v>5664.5</c:v>
                </c:pt>
                <c:pt idx="32">
                  <c:v>5665.5</c:v>
                </c:pt>
                <c:pt idx="33">
                  <c:v>-25034.5</c:v>
                </c:pt>
                <c:pt idx="34">
                  <c:v>-25030</c:v>
                </c:pt>
                <c:pt idx="35">
                  <c:v>-18485.5</c:v>
                </c:pt>
                <c:pt idx="36">
                  <c:v>-17891.5</c:v>
                </c:pt>
                <c:pt idx="37">
                  <c:v>-17871.5</c:v>
                </c:pt>
                <c:pt idx="38">
                  <c:v>-17845.5</c:v>
                </c:pt>
                <c:pt idx="39">
                  <c:v>-17842.5</c:v>
                </c:pt>
                <c:pt idx="40">
                  <c:v>-17825.5</c:v>
                </c:pt>
                <c:pt idx="41">
                  <c:v>-17383.5</c:v>
                </c:pt>
                <c:pt idx="42">
                  <c:v>-17248.5</c:v>
                </c:pt>
                <c:pt idx="43">
                  <c:v>-17245.5</c:v>
                </c:pt>
                <c:pt idx="44">
                  <c:v>-2311</c:v>
                </c:pt>
                <c:pt idx="45">
                  <c:v>-2199</c:v>
                </c:pt>
                <c:pt idx="46">
                  <c:v>-1039</c:v>
                </c:pt>
                <c:pt idx="47">
                  <c:v>-577</c:v>
                </c:pt>
                <c:pt idx="48">
                  <c:v>-89</c:v>
                </c:pt>
                <c:pt idx="49">
                  <c:v>0</c:v>
                </c:pt>
                <c:pt idx="50">
                  <c:v>580</c:v>
                </c:pt>
                <c:pt idx="51">
                  <c:v>600</c:v>
                </c:pt>
                <c:pt idx="52">
                  <c:v>695</c:v>
                </c:pt>
                <c:pt idx="53">
                  <c:v>706</c:v>
                </c:pt>
                <c:pt idx="54">
                  <c:v>709</c:v>
                </c:pt>
                <c:pt idx="55">
                  <c:v>738</c:v>
                </c:pt>
                <c:pt idx="56">
                  <c:v>784</c:v>
                </c:pt>
                <c:pt idx="57">
                  <c:v>1263</c:v>
                </c:pt>
                <c:pt idx="58">
                  <c:v>1709.5</c:v>
                </c:pt>
              </c:numCache>
            </c:numRef>
          </c:xVal>
          <c:yVal>
            <c:numRef>
              <c:f>B!$J$21:$J$999</c:f>
              <c:numCache>
                <c:formatCode>General</c:formatCode>
                <c:ptCount val="979"/>
                <c:pt idx="27">
                  <c:v>-0.32585144909535302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5C-4C54-8037-0FDEDF48ECBC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-32564.5</c:v>
                </c:pt>
                <c:pt idx="1">
                  <c:v>-32521</c:v>
                </c:pt>
                <c:pt idx="2">
                  <c:v>-32057.5</c:v>
                </c:pt>
                <c:pt idx="3">
                  <c:v>-31967</c:v>
                </c:pt>
                <c:pt idx="4">
                  <c:v>-31875</c:v>
                </c:pt>
                <c:pt idx="5">
                  <c:v>-31301</c:v>
                </c:pt>
                <c:pt idx="6">
                  <c:v>-31299.5</c:v>
                </c:pt>
                <c:pt idx="7">
                  <c:v>-30793</c:v>
                </c:pt>
                <c:pt idx="8">
                  <c:v>-30790</c:v>
                </c:pt>
                <c:pt idx="9">
                  <c:v>-30788.5</c:v>
                </c:pt>
                <c:pt idx="10">
                  <c:v>-30718</c:v>
                </c:pt>
                <c:pt idx="11">
                  <c:v>-30673.5</c:v>
                </c:pt>
                <c:pt idx="12">
                  <c:v>-30345</c:v>
                </c:pt>
                <c:pt idx="13">
                  <c:v>-30299</c:v>
                </c:pt>
                <c:pt idx="14">
                  <c:v>-30072</c:v>
                </c:pt>
                <c:pt idx="15">
                  <c:v>-28846</c:v>
                </c:pt>
                <c:pt idx="16">
                  <c:v>-28634</c:v>
                </c:pt>
                <c:pt idx="17">
                  <c:v>-28525</c:v>
                </c:pt>
                <c:pt idx="18">
                  <c:v>-27778</c:v>
                </c:pt>
                <c:pt idx="19">
                  <c:v>-27389.5</c:v>
                </c:pt>
                <c:pt idx="20">
                  <c:v>-25098.5</c:v>
                </c:pt>
                <c:pt idx="21">
                  <c:v>-25087.5</c:v>
                </c:pt>
                <c:pt idx="22">
                  <c:v>-25083</c:v>
                </c:pt>
                <c:pt idx="23">
                  <c:v>-25081.5</c:v>
                </c:pt>
                <c:pt idx="24">
                  <c:v>-25080</c:v>
                </c:pt>
                <c:pt idx="25">
                  <c:v>-25078.5</c:v>
                </c:pt>
                <c:pt idx="26">
                  <c:v>-25075.5</c:v>
                </c:pt>
                <c:pt idx="27">
                  <c:v>0.5</c:v>
                </c:pt>
                <c:pt idx="28">
                  <c:v>2314.5</c:v>
                </c:pt>
                <c:pt idx="29">
                  <c:v>2823.5</c:v>
                </c:pt>
                <c:pt idx="30">
                  <c:v>5158</c:v>
                </c:pt>
                <c:pt idx="31">
                  <c:v>5664.5</c:v>
                </c:pt>
                <c:pt idx="32">
                  <c:v>5665.5</c:v>
                </c:pt>
                <c:pt idx="33">
                  <c:v>-25034.5</c:v>
                </c:pt>
                <c:pt idx="34">
                  <c:v>-25030</c:v>
                </c:pt>
                <c:pt idx="35">
                  <c:v>-18485.5</c:v>
                </c:pt>
                <c:pt idx="36">
                  <c:v>-17891.5</c:v>
                </c:pt>
                <c:pt idx="37">
                  <c:v>-17871.5</c:v>
                </c:pt>
                <c:pt idx="38">
                  <c:v>-17845.5</c:v>
                </c:pt>
                <c:pt idx="39">
                  <c:v>-17842.5</c:v>
                </c:pt>
                <c:pt idx="40">
                  <c:v>-17825.5</c:v>
                </c:pt>
                <c:pt idx="41">
                  <c:v>-17383.5</c:v>
                </c:pt>
                <c:pt idx="42">
                  <c:v>-17248.5</c:v>
                </c:pt>
                <c:pt idx="43">
                  <c:v>-17245.5</c:v>
                </c:pt>
                <c:pt idx="44">
                  <c:v>-2311</c:v>
                </c:pt>
                <c:pt idx="45">
                  <c:v>-2199</c:v>
                </c:pt>
                <c:pt idx="46">
                  <c:v>-1039</c:v>
                </c:pt>
                <c:pt idx="47">
                  <c:v>-577</c:v>
                </c:pt>
                <c:pt idx="48">
                  <c:v>-89</c:v>
                </c:pt>
                <c:pt idx="49">
                  <c:v>0</c:v>
                </c:pt>
                <c:pt idx="50">
                  <c:v>580</c:v>
                </c:pt>
                <c:pt idx="51">
                  <c:v>600</c:v>
                </c:pt>
                <c:pt idx="52">
                  <c:v>695</c:v>
                </c:pt>
                <c:pt idx="53">
                  <c:v>706</c:v>
                </c:pt>
                <c:pt idx="54">
                  <c:v>709</c:v>
                </c:pt>
                <c:pt idx="55">
                  <c:v>738</c:v>
                </c:pt>
                <c:pt idx="56">
                  <c:v>784</c:v>
                </c:pt>
                <c:pt idx="57">
                  <c:v>1263</c:v>
                </c:pt>
                <c:pt idx="58">
                  <c:v>1709.5</c:v>
                </c:pt>
              </c:numCache>
            </c:numRef>
          </c:xVal>
          <c:yVal>
            <c:numRef>
              <c:f>B!$K$21:$K$999</c:f>
              <c:numCache>
                <c:formatCode>General</c:formatCode>
                <c:ptCount val="979"/>
                <c:pt idx="30">
                  <c:v>-0.16624883691110881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5C-4C54-8037-0FDEDF48ECBC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-32564.5</c:v>
                </c:pt>
                <c:pt idx="1">
                  <c:v>-32521</c:v>
                </c:pt>
                <c:pt idx="2">
                  <c:v>-32057.5</c:v>
                </c:pt>
                <c:pt idx="3">
                  <c:v>-31967</c:v>
                </c:pt>
                <c:pt idx="4">
                  <c:v>-31875</c:v>
                </c:pt>
                <c:pt idx="5">
                  <c:v>-31301</c:v>
                </c:pt>
                <c:pt idx="6">
                  <c:v>-31299.5</c:v>
                </c:pt>
                <c:pt idx="7">
                  <c:v>-30793</c:v>
                </c:pt>
                <c:pt idx="8">
                  <c:v>-30790</c:v>
                </c:pt>
                <c:pt idx="9">
                  <c:v>-30788.5</c:v>
                </c:pt>
                <c:pt idx="10">
                  <c:v>-30718</c:v>
                </c:pt>
                <c:pt idx="11">
                  <c:v>-30673.5</c:v>
                </c:pt>
                <c:pt idx="12">
                  <c:v>-30345</c:v>
                </c:pt>
                <c:pt idx="13">
                  <c:v>-30299</c:v>
                </c:pt>
                <c:pt idx="14">
                  <c:v>-30072</c:v>
                </c:pt>
                <c:pt idx="15">
                  <c:v>-28846</c:v>
                </c:pt>
                <c:pt idx="16">
                  <c:v>-28634</c:v>
                </c:pt>
                <c:pt idx="17">
                  <c:v>-28525</c:v>
                </c:pt>
                <c:pt idx="18">
                  <c:v>-27778</c:v>
                </c:pt>
                <c:pt idx="19">
                  <c:v>-27389.5</c:v>
                </c:pt>
                <c:pt idx="20">
                  <c:v>-25098.5</c:v>
                </c:pt>
                <c:pt idx="21">
                  <c:v>-25087.5</c:v>
                </c:pt>
                <c:pt idx="22">
                  <c:v>-25083</c:v>
                </c:pt>
                <c:pt idx="23">
                  <c:v>-25081.5</c:v>
                </c:pt>
                <c:pt idx="24">
                  <c:v>-25080</c:v>
                </c:pt>
                <c:pt idx="25">
                  <c:v>-25078.5</c:v>
                </c:pt>
                <c:pt idx="26">
                  <c:v>-25075.5</c:v>
                </c:pt>
                <c:pt idx="27">
                  <c:v>0.5</c:v>
                </c:pt>
                <c:pt idx="28">
                  <c:v>2314.5</c:v>
                </c:pt>
                <c:pt idx="29">
                  <c:v>2823.5</c:v>
                </c:pt>
                <c:pt idx="30">
                  <c:v>5158</c:v>
                </c:pt>
                <c:pt idx="31">
                  <c:v>5664.5</c:v>
                </c:pt>
                <c:pt idx="32">
                  <c:v>5665.5</c:v>
                </c:pt>
                <c:pt idx="33">
                  <c:v>-25034.5</c:v>
                </c:pt>
                <c:pt idx="34">
                  <c:v>-25030</c:v>
                </c:pt>
                <c:pt idx="35">
                  <c:v>-18485.5</c:v>
                </c:pt>
                <c:pt idx="36">
                  <c:v>-17891.5</c:v>
                </c:pt>
                <c:pt idx="37">
                  <c:v>-17871.5</c:v>
                </c:pt>
                <c:pt idx="38">
                  <c:v>-17845.5</c:v>
                </c:pt>
                <c:pt idx="39">
                  <c:v>-17842.5</c:v>
                </c:pt>
                <c:pt idx="40">
                  <c:v>-17825.5</c:v>
                </c:pt>
                <c:pt idx="41">
                  <c:v>-17383.5</c:v>
                </c:pt>
                <c:pt idx="42">
                  <c:v>-17248.5</c:v>
                </c:pt>
                <c:pt idx="43">
                  <c:v>-17245.5</c:v>
                </c:pt>
                <c:pt idx="44">
                  <c:v>-2311</c:v>
                </c:pt>
                <c:pt idx="45">
                  <c:v>-2199</c:v>
                </c:pt>
                <c:pt idx="46">
                  <c:v>-1039</c:v>
                </c:pt>
                <c:pt idx="47">
                  <c:v>-577</c:v>
                </c:pt>
                <c:pt idx="48">
                  <c:v>-89</c:v>
                </c:pt>
                <c:pt idx="49">
                  <c:v>0</c:v>
                </c:pt>
                <c:pt idx="50">
                  <c:v>580</c:v>
                </c:pt>
                <c:pt idx="51">
                  <c:v>600</c:v>
                </c:pt>
                <c:pt idx="52">
                  <c:v>695</c:v>
                </c:pt>
                <c:pt idx="53">
                  <c:v>706</c:v>
                </c:pt>
                <c:pt idx="54">
                  <c:v>709</c:v>
                </c:pt>
                <c:pt idx="55">
                  <c:v>738</c:v>
                </c:pt>
                <c:pt idx="56">
                  <c:v>784</c:v>
                </c:pt>
                <c:pt idx="57">
                  <c:v>1263</c:v>
                </c:pt>
                <c:pt idx="58">
                  <c:v>1709.5</c:v>
                </c:pt>
              </c:numCache>
            </c:numRef>
          </c:xVal>
          <c:yVal>
            <c:numRef>
              <c:f>B!$L$21:$L$999</c:f>
              <c:numCache>
                <c:formatCode>General</c:formatCode>
                <c:ptCount val="979"/>
                <c:pt idx="28">
                  <c:v>-0.48725784859561827</c:v>
                </c:pt>
                <c:pt idx="29">
                  <c:v>-0.17603302462521242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5C-4C54-8037-0FDEDF48ECBC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-32564.5</c:v>
                </c:pt>
                <c:pt idx="1">
                  <c:v>-32521</c:v>
                </c:pt>
                <c:pt idx="2">
                  <c:v>-32057.5</c:v>
                </c:pt>
                <c:pt idx="3">
                  <c:v>-31967</c:v>
                </c:pt>
                <c:pt idx="4">
                  <c:v>-31875</c:v>
                </c:pt>
                <c:pt idx="5">
                  <c:v>-31301</c:v>
                </c:pt>
                <c:pt idx="6">
                  <c:v>-31299.5</c:v>
                </c:pt>
                <c:pt idx="7">
                  <c:v>-30793</c:v>
                </c:pt>
                <c:pt idx="8">
                  <c:v>-30790</c:v>
                </c:pt>
                <c:pt idx="9">
                  <c:v>-30788.5</c:v>
                </c:pt>
                <c:pt idx="10">
                  <c:v>-30718</c:v>
                </c:pt>
                <c:pt idx="11">
                  <c:v>-30673.5</c:v>
                </c:pt>
                <c:pt idx="12">
                  <c:v>-30345</c:v>
                </c:pt>
                <c:pt idx="13">
                  <c:v>-30299</c:v>
                </c:pt>
                <c:pt idx="14">
                  <c:v>-30072</c:v>
                </c:pt>
                <c:pt idx="15">
                  <c:v>-28846</c:v>
                </c:pt>
                <c:pt idx="16">
                  <c:v>-28634</c:v>
                </c:pt>
                <c:pt idx="17">
                  <c:v>-28525</c:v>
                </c:pt>
                <c:pt idx="18">
                  <c:v>-27778</c:v>
                </c:pt>
                <c:pt idx="19">
                  <c:v>-27389.5</c:v>
                </c:pt>
                <c:pt idx="20">
                  <c:v>-25098.5</c:v>
                </c:pt>
                <c:pt idx="21">
                  <c:v>-25087.5</c:v>
                </c:pt>
                <c:pt idx="22">
                  <c:v>-25083</c:v>
                </c:pt>
                <c:pt idx="23">
                  <c:v>-25081.5</c:v>
                </c:pt>
                <c:pt idx="24">
                  <c:v>-25080</c:v>
                </c:pt>
                <c:pt idx="25">
                  <c:v>-25078.5</c:v>
                </c:pt>
                <c:pt idx="26">
                  <c:v>-25075.5</c:v>
                </c:pt>
                <c:pt idx="27">
                  <c:v>0.5</c:v>
                </c:pt>
                <c:pt idx="28">
                  <c:v>2314.5</c:v>
                </c:pt>
                <c:pt idx="29">
                  <c:v>2823.5</c:v>
                </c:pt>
                <c:pt idx="30">
                  <c:v>5158</c:v>
                </c:pt>
                <c:pt idx="31">
                  <c:v>5664.5</c:v>
                </c:pt>
                <c:pt idx="32">
                  <c:v>5665.5</c:v>
                </c:pt>
                <c:pt idx="33">
                  <c:v>-25034.5</c:v>
                </c:pt>
                <c:pt idx="34">
                  <c:v>-25030</c:v>
                </c:pt>
                <c:pt idx="35">
                  <c:v>-18485.5</c:v>
                </c:pt>
                <c:pt idx="36">
                  <c:v>-17891.5</c:v>
                </c:pt>
                <c:pt idx="37">
                  <c:v>-17871.5</c:v>
                </c:pt>
                <c:pt idx="38">
                  <c:v>-17845.5</c:v>
                </c:pt>
                <c:pt idx="39">
                  <c:v>-17842.5</c:v>
                </c:pt>
                <c:pt idx="40">
                  <c:v>-17825.5</c:v>
                </c:pt>
                <c:pt idx="41">
                  <c:v>-17383.5</c:v>
                </c:pt>
                <c:pt idx="42">
                  <c:v>-17248.5</c:v>
                </c:pt>
                <c:pt idx="43">
                  <c:v>-17245.5</c:v>
                </c:pt>
                <c:pt idx="44">
                  <c:v>-2311</c:v>
                </c:pt>
                <c:pt idx="45">
                  <c:v>-2199</c:v>
                </c:pt>
                <c:pt idx="46">
                  <c:v>-1039</c:v>
                </c:pt>
                <c:pt idx="47">
                  <c:v>-577</c:v>
                </c:pt>
                <c:pt idx="48">
                  <c:v>-89</c:v>
                </c:pt>
                <c:pt idx="49">
                  <c:v>0</c:v>
                </c:pt>
                <c:pt idx="50">
                  <c:v>580</c:v>
                </c:pt>
                <c:pt idx="51">
                  <c:v>600</c:v>
                </c:pt>
                <c:pt idx="52">
                  <c:v>695</c:v>
                </c:pt>
                <c:pt idx="53">
                  <c:v>706</c:v>
                </c:pt>
                <c:pt idx="54">
                  <c:v>709</c:v>
                </c:pt>
                <c:pt idx="55">
                  <c:v>738</c:v>
                </c:pt>
                <c:pt idx="56">
                  <c:v>784</c:v>
                </c:pt>
                <c:pt idx="57">
                  <c:v>1263</c:v>
                </c:pt>
                <c:pt idx="58">
                  <c:v>1709.5</c:v>
                </c:pt>
              </c:numCache>
            </c:numRef>
          </c:xVal>
          <c:yVal>
            <c:numRef>
              <c:f>B!$M$21:$M$999</c:f>
              <c:numCache>
                <c:formatCode>General</c:formatCode>
                <c:ptCount val="979"/>
                <c:pt idx="31">
                  <c:v>-0.16226676748192403</c:v>
                </c:pt>
                <c:pt idx="32">
                  <c:v>0.15193033432296943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5C-4C54-8037-0FDEDF48ECBC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B!$F$21:$F$999</c:f>
              <c:numCache>
                <c:formatCode>General</c:formatCode>
                <c:ptCount val="979"/>
                <c:pt idx="0">
                  <c:v>-32564.5</c:v>
                </c:pt>
                <c:pt idx="1">
                  <c:v>-32521</c:v>
                </c:pt>
                <c:pt idx="2">
                  <c:v>-32057.5</c:v>
                </c:pt>
                <c:pt idx="3">
                  <c:v>-31967</c:v>
                </c:pt>
                <c:pt idx="4">
                  <c:v>-31875</c:v>
                </c:pt>
                <c:pt idx="5">
                  <c:v>-31301</c:v>
                </c:pt>
                <c:pt idx="6">
                  <c:v>-31299.5</c:v>
                </c:pt>
                <c:pt idx="7">
                  <c:v>-30793</c:v>
                </c:pt>
                <c:pt idx="8">
                  <c:v>-30790</c:v>
                </c:pt>
                <c:pt idx="9">
                  <c:v>-30788.5</c:v>
                </c:pt>
                <c:pt idx="10">
                  <c:v>-30718</c:v>
                </c:pt>
                <c:pt idx="11">
                  <c:v>-30673.5</c:v>
                </c:pt>
                <c:pt idx="12">
                  <c:v>-30345</c:v>
                </c:pt>
                <c:pt idx="13">
                  <c:v>-30299</c:v>
                </c:pt>
                <c:pt idx="14">
                  <c:v>-30072</c:v>
                </c:pt>
                <c:pt idx="15">
                  <c:v>-28846</c:v>
                </c:pt>
                <c:pt idx="16">
                  <c:v>-28634</c:v>
                </c:pt>
                <c:pt idx="17">
                  <c:v>-28525</c:v>
                </c:pt>
                <c:pt idx="18">
                  <c:v>-27778</c:v>
                </c:pt>
                <c:pt idx="19">
                  <c:v>-27389.5</c:v>
                </c:pt>
                <c:pt idx="20">
                  <c:v>-25098.5</c:v>
                </c:pt>
                <c:pt idx="21">
                  <c:v>-25087.5</c:v>
                </c:pt>
                <c:pt idx="22">
                  <c:v>-25083</c:v>
                </c:pt>
                <c:pt idx="23">
                  <c:v>-25081.5</c:v>
                </c:pt>
                <c:pt idx="24">
                  <c:v>-25080</c:v>
                </c:pt>
                <c:pt idx="25">
                  <c:v>-25078.5</c:v>
                </c:pt>
                <c:pt idx="26">
                  <c:v>-25075.5</c:v>
                </c:pt>
                <c:pt idx="27">
                  <c:v>0.5</c:v>
                </c:pt>
                <c:pt idx="28">
                  <c:v>2314.5</c:v>
                </c:pt>
                <c:pt idx="29">
                  <c:v>2823.5</c:v>
                </c:pt>
                <c:pt idx="30">
                  <c:v>5158</c:v>
                </c:pt>
                <c:pt idx="31">
                  <c:v>5664.5</c:v>
                </c:pt>
                <c:pt idx="32">
                  <c:v>5665.5</c:v>
                </c:pt>
                <c:pt idx="33">
                  <c:v>-25034.5</c:v>
                </c:pt>
                <c:pt idx="34">
                  <c:v>-25030</c:v>
                </c:pt>
                <c:pt idx="35">
                  <c:v>-18485.5</c:v>
                </c:pt>
                <c:pt idx="36">
                  <c:v>-17891.5</c:v>
                </c:pt>
                <c:pt idx="37">
                  <c:v>-17871.5</c:v>
                </c:pt>
                <c:pt idx="38">
                  <c:v>-17845.5</c:v>
                </c:pt>
                <c:pt idx="39">
                  <c:v>-17842.5</c:v>
                </c:pt>
                <c:pt idx="40">
                  <c:v>-17825.5</c:v>
                </c:pt>
                <c:pt idx="41">
                  <c:v>-17383.5</c:v>
                </c:pt>
                <c:pt idx="42">
                  <c:v>-17248.5</c:v>
                </c:pt>
                <c:pt idx="43">
                  <c:v>-17245.5</c:v>
                </c:pt>
                <c:pt idx="44">
                  <c:v>-2311</c:v>
                </c:pt>
                <c:pt idx="45">
                  <c:v>-2199</c:v>
                </c:pt>
                <c:pt idx="46">
                  <c:v>-1039</c:v>
                </c:pt>
                <c:pt idx="47">
                  <c:v>-577</c:v>
                </c:pt>
                <c:pt idx="48">
                  <c:v>-89</c:v>
                </c:pt>
                <c:pt idx="49">
                  <c:v>0</c:v>
                </c:pt>
                <c:pt idx="50">
                  <c:v>580</c:v>
                </c:pt>
                <c:pt idx="51">
                  <c:v>600</c:v>
                </c:pt>
                <c:pt idx="52">
                  <c:v>695</c:v>
                </c:pt>
                <c:pt idx="53">
                  <c:v>706</c:v>
                </c:pt>
                <c:pt idx="54">
                  <c:v>709</c:v>
                </c:pt>
                <c:pt idx="55">
                  <c:v>738</c:v>
                </c:pt>
                <c:pt idx="56">
                  <c:v>784</c:v>
                </c:pt>
                <c:pt idx="57">
                  <c:v>1263</c:v>
                </c:pt>
                <c:pt idx="58">
                  <c:v>1709.5</c:v>
                </c:pt>
              </c:numCache>
            </c:numRef>
          </c:xVal>
          <c:yVal>
            <c:numRef>
              <c:f>B!$N$21:$N$999</c:f>
              <c:numCache>
                <c:formatCode>General</c:formatCode>
                <c:ptCount val="979"/>
                <c:pt idx="0">
                  <c:v>4.4736914815029616E-2</c:v>
                </c:pt>
                <c:pt idx="1">
                  <c:v>4.2498756887298983E-2</c:v>
                </c:pt>
                <c:pt idx="2">
                  <c:v>1.8650798278032177E-2</c:v>
                </c:pt>
                <c:pt idx="3">
                  <c:v>1.3994400750225067E-2</c:v>
                </c:pt>
                <c:pt idx="4">
                  <c:v>9.2608253628410075E-3</c:v>
                </c:pt>
                <c:pt idx="5">
                  <c:v>-2.0272568901925192E-2</c:v>
                </c:pt>
                <c:pt idx="6">
                  <c:v>-2.0349746761502141E-2</c:v>
                </c:pt>
                <c:pt idx="7">
                  <c:v>-4.6410137345306968E-2</c:v>
                </c:pt>
                <c:pt idx="8">
                  <c:v>-4.6564493064460866E-2</c:v>
                </c:pt>
                <c:pt idx="9">
                  <c:v>-4.6641670924037815E-2</c:v>
                </c:pt>
                <c:pt idx="10">
                  <c:v>-5.0269030324152641E-2</c:v>
                </c:pt>
                <c:pt idx="11">
                  <c:v>-5.2558640158267833E-2</c:v>
                </c:pt>
                <c:pt idx="12">
                  <c:v>-6.9460591405612337E-2</c:v>
                </c:pt>
                <c:pt idx="13">
                  <c:v>-7.1827379099304256E-2</c:v>
                </c:pt>
                <c:pt idx="14">
                  <c:v>-8.3506961848610839E-2</c:v>
                </c:pt>
                <c:pt idx="15">
                  <c:v>-0.14658699907614259</c:v>
                </c:pt>
                <c:pt idx="16">
                  <c:v>-0.1574948032296799</c:v>
                </c:pt>
                <c:pt idx="17">
                  <c:v>-0.16310306102560235</c:v>
                </c:pt>
                <c:pt idx="18">
                  <c:v>-0.20153763509490585</c:v>
                </c:pt>
                <c:pt idx="19">
                  <c:v>-0.22152670072532699</c:v>
                </c:pt>
                <c:pt idx="20">
                  <c:v>-0.33940301825246832</c:v>
                </c:pt>
                <c:pt idx="21">
                  <c:v>-0.33996898922269891</c:v>
                </c:pt>
                <c:pt idx="22">
                  <c:v>-0.34020052280142976</c:v>
                </c:pt>
                <c:pt idx="23">
                  <c:v>-0.34027770066100671</c:v>
                </c:pt>
                <c:pt idx="24">
                  <c:v>-0.34035487852058344</c:v>
                </c:pt>
                <c:pt idx="25">
                  <c:v>-0.34043205638016039</c:v>
                </c:pt>
                <c:pt idx="26">
                  <c:v>-0.34058641209931428</c:v>
                </c:pt>
                <c:pt idx="27">
                  <c:v>-1.630794416599793</c:v>
                </c:pt>
                <c:pt idx="28">
                  <c:v>-1.7498541279737803</c:v>
                </c:pt>
                <c:pt idx="29">
                  <c:v>-1.7760431483235468</c:v>
                </c:pt>
                <c:pt idx="30">
                  <c:v>-1.8961576237784186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5C-4C54-8037-0FDEDF48E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492712"/>
        <c:axId val="1"/>
      </c:scatterChart>
      <c:valAx>
        <c:axId val="777492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1940224643644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88552188552187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492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942778617319299"/>
          <c:y val="0.91900605882208652"/>
          <c:w val="0.86363777760103222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200026</xdr:colOff>
      <xdr:row>0</xdr:row>
      <xdr:rowOff>1</xdr:rowOff>
    </xdr:from>
    <xdr:to>
      <xdr:col>26</xdr:col>
      <xdr:colOff>342901</xdr:colOff>
      <xdr:row>17</xdr:row>
      <xdr:rowOff>114301</xdr:rowOff>
    </xdr:to>
    <xdr:graphicFrame macro="">
      <xdr:nvGraphicFramePr>
        <xdr:cNvPr id="52232" name="Chart 2">
          <a:extLst>
            <a:ext uri="{FF2B5EF4-FFF2-40B4-BE49-F238E27FC236}">
              <a16:creationId xmlns:a16="http://schemas.microsoft.com/office/drawing/2014/main" id="{FBC6AD8C-C47A-226A-5449-36F16F58E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85724</xdr:colOff>
      <xdr:row>0</xdr:row>
      <xdr:rowOff>9525</xdr:rowOff>
    </xdr:from>
    <xdr:to>
      <xdr:col>17</xdr:col>
      <xdr:colOff>104774</xdr:colOff>
      <xdr:row>18</xdr:row>
      <xdr:rowOff>38100</xdr:rowOff>
    </xdr:to>
    <xdr:graphicFrame macro="">
      <xdr:nvGraphicFramePr>
        <xdr:cNvPr id="52234" name="Chart 4">
          <a:extLst>
            <a:ext uri="{FF2B5EF4-FFF2-40B4-BE49-F238E27FC236}">
              <a16:creationId xmlns:a16="http://schemas.microsoft.com/office/drawing/2014/main" id="{563BD219-3A5B-47E7-1E4C-165141146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10</xdr:col>
      <xdr:colOff>276225</xdr:colOff>
      <xdr:row>19</xdr:row>
      <xdr:rowOff>123825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71C0DFD-7DDD-2EDE-3545-CCC441747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114300</xdr:rowOff>
    </xdr:from>
    <xdr:to>
      <xdr:col>17</xdr:col>
      <xdr:colOff>123825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5B9B81C-EA4A-5CB7-311C-F85091F07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0</xdr:row>
      <xdr:rowOff>114300</xdr:rowOff>
    </xdr:from>
    <xdr:to>
      <xdr:col>14</xdr:col>
      <xdr:colOff>0</xdr:colOff>
      <xdr:row>18</xdr:row>
      <xdr:rowOff>142875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4F2C5824-1C86-97BE-1512-15AD83610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89" TargetMode="External"/><Relationship Id="rId13" Type="http://schemas.openxmlformats.org/officeDocument/2006/relationships/hyperlink" Target="http://www.bav-astro.de/sfs/BAVM_link.php?BAVMnr=89" TargetMode="External"/><Relationship Id="rId18" Type="http://schemas.openxmlformats.org/officeDocument/2006/relationships/hyperlink" Target="http://www.bav-astro.de/sfs/BAVM_link.php?BAVMnr=158" TargetMode="External"/><Relationship Id="rId26" Type="http://schemas.openxmlformats.org/officeDocument/2006/relationships/hyperlink" Target="http://www.konkoly.hu/cgi-bin/IBVS?5760" TargetMode="External"/><Relationship Id="rId3" Type="http://schemas.openxmlformats.org/officeDocument/2006/relationships/hyperlink" Target="http://www.bav-astro.de/sfs/BAVM_link.php?BAVMnr=68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konkoly.hu/cgi-bin/IBVS?6042" TargetMode="External"/><Relationship Id="rId7" Type="http://schemas.openxmlformats.org/officeDocument/2006/relationships/hyperlink" Target="http://www.bav-astro.de/sfs/BAVM_link.php?BAVMnr=89" TargetMode="External"/><Relationship Id="rId12" Type="http://schemas.openxmlformats.org/officeDocument/2006/relationships/hyperlink" Target="http://www.bav-astro.de/sfs/BAVM_link.php?BAVMnr=89" TargetMode="External"/><Relationship Id="rId17" Type="http://schemas.openxmlformats.org/officeDocument/2006/relationships/hyperlink" Target="http://www.bav-astro.de/sfs/BAVM_link.php?BAVMnr=152" TargetMode="External"/><Relationship Id="rId25" Type="http://schemas.openxmlformats.org/officeDocument/2006/relationships/hyperlink" Target="http://www.bav-astro.de/sfs/BAVM_link.php?BAVMnr=186" TargetMode="External"/><Relationship Id="rId33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117" TargetMode="External"/><Relationship Id="rId20" Type="http://schemas.openxmlformats.org/officeDocument/2006/relationships/hyperlink" Target="http://www.konkoly.hu/cgi-bin/IBVS?5602" TargetMode="External"/><Relationship Id="rId29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68" TargetMode="External"/><Relationship Id="rId11" Type="http://schemas.openxmlformats.org/officeDocument/2006/relationships/hyperlink" Target="http://www.bav-astro.de/sfs/BAVM_link.php?BAVMnr=89" TargetMode="External"/><Relationship Id="rId24" Type="http://schemas.openxmlformats.org/officeDocument/2006/relationships/hyperlink" Target="http://www.bav-astro.de/sfs/BAVM_link.php?BAVMnr=178" TargetMode="External"/><Relationship Id="rId32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bav-astro.de/sfs/BAVM_link.php?BAVMnr=68" TargetMode="External"/><Relationship Id="rId15" Type="http://schemas.openxmlformats.org/officeDocument/2006/relationships/hyperlink" Target="http://www.bav-astro.de/sfs/BAVM_link.php?BAVMnr=89" TargetMode="External"/><Relationship Id="rId23" Type="http://schemas.openxmlformats.org/officeDocument/2006/relationships/hyperlink" Target="http://www.bav-astro.de/sfs/BAVM_link.php?BAVMnr=178" TargetMode="External"/><Relationship Id="rId28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89" TargetMode="External"/><Relationship Id="rId19" Type="http://schemas.openxmlformats.org/officeDocument/2006/relationships/hyperlink" Target="http://www.konkoly.hu/cgi-bin/IBVS?5371" TargetMode="External"/><Relationship Id="rId31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www.bav-astro.de/sfs/BAVM_link.php?BAVMnr=89" TargetMode="External"/><Relationship Id="rId14" Type="http://schemas.openxmlformats.org/officeDocument/2006/relationships/hyperlink" Target="http://www.bav-astro.de/sfs/BAVM_link.php?BAVMnr=89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bav-astro.de/sfs/BAVM_link.php?BAVMnr=193" TargetMode="External"/><Relationship Id="rId30" Type="http://schemas.openxmlformats.org/officeDocument/2006/relationships/hyperlink" Target="http://www.bav-astro.de/sfs/BAVM_link.php?BAVMnr=212" TargetMode="External"/><Relationship Id="rId35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</sheetPr>
  <dimension ref="A1:AK111"/>
  <sheetViews>
    <sheetView tabSelected="1" workbookViewId="0">
      <pane xSplit="13" ySplit="22" topLeftCell="N90" activePane="bottomRight" state="frozen"/>
      <selection pane="topRight" activeCell="N1" sqref="N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8" width="8.5703125" customWidth="1"/>
    <col min="9" max="9" width="12" customWidth="1"/>
    <col min="10" max="10" width="11.42578125" customWidth="1"/>
    <col min="11" max="13" width="8.5703125" customWidth="1"/>
    <col min="14" max="14" width="8" customWidth="1"/>
    <col min="15" max="15" width="7.7109375" customWidth="1"/>
    <col min="16" max="20" width="9.85546875" customWidth="1"/>
  </cols>
  <sheetData>
    <row r="1" spans="1:6" ht="20.25" x14ac:dyDescent="0.2">
      <c r="A1" s="6" t="s">
        <v>76</v>
      </c>
      <c r="B1" s="7"/>
      <c r="C1" s="15"/>
      <c r="D1" s="7"/>
    </row>
    <row r="2" spans="1:6" x14ac:dyDescent="0.2">
      <c r="A2" s="7" t="s">
        <v>27</v>
      </c>
      <c r="B2" s="7" t="s">
        <v>28</v>
      </c>
      <c r="C2" s="7"/>
      <c r="D2" s="7"/>
    </row>
    <row r="3" spans="1:6" x14ac:dyDescent="0.2">
      <c r="A3" s="7"/>
      <c r="B3" s="7"/>
      <c r="C3" s="7"/>
      <c r="D3" s="7"/>
    </row>
    <row r="4" spans="1:6" ht="14.25" thickTop="1" thickBot="1" x14ac:dyDescent="0.25">
      <c r="A4" s="8" t="s">
        <v>1</v>
      </c>
      <c r="B4" s="7"/>
      <c r="C4" s="9">
        <v>27955.137999999999</v>
      </c>
      <c r="D4" s="10">
        <v>0.65163561965453798</v>
      </c>
    </row>
    <row r="5" spans="1:6" ht="13.5" thickTop="1" x14ac:dyDescent="0.2">
      <c r="A5" s="43" t="s">
        <v>61</v>
      </c>
      <c r="B5" s="7"/>
      <c r="C5" s="44">
        <v>-9.5</v>
      </c>
      <c r="D5" s="7" t="s">
        <v>62</v>
      </c>
    </row>
    <row r="6" spans="1:6" x14ac:dyDescent="0.2">
      <c r="A6" s="8" t="s">
        <v>2</v>
      </c>
      <c r="B6" s="7"/>
      <c r="C6" s="44" t="s">
        <v>68</v>
      </c>
      <c r="D6" s="7"/>
    </row>
    <row r="7" spans="1:6" x14ac:dyDescent="0.2">
      <c r="A7" s="7" t="s">
        <v>3</v>
      </c>
      <c r="B7" s="7"/>
      <c r="C7" s="7">
        <v>49177.462899999999</v>
      </c>
      <c r="D7" s="7"/>
    </row>
    <row r="8" spans="1:6" x14ac:dyDescent="0.2">
      <c r="A8" s="7" t="s">
        <v>4</v>
      </c>
      <c r="B8" s="7"/>
      <c r="C8" s="11">
        <v>0.483296</v>
      </c>
      <c r="D8" s="11">
        <f>+(C52-C51)/1.5</f>
        <v>0.65066666666825768</v>
      </c>
    </row>
    <row r="9" spans="1:6" x14ac:dyDescent="0.2">
      <c r="A9" s="50" t="s">
        <v>66</v>
      </c>
      <c r="B9" s="51">
        <v>85</v>
      </c>
      <c r="C9" s="46" t="str">
        <f>"F"&amp;B9</f>
        <v>F85</v>
      </c>
      <c r="D9" s="16" t="str">
        <f>"G"&amp;B9</f>
        <v>G85</v>
      </c>
    </row>
    <row r="10" spans="1:6" ht="13.5" thickBot="1" x14ac:dyDescent="0.25">
      <c r="A10" s="7"/>
      <c r="B10" s="7"/>
      <c r="C10" s="3" t="s">
        <v>22</v>
      </c>
      <c r="D10" s="3" t="s">
        <v>23</v>
      </c>
      <c r="E10" s="7"/>
    </row>
    <row r="11" spans="1:6" x14ac:dyDescent="0.2">
      <c r="A11" s="7" t="s">
        <v>18</v>
      </c>
      <c r="B11" s="7"/>
      <c r="C11" s="45">
        <f ca="1">INTERCEPT(INDIRECT($D$9):G990,INDIRECT($C$9):F990)</f>
        <v>-1.1910957607319103E-3</v>
      </c>
      <c r="D11" s="2"/>
      <c r="E11" s="7"/>
    </row>
    <row r="12" spans="1:6" x14ac:dyDescent="0.2">
      <c r="A12" s="7" t="s">
        <v>19</v>
      </c>
      <c r="B12" s="7"/>
      <c r="C12" s="45">
        <f ca="1">SLOPE(INDIRECT($D$9):G990,INDIRECT($C$9):F990)</f>
        <v>-5.6909724546595202E-7</v>
      </c>
      <c r="D12" s="2"/>
      <c r="E12" s="7"/>
    </row>
    <row r="13" spans="1:6" x14ac:dyDescent="0.2">
      <c r="A13" s="7" t="s">
        <v>21</v>
      </c>
      <c r="B13" s="7"/>
      <c r="C13" s="2" t="s">
        <v>16</v>
      </c>
    </row>
    <row r="14" spans="1:6" x14ac:dyDescent="0.2">
      <c r="A14" s="7"/>
      <c r="B14" s="7"/>
      <c r="C14" s="7"/>
    </row>
    <row r="15" spans="1:6" x14ac:dyDescent="0.2">
      <c r="A15" s="12" t="s">
        <v>20</v>
      </c>
      <c r="B15" s="7"/>
      <c r="C15" s="24">
        <f ca="1">(C7+C11)+(C8+C12)*INT(MAX(F21:F3531))</f>
        <v>58806.639874210719</v>
      </c>
      <c r="E15" s="47" t="s">
        <v>69</v>
      </c>
      <c r="F15" s="44">
        <v>1</v>
      </c>
    </row>
    <row r="16" spans="1:6" x14ac:dyDescent="0.2">
      <c r="A16" s="8" t="s">
        <v>6</v>
      </c>
      <c r="B16" s="7"/>
      <c r="C16" s="25">
        <f ca="1">+C8+C12</f>
        <v>0.48329543090275456</v>
      </c>
      <c r="E16" s="47" t="s">
        <v>63</v>
      </c>
      <c r="F16" s="48">
        <f ca="1">NOW()+15018.5+$C$5/24</f>
        <v>60340.72576030092</v>
      </c>
    </row>
    <row r="17" spans="1:21" ht="13.5" thickBot="1" x14ac:dyDescent="0.25">
      <c r="A17" s="47" t="s">
        <v>52</v>
      </c>
      <c r="B17" s="7"/>
      <c r="C17" s="7">
        <f>COUNT(C21:C2189)</f>
        <v>91</v>
      </c>
      <c r="E17" s="47" t="s">
        <v>70</v>
      </c>
      <c r="F17" s="48">
        <f ca="1">ROUND(2*(F16-$C$7)/$C$8,0)/2+F15</f>
        <v>23099</v>
      </c>
    </row>
    <row r="18" spans="1:21" ht="14.25" thickTop="1" thickBot="1" x14ac:dyDescent="0.25">
      <c r="A18" s="8" t="s">
        <v>7</v>
      </c>
      <c r="B18" s="7"/>
      <c r="C18" s="13">
        <f ca="1">+C15</f>
        <v>58806.639874210719</v>
      </c>
      <c r="D18" s="14">
        <f ca="1">+C16</f>
        <v>0.48329543090275456</v>
      </c>
      <c r="E18" s="47" t="s">
        <v>64</v>
      </c>
      <c r="F18" s="16">
        <f ca="1">ROUND(2*(F16-$C$15)/$C$16,0)/2+F15</f>
        <v>3175</v>
      </c>
    </row>
    <row r="19" spans="1:21" ht="13.5" thickTop="1" x14ac:dyDescent="0.2">
      <c r="E19" s="47" t="s">
        <v>65</v>
      </c>
      <c r="F19" s="49">
        <f ca="1">+$C$15+$C$16*F18-15018.5-$C$5/24</f>
        <v>45322.998700660304</v>
      </c>
    </row>
    <row r="20" spans="1:21" ht="13.5" thickBot="1" x14ac:dyDescent="0.25">
      <c r="A20" s="3" t="s">
        <v>8</v>
      </c>
      <c r="B20" s="3" t="s">
        <v>9</v>
      </c>
      <c r="C20" s="3" t="s">
        <v>10</v>
      </c>
      <c r="D20" s="3" t="s">
        <v>15</v>
      </c>
      <c r="E20" s="3" t="s">
        <v>11</v>
      </c>
      <c r="F20" s="3" t="s">
        <v>12</v>
      </c>
      <c r="G20" s="3" t="s">
        <v>13</v>
      </c>
      <c r="H20" s="5" t="s">
        <v>72</v>
      </c>
      <c r="I20" s="5" t="s">
        <v>88</v>
      </c>
      <c r="J20" s="5" t="s">
        <v>83</v>
      </c>
      <c r="K20" s="5" t="s">
        <v>81</v>
      </c>
      <c r="L20" s="5" t="s">
        <v>362</v>
      </c>
      <c r="M20" s="5" t="s">
        <v>363</v>
      </c>
      <c r="N20" s="5" t="s">
        <v>25</v>
      </c>
      <c r="O20" s="4" t="s">
        <v>24</v>
      </c>
      <c r="P20" s="3" t="s">
        <v>17</v>
      </c>
      <c r="Q20" s="3"/>
      <c r="R20" s="3"/>
      <c r="S20" s="3"/>
      <c r="T20" s="3"/>
      <c r="U20" s="55" t="s">
        <v>75</v>
      </c>
    </row>
    <row r="21" spans="1:21" x14ac:dyDescent="0.2">
      <c r="A21" s="7" t="s">
        <v>14</v>
      </c>
      <c r="B21" s="7"/>
      <c r="C21" s="23">
        <v>27955.137999999999</v>
      </c>
      <c r="D21" s="23" t="s">
        <v>16</v>
      </c>
      <c r="E21">
        <f t="shared" ref="E21:E52" si="0">+(C21-C$7)/C$8</f>
        <v>-43911.650210223132</v>
      </c>
      <c r="F21">
        <f t="shared" ref="F21:F52" si="1">ROUND(2*E21,0)/2</f>
        <v>-43911.5</v>
      </c>
      <c r="G21">
        <f t="shared" ref="G21:G52" si="2">+C21-(C$7+F21*C$8)</f>
        <v>-7.2595999998156913E-2</v>
      </c>
      <c r="H21">
        <f>+G21</f>
        <v>-7.2595999998156913E-2</v>
      </c>
      <c r="N21">
        <f t="shared" ref="N21:N52" ca="1" si="3">+C$11+C$12*F21</f>
        <v>2.379881793354624E-2</v>
      </c>
      <c r="P21" s="1">
        <f t="shared" ref="P21:P52" si="4">+C21-15018.5</f>
        <v>12936.637999999999</v>
      </c>
      <c r="Q21" s="1"/>
      <c r="R21" s="1"/>
      <c r="S21" s="1"/>
      <c r="T21" s="1"/>
    </row>
    <row r="22" spans="1:21" x14ac:dyDescent="0.2">
      <c r="A22" s="52" t="s">
        <v>29</v>
      </c>
      <c r="B22" s="53" t="s">
        <v>54</v>
      </c>
      <c r="C22" s="52">
        <v>27955.438999999998</v>
      </c>
      <c r="D22" s="52" t="s">
        <v>72</v>
      </c>
      <c r="E22">
        <f t="shared" si="0"/>
        <v>-43911.027403495995</v>
      </c>
      <c r="F22">
        <f t="shared" si="1"/>
        <v>-43911</v>
      </c>
      <c r="G22">
        <f t="shared" si="2"/>
        <v>-1.324400000157766E-2</v>
      </c>
      <c r="I22">
        <f>G22</f>
        <v>-1.324400000157766E-2</v>
      </c>
      <c r="N22">
        <f t="shared" ca="1" si="3"/>
        <v>2.3798533384923506E-2</v>
      </c>
      <c r="P22" s="1">
        <f t="shared" si="4"/>
        <v>12936.938999999998</v>
      </c>
      <c r="Q22" s="1"/>
      <c r="R22" s="1"/>
      <c r="S22" s="1"/>
      <c r="T22" s="1"/>
    </row>
    <row r="23" spans="1:21" x14ac:dyDescent="0.2">
      <c r="A23" s="7" t="s">
        <v>29</v>
      </c>
      <c r="B23" s="7"/>
      <c r="C23" s="54">
        <v>27983.471000000001</v>
      </c>
      <c r="D23" s="23" t="s">
        <v>16</v>
      </c>
      <c r="E23">
        <f t="shared" si="0"/>
        <v>-43853.025681983709</v>
      </c>
      <c r="F23">
        <f t="shared" si="1"/>
        <v>-43853</v>
      </c>
      <c r="G23">
        <f t="shared" si="2"/>
        <v>-1.2411999996402301E-2</v>
      </c>
      <c r="I23">
        <f>+G23</f>
        <v>-1.2411999996402301E-2</v>
      </c>
      <c r="N23">
        <f t="shared" ca="1" si="3"/>
        <v>2.3765525744686482E-2</v>
      </c>
      <c r="P23" s="1">
        <f t="shared" si="4"/>
        <v>12964.971000000001</v>
      </c>
      <c r="Q23" s="1"/>
      <c r="R23" s="1"/>
      <c r="S23" s="1"/>
      <c r="T23" s="1"/>
    </row>
    <row r="24" spans="1:21" x14ac:dyDescent="0.2">
      <c r="A24" s="7" t="s">
        <v>29</v>
      </c>
      <c r="B24" s="27"/>
      <c r="C24" s="38">
        <v>27983.471000000001</v>
      </c>
      <c r="D24" s="37" t="s">
        <v>16</v>
      </c>
      <c r="E24">
        <f t="shared" si="0"/>
        <v>-43853.025681983709</v>
      </c>
      <c r="F24">
        <f t="shared" si="1"/>
        <v>-43853</v>
      </c>
      <c r="G24">
        <f t="shared" si="2"/>
        <v>-1.2411999996402301E-2</v>
      </c>
      <c r="I24">
        <f>+G24</f>
        <v>-1.2411999996402301E-2</v>
      </c>
      <c r="N24">
        <f t="shared" ca="1" si="3"/>
        <v>2.3765525744686482E-2</v>
      </c>
      <c r="P24" s="1">
        <f t="shared" si="4"/>
        <v>12964.971000000001</v>
      </c>
      <c r="Q24" s="1"/>
      <c r="R24" s="1"/>
      <c r="S24" s="1"/>
      <c r="T24" s="1"/>
    </row>
    <row r="25" spans="1:21" x14ac:dyDescent="0.2">
      <c r="A25" s="7" t="s">
        <v>29</v>
      </c>
      <c r="B25" s="7"/>
      <c r="C25" s="54">
        <v>28285.564999999999</v>
      </c>
      <c r="D25" s="23" t="s">
        <v>16</v>
      </c>
      <c r="E25">
        <f t="shared" si="0"/>
        <v>-43227.955331722173</v>
      </c>
      <c r="F25">
        <f t="shared" si="1"/>
        <v>-43228</v>
      </c>
      <c r="G25">
        <f t="shared" si="2"/>
        <v>2.1587999999610474E-2</v>
      </c>
      <c r="I25">
        <f>+G25</f>
        <v>2.1587999999610474E-2</v>
      </c>
      <c r="N25">
        <f t="shared" ca="1" si="3"/>
        <v>2.3409839966270263E-2</v>
      </c>
      <c r="P25" s="1">
        <f t="shared" si="4"/>
        <v>13267.064999999999</v>
      </c>
      <c r="Q25" s="1"/>
      <c r="R25" s="1"/>
      <c r="S25" s="1"/>
      <c r="T25" s="1"/>
    </row>
    <row r="26" spans="1:21" x14ac:dyDescent="0.2">
      <c r="A26" s="7" t="s">
        <v>29</v>
      </c>
      <c r="B26" s="27"/>
      <c r="C26" s="38">
        <v>28285.564999999999</v>
      </c>
      <c r="D26" s="37" t="s">
        <v>16</v>
      </c>
      <c r="E26">
        <f t="shared" si="0"/>
        <v>-43227.955331722173</v>
      </c>
      <c r="F26">
        <f t="shared" si="1"/>
        <v>-43228</v>
      </c>
      <c r="G26">
        <f t="shared" si="2"/>
        <v>2.1587999999610474E-2</v>
      </c>
      <c r="I26">
        <f>+G26</f>
        <v>2.1587999999610474E-2</v>
      </c>
      <c r="N26">
        <f t="shared" ca="1" si="3"/>
        <v>2.3409839966270263E-2</v>
      </c>
      <c r="P26" s="1">
        <f t="shared" si="4"/>
        <v>13267.064999999999</v>
      </c>
      <c r="Q26" s="1"/>
      <c r="R26" s="1"/>
      <c r="S26" s="1"/>
      <c r="T26" s="1"/>
    </row>
    <row r="27" spans="1:21" x14ac:dyDescent="0.2">
      <c r="A27" s="7" t="s">
        <v>29</v>
      </c>
      <c r="B27" s="7"/>
      <c r="C27" s="54">
        <v>28344.467000000001</v>
      </c>
      <c r="D27" s="23" t="s">
        <v>16</v>
      </c>
      <c r="E27">
        <f t="shared" si="0"/>
        <v>-43106.079710984566</v>
      </c>
      <c r="F27">
        <f t="shared" si="1"/>
        <v>-43106</v>
      </c>
      <c r="G27">
        <f t="shared" si="2"/>
        <v>-3.8523999999597436E-2</v>
      </c>
      <c r="I27">
        <f>+G27</f>
        <v>-3.8523999999597436E-2</v>
      </c>
      <c r="N27">
        <f t="shared" ca="1" si="3"/>
        <v>2.3340410102323416E-2</v>
      </c>
      <c r="P27" s="1">
        <f t="shared" si="4"/>
        <v>13325.967000000001</v>
      </c>
      <c r="Q27" s="1"/>
      <c r="R27" s="1"/>
      <c r="S27" s="1"/>
      <c r="T27" s="1"/>
    </row>
    <row r="28" spans="1:21" x14ac:dyDescent="0.2">
      <c r="A28" s="7" t="s">
        <v>29</v>
      </c>
      <c r="B28" s="27"/>
      <c r="C28" s="38">
        <v>28344.467000000001</v>
      </c>
      <c r="D28" s="37" t="s">
        <v>16</v>
      </c>
      <c r="E28">
        <f t="shared" si="0"/>
        <v>-43106.079710984566</v>
      </c>
      <c r="F28">
        <f t="shared" si="1"/>
        <v>-43106</v>
      </c>
      <c r="G28">
        <f t="shared" si="2"/>
        <v>-3.8523999999597436E-2</v>
      </c>
      <c r="I28">
        <f>+G28</f>
        <v>-3.8523999999597436E-2</v>
      </c>
      <c r="N28">
        <f t="shared" ca="1" si="3"/>
        <v>2.3340410102323416E-2</v>
      </c>
      <c r="P28" s="1">
        <f t="shared" si="4"/>
        <v>13325.967000000001</v>
      </c>
      <c r="Q28" s="1"/>
      <c r="R28" s="1"/>
      <c r="S28" s="1"/>
      <c r="T28" s="1"/>
    </row>
    <row r="29" spans="1:21" x14ac:dyDescent="0.2">
      <c r="A29" s="7" t="s">
        <v>29</v>
      </c>
      <c r="B29" s="7"/>
      <c r="C29" s="54">
        <v>28404.460999999999</v>
      </c>
      <c r="D29" s="23"/>
      <c r="E29">
        <f t="shared" si="0"/>
        <v>-42981.944605376411</v>
      </c>
      <c r="F29">
        <f t="shared" si="1"/>
        <v>-42982</v>
      </c>
      <c r="G29">
        <f t="shared" si="2"/>
        <v>2.6772000001074048E-2</v>
      </c>
      <c r="I29">
        <f>+G29</f>
        <v>2.6772000001074048E-2</v>
      </c>
      <c r="N29">
        <f t="shared" ca="1" si="3"/>
        <v>2.3269842043885637E-2</v>
      </c>
      <c r="P29" s="1">
        <f t="shared" si="4"/>
        <v>13385.960999999999</v>
      </c>
      <c r="Q29" s="1"/>
      <c r="R29" s="1"/>
      <c r="S29" s="1"/>
      <c r="T29" s="1"/>
    </row>
    <row r="30" spans="1:21" x14ac:dyDescent="0.2">
      <c r="A30" s="7" t="s">
        <v>29</v>
      </c>
      <c r="B30" s="27"/>
      <c r="C30" s="38">
        <v>28404.460999999999</v>
      </c>
      <c r="D30" s="37"/>
      <c r="E30">
        <f t="shared" si="0"/>
        <v>-42981.944605376411</v>
      </c>
      <c r="F30">
        <f t="shared" si="1"/>
        <v>-42982</v>
      </c>
      <c r="G30">
        <f t="shared" si="2"/>
        <v>2.6772000001074048E-2</v>
      </c>
      <c r="I30">
        <f>+G30</f>
        <v>2.6772000001074048E-2</v>
      </c>
      <c r="N30">
        <f t="shared" ca="1" si="3"/>
        <v>2.3269842043885637E-2</v>
      </c>
      <c r="P30" s="1">
        <f t="shared" si="4"/>
        <v>13385.960999999999</v>
      </c>
      <c r="Q30" s="1"/>
      <c r="R30" s="1"/>
      <c r="S30" s="1"/>
      <c r="T30" s="1"/>
    </row>
    <row r="31" spans="1:21" x14ac:dyDescent="0.2">
      <c r="A31" s="7" t="s">
        <v>29</v>
      </c>
      <c r="B31" s="7"/>
      <c r="C31" s="54">
        <v>28778.465</v>
      </c>
      <c r="D31" s="23"/>
      <c r="E31">
        <f t="shared" si="0"/>
        <v>-42208.083451963183</v>
      </c>
      <c r="F31">
        <f t="shared" si="1"/>
        <v>-42208</v>
      </c>
      <c r="G31">
        <f t="shared" si="2"/>
        <v>-4.0331999996851664E-2</v>
      </c>
      <c r="I31">
        <f>+G31</f>
        <v>-4.0331999996851664E-2</v>
      </c>
      <c r="N31">
        <f t="shared" ca="1" si="3"/>
        <v>2.2829360775894991E-2</v>
      </c>
      <c r="P31" s="1">
        <f t="shared" si="4"/>
        <v>13759.965</v>
      </c>
      <c r="Q31" s="1"/>
      <c r="R31" s="1"/>
      <c r="S31" s="1"/>
      <c r="T31" s="1"/>
    </row>
    <row r="32" spans="1:21" x14ac:dyDescent="0.2">
      <c r="A32" s="7" t="s">
        <v>29</v>
      </c>
      <c r="B32" s="27"/>
      <c r="C32" s="38">
        <v>28778.465</v>
      </c>
      <c r="D32" s="37"/>
      <c r="E32">
        <f t="shared" si="0"/>
        <v>-42208.083451963183</v>
      </c>
      <c r="F32">
        <f t="shared" si="1"/>
        <v>-42208</v>
      </c>
      <c r="G32">
        <f t="shared" si="2"/>
        <v>-4.0331999996851664E-2</v>
      </c>
      <c r="I32">
        <f>+G32</f>
        <v>-4.0331999996851664E-2</v>
      </c>
      <c r="N32">
        <f t="shared" ca="1" si="3"/>
        <v>2.2829360775894991E-2</v>
      </c>
      <c r="P32" s="1">
        <f t="shared" si="4"/>
        <v>13759.965</v>
      </c>
      <c r="Q32" s="1"/>
      <c r="R32" s="1"/>
      <c r="S32" s="1"/>
      <c r="T32" s="1"/>
    </row>
    <row r="33" spans="1:20" x14ac:dyDescent="0.2">
      <c r="A33" s="7" t="s">
        <v>29</v>
      </c>
      <c r="B33" s="27"/>
      <c r="C33" s="38">
        <v>28779.464</v>
      </c>
      <c r="D33" s="37"/>
      <c r="E33">
        <f t="shared" si="0"/>
        <v>-42206.016395749182</v>
      </c>
      <c r="F33">
        <f t="shared" si="1"/>
        <v>-42206</v>
      </c>
      <c r="G33">
        <f t="shared" si="2"/>
        <v>-7.9239999977289699E-3</v>
      </c>
      <c r="I33">
        <f>+G33</f>
        <v>-7.9239999977289699E-3</v>
      </c>
      <c r="N33">
        <f t="shared" ca="1" si="3"/>
        <v>2.2828222581404059E-2</v>
      </c>
      <c r="P33" s="1">
        <f t="shared" si="4"/>
        <v>13760.964</v>
      </c>
      <c r="Q33" s="1"/>
      <c r="R33" s="1"/>
      <c r="S33" s="1"/>
      <c r="T33" s="1"/>
    </row>
    <row r="34" spans="1:20" x14ac:dyDescent="0.2">
      <c r="A34" s="7" t="s">
        <v>29</v>
      </c>
      <c r="B34" s="27"/>
      <c r="C34" s="38">
        <v>29109.525000000001</v>
      </c>
      <c r="D34" s="37"/>
      <c r="E34">
        <f t="shared" si="0"/>
        <v>-41523.078817122419</v>
      </c>
      <c r="F34">
        <f t="shared" si="1"/>
        <v>-41523</v>
      </c>
      <c r="G34">
        <f t="shared" si="2"/>
        <v>-3.8091999995231163E-2</v>
      </c>
      <c r="I34">
        <f>+G34</f>
        <v>-3.8091999995231163E-2</v>
      </c>
      <c r="N34">
        <f t="shared" ca="1" si="3"/>
        <v>2.2439529162750816E-2</v>
      </c>
      <c r="P34" s="1">
        <f t="shared" si="4"/>
        <v>14091.025000000001</v>
      </c>
      <c r="Q34" s="1"/>
      <c r="R34" s="1"/>
      <c r="S34" s="1"/>
      <c r="T34" s="1"/>
    </row>
    <row r="35" spans="1:20" x14ac:dyDescent="0.2">
      <c r="A35" s="7" t="s">
        <v>29</v>
      </c>
      <c r="B35" s="27"/>
      <c r="C35" s="38">
        <v>29111.514999999999</v>
      </c>
      <c r="D35" s="37"/>
      <c r="E35">
        <f t="shared" si="0"/>
        <v>-41518.961257697141</v>
      </c>
      <c r="F35">
        <f t="shared" si="1"/>
        <v>-41519</v>
      </c>
      <c r="G35">
        <f t="shared" si="2"/>
        <v>1.8724000001384411E-2</v>
      </c>
      <c r="I35">
        <f>+G35</f>
        <v>1.8724000001384411E-2</v>
      </c>
      <c r="N35">
        <f t="shared" ca="1" si="3"/>
        <v>2.2437252773768949E-2</v>
      </c>
      <c r="P35" s="1">
        <f t="shared" si="4"/>
        <v>14093.014999999999</v>
      </c>
      <c r="Q35" s="1"/>
      <c r="R35" s="1"/>
      <c r="S35" s="1"/>
      <c r="T35" s="1"/>
    </row>
    <row r="36" spans="1:20" x14ac:dyDescent="0.2">
      <c r="A36" s="7" t="s">
        <v>29</v>
      </c>
      <c r="B36" s="27"/>
      <c r="C36" s="38">
        <v>29112.455000000002</v>
      </c>
      <c r="D36" s="37"/>
      <c r="E36">
        <f t="shared" si="0"/>
        <v>-41517.01627987816</v>
      </c>
      <c r="F36">
        <f t="shared" si="1"/>
        <v>-41517</v>
      </c>
      <c r="G36">
        <f t="shared" si="2"/>
        <v>-7.8679999969608616E-3</v>
      </c>
      <c r="I36">
        <f>+G36</f>
        <v>-7.8679999969608616E-3</v>
      </c>
      <c r="N36">
        <f t="shared" ca="1" si="3"/>
        <v>2.2436114579278018E-2</v>
      </c>
      <c r="P36" s="1">
        <f t="shared" si="4"/>
        <v>14093.955000000002</v>
      </c>
      <c r="Q36" s="1"/>
      <c r="R36" s="1"/>
      <c r="S36" s="1"/>
      <c r="T36" s="1"/>
    </row>
    <row r="37" spans="1:20" x14ac:dyDescent="0.2">
      <c r="A37" s="7" t="s">
        <v>29</v>
      </c>
      <c r="B37" s="27"/>
      <c r="C37" s="38">
        <v>29158.376</v>
      </c>
      <c r="D37" s="37"/>
      <c r="E37">
        <f t="shared" si="0"/>
        <v>-41421.999975170489</v>
      </c>
      <c r="F37">
        <f t="shared" si="1"/>
        <v>-41422</v>
      </c>
      <c r="G37">
        <f t="shared" si="2"/>
        <v>1.2000000424450263E-5</v>
      </c>
      <c r="I37">
        <f>+G37</f>
        <v>1.2000000424450263E-5</v>
      </c>
      <c r="N37">
        <f t="shared" ca="1" si="3"/>
        <v>2.2382050340958755E-2</v>
      </c>
      <c r="P37" s="1">
        <f t="shared" si="4"/>
        <v>14139.876</v>
      </c>
      <c r="Q37" s="1"/>
      <c r="R37" s="1"/>
      <c r="S37" s="1"/>
      <c r="T37" s="1"/>
    </row>
    <row r="38" spans="1:20" x14ac:dyDescent="0.2">
      <c r="A38" s="7" t="s">
        <v>29</v>
      </c>
      <c r="B38" s="27"/>
      <c r="C38" s="38">
        <v>29187.378000000001</v>
      </c>
      <c r="D38" s="37"/>
      <c r="E38">
        <f t="shared" si="0"/>
        <v>-41361.991202079051</v>
      </c>
      <c r="F38">
        <f t="shared" si="1"/>
        <v>-41362</v>
      </c>
      <c r="G38">
        <f t="shared" si="2"/>
        <v>4.2520000024524052E-3</v>
      </c>
      <c r="I38">
        <f>+G38</f>
        <v>4.2520000024524052E-3</v>
      </c>
      <c r="N38">
        <f t="shared" ca="1" si="3"/>
        <v>2.2347904506230795E-2</v>
      </c>
      <c r="P38" s="1">
        <f t="shared" si="4"/>
        <v>14168.878000000001</v>
      </c>
      <c r="Q38" s="1"/>
      <c r="R38" s="1"/>
      <c r="S38" s="1"/>
      <c r="T38" s="1"/>
    </row>
    <row r="39" spans="1:20" x14ac:dyDescent="0.2">
      <c r="A39" s="7" t="s">
        <v>29</v>
      </c>
      <c r="B39" s="27"/>
      <c r="C39" s="38">
        <v>29401.478999999999</v>
      </c>
      <c r="D39" s="37"/>
      <c r="E39">
        <f t="shared" si="0"/>
        <v>-40918.989397801757</v>
      </c>
      <c r="F39">
        <f t="shared" si="1"/>
        <v>-40919</v>
      </c>
      <c r="G39">
        <f t="shared" si="2"/>
        <v>5.1239999993413221E-3</v>
      </c>
      <c r="I39">
        <f>+G39</f>
        <v>5.1239999993413221E-3</v>
      </c>
      <c r="N39">
        <f t="shared" ca="1" si="3"/>
        <v>2.209579442648938E-2</v>
      </c>
      <c r="P39" s="1">
        <f t="shared" si="4"/>
        <v>14382.978999999999</v>
      </c>
      <c r="Q39" s="1"/>
      <c r="R39" s="1"/>
      <c r="S39" s="1"/>
      <c r="T39" s="1"/>
    </row>
    <row r="40" spans="1:20" x14ac:dyDescent="0.2">
      <c r="A40" s="7" t="s">
        <v>29</v>
      </c>
      <c r="B40" s="27"/>
      <c r="C40" s="38">
        <v>29431.472000000002</v>
      </c>
      <c r="D40" s="37"/>
      <c r="E40">
        <f t="shared" si="0"/>
        <v>-40856.930121499034</v>
      </c>
      <c r="F40">
        <f t="shared" si="1"/>
        <v>-40857</v>
      </c>
      <c r="G40">
        <f t="shared" si="2"/>
        <v>3.3772000002500135E-2</v>
      </c>
      <c r="I40">
        <f>+G40</f>
        <v>3.3772000002500135E-2</v>
      </c>
      <c r="N40">
        <f t="shared" ca="1" si="3"/>
        <v>2.2060510397270489E-2</v>
      </c>
      <c r="P40" s="1">
        <f t="shared" si="4"/>
        <v>14412.972000000002</v>
      </c>
      <c r="Q40" s="1"/>
      <c r="R40" s="1"/>
      <c r="S40" s="1"/>
      <c r="T40" s="1"/>
    </row>
    <row r="41" spans="1:20" x14ac:dyDescent="0.2">
      <c r="A41" s="7" t="s">
        <v>29</v>
      </c>
      <c r="B41" s="27"/>
      <c r="C41" s="38">
        <v>29579.342000000001</v>
      </c>
      <c r="D41" s="37"/>
      <c r="E41">
        <f t="shared" si="0"/>
        <v>-40550.968557571337</v>
      </c>
      <c r="F41">
        <f t="shared" si="1"/>
        <v>-40551</v>
      </c>
      <c r="G41">
        <f t="shared" si="2"/>
        <v>1.5196000000287313E-2</v>
      </c>
      <c r="I41">
        <f>+G41</f>
        <v>1.5196000000287313E-2</v>
      </c>
      <c r="N41">
        <f t="shared" ca="1" si="3"/>
        <v>2.188636664015791E-2</v>
      </c>
      <c r="P41" s="1">
        <f t="shared" si="4"/>
        <v>14560.842000000001</v>
      </c>
      <c r="Q41" s="1"/>
      <c r="R41" s="1"/>
      <c r="S41" s="1"/>
      <c r="T41" s="1"/>
    </row>
    <row r="42" spans="1:20" x14ac:dyDescent="0.2">
      <c r="A42" s="7" t="s">
        <v>29</v>
      </c>
      <c r="B42" s="27"/>
      <c r="C42" s="38">
        <v>30378.257000000001</v>
      </c>
      <c r="D42" s="37"/>
      <c r="E42">
        <f t="shared" si="0"/>
        <v>-38897.913287095274</v>
      </c>
      <c r="F42">
        <f t="shared" si="1"/>
        <v>-38898</v>
      </c>
      <c r="G42">
        <f t="shared" si="2"/>
        <v>4.1908000002877088E-2</v>
      </c>
      <c r="I42">
        <f>+G42</f>
        <v>4.1908000002877088E-2</v>
      </c>
      <c r="N42">
        <f t="shared" ca="1" si="3"/>
        <v>2.0945648893402689E-2</v>
      </c>
      <c r="P42" s="1">
        <f t="shared" si="4"/>
        <v>15359.757000000001</v>
      </c>
      <c r="Q42" s="1"/>
      <c r="R42" s="1"/>
      <c r="S42" s="1"/>
      <c r="T42" s="1"/>
    </row>
    <row r="43" spans="1:20" x14ac:dyDescent="0.2">
      <c r="A43" s="7" t="s">
        <v>29</v>
      </c>
      <c r="B43" s="27"/>
      <c r="C43" s="38">
        <v>30516.451000000001</v>
      </c>
      <c r="D43" s="37"/>
      <c r="E43">
        <f t="shared" si="0"/>
        <v>-38611.972579950998</v>
      </c>
      <c r="F43">
        <f t="shared" si="1"/>
        <v>-38612</v>
      </c>
      <c r="G43">
        <f t="shared" si="2"/>
        <v>1.3252000000647968E-2</v>
      </c>
      <c r="I43">
        <f>+G43</f>
        <v>1.3252000000647968E-2</v>
      </c>
      <c r="N43">
        <f t="shared" ca="1" si="3"/>
        <v>2.0782887081199429E-2</v>
      </c>
      <c r="P43" s="1">
        <f t="shared" si="4"/>
        <v>15497.951000000001</v>
      </c>
      <c r="Q43" s="1"/>
      <c r="R43" s="1"/>
      <c r="S43" s="1"/>
      <c r="T43" s="1"/>
    </row>
    <row r="44" spans="1:20" x14ac:dyDescent="0.2">
      <c r="A44" s="7" t="s">
        <v>29</v>
      </c>
      <c r="B44" s="27"/>
      <c r="C44" s="38">
        <v>30587.51</v>
      </c>
      <c r="D44" s="37"/>
      <c r="E44">
        <f t="shared" si="0"/>
        <v>-38464.942602463088</v>
      </c>
      <c r="F44">
        <f t="shared" si="1"/>
        <v>-38465</v>
      </c>
      <c r="G44">
        <f t="shared" si="2"/>
        <v>2.7740000001358567E-2</v>
      </c>
      <c r="I44">
        <f>+G44</f>
        <v>2.7740000001358567E-2</v>
      </c>
      <c r="N44">
        <f t="shared" ca="1" si="3"/>
        <v>2.0699229786115932E-2</v>
      </c>
      <c r="P44" s="1">
        <f t="shared" si="4"/>
        <v>15569.009999999998</v>
      </c>
      <c r="Q44" s="1"/>
      <c r="R44" s="1"/>
      <c r="S44" s="1"/>
      <c r="T44" s="1"/>
    </row>
    <row r="45" spans="1:20" x14ac:dyDescent="0.2">
      <c r="A45" s="7" t="s">
        <v>29</v>
      </c>
      <c r="B45" s="27"/>
      <c r="C45" s="38">
        <v>31074.243999999999</v>
      </c>
      <c r="D45" s="37"/>
      <c r="E45">
        <f t="shared" si="0"/>
        <v>-37457.828949546449</v>
      </c>
      <c r="F45">
        <f t="shared" si="1"/>
        <v>-37458</v>
      </c>
      <c r="G45">
        <f t="shared" si="2"/>
        <v>8.2667999999102904E-2</v>
      </c>
      <c r="I45">
        <f>+G45</f>
        <v>8.2667999999102904E-2</v>
      </c>
      <c r="N45">
        <f t="shared" ca="1" si="3"/>
        <v>2.012614885993172E-2</v>
      </c>
      <c r="P45" s="1">
        <f t="shared" si="4"/>
        <v>16055.743999999999</v>
      </c>
      <c r="Q45" s="1"/>
      <c r="R45" s="1"/>
      <c r="S45" s="1"/>
      <c r="T45" s="1"/>
    </row>
    <row r="46" spans="1:20" x14ac:dyDescent="0.2">
      <c r="A46" s="7" t="s">
        <v>29</v>
      </c>
      <c r="B46" s="27"/>
      <c r="C46" s="38">
        <v>31327.417000000001</v>
      </c>
      <c r="D46" s="37"/>
      <c r="E46">
        <f t="shared" si="0"/>
        <v>-36933.98228001059</v>
      </c>
      <c r="F46">
        <f t="shared" si="1"/>
        <v>-36934</v>
      </c>
      <c r="G46">
        <f t="shared" si="2"/>
        <v>8.5640000033890828E-3</v>
      </c>
      <c r="I46">
        <f>+G46</f>
        <v>8.5640000033890828E-3</v>
      </c>
      <c r="N46">
        <f t="shared" ca="1" si="3"/>
        <v>1.9827941903307562E-2</v>
      </c>
      <c r="P46" s="1">
        <f t="shared" si="4"/>
        <v>16308.917000000001</v>
      </c>
      <c r="Q46" s="1"/>
      <c r="R46" s="1"/>
      <c r="S46" s="1"/>
      <c r="T46" s="1"/>
    </row>
    <row r="47" spans="1:20" x14ac:dyDescent="0.2">
      <c r="A47" s="7" t="s">
        <v>29</v>
      </c>
      <c r="B47" s="27"/>
      <c r="C47" s="38">
        <v>32820.35</v>
      </c>
      <c r="D47" s="37"/>
      <c r="E47">
        <f t="shared" si="0"/>
        <v>-33844.916779778854</v>
      </c>
      <c r="F47">
        <f t="shared" si="1"/>
        <v>-33845</v>
      </c>
      <c r="G47">
        <f t="shared" si="2"/>
        <v>4.0220000002591405E-2</v>
      </c>
      <c r="I47">
        <f>+G47</f>
        <v>4.0220000002591405E-2</v>
      </c>
      <c r="N47">
        <f t="shared" ca="1" si="3"/>
        <v>1.8070000512063235E-2</v>
      </c>
      <c r="P47" s="1">
        <f t="shared" si="4"/>
        <v>17801.849999999999</v>
      </c>
      <c r="Q47" s="1"/>
      <c r="R47" s="1"/>
      <c r="S47" s="1"/>
      <c r="T47" s="1"/>
    </row>
    <row r="48" spans="1:20" x14ac:dyDescent="0.2">
      <c r="A48" s="7" t="s">
        <v>29</v>
      </c>
      <c r="B48" s="27"/>
      <c r="C48" s="38">
        <v>32827.569000000003</v>
      </c>
      <c r="D48" s="37"/>
      <c r="E48">
        <f t="shared" si="0"/>
        <v>-33829.979763954172</v>
      </c>
      <c r="F48">
        <f t="shared" si="1"/>
        <v>-33830</v>
      </c>
      <c r="G48">
        <f t="shared" si="2"/>
        <v>9.7800000075949356E-3</v>
      </c>
      <c r="I48">
        <f>+G48</f>
        <v>9.7800000075949356E-3</v>
      </c>
      <c r="N48">
        <f t="shared" ca="1" si="3"/>
        <v>1.8061464053381247E-2</v>
      </c>
      <c r="P48" s="1">
        <f t="shared" si="4"/>
        <v>17809.069000000003</v>
      </c>
      <c r="Q48" s="1"/>
      <c r="R48" s="1"/>
      <c r="S48" s="1"/>
      <c r="T48" s="1"/>
    </row>
    <row r="49" spans="1:37" x14ac:dyDescent="0.2">
      <c r="A49" s="7" t="s">
        <v>29</v>
      </c>
      <c r="B49" s="27"/>
      <c r="C49" s="38">
        <v>32830.49</v>
      </c>
      <c r="D49" s="37"/>
      <c r="E49">
        <f t="shared" si="0"/>
        <v>-33823.93584883798</v>
      </c>
      <c r="F49">
        <f t="shared" si="1"/>
        <v>-33824</v>
      </c>
      <c r="G49">
        <f t="shared" si="2"/>
        <v>3.1003999996755738E-2</v>
      </c>
      <c r="I49">
        <f>+G49</f>
        <v>3.1003999996755738E-2</v>
      </c>
      <c r="N49">
        <f t="shared" ca="1" si="3"/>
        <v>1.8058049469908449E-2</v>
      </c>
      <c r="P49" s="1">
        <f t="shared" si="4"/>
        <v>17811.989999999998</v>
      </c>
      <c r="Q49" s="1"/>
      <c r="R49" s="1"/>
      <c r="S49" s="1"/>
      <c r="T49" s="1"/>
      <c r="AG49">
        <v>28</v>
      </c>
      <c r="AI49" t="s">
        <v>33</v>
      </c>
      <c r="AK49" t="s">
        <v>35</v>
      </c>
    </row>
    <row r="50" spans="1:37" x14ac:dyDescent="0.2">
      <c r="A50" s="7" t="s">
        <v>29</v>
      </c>
      <c r="B50" s="27"/>
      <c r="C50" s="38">
        <v>32831.442000000003</v>
      </c>
      <c r="D50" s="37"/>
      <c r="E50">
        <f t="shared" si="0"/>
        <v>-33821.966041514919</v>
      </c>
      <c r="F50">
        <f t="shared" si="1"/>
        <v>-33822</v>
      </c>
      <c r="G50">
        <f t="shared" si="2"/>
        <v>1.6412000004493166E-2</v>
      </c>
      <c r="I50">
        <f>+G50</f>
        <v>1.6412000004493166E-2</v>
      </c>
      <c r="N50">
        <f t="shared" ca="1" si="3"/>
        <v>1.8056911275417517E-2</v>
      </c>
      <c r="P50" s="1">
        <f t="shared" si="4"/>
        <v>17812.942000000003</v>
      </c>
      <c r="Q50" s="1"/>
      <c r="R50" s="1"/>
      <c r="S50" s="1"/>
      <c r="T50" s="1"/>
      <c r="AG50">
        <v>23</v>
      </c>
      <c r="AI50" t="s">
        <v>33</v>
      </c>
      <c r="AK50" t="s">
        <v>35</v>
      </c>
    </row>
    <row r="51" spans="1:37" x14ac:dyDescent="0.2">
      <c r="A51" s="7" t="s">
        <v>29</v>
      </c>
      <c r="B51" s="27"/>
      <c r="C51" s="38">
        <v>32832.411</v>
      </c>
      <c r="D51" s="37"/>
      <c r="E51">
        <f t="shared" si="0"/>
        <v>-33819.961059061112</v>
      </c>
      <c r="F51">
        <f t="shared" si="1"/>
        <v>-33820</v>
      </c>
      <c r="G51">
        <f t="shared" si="2"/>
        <v>1.8820000004780013E-2</v>
      </c>
      <c r="I51">
        <f>+G51</f>
        <v>1.8820000004780013E-2</v>
      </c>
      <c r="N51">
        <f t="shared" ca="1" si="3"/>
        <v>1.8055773080926586E-2</v>
      </c>
      <c r="P51" s="1">
        <f t="shared" si="4"/>
        <v>17813.911</v>
      </c>
      <c r="Q51" s="1"/>
      <c r="R51" s="1"/>
      <c r="S51" s="1"/>
      <c r="T51" s="1"/>
    </row>
    <row r="52" spans="1:37" x14ac:dyDescent="0.2">
      <c r="A52" s="7" t="s">
        <v>29</v>
      </c>
      <c r="B52" s="27"/>
      <c r="C52" s="38">
        <v>32833.387000000002</v>
      </c>
      <c r="D52" s="37"/>
      <c r="E52">
        <f t="shared" si="0"/>
        <v>-33817.941592729912</v>
      </c>
      <c r="F52">
        <f t="shared" si="1"/>
        <v>-33818</v>
      </c>
      <c r="G52">
        <f t="shared" si="2"/>
        <v>2.8228000002854969E-2</v>
      </c>
      <c r="I52">
        <f>+G52</f>
        <v>2.8228000002854969E-2</v>
      </c>
      <c r="N52">
        <f t="shared" ca="1" si="3"/>
        <v>1.8054634886435654E-2</v>
      </c>
      <c r="P52" s="1">
        <f t="shared" si="4"/>
        <v>17814.887000000002</v>
      </c>
      <c r="Q52" s="1"/>
      <c r="R52" s="1"/>
      <c r="S52" s="1"/>
      <c r="T52" s="1"/>
      <c r="X52" t="s">
        <v>41</v>
      </c>
    </row>
    <row r="53" spans="1:37" x14ac:dyDescent="0.2">
      <c r="A53" s="7" t="s">
        <v>29</v>
      </c>
      <c r="B53" s="27"/>
      <c r="C53" s="38">
        <v>32835.300999999999</v>
      </c>
      <c r="D53" s="37"/>
      <c r="E53">
        <f t="shared" ref="E53:E84" si="5">+(C53-C$7)/C$8</f>
        <v>-33813.981286830429</v>
      </c>
      <c r="F53">
        <f t="shared" ref="F53:F84" si="6">ROUND(2*E53,0)/2</f>
        <v>-33814</v>
      </c>
      <c r="G53">
        <f t="shared" ref="G53:G84" si="7">+C53-(C$7+F53*C$8)</f>
        <v>9.0439999985392205E-3</v>
      </c>
      <c r="I53">
        <f>+G53</f>
        <v>9.0439999985392205E-3</v>
      </c>
      <c r="N53">
        <f t="shared" ref="N53:N84" ca="1" si="8">+C$11+C$12*F53</f>
        <v>1.8052358497453791E-2</v>
      </c>
      <c r="P53" s="1">
        <f t="shared" ref="P53:P84" si="9">+C53-15018.5</f>
        <v>17816.800999999999</v>
      </c>
      <c r="Q53" s="1"/>
      <c r="R53" s="1"/>
      <c r="S53" s="1"/>
      <c r="T53" s="1"/>
      <c r="X53" t="s">
        <v>41</v>
      </c>
    </row>
    <row r="54" spans="1:37" x14ac:dyDescent="0.2">
      <c r="A54" s="7" t="s">
        <v>29</v>
      </c>
      <c r="B54" s="2"/>
      <c r="C54" s="37">
        <v>32862.358999999997</v>
      </c>
      <c r="D54" s="37"/>
      <c r="E54">
        <f t="shared" si="5"/>
        <v>-33757.994893398667</v>
      </c>
      <c r="F54">
        <f t="shared" si="6"/>
        <v>-33758</v>
      </c>
      <c r="G54">
        <f t="shared" si="7"/>
        <v>2.4679999987711199E-3</v>
      </c>
      <c r="I54">
        <f>+G54</f>
        <v>2.4679999987711199E-3</v>
      </c>
      <c r="N54">
        <f t="shared" ca="1" si="8"/>
        <v>1.8020489051707698E-2</v>
      </c>
      <c r="P54" s="1">
        <f t="shared" si="9"/>
        <v>17843.858999999997</v>
      </c>
      <c r="Q54" s="1"/>
      <c r="R54" s="1"/>
      <c r="S54" s="1"/>
      <c r="T54" s="1"/>
    </row>
    <row r="55" spans="1:37" x14ac:dyDescent="0.2">
      <c r="A55" s="7" t="s">
        <v>29</v>
      </c>
      <c r="B55" s="2"/>
      <c r="C55" s="37">
        <v>32865.300999999999</v>
      </c>
      <c r="D55" s="37"/>
      <c r="E55">
        <f t="shared" si="5"/>
        <v>-33751.907526650335</v>
      </c>
      <c r="F55">
        <f t="shared" si="6"/>
        <v>-33752</v>
      </c>
      <c r="G55">
        <f t="shared" si="7"/>
        <v>4.4692000003124122E-2</v>
      </c>
      <c r="I55">
        <f>G55</f>
        <v>4.4692000003124122E-2</v>
      </c>
      <c r="N55">
        <f t="shared" ca="1" si="8"/>
        <v>1.8017074468234903E-2</v>
      </c>
      <c r="P55" s="1">
        <f t="shared" si="9"/>
        <v>17846.800999999999</v>
      </c>
      <c r="Q55" s="1"/>
      <c r="R55" s="1"/>
      <c r="S55" s="1"/>
      <c r="T55" s="1"/>
    </row>
    <row r="56" spans="1:37" x14ac:dyDescent="0.2">
      <c r="A56" s="7" t="s">
        <v>29</v>
      </c>
      <c r="B56" s="2"/>
      <c r="C56" s="37">
        <v>37130.489000000001</v>
      </c>
      <c r="D56" s="37"/>
      <c r="E56">
        <f t="shared" si="5"/>
        <v>-24926.698958816123</v>
      </c>
      <c r="F56">
        <f t="shared" si="6"/>
        <v>-24926.5</v>
      </c>
      <c r="G56">
        <f t="shared" si="7"/>
        <v>-9.6155999999609776E-2</v>
      </c>
      <c r="I56">
        <f>G56</f>
        <v>-9.6155999999609776E-2</v>
      </c>
      <c r="N56">
        <f t="shared" ca="1" si="8"/>
        <v>1.2994506728375144E-2</v>
      </c>
      <c r="P56" s="1">
        <f t="shared" si="9"/>
        <v>22111.989000000001</v>
      </c>
      <c r="Q56" s="1"/>
      <c r="R56" s="1"/>
      <c r="S56" s="1"/>
      <c r="T56" s="1"/>
    </row>
    <row r="57" spans="1:37" x14ac:dyDescent="0.2">
      <c r="A57" s="7" t="s">
        <v>29</v>
      </c>
      <c r="B57" s="2"/>
      <c r="C57" s="37">
        <v>37517.455000000002</v>
      </c>
      <c r="D57" s="37"/>
      <c r="E57">
        <f t="shared" si="5"/>
        <v>-24126.017802754413</v>
      </c>
      <c r="F57">
        <f t="shared" si="6"/>
        <v>-24126</v>
      </c>
      <c r="G57">
        <f t="shared" si="7"/>
        <v>-8.6039999951026402E-3</v>
      </c>
      <c r="I57">
        <f>G57</f>
        <v>-8.6039999951026402E-3</v>
      </c>
      <c r="N57">
        <f t="shared" ca="1" si="8"/>
        <v>1.2538944383379647E-2</v>
      </c>
      <c r="P57" s="1">
        <f t="shared" si="9"/>
        <v>22498.955000000002</v>
      </c>
      <c r="Q57" s="1"/>
      <c r="R57" s="1"/>
      <c r="S57" s="1"/>
      <c r="T57" s="1"/>
    </row>
    <row r="58" spans="1:37" x14ac:dyDescent="0.2">
      <c r="A58" s="7" t="s">
        <v>29</v>
      </c>
      <c r="B58" s="2"/>
      <c r="C58" s="37">
        <v>37530.510999999999</v>
      </c>
      <c r="D58" s="37"/>
      <c r="E58">
        <f t="shared" si="5"/>
        <v>-24099.003302324043</v>
      </c>
      <c r="F58">
        <f t="shared" si="6"/>
        <v>-24099</v>
      </c>
      <c r="G58">
        <f t="shared" si="7"/>
        <v>-1.5960000018822029E-3</v>
      </c>
      <c r="I58">
        <f>G58</f>
        <v>-1.5960000018822029E-3</v>
      </c>
      <c r="N58">
        <f t="shared" ca="1" si="8"/>
        <v>1.2523578757752066E-2</v>
      </c>
      <c r="P58" s="1">
        <f t="shared" si="9"/>
        <v>22512.010999999999</v>
      </c>
      <c r="Q58" s="1"/>
      <c r="R58" s="1"/>
      <c r="S58" s="1"/>
      <c r="T58" s="1"/>
    </row>
    <row r="59" spans="1:37" x14ac:dyDescent="0.2">
      <c r="A59" s="7" t="s">
        <v>29</v>
      </c>
      <c r="B59" s="2"/>
      <c r="C59" s="37">
        <v>37547.440000000002</v>
      </c>
      <c r="D59" s="37"/>
      <c r="E59">
        <f t="shared" si="5"/>
        <v>-24063.975079454405</v>
      </c>
      <c r="F59">
        <f t="shared" si="6"/>
        <v>-24064</v>
      </c>
      <c r="G59">
        <f t="shared" si="7"/>
        <v>1.204400000278838E-2</v>
      </c>
      <c r="I59">
        <f>G59</f>
        <v>1.204400000278838E-2</v>
      </c>
      <c r="N59">
        <f t="shared" ca="1" si="8"/>
        <v>1.250366035416076E-2</v>
      </c>
      <c r="P59" s="1">
        <f t="shared" si="9"/>
        <v>22528.940000000002</v>
      </c>
      <c r="Q59" s="1"/>
      <c r="R59" s="1"/>
      <c r="S59" s="1"/>
      <c r="T59" s="1"/>
    </row>
    <row r="60" spans="1:37" x14ac:dyDescent="0.2">
      <c r="A60" s="7" t="s">
        <v>29</v>
      </c>
      <c r="B60" s="2"/>
      <c r="C60" s="37">
        <v>37549.444000000003</v>
      </c>
      <c r="D60" s="37"/>
      <c r="E60">
        <f t="shared" si="5"/>
        <v>-24059.828552274372</v>
      </c>
      <c r="F60">
        <f t="shared" si="6"/>
        <v>-24060</v>
      </c>
      <c r="G60">
        <f t="shared" si="7"/>
        <v>8.2860000002256129E-2</v>
      </c>
      <c r="I60">
        <f>G60</f>
        <v>8.2860000002256129E-2</v>
      </c>
      <c r="N60">
        <f t="shared" ca="1" si="8"/>
        <v>1.2501383965178896E-2</v>
      </c>
      <c r="P60" s="1">
        <f t="shared" si="9"/>
        <v>22530.944000000003</v>
      </c>
      <c r="Q60" s="1"/>
      <c r="R60" s="1"/>
      <c r="S60" s="1"/>
      <c r="T60" s="1"/>
    </row>
    <row r="61" spans="1:37" x14ac:dyDescent="0.2">
      <c r="A61" s="7" t="s">
        <v>29</v>
      </c>
      <c r="B61" s="2"/>
      <c r="C61" s="37">
        <v>37560.462</v>
      </c>
      <c r="D61" s="37"/>
      <c r="E61">
        <f t="shared" si="5"/>
        <v>-24037.030929285571</v>
      </c>
      <c r="F61">
        <f t="shared" si="6"/>
        <v>-24037</v>
      </c>
      <c r="G61">
        <f t="shared" si="7"/>
        <v>-1.4947999996365979E-2</v>
      </c>
      <c r="I61">
        <f>G61</f>
        <v>-1.4947999996365979E-2</v>
      </c>
      <c r="N61">
        <f t="shared" ca="1" si="8"/>
        <v>1.2488294728533179E-2</v>
      </c>
      <c r="P61" s="1">
        <f t="shared" si="9"/>
        <v>22541.962</v>
      </c>
      <c r="Q61" s="1"/>
      <c r="R61" s="1"/>
      <c r="S61" s="1"/>
      <c r="T61" s="1"/>
    </row>
    <row r="62" spans="1:37" x14ac:dyDescent="0.2">
      <c r="A62" s="7" t="s">
        <v>29</v>
      </c>
      <c r="B62" s="2"/>
      <c r="C62" s="37">
        <v>37848.544999999998</v>
      </c>
      <c r="D62" s="37"/>
      <c r="E62">
        <f t="shared" si="5"/>
        <v>-23440.951094153479</v>
      </c>
      <c r="F62">
        <f t="shared" si="6"/>
        <v>-23441</v>
      </c>
      <c r="G62">
        <f t="shared" si="7"/>
        <v>2.363599999807775E-2</v>
      </c>
      <c r="I62">
        <f>G62</f>
        <v>2.363599999807775E-2</v>
      </c>
      <c r="N62">
        <f t="shared" ca="1" si="8"/>
        <v>1.2149112770235473E-2</v>
      </c>
      <c r="P62" s="1">
        <f t="shared" si="9"/>
        <v>22830.044999999998</v>
      </c>
      <c r="Q62" s="1"/>
      <c r="R62" s="1"/>
      <c r="S62" s="1"/>
      <c r="T62" s="1"/>
    </row>
    <row r="63" spans="1:37" x14ac:dyDescent="0.2">
      <c r="A63" s="7" t="s">
        <v>29</v>
      </c>
      <c r="B63" s="2"/>
      <c r="C63" s="37">
        <v>37936.491000000002</v>
      </c>
      <c r="D63" s="37"/>
      <c r="E63">
        <f t="shared" si="5"/>
        <v>-23258.979797060179</v>
      </c>
      <c r="F63">
        <f t="shared" si="6"/>
        <v>-23259</v>
      </c>
      <c r="G63">
        <f t="shared" si="7"/>
        <v>9.7640000021783635E-3</v>
      </c>
      <c r="I63">
        <f>G63</f>
        <v>9.7640000021783635E-3</v>
      </c>
      <c r="N63">
        <f t="shared" ca="1" si="8"/>
        <v>1.2045537071560669E-2</v>
      </c>
      <c r="P63" s="1">
        <f t="shared" si="9"/>
        <v>22917.991000000002</v>
      </c>
      <c r="Q63" s="1"/>
      <c r="R63" s="1"/>
      <c r="S63" s="1"/>
      <c r="T63" s="1"/>
    </row>
    <row r="64" spans="1:37" x14ac:dyDescent="0.2">
      <c r="A64" s="7" t="s">
        <v>29</v>
      </c>
      <c r="B64" s="2"/>
      <c r="C64" s="37">
        <v>37938.410000000003</v>
      </c>
      <c r="D64" s="37"/>
      <c r="E64">
        <f t="shared" si="5"/>
        <v>-23255.00914553399</v>
      </c>
      <c r="F64">
        <f t="shared" si="6"/>
        <v>-23255</v>
      </c>
      <c r="G64">
        <f t="shared" si="7"/>
        <v>-4.4199999974807724E-3</v>
      </c>
      <c r="I64">
        <f>G64</f>
        <v>-4.4199999974807724E-3</v>
      </c>
      <c r="N64">
        <f t="shared" ca="1" si="8"/>
        <v>1.2043260682578803E-2</v>
      </c>
      <c r="P64" s="1">
        <f t="shared" si="9"/>
        <v>22919.910000000003</v>
      </c>
      <c r="Q64" s="1"/>
      <c r="R64" s="1"/>
      <c r="S64" s="1"/>
      <c r="T64" s="1"/>
    </row>
    <row r="65" spans="1:21" x14ac:dyDescent="0.2">
      <c r="A65" s="7" t="s">
        <v>29</v>
      </c>
      <c r="B65" s="2"/>
      <c r="C65" s="37">
        <v>47671.506999999998</v>
      </c>
      <c r="D65" s="37"/>
      <c r="E65">
        <f t="shared" si="5"/>
        <v>-3116.0115126133896</v>
      </c>
      <c r="F65">
        <f t="shared" si="6"/>
        <v>-3116</v>
      </c>
      <c r="G65">
        <f t="shared" si="7"/>
        <v>-5.5639999991399236E-3</v>
      </c>
      <c r="I65">
        <f>G65</f>
        <v>-5.5639999991399236E-3</v>
      </c>
      <c r="N65">
        <f t="shared" ca="1" si="8"/>
        <v>5.8221125613999616E-4</v>
      </c>
      <c r="P65" s="1">
        <f t="shared" si="9"/>
        <v>32653.006999999998</v>
      </c>
      <c r="Q65" s="1"/>
      <c r="R65" s="1"/>
      <c r="S65" s="1"/>
      <c r="T65" s="1"/>
    </row>
    <row r="66" spans="1:21" x14ac:dyDescent="0.2">
      <c r="A66" s="7" t="s">
        <v>29</v>
      </c>
      <c r="B66" s="2"/>
      <c r="C66" s="37">
        <v>47744.489000000001</v>
      </c>
      <c r="D66" s="37"/>
      <c r="E66">
        <f t="shared" si="5"/>
        <v>-2965.002607097922</v>
      </c>
      <c r="F66">
        <f t="shared" si="6"/>
        <v>-2965</v>
      </c>
      <c r="G66">
        <f t="shared" si="7"/>
        <v>-1.2599999972735532E-3</v>
      </c>
      <c r="I66">
        <f>G66</f>
        <v>-1.2599999972735532E-3</v>
      </c>
      <c r="N66">
        <f t="shared" ca="1" si="8"/>
        <v>4.9627757207463749E-4</v>
      </c>
      <c r="P66" s="1">
        <f t="shared" si="9"/>
        <v>32725.989000000001</v>
      </c>
      <c r="Q66" s="1"/>
      <c r="R66" s="1"/>
      <c r="S66" s="1"/>
      <c r="T66" s="1"/>
    </row>
    <row r="67" spans="1:21" x14ac:dyDescent="0.2">
      <c r="A67" s="7" t="s">
        <v>29</v>
      </c>
      <c r="B67" s="2"/>
      <c r="C67" s="37">
        <v>48500.398000000001</v>
      </c>
      <c r="D67" s="37"/>
      <c r="E67">
        <f t="shared" si="5"/>
        <v>-1400.932140965366</v>
      </c>
      <c r="F67">
        <f t="shared" si="6"/>
        <v>-1401</v>
      </c>
      <c r="G67">
        <f t="shared" si="7"/>
        <v>3.279599999950733E-2</v>
      </c>
      <c r="I67">
        <f>G67</f>
        <v>3.279599999950733E-2</v>
      </c>
      <c r="N67">
        <f t="shared" ca="1" si="8"/>
        <v>-3.937905198341115E-4</v>
      </c>
      <c r="P67" s="1">
        <f t="shared" si="9"/>
        <v>33481.898000000001</v>
      </c>
      <c r="Q67" s="1"/>
      <c r="R67" s="1"/>
      <c r="S67" s="1"/>
      <c r="T67" s="1"/>
      <c r="U67">
        <f>+C67-(C$7+F67*C$8)</f>
        <v>3.279599999950733E-2</v>
      </c>
    </row>
    <row r="68" spans="1:21" x14ac:dyDescent="0.2">
      <c r="A68" s="7" t="s">
        <v>29</v>
      </c>
      <c r="B68" s="2"/>
      <c r="C68" s="37">
        <v>48801.46</v>
      </c>
      <c r="D68" s="37"/>
      <c r="E68">
        <f t="shared" si="5"/>
        <v>-777.99712805402794</v>
      </c>
      <c r="F68">
        <f t="shared" si="6"/>
        <v>-778</v>
      </c>
      <c r="G68">
        <f t="shared" si="7"/>
        <v>1.3879999969503842E-3</v>
      </c>
      <c r="I68">
        <f>G68</f>
        <v>1.3879999969503842E-3</v>
      </c>
      <c r="N68">
        <f t="shared" ca="1" si="8"/>
        <v>-7.4833810375939959E-4</v>
      </c>
      <c r="P68" s="1">
        <f t="shared" si="9"/>
        <v>33782.959999999999</v>
      </c>
      <c r="Q68" s="1"/>
      <c r="R68" s="1"/>
      <c r="S68" s="1"/>
      <c r="T68" s="1"/>
    </row>
    <row r="69" spans="1:21" x14ac:dyDescent="0.2">
      <c r="A69" s="7" t="s">
        <v>29</v>
      </c>
      <c r="B69" s="2"/>
      <c r="C69" s="37">
        <v>49119.466699999997</v>
      </c>
      <c r="D69" s="37"/>
      <c r="E69">
        <f t="shared" si="5"/>
        <v>-120.00140700523366</v>
      </c>
      <c r="F69">
        <f t="shared" si="6"/>
        <v>-120</v>
      </c>
      <c r="G69">
        <f t="shared" si="7"/>
        <v>-6.8000000464962795E-4</v>
      </c>
      <c r="I69">
        <f>G69</f>
        <v>-6.8000000464962795E-4</v>
      </c>
      <c r="N69">
        <f t="shared" ca="1" si="8"/>
        <v>-1.1228040912759961E-3</v>
      </c>
      <c r="P69" s="1">
        <f t="shared" si="9"/>
        <v>34100.966699999997</v>
      </c>
      <c r="Q69" s="1"/>
      <c r="R69" s="1"/>
      <c r="S69" s="1"/>
      <c r="T69" s="1"/>
    </row>
    <row r="70" spans="1:21" x14ac:dyDescent="0.2">
      <c r="A70" s="7" t="s">
        <v>29</v>
      </c>
      <c r="B70" s="27" t="s">
        <v>54</v>
      </c>
      <c r="C70" s="38">
        <v>49177.462899999999</v>
      </c>
      <c r="D70" s="37"/>
      <c r="E70">
        <f t="shared" si="5"/>
        <v>0</v>
      </c>
      <c r="F70">
        <f t="shared" si="6"/>
        <v>0</v>
      </c>
      <c r="G70">
        <f t="shared" si="7"/>
        <v>0</v>
      </c>
      <c r="I70">
        <f>G70</f>
        <v>0</v>
      </c>
      <c r="N70">
        <f t="shared" ca="1" si="8"/>
        <v>-1.1910957607319103E-3</v>
      </c>
      <c r="P70" s="1">
        <f t="shared" si="9"/>
        <v>34158.962899999999</v>
      </c>
      <c r="Q70" s="1"/>
      <c r="R70" s="1"/>
      <c r="S70" s="1"/>
      <c r="T70" s="1"/>
    </row>
    <row r="71" spans="1:21" x14ac:dyDescent="0.2">
      <c r="A71" s="7" t="s">
        <v>29</v>
      </c>
      <c r="B71" s="2"/>
      <c r="C71" s="37">
        <v>49177.4637</v>
      </c>
      <c r="D71" s="37"/>
      <c r="E71">
        <f t="shared" si="5"/>
        <v>1.6553002748174472E-3</v>
      </c>
      <c r="F71">
        <f t="shared" si="6"/>
        <v>0</v>
      </c>
      <c r="G71">
        <f t="shared" si="7"/>
        <v>8.0000000161817297E-4</v>
      </c>
      <c r="I71">
        <f>G71</f>
        <v>8.0000000161817297E-4</v>
      </c>
      <c r="N71">
        <f t="shared" ca="1" si="8"/>
        <v>-1.1910957607319103E-3</v>
      </c>
      <c r="P71" s="1">
        <f t="shared" si="9"/>
        <v>34158.9637</v>
      </c>
      <c r="Q71" s="1"/>
      <c r="R71" s="1"/>
      <c r="S71" s="1"/>
      <c r="T71" s="1"/>
    </row>
    <row r="72" spans="1:21" x14ac:dyDescent="0.2">
      <c r="A72" s="7" t="s">
        <v>29</v>
      </c>
      <c r="B72" s="2"/>
      <c r="C72" s="37">
        <v>49555.401100000003</v>
      </c>
      <c r="D72" s="37"/>
      <c r="E72">
        <f t="shared" si="5"/>
        <v>782.00150632325563</v>
      </c>
      <c r="F72">
        <f t="shared" si="6"/>
        <v>782</v>
      </c>
      <c r="G72">
        <f t="shared" si="7"/>
        <v>7.2800000634742901E-4</v>
      </c>
      <c r="I72">
        <f>G72</f>
        <v>7.2800000634742901E-4</v>
      </c>
      <c r="N72">
        <f t="shared" ca="1" si="8"/>
        <v>-1.6361298066862847E-3</v>
      </c>
      <c r="P72" s="1">
        <f t="shared" si="9"/>
        <v>34536.901100000003</v>
      </c>
      <c r="Q72" s="1"/>
      <c r="R72" s="1"/>
      <c r="S72" s="1"/>
      <c r="T72" s="1"/>
    </row>
    <row r="73" spans="1:21" x14ac:dyDescent="0.2">
      <c r="A73" s="7" t="s">
        <v>29</v>
      </c>
      <c r="B73" s="2"/>
      <c r="C73" s="37">
        <v>49568.448900000003</v>
      </c>
      <c r="D73" s="37"/>
      <c r="E73">
        <f t="shared" si="5"/>
        <v>808.99903992585166</v>
      </c>
      <c r="F73">
        <f t="shared" si="6"/>
        <v>809</v>
      </c>
      <c r="G73">
        <f t="shared" si="7"/>
        <v>-4.6399999700952321E-4</v>
      </c>
      <c r="I73">
        <f>G73</f>
        <v>-4.6399999700952321E-4</v>
      </c>
      <c r="N73">
        <f t="shared" ca="1" si="8"/>
        <v>-1.6514954323138655E-3</v>
      </c>
      <c r="P73" s="1">
        <f t="shared" si="9"/>
        <v>34549.948900000003</v>
      </c>
      <c r="Q73" s="1"/>
      <c r="R73" s="1"/>
      <c r="S73" s="1"/>
      <c r="T73" s="1"/>
    </row>
    <row r="74" spans="1:21" x14ac:dyDescent="0.2">
      <c r="A74" s="7" t="s">
        <v>29</v>
      </c>
      <c r="B74" s="2"/>
      <c r="C74" s="37">
        <v>49630.311199999996</v>
      </c>
      <c r="D74" s="37"/>
      <c r="E74">
        <f t="shared" si="5"/>
        <v>936.99989240547791</v>
      </c>
      <c r="F74">
        <f t="shared" si="6"/>
        <v>937</v>
      </c>
      <c r="G74">
        <f t="shared" si="7"/>
        <v>-5.2000003051944077E-5</v>
      </c>
      <c r="I74">
        <f>G74</f>
        <v>-5.2000003051944077E-5</v>
      </c>
      <c r="N74">
        <f t="shared" ca="1" si="8"/>
        <v>-1.7243398797335075E-3</v>
      </c>
      <c r="P74" s="1">
        <f t="shared" si="9"/>
        <v>34611.811199999996</v>
      </c>
      <c r="Q74" s="1"/>
      <c r="R74" s="1"/>
      <c r="S74" s="1"/>
      <c r="T74" s="1"/>
    </row>
    <row r="75" spans="1:21" x14ac:dyDescent="0.2">
      <c r="A75" s="7" t="s">
        <v>29</v>
      </c>
      <c r="B75" s="2"/>
      <c r="C75" s="37">
        <v>49637.559600000001</v>
      </c>
      <c r="D75" s="37"/>
      <c r="E75">
        <f t="shared" si="5"/>
        <v>951.99774051513327</v>
      </c>
      <c r="F75">
        <f t="shared" si="6"/>
        <v>952</v>
      </c>
      <c r="G75">
        <f t="shared" si="7"/>
        <v>-1.0919999986072071E-3</v>
      </c>
      <c r="I75">
        <f>G75</f>
        <v>-1.0919999986072071E-3</v>
      </c>
      <c r="N75">
        <f t="shared" ca="1" si="8"/>
        <v>-1.7328763384154965E-3</v>
      </c>
      <c r="P75" s="1">
        <f t="shared" si="9"/>
        <v>34619.059600000001</v>
      </c>
      <c r="Q75" s="1"/>
      <c r="R75" s="1"/>
      <c r="S75" s="1"/>
      <c r="T75" s="1"/>
    </row>
    <row r="76" spans="1:21" x14ac:dyDescent="0.2">
      <c r="A76" s="7" t="s">
        <v>29</v>
      </c>
      <c r="B76" s="2"/>
      <c r="C76" s="37">
        <v>49639.493300000002</v>
      </c>
      <c r="D76" s="37"/>
      <c r="E76">
        <f t="shared" si="5"/>
        <v>955.99880818381132</v>
      </c>
      <c r="F76">
        <f t="shared" si="6"/>
        <v>956</v>
      </c>
      <c r="G76">
        <f t="shared" si="7"/>
        <v>-5.759999985457398E-4</v>
      </c>
      <c r="I76">
        <f>G76</f>
        <v>-5.759999985457398E-4</v>
      </c>
      <c r="N76">
        <f t="shared" ca="1" si="8"/>
        <v>-1.7351527273973604E-3</v>
      </c>
      <c r="P76" s="1">
        <f t="shared" si="9"/>
        <v>34620.993300000002</v>
      </c>
      <c r="Q76" s="1"/>
      <c r="R76" s="1"/>
      <c r="S76" s="1"/>
      <c r="T76" s="1"/>
    </row>
    <row r="77" spans="1:21" x14ac:dyDescent="0.2">
      <c r="A77" s="34" t="s">
        <v>29</v>
      </c>
      <c r="B77" s="2"/>
      <c r="C77" s="37">
        <v>49658.343699999998</v>
      </c>
      <c r="D77" s="37"/>
      <c r="E77">
        <f t="shared" si="5"/>
        <v>995.0026484804323</v>
      </c>
      <c r="F77">
        <f t="shared" si="6"/>
        <v>995</v>
      </c>
      <c r="G77">
        <f t="shared" si="7"/>
        <v>1.2799999967683107E-3</v>
      </c>
      <c r="I77">
        <f>G77</f>
        <v>1.2799999967683107E-3</v>
      </c>
      <c r="N77">
        <f t="shared" ca="1" si="8"/>
        <v>-1.7573475199705326E-3</v>
      </c>
      <c r="P77" s="1">
        <f t="shared" si="9"/>
        <v>34639.843699999998</v>
      </c>
      <c r="Q77" s="1"/>
      <c r="R77" s="1"/>
      <c r="S77" s="1"/>
      <c r="T77" s="1"/>
    </row>
    <row r="78" spans="1:21" x14ac:dyDescent="0.2">
      <c r="A78" s="34" t="s">
        <v>29</v>
      </c>
      <c r="B78" s="2"/>
      <c r="C78" s="37">
        <v>49688.305200000003</v>
      </c>
      <c r="D78" s="37"/>
      <c r="E78">
        <f t="shared" si="5"/>
        <v>1056.9967473349745</v>
      </c>
      <c r="F78">
        <f t="shared" si="6"/>
        <v>1057</v>
      </c>
      <c r="G78">
        <f t="shared" si="7"/>
        <v>-1.5719999937573448E-3</v>
      </c>
      <c r="I78">
        <f>G78</f>
        <v>-1.5719999937573448E-3</v>
      </c>
      <c r="N78">
        <f t="shared" ca="1" si="8"/>
        <v>-1.7926315491894216E-3</v>
      </c>
      <c r="P78" s="1">
        <f t="shared" si="9"/>
        <v>34669.805200000003</v>
      </c>
      <c r="Q78" s="1"/>
      <c r="R78" s="1"/>
      <c r="S78" s="1"/>
      <c r="T78" s="1"/>
    </row>
    <row r="79" spans="1:21" x14ac:dyDescent="0.2">
      <c r="A79" s="34" t="s">
        <v>29</v>
      </c>
      <c r="B79" s="2"/>
      <c r="C79" s="37">
        <v>50000.512699999999</v>
      </c>
      <c r="D79" s="37"/>
      <c r="E79">
        <f t="shared" si="5"/>
        <v>1702.9931967158857</v>
      </c>
      <c r="F79">
        <f t="shared" si="6"/>
        <v>1703</v>
      </c>
      <c r="G79">
        <f t="shared" si="7"/>
        <v>-3.2879999998840503E-3</v>
      </c>
      <c r="I79">
        <f>G79</f>
        <v>-3.2879999998840503E-3</v>
      </c>
      <c r="N79">
        <f t="shared" ca="1" si="8"/>
        <v>-2.1602683697604266E-3</v>
      </c>
      <c r="P79" s="1">
        <f t="shared" si="9"/>
        <v>34982.012699999999</v>
      </c>
      <c r="Q79" s="1"/>
      <c r="R79" s="1"/>
      <c r="S79" s="1"/>
      <c r="T79" s="1"/>
    </row>
    <row r="80" spans="1:21" x14ac:dyDescent="0.2">
      <c r="A80" s="34" t="s">
        <v>29</v>
      </c>
      <c r="B80" s="2"/>
      <c r="C80" s="37">
        <v>50291.456299999998</v>
      </c>
      <c r="D80" s="37"/>
      <c r="E80">
        <f t="shared" si="5"/>
        <v>2304.9919717936823</v>
      </c>
      <c r="F80">
        <f t="shared" si="6"/>
        <v>2305</v>
      </c>
      <c r="G80">
        <f t="shared" si="7"/>
        <v>-3.8800000038463622E-3</v>
      </c>
      <c r="I80">
        <f>G80</f>
        <v>-3.8800000038463622E-3</v>
      </c>
      <c r="N80">
        <f t="shared" ca="1" si="8"/>
        <v>-2.5028649115309298E-3</v>
      </c>
      <c r="P80" s="1">
        <f t="shared" si="9"/>
        <v>35272.956299999998</v>
      </c>
      <c r="Q80" s="1"/>
      <c r="R80" s="1"/>
      <c r="S80" s="1"/>
      <c r="T80" s="1"/>
    </row>
    <row r="81" spans="1:20" x14ac:dyDescent="0.2">
      <c r="A81" s="35" t="s">
        <v>34</v>
      </c>
      <c r="B81" s="2"/>
      <c r="C81" s="37">
        <v>50685.341999999997</v>
      </c>
      <c r="D81" s="37">
        <v>1.1000000000000001E-3</v>
      </c>
      <c r="E81">
        <f t="shared" si="5"/>
        <v>3119.9908544659966</v>
      </c>
      <c r="F81">
        <f t="shared" si="6"/>
        <v>3120</v>
      </c>
      <c r="G81">
        <f t="shared" si="7"/>
        <v>-4.42000000475673E-3</v>
      </c>
      <c r="I81">
        <f>G81</f>
        <v>-4.42000000475673E-3</v>
      </c>
      <c r="N81">
        <f t="shared" ca="1" si="8"/>
        <v>-2.9666791665856809E-3</v>
      </c>
      <c r="P81" s="1">
        <f t="shared" si="9"/>
        <v>35666.841999999997</v>
      </c>
      <c r="Q81" s="1"/>
      <c r="R81" s="1"/>
      <c r="S81" s="1"/>
      <c r="T81" s="1"/>
    </row>
    <row r="82" spans="1:20" x14ac:dyDescent="0.2">
      <c r="A82" s="73" t="s">
        <v>257</v>
      </c>
      <c r="B82" s="74" t="s">
        <v>54</v>
      </c>
      <c r="C82" s="73">
        <v>50685.342900000003</v>
      </c>
      <c r="D82" s="73" t="s">
        <v>88</v>
      </c>
      <c r="E82">
        <f t="shared" si="5"/>
        <v>3119.9927166788152</v>
      </c>
      <c r="F82">
        <f t="shared" si="6"/>
        <v>3120</v>
      </c>
      <c r="G82">
        <f t="shared" si="7"/>
        <v>-3.5199999983888119E-3</v>
      </c>
      <c r="I82">
        <f>G82</f>
        <v>-3.5199999983888119E-3</v>
      </c>
      <c r="N82">
        <f t="shared" ca="1" si="8"/>
        <v>-2.9666791665856809E-3</v>
      </c>
      <c r="P82" s="1">
        <f t="shared" si="9"/>
        <v>35666.842900000003</v>
      </c>
      <c r="Q82" s="1"/>
      <c r="R82" s="1"/>
      <c r="S82" s="1"/>
      <c r="T82" s="1"/>
    </row>
    <row r="83" spans="1:20" x14ac:dyDescent="0.2">
      <c r="A83" s="35" t="s">
        <v>37</v>
      </c>
      <c r="B83" s="2" t="s">
        <v>47</v>
      </c>
      <c r="C83" s="37">
        <v>51017.37</v>
      </c>
      <c r="D83" s="37">
        <v>3.0000000000000001E-3</v>
      </c>
      <c r="E83">
        <f t="shared" si="5"/>
        <v>3806.9984026352463</v>
      </c>
      <c r="F83">
        <f t="shared" si="6"/>
        <v>3807</v>
      </c>
      <c r="G83">
        <f t="shared" si="7"/>
        <v>-7.7199999941512942E-4</v>
      </c>
      <c r="J83">
        <f>G83</f>
        <v>-7.7199999941512942E-4</v>
      </c>
      <c r="N83">
        <f t="shared" ca="1" si="8"/>
        <v>-3.3576489742207895E-3</v>
      </c>
      <c r="P83" s="1">
        <f t="shared" si="9"/>
        <v>35998.870000000003</v>
      </c>
      <c r="Q83" s="1"/>
      <c r="R83" s="1"/>
      <c r="S83" s="1"/>
      <c r="T83" s="1"/>
    </row>
    <row r="84" spans="1:20" x14ac:dyDescent="0.2">
      <c r="A84" s="36" t="s">
        <v>48</v>
      </c>
      <c r="B84" s="19"/>
      <c r="C84" s="39">
        <v>51120.3145</v>
      </c>
      <c r="D84" s="39">
        <v>1.4E-3</v>
      </c>
      <c r="E84">
        <f t="shared" si="5"/>
        <v>4020.0034761305737</v>
      </c>
      <c r="F84">
        <f t="shared" si="6"/>
        <v>4020</v>
      </c>
      <c r="G84">
        <f t="shared" si="7"/>
        <v>1.680000001215376E-3</v>
      </c>
      <c r="J84">
        <f>G84</f>
        <v>1.680000001215376E-3</v>
      </c>
      <c r="N84">
        <f t="shared" ca="1" si="8"/>
        <v>-3.4788666875050374E-3</v>
      </c>
      <c r="P84" s="1">
        <f t="shared" si="9"/>
        <v>36101.8145</v>
      </c>
      <c r="Q84" s="1"/>
      <c r="R84" s="1"/>
      <c r="S84" s="1"/>
      <c r="T84" s="1"/>
    </row>
    <row r="85" spans="1:20" x14ac:dyDescent="0.2">
      <c r="A85" s="20" t="s">
        <v>46</v>
      </c>
      <c r="B85" s="2" t="s">
        <v>47</v>
      </c>
      <c r="C85" s="40">
        <v>52114.448799999998</v>
      </c>
      <c r="D85" s="40">
        <v>2.9999999999999997E-4</v>
      </c>
      <c r="E85">
        <f t="shared" ref="E85:E108" si="10">+(C85-C$7)/C$8</f>
        <v>6076.9919469641782</v>
      </c>
      <c r="F85">
        <f t="shared" ref="F85:F109" si="11">ROUND(2*E85,0)/2</f>
        <v>6077</v>
      </c>
      <c r="G85">
        <f t="shared" ref="G85:G108" si="12">+C85-(C$7+F85*C$8)</f>
        <v>-3.8920000006328337E-3</v>
      </c>
      <c r="J85">
        <f>G85</f>
        <v>-3.8920000006328337E-3</v>
      </c>
      <c r="N85">
        <f t="shared" ref="N85:N108" ca="1" si="13">+C$11+C$12*F85</f>
        <v>-4.6494997214285008E-3</v>
      </c>
      <c r="P85" s="1">
        <f t="shared" ref="P85:P108" si="14">+C85-15018.5</f>
        <v>37095.948799999998</v>
      </c>
      <c r="Q85" s="1"/>
      <c r="R85" s="1"/>
      <c r="S85" s="1"/>
      <c r="T85" s="1"/>
    </row>
    <row r="86" spans="1:20" x14ac:dyDescent="0.2">
      <c r="A86" t="s">
        <v>44</v>
      </c>
      <c r="B86" s="2"/>
      <c r="C86" s="37">
        <v>52476.436600000001</v>
      </c>
      <c r="D86" s="37">
        <v>2.9999999999999997E-4</v>
      </c>
      <c r="E86">
        <f t="shared" si="10"/>
        <v>6825.9900764748772</v>
      </c>
      <c r="F86">
        <f t="shared" si="11"/>
        <v>6826</v>
      </c>
      <c r="G86">
        <f t="shared" si="12"/>
        <v>-4.7960000010789372E-3</v>
      </c>
      <c r="J86">
        <f>G86</f>
        <v>-4.7960000010789372E-3</v>
      </c>
      <c r="N86">
        <f t="shared" ca="1" si="13"/>
        <v>-5.0757535582824989E-3</v>
      </c>
      <c r="P86" s="1">
        <f t="shared" si="14"/>
        <v>37457.936600000001</v>
      </c>
      <c r="Q86" s="1"/>
      <c r="R86" s="1"/>
      <c r="S86" s="1"/>
      <c r="T86" s="1"/>
    </row>
    <row r="87" spans="1:20" x14ac:dyDescent="0.2">
      <c r="A87" s="20" t="s">
        <v>44</v>
      </c>
      <c r="B87" s="22"/>
      <c r="C87" s="40">
        <v>52476.436600000001</v>
      </c>
      <c r="D87" s="40">
        <v>2.9999999999999997E-4</v>
      </c>
      <c r="E87">
        <f t="shared" si="10"/>
        <v>6825.9900764748772</v>
      </c>
      <c r="F87">
        <f t="shared" si="11"/>
        <v>6826</v>
      </c>
      <c r="G87">
        <f t="shared" si="12"/>
        <v>-4.7960000010789372E-3</v>
      </c>
      <c r="J87">
        <f>G87</f>
        <v>-4.7960000010789372E-3</v>
      </c>
      <c r="N87">
        <f t="shared" ca="1" si="13"/>
        <v>-5.0757535582824989E-3</v>
      </c>
      <c r="P87" s="1">
        <f t="shared" si="14"/>
        <v>37457.936600000001</v>
      </c>
      <c r="Q87" s="1"/>
      <c r="R87" s="1"/>
      <c r="S87" s="1"/>
      <c r="T87" s="1"/>
    </row>
    <row r="88" spans="1:20" x14ac:dyDescent="0.2">
      <c r="A88" s="8" t="s">
        <v>43</v>
      </c>
      <c r="B88" s="27"/>
      <c r="C88" s="38">
        <v>52538.780200000001</v>
      </c>
      <c r="D88" s="37">
        <v>1E-4</v>
      </c>
      <c r="E88">
        <f t="shared" si="10"/>
        <v>6954.9867989803397</v>
      </c>
      <c r="F88">
        <f t="shared" si="11"/>
        <v>6955</v>
      </c>
      <c r="G88">
        <f t="shared" si="12"/>
        <v>-6.3799999988987111E-3</v>
      </c>
      <c r="K88">
        <f>G88</f>
        <v>-6.3799999988987111E-3</v>
      </c>
      <c r="N88">
        <f t="shared" ca="1" si="13"/>
        <v>-5.1491671029476067E-3</v>
      </c>
      <c r="P88" s="1">
        <f t="shared" si="14"/>
        <v>37520.280200000001</v>
      </c>
      <c r="Q88" s="1"/>
      <c r="R88" s="1"/>
      <c r="S88" s="1"/>
      <c r="T88" s="1"/>
    </row>
    <row r="89" spans="1:20" x14ac:dyDescent="0.2">
      <c r="A89" t="s">
        <v>40</v>
      </c>
      <c r="B89" s="2"/>
      <c r="C89" s="37">
        <v>52868.871700000003</v>
      </c>
      <c r="D89" s="37">
        <v>4.0000000000000002E-4</v>
      </c>
      <c r="E89">
        <f t="shared" si="10"/>
        <v>7637.9874859299571</v>
      </c>
      <c r="F89">
        <f t="shared" si="11"/>
        <v>7638</v>
      </c>
      <c r="G89">
        <f t="shared" si="12"/>
        <v>-6.0479999956442043E-3</v>
      </c>
      <c r="K89">
        <f>G89</f>
        <v>-6.0479999956442043E-3</v>
      </c>
      <c r="N89">
        <f t="shared" ca="1" si="13"/>
        <v>-5.5378605216008514E-3</v>
      </c>
      <c r="P89" s="1">
        <f t="shared" si="14"/>
        <v>37850.371700000003</v>
      </c>
      <c r="Q89" s="1"/>
      <c r="R89" s="1"/>
      <c r="S89" s="1"/>
      <c r="T89" s="1"/>
    </row>
    <row r="90" spans="1:20" x14ac:dyDescent="0.2">
      <c r="A90" t="s">
        <v>40</v>
      </c>
      <c r="B90" s="2"/>
      <c r="C90" s="37">
        <v>52869.837599999999</v>
      </c>
      <c r="D90" s="37">
        <v>2.0000000000000001E-4</v>
      </c>
      <c r="E90">
        <f t="shared" si="10"/>
        <v>7639.9860540952131</v>
      </c>
      <c r="F90">
        <f t="shared" si="11"/>
        <v>7640</v>
      </c>
      <c r="G90">
        <f t="shared" si="12"/>
        <v>-6.7399999970803037E-3</v>
      </c>
      <c r="K90">
        <f>G90</f>
        <v>-6.7399999970803037E-3</v>
      </c>
      <c r="N90">
        <f t="shared" ca="1" si="13"/>
        <v>-5.5389987160917838E-3</v>
      </c>
      <c r="P90" s="1">
        <f t="shared" si="14"/>
        <v>37851.337599999999</v>
      </c>
      <c r="Q90" s="1"/>
      <c r="R90" s="1"/>
      <c r="S90" s="1"/>
      <c r="T90" s="1"/>
    </row>
    <row r="91" spans="1:20" x14ac:dyDescent="0.2">
      <c r="A91" s="18" t="s">
        <v>49</v>
      </c>
      <c r="B91" s="2"/>
      <c r="C91" s="37">
        <v>53172.864699999998</v>
      </c>
      <c r="D91" s="37">
        <v>2.9999999999999997E-4</v>
      </c>
      <c r="E91">
        <f t="shared" si="10"/>
        <v>8266.9871052108847</v>
      </c>
      <c r="F91">
        <f t="shared" si="11"/>
        <v>8267</v>
      </c>
      <c r="G91">
        <f t="shared" si="12"/>
        <v>-6.2319999997271225E-3</v>
      </c>
      <c r="K91">
        <f>G91</f>
        <v>-6.2319999997271225E-3</v>
      </c>
      <c r="N91">
        <f t="shared" ca="1" si="13"/>
        <v>-5.8958226889989354E-3</v>
      </c>
      <c r="P91" s="1">
        <f t="shared" si="14"/>
        <v>38154.364699999998</v>
      </c>
      <c r="Q91" s="1"/>
      <c r="R91" s="1"/>
      <c r="S91" s="1"/>
      <c r="T91" s="1"/>
    </row>
    <row r="92" spans="1:20" x14ac:dyDescent="0.2">
      <c r="A92" s="21" t="s">
        <v>51</v>
      </c>
      <c r="B92" s="22"/>
      <c r="C92" s="37">
        <v>53225.543100000003</v>
      </c>
      <c r="D92" s="37">
        <v>4.8999999999999998E-3</v>
      </c>
      <c r="E92">
        <f t="shared" si="10"/>
        <v>8375.9853174866003</v>
      </c>
      <c r="F92">
        <f t="shared" si="11"/>
        <v>8376</v>
      </c>
      <c r="G92">
        <f t="shared" si="12"/>
        <v>-7.0959999939077534E-3</v>
      </c>
      <c r="J92">
        <f>G92</f>
        <v>-7.0959999939077534E-3</v>
      </c>
      <c r="N92">
        <f t="shared" ca="1" si="13"/>
        <v>-5.9578542887547244E-3</v>
      </c>
      <c r="P92" s="1">
        <f t="shared" si="14"/>
        <v>38207.043100000003</v>
      </c>
      <c r="Q92" s="1"/>
      <c r="R92" s="1"/>
      <c r="S92" s="1"/>
      <c r="T92" s="1"/>
    </row>
    <row r="93" spans="1:20" x14ac:dyDescent="0.2">
      <c r="A93" s="21" t="s">
        <v>51</v>
      </c>
      <c r="B93" s="22"/>
      <c r="C93" s="37">
        <v>53226.513400000003</v>
      </c>
      <c r="D93" s="37">
        <v>5.5999999999999999E-3</v>
      </c>
      <c r="E93">
        <f t="shared" si="10"/>
        <v>8377.9929898033606</v>
      </c>
      <c r="F93">
        <f t="shared" si="11"/>
        <v>8378</v>
      </c>
      <c r="G93">
        <f t="shared" si="12"/>
        <v>-3.3879999973578379E-3</v>
      </c>
      <c r="J93">
        <f>G93</f>
        <v>-3.3879999973578379E-3</v>
      </c>
      <c r="N93">
        <f t="shared" ca="1" si="13"/>
        <v>-5.9589924832456559E-3</v>
      </c>
      <c r="P93" s="1">
        <f t="shared" si="14"/>
        <v>38208.013400000003</v>
      </c>
      <c r="Q93" s="1"/>
      <c r="R93" s="1"/>
      <c r="S93" s="1"/>
      <c r="T93" s="1"/>
    </row>
    <row r="94" spans="1:20" x14ac:dyDescent="0.2">
      <c r="A94" s="7" t="s">
        <v>53</v>
      </c>
      <c r="B94" s="2" t="s">
        <v>47</v>
      </c>
      <c r="C94" s="37">
        <v>53619.427199999998</v>
      </c>
      <c r="D94" s="37">
        <v>8.6999999999999994E-3</v>
      </c>
      <c r="E94">
        <f t="shared" si="10"/>
        <v>9190.9808895583647</v>
      </c>
      <c r="F94">
        <f t="shared" si="11"/>
        <v>9191</v>
      </c>
      <c r="G94">
        <f t="shared" si="12"/>
        <v>-9.2359999980544671E-3</v>
      </c>
      <c r="J94">
        <f>G94</f>
        <v>-9.2359999980544671E-3</v>
      </c>
      <c r="N94">
        <f t="shared" ca="1" si="13"/>
        <v>-6.421668543809475E-3</v>
      </c>
      <c r="P94" s="1">
        <f t="shared" si="14"/>
        <v>38600.927199999998</v>
      </c>
      <c r="Q94" s="1"/>
      <c r="R94" s="1"/>
      <c r="S94" s="1"/>
      <c r="T94" s="1"/>
    </row>
    <row r="95" spans="1:20" x14ac:dyDescent="0.2">
      <c r="A95" s="7" t="s">
        <v>53</v>
      </c>
      <c r="B95" s="22"/>
      <c r="C95" s="37">
        <v>53631.5121</v>
      </c>
      <c r="D95" s="37">
        <v>4.0000000000000002E-4</v>
      </c>
      <c r="E95">
        <f t="shared" si="10"/>
        <v>9215.9860623717177</v>
      </c>
      <c r="F95">
        <f t="shared" si="11"/>
        <v>9216</v>
      </c>
      <c r="G95">
        <f t="shared" si="12"/>
        <v>-6.7359999957261607E-3</v>
      </c>
      <c r="J95">
        <f>G95</f>
        <v>-6.7359999957261607E-3</v>
      </c>
      <c r="N95">
        <f t="shared" ca="1" si="13"/>
        <v>-6.4358959749461243E-3</v>
      </c>
      <c r="P95" s="1">
        <f t="shared" si="14"/>
        <v>38613.0121</v>
      </c>
      <c r="Q95" s="1"/>
      <c r="R95" s="1"/>
      <c r="S95" s="1"/>
      <c r="T95" s="1"/>
    </row>
    <row r="96" spans="1:20" x14ac:dyDescent="0.2">
      <c r="A96" s="42" t="s">
        <v>59</v>
      </c>
      <c r="B96" s="2" t="s">
        <v>47</v>
      </c>
      <c r="C96" s="23">
        <v>53935.504800000002</v>
      </c>
      <c r="D96" s="23">
        <v>2.9999999999999997E-4</v>
      </c>
      <c r="E96">
        <f t="shared" si="10"/>
        <v>9844.9850609150581</v>
      </c>
      <c r="F96">
        <f t="shared" si="11"/>
        <v>9845</v>
      </c>
      <c r="G96">
        <f t="shared" si="12"/>
        <v>-7.2199999922304414E-3</v>
      </c>
      <c r="J96">
        <f>G96</f>
        <v>-7.2199999922304414E-3</v>
      </c>
      <c r="N96">
        <f t="shared" ca="1" si="13"/>
        <v>-6.7938581423442083E-3</v>
      </c>
      <c r="P96" s="1">
        <f t="shared" si="14"/>
        <v>38917.004800000002</v>
      </c>
      <c r="Q96" s="1"/>
      <c r="R96" s="1"/>
      <c r="S96" s="1"/>
      <c r="T96" s="1"/>
    </row>
    <row r="97" spans="1:20" x14ac:dyDescent="0.2">
      <c r="A97" s="41" t="s">
        <v>58</v>
      </c>
      <c r="B97" s="2"/>
      <c r="C97" s="37">
        <v>53981.901400000002</v>
      </c>
      <c r="D97" s="37">
        <v>2.0000000000000001E-4</v>
      </c>
      <c r="E97">
        <f t="shared" si="10"/>
        <v>9940.9854416341204</v>
      </c>
      <c r="F97">
        <f t="shared" si="11"/>
        <v>9941</v>
      </c>
      <c r="G97">
        <f t="shared" si="12"/>
        <v>-7.0359999954234809E-3</v>
      </c>
      <c r="K97">
        <f t="shared" ref="K97:K102" si="15">G97</f>
        <v>-7.0359999954234809E-3</v>
      </c>
      <c r="N97">
        <f t="shared" ca="1" si="13"/>
        <v>-6.8484914779089389E-3</v>
      </c>
      <c r="P97" s="1">
        <f t="shared" si="14"/>
        <v>38963.401400000002</v>
      </c>
      <c r="Q97" s="1"/>
      <c r="R97" s="1"/>
      <c r="S97" s="1"/>
      <c r="T97" s="1"/>
    </row>
    <row r="98" spans="1:20" x14ac:dyDescent="0.2">
      <c r="A98" s="73" t="s">
        <v>320</v>
      </c>
      <c r="B98" s="74" t="s">
        <v>54</v>
      </c>
      <c r="C98" s="73">
        <v>54357.421600000001</v>
      </c>
      <c r="D98" s="73" t="s">
        <v>88</v>
      </c>
      <c r="E98">
        <f t="shared" si="10"/>
        <v>10717.983802886849</v>
      </c>
      <c r="F98">
        <f t="shared" si="11"/>
        <v>10718</v>
      </c>
      <c r="G98">
        <f t="shared" si="12"/>
        <v>-7.8279999943333678E-3</v>
      </c>
      <c r="K98">
        <f t="shared" si="15"/>
        <v>-7.8279999943333678E-3</v>
      </c>
      <c r="N98">
        <f t="shared" ca="1" si="13"/>
        <v>-7.2906800376359836E-3</v>
      </c>
      <c r="P98" s="1">
        <f t="shared" si="14"/>
        <v>39338.921600000001</v>
      </c>
      <c r="Q98" s="1"/>
      <c r="R98" s="1"/>
      <c r="S98" s="1"/>
      <c r="T98" s="1"/>
    </row>
    <row r="99" spans="1:20" x14ac:dyDescent="0.2">
      <c r="A99" s="73" t="s">
        <v>325</v>
      </c>
      <c r="B99" s="74" t="s">
        <v>54</v>
      </c>
      <c r="C99" s="73">
        <v>54704.428200000002</v>
      </c>
      <c r="D99" s="73" t="s">
        <v>81</v>
      </c>
      <c r="E99">
        <f t="shared" si="10"/>
        <v>11435.983951863875</v>
      </c>
      <c r="F99">
        <f t="shared" si="11"/>
        <v>11436</v>
      </c>
      <c r="G99">
        <f t="shared" si="12"/>
        <v>-7.7559999990626238E-3</v>
      </c>
      <c r="K99">
        <f t="shared" si="15"/>
        <v>-7.7559999990626238E-3</v>
      </c>
      <c r="N99">
        <f t="shared" ca="1" si="13"/>
        <v>-7.6992918598805379E-3</v>
      </c>
      <c r="P99" s="1">
        <f t="shared" si="14"/>
        <v>39685.928200000002</v>
      </c>
      <c r="Q99" s="1"/>
      <c r="R99" s="1"/>
      <c r="S99" s="1"/>
      <c r="T99" s="1"/>
    </row>
    <row r="100" spans="1:20" x14ac:dyDescent="0.2">
      <c r="A100" s="18" t="s">
        <v>71</v>
      </c>
      <c r="B100" s="2"/>
      <c r="C100" s="37">
        <v>54814.620199999998</v>
      </c>
      <c r="D100" s="37">
        <v>2.9999999999999997E-4</v>
      </c>
      <c r="E100">
        <f t="shared" si="10"/>
        <v>11663.98501125604</v>
      </c>
      <c r="F100">
        <f t="shared" si="11"/>
        <v>11664</v>
      </c>
      <c r="G100">
        <f t="shared" si="12"/>
        <v>-7.2440000003552996E-3</v>
      </c>
      <c r="K100">
        <f t="shared" si="15"/>
        <v>-7.2440000003552996E-3</v>
      </c>
      <c r="N100">
        <f t="shared" ca="1" si="13"/>
        <v>-7.8290460318467744E-3</v>
      </c>
      <c r="P100" s="1">
        <f t="shared" si="14"/>
        <v>39796.120199999998</v>
      </c>
      <c r="Q100" s="1"/>
      <c r="R100" s="1"/>
      <c r="S100" s="1"/>
      <c r="T100" s="1"/>
    </row>
    <row r="101" spans="1:20" x14ac:dyDescent="0.2">
      <c r="A101" s="73" t="s">
        <v>331</v>
      </c>
      <c r="B101" s="74" t="s">
        <v>54</v>
      </c>
      <c r="C101" s="73">
        <v>54931.5818</v>
      </c>
      <c r="D101" s="73" t="s">
        <v>81</v>
      </c>
      <c r="E101">
        <f t="shared" si="10"/>
        <v>11905.99322154539</v>
      </c>
      <c r="F101">
        <f t="shared" si="11"/>
        <v>11906</v>
      </c>
      <c r="G101">
        <f t="shared" si="12"/>
        <v>-3.2759999958216213E-3</v>
      </c>
      <c r="K101">
        <f t="shared" si="15"/>
        <v>-3.2759999958216213E-3</v>
      </c>
      <c r="N101">
        <f t="shared" ca="1" si="13"/>
        <v>-7.9667675652495343E-3</v>
      </c>
      <c r="P101" s="1">
        <f t="shared" si="14"/>
        <v>39913.0818</v>
      </c>
      <c r="Q101" s="1"/>
      <c r="R101" s="1"/>
      <c r="S101" s="1"/>
      <c r="T101" s="1"/>
    </row>
    <row r="102" spans="1:20" x14ac:dyDescent="0.2">
      <c r="A102" s="73" t="s">
        <v>331</v>
      </c>
      <c r="B102" s="74" t="s">
        <v>47</v>
      </c>
      <c r="C102" s="73">
        <v>55050.467900000003</v>
      </c>
      <c r="D102" s="73" t="s">
        <v>81</v>
      </c>
      <c r="E102">
        <f t="shared" si="10"/>
        <v>12151.983463550298</v>
      </c>
      <c r="F102">
        <f t="shared" si="11"/>
        <v>12152</v>
      </c>
      <c r="G102">
        <f t="shared" si="12"/>
        <v>-7.9919999989215285E-3</v>
      </c>
      <c r="K102">
        <f t="shared" si="15"/>
        <v>-7.9919999989215285E-3</v>
      </c>
      <c r="N102">
        <f t="shared" ca="1" si="13"/>
        <v>-8.1067654876341589E-3</v>
      </c>
      <c r="P102" s="1">
        <f t="shared" si="14"/>
        <v>40031.967900000003</v>
      </c>
      <c r="Q102" s="1"/>
      <c r="R102" s="1"/>
      <c r="S102" s="1"/>
      <c r="T102" s="1"/>
    </row>
    <row r="103" spans="1:20" x14ac:dyDescent="0.2">
      <c r="A103" s="56" t="s">
        <v>77</v>
      </c>
      <c r="B103" s="56"/>
      <c r="C103" s="57">
        <v>55397.475899999998</v>
      </c>
      <c r="D103" s="57">
        <v>8.0000000000000004E-4</v>
      </c>
      <c r="E103">
        <f t="shared" si="10"/>
        <v>12869.986509302786</v>
      </c>
      <c r="F103">
        <f t="shared" si="11"/>
        <v>12870</v>
      </c>
      <c r="G103">
        <f t="shared" si="12"/>
        <v>-6.5200000026379712E-3</v>
      </c>
      <c r="J103">
        <f>G103</f>
        <v>-6.5200000026379712E-3</v>
      </c>
      <c r="N103">
        <f t="shared" ca="1" si="13"/>
        <v>-8.515377309878714E-3</v>
      </c>
      <c r="P103" s="1">
        <f t="shared" si="14"/>
        <v>40378.975899999998</v>
      </c>
      <c r="Q103" s="1"/>
      <c r="R103" s="1"/>
      <c r="S103" s="1"/>
      <c r="T103" s="1"/>
    </row>
    <row r="104" spans="1:20" x14ac:dyDescent="0.2">
      <c r="A104" s="56" t="s">
        <v>77</v>
      </c>
      <c r="B104" s="56"/>
      <c r="C104" s="57">
        <v>55429.371099999997</v>
      </c>
      <c r="D104" s="57">
        <v>4.0000000000000001E-3</v>
      </c>
      <c r="E104">
        <f t="shared" si="10"/>
        <v>12935.981675825991</v>
      </c>
      <c r="F104">
        <f t="shared" si="11"/>
        <v>12936</v>
      </c>
      <c r="G104">
        <f t="shared" si="12"/>
        <v>-8.856000000378117E-3</v>
      </c>
      <c r="J104">
        <f>G104</f>
        <v>-8.856000000378117E-3</v>
      </c>
      <c r="N104">
        <f t="shared" ca="1" si="13"/>
        <v>-8.5529377280794648E-3</v>
      </c>
      <c r="P104" s="1">
        <f t="shared" si="14"/>
        <v>40410.871099999997</v>
      </c>
      <c r="Q104" s="1"/>
      <c r="R104" s="1"/>
      <c r="S104" s="1"/>
      <c r="T104" s="1"/>
    </row>
    <row r="105" spans="1:20" x14ac:dyDescent="0.2">
      <c r="A105" s="52" t="s">
        <v>73</v>
      </c>
      <c r="B105" s="53" t="s">
        <v>54</v>
      </c>
      <c r="C105" s="52">
        <v>55854.671900000001</v>
      </c>
      <c r="D105" s="52">
        <v>2.9999999999999997E-4</v>
      </c>
      <c r="E105">
        <f t="shared" si="10"/>
        <v>13815.982337946109</v>
      </c>
      <c r="F105">
        <f t="shared" si="11"/>
        <v>13816</v>
      </c>
      <c r="G105">
        <f t="shared" si="12"/>
        <v>-8.5359999939100817E-3</v>
      </c>
      <c r="K105">
        <f>G105</f>
        <v>-8.5359999939100817E-3</v>
      </c>
      <c r="N105">
        <f t="shared" ca="1" si="13"/>
        <v>-9.0537433040895031E-3</v>
      </c>
      <c r="P105" s="1">
        <f t="shared" si="14"/>
        <v>40836.171900000001</v>
      </c>
      <c r="Q105" s="1"/>
      <c r="R105" s="1"/>
      <c r="S105" s="1"/>
      <c r="T105" s="1"/>
    </row>
    <row r="106" spans="1:20" x14ac:dyDescent="0.2">
      <c r="A106" s="34" t="s">
        <v>74</v>
      </c>
      <c r="B106" s="75" t="s">
        <v>47</v>
      </c>
      <c r="C106" s="20">
        <v>56214.724699999999</v>
      </c>
      <c r="D106" s="20">
        <v>3.0000000000000003E-4</v>
      </c>
      <c r="E106">
        <f t="shared" si="10"/>
        <v>14560.97670992518</v>
      </c>
      <c r="F106">
        <f t="shared" si="11"/>
        <v>14561</v>
      </c>
      <c r="G106">
        <f t="shared" si="12"/>
        <v>-1.1255999997956678E-2</v>
      </c>
      <c r="K106">
        <f>G106</f>
        <v>-1.1255999997956678E-2</v>
      </c>
      <c r="N106">
        <f t="shared" ca="1" si="13"/>
        <v>-9.4777207519616373E-3</v>
      </c>
      <c r="P106" s="1">
        <f t="shared" si="14"/>
        <v>41196.224699999999</v>
      </c>
      <c r="Q106" s="1"/>
      <c r="R106" s="1"/>
      <c r="S106" s="1"/>
      <c r="T106" s="1"/>
    </row>
    <row r="107" spans="1:20" x14ac:dyDescent="0.2">
      <c r="A107" s="58" t="s">
        <v>78</v>
      </c>
      <c r="B107" s="59" t="s">
        <v>54</v>
      </c>
      <c r="C107" s="58">
        <v>56783.565000000002</v>
      </c>
      <c r="D107" s="58">
        <v>1.2999999999999999E-3</v>
      </c>
      <c r="E107">
        <f t="shared" si="10"/>
        <v>15737.978588690996</v>
      </c>
      <c r="F107">
        <f t="shared" si="11"/>
        <v>15738</v>
      </c>
      <c r="G107">
        <f t="shared" si="12"/>
        <v>-1.0347999996156432E-2</v>
      </c>
      <c r="J107">
        <f>G107</f>
        <v>-1.0347999996156432E-2</v>
      </c>
      <c r="N107">
        <f t="shared" ca="1" si="13"/>
        <v>-1.0147548209875065E-2</v>
      </c>
      <c r="P107" s="1">
        <f t="shared" si="14"/>
        <v>41765.065000000002</v>
      </c>
      <c r="Q107" s="1"/>
      <c r="R107" s="1"/>
      <c r="S107" s="1"/>
      <c r="T107" s="1"/>
    </row>
    <row r="108" spans="1:20" x14ac:dyDescent="0.2">
      <c r="A108" s="18" t="s">
        <v>364</v>
      </c>
      <c r="C108" s="23">
        <v>57164.885999999999</v>
      </c>
      <c r="D108" s="23">
        <v>2E-3</v>
      </c>
      <c r="E108">
        <f t="shared" si="10"/>
        <v>16526.979532212143</v>
      </c>
      <c r="F108">
        <f t="shared" si="11"/>
        <v>16527</v>
      </c>
      <c r="G108">
        <f t="shared" si="12"/>
        <v>-9.8920000018551946E-3</v>
      </c>
      <c r="K108">
        <f>G108</f>
        <v>-9.8920000018551946E-3</v>
      </c>
      <c r="N108">
        <f t="shared" ca="1" si="13"/>
        <v>-1.0596565936547699E-2</v>
      </c>
      <c r="P108" s="1">
        <f t="shared" si="14"/>
        <v>42146.385999999999</v>
      </c>
      <c r="Q108" s="1"/>
      <c r="R108" s="1"/>
      <c r="S108" s="1"/>
      <c r="T108" s="1"/>
    </row>
    <row r="109" spans="1:20" x14ac:dyDescent="0.2">
      <c r="A109" s="76" t="s">
        <v>0</v>
      </c>
      <c r="B109" s="77" t="s">
        <v>54</v>
      </c>
      <c r="C109" s="78">
        <v>57296.341999999997</v>
      </c>
      <c r="D109" s="78">
        <v>1.5E-3</v>
      </c>
      <c r="E109">
        <f>+(C109-C$7)/C$8</f>
        <v>16798.978472819967</v>
      </c>
      <c r="F109">
        <f t="shared" si="11"/>
        <v>16799</v>
      </c>
      <c r="G109">
        <f>+C109-(C$7+F109*C$8)</f>
        <v>-1.0404000000562519E-2</v>
      </c>
      <c r="K109">
        <f>G109</f>
        <v>-1.0404000000562519E-2</v>
      </c>
      <c r="N109">
        <f ca="1">+C$11+C$12*F109</f>
        <v>-1.0751360387314439E-2</v>
      </c>
      <c r="P109" s="1">
        <f>+C109-15018.5</f>
        <v>42277.841999999997</v>
      </c>
    </row>
    <row r="110" spans="1:20" x14ac:dyDescent="0.2">
      <c r="A110" s="79" t="s">
        <v>365</v>
      </c>
      <c r="B110" s="80" t="s">
        <v>54</v>
      </c>
      <c r="C110" s="81">
        <v>58806.637461999999</v>
      </c>
      <c r="D110" s="81">
        <v>2.9999999999999997E-4</v>
      </c>
      <c r="E110">
        <f>+(C110-C$7)/C$8</f>
        <v>19923.969083129181</v>
      </c>
      <c r="F110">
        <f>ROUND(2*E110,0)/2</f>
        <v>19924</v>
      </c>
      <c r="G110">
        <f>+C110-(C$7+F110*C$8)</f>
        <v>-1.4942000001610722E-2</v>
      </c>
      <c r="K110">
        <f>G110</f>
        <v>-1.4942000001610722E-2</v>
      </c>
      <c r="N110">
        <f ca="1">+C$11+C$12*F110</f>
        <v>-1.2529789279395537E-2</v>
      </c>
      <c r="P110" s="1">
        <f>+C110-15018.5</f>
        <v>43788.137461999999</v>
      </c>
    </row>
    <row r="111" spans="1:20" x14ac:dyDescent="0.2">
      <c r="A111" s="79" t="s">
        <v>365</v>
      </c>
      <c r="B111" s="80" t="s">
        <v>54</v>
      </c>
      <c r="C111" s="81">
        <v>58806.640463000003</v>
      </c>
      <c r="D111" s="81">
        <v>2.8800000000000001E-4</v>
      </c>
      <c r="E111">
        <f>+(C111-C$7)/C$8</f>
        <v>19923.975292574334</v>
      </c>
      <c r="F111">
        <f>ROUND(2*E111,0)/2</f>
        <v>19924</v>
      </c>
      <c r="G111">
        <f>+C111-(C$7+F111*C$8)</f>
        <v>-1.1940999997023027E-2</v>
      </c>
      <c r="K111">
        <f>G111</f>
        <v>-1.1940999997023027E-2</v>
      </c>
      <c r="N111">
        <f ca="1">+C$11+C$12*F111</f>
        <v>-1.2529789279395537E-2</v>
      </c>
      <c r="P111" s="1">
        <f>+C111-15018.5</f>
        <v>43788.140463000003</v>
      </c>
    </row>
  </sheetData>
  <phoneticPr fontId="0" type="noConversion"/>
  <hyperlinks>
    <hyperlink ref="H107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9"/>
  <sheetViews>
    <sheetView workbookViewId="0"/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1.140625" customWidth="1"/>
    <col min="5" max="6" width="9.140625" customWidth="1"/>
    <col min="7" max="7" width="8.140625" customWidth="1"/>
    <col min="8" max="8" width="8.5703125" customWidth="1"/>
    <col min="9" max="9" width="12" customWidth="1"/>
    <col min="10" max="10" width="11.42578125" customWidth="1"/>
    <col min="11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2">
      <c r="A1" s="6" t="s">
        <v>50</v>
      </c>
      <c r="B1" s="7"/>
      <c r="C1" s="15"/>
      <c r="D1" s="7"/>
    </row>
    <row r="2" spans="1:4" x14ac:dyDescent="0.2">
      <c r="A2" s="7" t="s">
        <v>27</v>
      </c>
      <c r="B2" s="7" t="s">
        <v>28</v>
      </c>
      <c r="C2" s="17" t="s">
        <v>55</v>
      </c>
      <c r="D2" s="7"/>
    </row>
    <row r="3" spans="1:4" x14ac:dyDescent="0.2">
      <c r="A3" s="7"/>
      <c r="B3" s="7"/>
      <c r="C3" s="8"/>
      <c r="D3" s="7"/>
    </row>
    <row r="4" spans="1:4" x14ac:dyDescent="0.2">
      <c r="A4" s="8" t="s">
        <v>1</v>
      </c>
      <c r="B4" s="7"/>
      <c r="C4" s="9">
        <v>27955.137999999999</v>
      </c>
      <c r="D4" s="10">
        <v>0.65163561965453798</v>
      </c>
    </row>
    <row r="5" spans="1:4" x14ac:dyDescent="0.2">
      <c r="A5" s="7"/>
      <c r="B5" s="7"/>
      <c r="C5" s="45" t="s">
        <v>67</v>
      </c>
      <c r="D5" s="7"/>
    </row>
    <row r="6" spans="1:4" x14ac:dyDescent="0.2">
      <c r="A6" s="8" t="s">
        <v>2</v>
      </c>
      <c r="B6" s="7"/>
      <c r="C6" s="7"/>
      <c r="D6" s="7"/>
    </row>
    <row r="7" spans="1:4" x14ac:dyDescent="0.2">
      <c r="A7" s="7" t="s">
        <v>3</v>
      </c>
      <c r="B7" s="7"/>
      <c r="C7" s="7">
        <v>49177.462899999999</v>
      </c>
      <c r="D7" s="7"/>
    </row>
    <row r="8" spans="1:4" x14ac:dyDescent="0.2">
      <c r="A8" s="7" t="s">
        <v>4</v>
      </c>
      <c r="B8" s="7"/>
      <c r="C8" s="11">
        <v>0.65165200000000001</v>
      </c>
      <c r="D8" s="11">
        <f>+(C53-C52)/1.5</f>
        <v>11.286000000002483</v>
      </c>
    </row>
    <row r="9" spans="1:4" x14ac:dyDescent="0.2">
      <c r="A9" s="7" t="s">
        <v>5</v>
      </c>
      <c r="B9" s="7"/>
      <c r="C9" s="7">
        <v>0.2</v>
      </c>
      <c r="D9" s="7"/>
    </row>
    <row r="10" spans="1:4" ht="13.5" thickBot="1" x14ac:dyDescent="0.25">
      <c r="A10" s="7"/>
      <c r="B10" s="7"/>
      <c r="C10" s="3" t="s">
        <v>22</v>
      </c>
      <c r="D10" s="33" t="s">
        <v>57</v>
      </c>
    </row>
    <row r="11" spans="1:4" x14ac:dyDescent="0.2">
      <c r="A11" s="7" t="s">
        <v>18</v>
      </c>
      <c r="B11" s="7"/>
      <c r="C11" s="7">
        <f>INTERCEPT($G21:$G47,$F21:$F47)</f>
        <v>-1.6400749570532891E-3</v>
      </c>
      <c r="D11" s="7">
        <f>INTERCEPT($R79:$R947,$F79:$F947)</f>
        <v>0.20301053057632762</v>
      </c>
    </row>
    <row r="12" spans="1:4" x14ac:dyDescent="0.2">
      <c r="A12" s="7" t="s">
        <v>19</v>
      </c>
      <c r="B12" s="7"/>
      <c r="C12" s="7">
        <f>SLOPE($G21:$G47,$F21:$F47)</f>
        <v>-5.5372163946511778E-7</v>
      </c>
      <c r="D12" s="7">
        <f>SLOPE($R79:$R947,$F79:$F947)</f>
        <v>-1.5063031207820306E-5</v>
      </c>
    </row>
    <row r="13" spans="1:4" x14ac:dyDescent="0.2">
      <c r="A13" s="7" t="s">
        <v>21</v>
      </c>
      <c r="B13" s="7"/>
      <c r="C13" s="7"/>
      <c r="D13" s="7"/>
    </row>
    <row r="14" spans="1:4" x14ac:dyDescent="0.2">
      <c r="A14" s="7" t="s">
        <v>26</v>
      </c>
      <c r="B14" s="7"/>
      <c r="C14" s="7"/>
      <c r="D14" s="7"/>
    </row>
    <row r="15" spans="1:4" x14ac:dyDescent="0.2">
      <c r="A15" s="12" t="s">
        <v>20</v>
      </c>
      <c r="B15" s="7"/>
      <c r="C15" s="24">
        <f>($C$7+C$11)+($C$8+C$12)*INT(MAX($F21:$F3533))</f>
        <v>54814.246270232856</v>
      </c>
      <c r="D15" s="24">
        <f>($C$7+D$11)+($C$8+D$12)*INT(MAX($F21:$F3533))</f>
        <v>54814.325415310625</v>
      </c>
    </row>
    <row r="16" spans="1:4" x14ac:dyDescent="0.2">
      <c r="A16" s="8" t="s">
        <v>6</v>
      </c>
      <c r="B16" s="7"/>
      <c r="C16" s="25">
        <f>+$C$8+C$12</f>
        <v>0.65165144627836058</v>
      </c>
      <c r="D16" s="25">
        <f>+$C$8+D$12</f>
        <v>0.65163693696879221</v>
      </c>
    </row>
    <row r="17" spans="1:17" ht="13.5" thickBot="1" x14ac:dyDescent="0.25">
      <c r="A17" s="26" t="s">
        <v>52</v>
      </c>
      <c r="C17">
        <f>COUNT(C21:C2191)</f>
        <v>71</v>
      </c>
      <c r="D17" s="7"/>
    </row>
    <row r="18" spans="1:17" ht="14.25" thickTop="1" thickBot="1" x14ac:dyDescent="0.25">
      <c r="A18" s="8" t="s">
        <v>7</v>
      </c>
      <c r="B18" s="7"/>
      <c r="C18" s="28">
        <f>C15</f>
        <v>54814.246270232856</v>
      </c>
      <c r="D18" s="29">
        <f>D16</f>
        <v>0.65163693696879221</v>
      </c>
    </row>
    <row r="19" spans="1:17" ht="13.5" thickBot="1" x14ac:dyDescent="0.25">
      <c r="A19" s="32" t="s">
        <v>56</v>
      </c>
      <c r="C19" s="30">
        <f>D15</f>
        <v>54814.325415310625</v>
      </c>
      <c r="D19" s="31">
        <f>D16</f>
        <v>0.65163693696879221</v>
      </c>
    </row>
    <row r="20" spans="1:17" ht="13.5" thickBot="1" x14ac:dyDescent="0.25">
      <c r="A20" s="3" t="s">
        <v>8</v>
      </c>
      <c r="B20" s="3" t="s">
        <v>9</v>
      </c>
      <c r="C20" s="3" t="s">
        <v>10</v>
      </c>
      <c r="D20" s="3" t="s">
        <v>15</v>
      </c>
      <c r="E20" s="3" t="s">
        <v>11</v>
      </c>
      <c r="F20" s="3" t="s">
        <v>12</v>
      </c>
      <c r="G20" s="3" t="s">
        <v>13</v>
      </c>
      <c r="H20" s="5" t="s">
        <v>14</v>
      </c>
      <c r="I20" s="5" t="s">
        <v>29</v>
      </c>
      <c r="J20" s="5" t="s">
        <v>31</v>
      </c>
      <c r="K20" s="5" t="s">
        <v>32</v>
      </c>
      <c r="L20" s="5" t="s">
        <v>38</v>
      </c>
      <c r="M20" s="5" t="s">
        <v>45</v>
      </c>
      <c r="N20" s="5" t="s">
        <v>39</v>
      </c>
      <c r="O20" s="5" t="s">
        <v>25</v>
      </c>
      <c r="P20" s="4" t="s">
        <v>42</v>
      </c>
      <c r="Q20" s="3" t="s">
        <v>17</v>
      </c>
    </row>
    <row r="21" spans="1:17" x14ac:dyDescent="0.2">
      <c r="A21" s="7" t="s">
        <v>14</v>
      </c>
      <c r="B21" s="27"/>
      <c r="C21" s="37">
        <v>27955.137999999999</v>
      </c>
      <c r="D21" s="37" t="s">
        <v>16</v>
      </c>
      <c r="E21">
        <f t="shared" ref="E21:E52" si="0">+(C21-C$7)/C$8</f>
        <v>-32566.960432869077</v>
      </c>
      <c r="F21">
        <f t="shared" ref="F21:F52" si="1">ROUND(2*E21,0)/2</f>
        <v>-32567</v>
      </c>
      <c r="G21">
        <f t="shared" ref="G21:G52" si="2">+C21-(C$7+F21*C$8)</f>
        <v>2.5784000001294771E-2</v>
      </c>
      <c r="H21">
        <f>+G21</f>
        <v>2.5784000001294771E-2</v>
      </c>
      <c r="O21">
        <f t="shared" ref="O21:O52" si="3">+C$11+C$12*F21</f>
        <v>1.6392977675407202E-2</v>
      </c>
      <c r="Q21" s="1">
        <f t="shared" ref="Q21:Q52" si="4">+C21-15018.5</f>
        <v>12936.637999999999</v>
      </c>
    </row>
    <row r="22" spans="1:17" x14ac:dyDescent="0.2">
      <c r="A22" s="7" t="s">
        <v>29</v>
      </c>
      <c r="B22" s="27"/>
      <c r="C22" s="38">
        <v>27983.471000000001</v>
      </c>
      <c r="D22" s="37" t="s">
        <v>16</v>
      </c>
      <c r="E22">
        <f t="shared" si="0"/>
        <v>-32523.481704959086</v>
      </c>
      <c r="F22">
        <f t="shared" si="1"/>
        <v>-32523.5</v>
      </c>
      <c r="G22">
        <f t="shared" si="2"/>
        <v>1.1922000001504784E-2</v>
      </c>
      <c r="I22">
        <f t="shared" ref="I22:I47" si="5">+G22</f>
        <v>1.1922000001504784E-2</v>
      </c>
      <c r="O22">
        <f t="shared" si="3"/>
        <v>1.636889078409047E-2</v>
      </c>
      <c r="Q22" s="1">
        <f t="shared" si="4"/>
        <v>12964.971000000001</v>
      </c>
    </row>
    <row r="23" spans="1:17" x14ac:dyDescent="0.2">
      <c r="A23" s="7" t="s">
        <v>29</v>
      </c>
      <c r="B23" s="27"/>
      <c r="C23" s="38">
        <v>28285.564999999999</v>
      </c>
      <c r="D23" s="37" t="s">
        <v>16</v>
      </c>
      <c r="E23">
        <f t="shared" si="0"/>
        <v>-32059.899915906037</v>
      </c>
      <c r="F23">
        <f t="shared" si="1"/>
        <v>-32060</v>
      </c>
      <c r="G23">
        <f t="shared" si="2"/>
        <v>6.5220000000408618E-2</v>
      </c>
      <c r="I23">
        <f t="shared" si="5"/>
        <v>6.5220000000408618E-2</v>
      </c>
      <c r="O23">
        <f t="shared" si="3"/>
        <v>1.6112240804198388E-2</v>
      </c>
      <c r="Q23" s="1">
        <f t="shared" si="4"/>
        <v>13267.064999999999</v>
      </c>
    </row>
    <row r="24" spans="1:17" x14ac:dyDescent="0.2">
      <c r="A24" s="7" t="s">
        <v>29</v>
      </c>
      <c r="B24" s="27"/>
      <c r="C24" s="38">
        <v>28344.467000000001</v>
      </c>
      <c r="D24" s="37" t="s">
        <v>16</v>
      </c>
      <c r="E24">
        <f t="shared" si="0"/>
        <v>-31969.511180814297</v>
      </c>
      <c r="F24">
        <f t="shared" si="1"/>
        <v>-31969.5</v>
      </c>
      <c r="G24">
        <f t="shared" si="2"/>
        <v>-7.2859999963839073E-3</v>
      </c>
      <c r="I24">
        <f t="shared" si="5"/>
        <v>-7.2859999963839073E-3</v>
      </c>
      <c r="O24">
        <f t="shared" si="3"/>
        <v>1.6062128995826794E-2</v>
      </c>
      <c r="Q24" s="1">
        <f t="shared" si="4"/>
        <v>13325.967000000001</v>
      </c>
    </row>
    <row r="25" spans="1:17" x14ac:dyDescent="0.2">
      <c r="A25" s="7" t="s">
        <v>29</v>
      </c>
      <c r="B25" s="27"/>
      <c r="C25" s="38">
        <v>28404.460999999999</v>
      </c>
      <c r="D25" s="37"/>
      <c r="E25">
        <f t="shared" si="0"/>
        <v>-31877.446704682865</v>
      </c>
      <c r="F25">
        <f t="shared" si="1"/>
        <v>-31877.5</v>
      </c>
      <c r="G25">
        <f t="shared" si="2"/>
        <v>3.4729999999399297E-2</v>
      </c>
      <c r="I25">
        <f t="shared" si="5"/>
        <v>3.4729999999399297E-2</v>
      </c>
      <c r="O25">
        <f t="shared" si="3"/>
        <v>1.6011186604996001E-2</v>
      </c>
      <c r="Q25" s="1">
        <f t="shared" si="4"/>
        <v>13385.960999999999</v>
      </c>
    </row>
    <row r="26" spans="1:17" x14ac:dyDescent="0.2">
      <c r="A26" s="7" t="s">
        <v>29</v>
      </c>
      <c r="B26" s="27"/>
      <c r="C26" s="38">
        <v>28778.465</v>
      </c>
      <c r="D26" s="37"/>
      <c r="E26">
        <f t="shared" si="0"/>
        <v>-31303.514605955323</v>
      </c>
      <c r="F26">
        <f t="shared" si="1"/>
        <v>-31303.5</v>
      </c>
      <c r="G26">
        <f t="shared" si="2"/>
        <v>-9.5179999989341013E-3</v>
      </c>
      <c r="I26">
        <f t="shared" si="5"/>
        <v>-9.5179999989341013E-3</v>
      </c>
      <c r="O26">
        <f t="shared" si="3"/>
        <v>1.5693350383943025E-2</v>
      </c>
      <c r="Q26" s="1">
        <f t="shared" si="4"/>
        <v>13759.965</v>
      </c>
    </row>
    <row r="27" spans="1:17" x14ac:dyDescent="0.2">
      <c r="A27" s="7" t="s">
        <v>29</v>
      </c>
      <c r="B27" s="27"/>
      <c r="C27" s="38">
        <v>28779.464</v>
      </c>
      <c r="D27" s="37"/>
      <c r="E27">
        <f t="shared" si="0"/>
        <v>-31301.981579125051</v>
      </c>
      <c r="F27">
        <f t="shared" si="1"/>
        <v>-31302</v>
      </c>
      <c r="G27">
        <f t="shared" si="2"/>
        <v>1.2004000000160886E-2</v>
      </c>
      <c r="I27">
        <f t="shared" si="5"/>
        <v>1.2004000000160886E-2</v>
      </c>
      <c r="O27">
        <f t="shared" si="3"/>
        <v>1.5692519801483829E-2</v>
      </c>
      <c r="Q27" s="1">
        <f t="shared" si="4"/>
        <v>13760.964</v>
      </c>
    </row>
    <row r="28" spans="1:17" x14ac:dyDescent="0.2">
      <c r="A28" s="7" t="s">
        <v>29</v>
      </c>
      <c r="B28" s="27"/>
      <c r="C28" s="38">
        <v>29109.525000000001</v>
      </c>
      <c r="D28" s="37"/>
      <c r="E28">
        <f t="shared" si="0"/>
        <v>-30795.482711631357</v>
      </c>
      <c r="F28">
        <f t="shared" si="1"/>
        <v>-30795.5</v>
      </c>
      <c r="G28">
        <f t="shared" si="2"/>
        <v>1.1266000001342036E-2</v>
      </c>
      <c r="I28">
        <f t="shared" si="5"/>
        <v>1.1266000001342036E-2</v>
      </c>
      <c r="O28">
        <f t="shared" si="3"/>
        <v>1.5412059791094744E-2</v>
      </c>
      <c r="Q28" s="1">
        <f t="shared" si="4"/>
        <v>14091.025000000001</v>
      </c>
    </row>
    <row r="29" spans="1:17" x14ac:dyDescent="0.2">
      <c r="A29" s="7" t="s">
        <v>29</v>
      </c>
      <c r="B29" s="27"/>
      <c r="C29" s="38">
        <v>29111.514999999999</v>
      </c>
      <c r="D29" s="37"/>
      <c r="E29">
        <f t="shared" si="0"/>
        <v>-30792.42893446195</v>
      </c>
      <c r="F29">
        <f t="shared" si="1"/>
        <v>-30792.5</v>
      </c>
      <c r="G29">
        <f t="shared" si="2"/>
        <v>4.6310000001540175E-2</v>
      </c>
      <c r="I29">
        <f t="shared" si="5"/>
        <v>4.6310000001540175E-2</v>
      </c>
      <c r="O29">
        <f t="shared" si="3"/>
        <v>1.5410398626176349E-2</v>
      </c>
      <c r="Q29" s="1">
        <f t="shared" si="4"/>
        <v>14093.014999999999</v>
      </c>
    </row>
    <row r="30" spans="1:17" x14ac:dyDescent="0.2">
      <c r="A30" s="7" t="s">
        <v>29</v>
      </c>
      <c r="B30" s="27"/>
      <c r="C30" s="38">
        <v>29112.455000000002</v>
      </c>
      <c r="D30" s="37"/>
      <c r="E30">
        <f t="shared" si="0"/>
        <v>-30790.986446753785</v>
      </c>
      <c r="F30">
        <f t="shared" si="1"/>
        <v>-30791</v>
      </c>
      <c r="G30">
        <f t="shared" si="2"/>
        <v>8.8320000031671952E-3</v>
      </c>
      <c r="I30">
        <f t="shared" si="5"/>
        <v>8.8320000031671952E-3</v>
      </c>
      <c r="O30">
        <f t="shared" si="3"/>
        <v>1.5409568043717153E-2</v>
      </c>
      <c r="Q30" s="1">
        <f t="shared" si="4"/>
        <v>14093.955000000002</v>
      </c>
    </row>
    <row r="31" spans="1:17" x14ac:dyDescent="0.2">
      <c r="A31" s="7" t="s">
        <v>29</v>
      </c>
      <c r="B31" s="27"/>
      <c r="C31" s="38">
        <v>29158.376</v>
      </c>
      <c r="D31" s="37"/>
      <c r="E31">
        <f t="shared" si="0"/>
        <v>-30720.517853087229</v>
      </c>
      <c r="F31">
        <f t="shared" si="1"/>
        <v>-30720.5</v>
      </c>
      <c r="G31">
        <f t="shared" si="2"/>
        <v>-1.1633999998593936E-2</v>
      </c>
      <c r="I31">
        <f t="shared" si="5"/>
        <v>-1.1633999998593936E-2</v>
      </c>
      <c r="O31">
        <f t="shared" si="3"/>
        <v>1.537053066813486E-2</v>
      </c>
      <c r="Q31" s="1">
        <f t="shared" si="4"/>
        <v>14139.876</v>
      </c>
    </row>
    <row r="32" spans="1:17" x14ac:dyDescent="0.2">
      <c r="A32" s="7" t="s">
        <v>29</v>
      </c>
      <c r="B32" s="27"/>
      <c r="C32" s="38">
        <v>29187.378000000001</v>
      </c>
      <c r="D32" s="37"/>
      <c r="E32">
        <f t="shared" si="0"/>
        <v>-30676.012503606216</v>
      </c>
      <c r="F32">
        <f t="shared" si="1"/>
        <v>-30676</v>
      </c>
      <c r="G32">
        <f t="shared" si="2"/>
        <v>-8.1479999971634243E-3</v>
      </c>
      <c r="I32">
        <f t="shared" si="5"/>
        <v>-8.1479999971634243E-3</v>
      </c>
      <c r="O32">
        <f t="shared" si="3"/>
        <v>1.5345890055178665E-2</v>
      </c>
      <c r="Q32" s="1">
        <f t="shared" si="4"/>
        <v>14168.878000000001</v>
      </c>
    </row>
    <row r="33" spans="1:17" x14ac:dyDescent="0.2">
      <c r="A33" s="7" t="s">
        <v>29</v>
      </c>
      <c r="B33" s="27"/>
      <c r="C33" s="38">
        <v>29401.478999999999</v>
      </c>
      <c r="D33" s="37"/>
      <c r="E33">
        <f t="shared" si="0"/>
        <v>-30347.46137508977</v>
      </c>
      <c r="F33">
        <f t="shared" si="1"/>
        <v>-30347.5</v>
      </c>
      <c r="G33">
        <f t="shared" si="2"/>
        <v>2.5170000000798609E-2</v>
      </c>
      <c r="I33">
        <f t="shared" si="5"/>
        <v>2.5170000000798609E-2</v>
      </c>
      <c r="O33">
        <f t="shared" si="3"/>
        <v>1.5163992496614372E-2</v>
      </c>
      <c r="Q33" s="1">
        <f t="shared" si="4"/>
        <v>14382.978999999999</v>
      </c>
    </row>
    <row r="34" spans="1:17" x14ac:dyDescent="0.2">
      <c r="A34" s="7" t="s">
        <v>29</v>
      </c>
      <c r="B34" s="27"/>
      <c r="C34" s="38">
        <v>29431.472000000002</v>
      </c>
      <c r="D34" s="37"/>
      <c r="E34">
        <f t="shared" si="0"/>
        <v>-30301.435275269618</v>
      </c>
      <c r="F34">
        <f t="shared" si="1"/>
        <v>-30301.5</v>
      </c>
      <c r="G34">
        <f t="shared" si="2"/>
        <v>4.2178000003332272E-2</v>
      </c>
      <c r="I34">
        <f t="shared" si="5"/>
        <v>4.2178000003332272E-2</v>
      </c>
      <c r="O34">
        <f t="shared" si="3"/>
        <v>1.5138521301198977E-2</v>
      </c>
      <c r="Q34" s="1">
        <f t="shared" si="4"/>
        <v>14412.972000000002</v>
      </c>
    </row>
    <row r="35" spans="1:17" x14ac:dyDescent="0.2">
      <c r="A35" s="7" t="s">
        <v>29</v>
      </c>
      <c r="B35" s="27"/>
      <c r="C35" s="38">
        <v>29579.342000000001</v>
      </c>
      <c r="D35" s="37"/>
      <c r="E35">
        <f t="shared" si="0"/>
        <v>-30074.519682284405</v>
      </c>
      <c r="F35">
        <f t="shared" si="1"/>
        <v>-30074.5</v>
      </c>
      <c r="G35">
        <f t="shared" si="2"/>
        <v>-1.2825999998312909E-2</v>
      </c>
      <c r="I35">
        <f t="shared" si="5"/>
        <v>-1.2825999998312909E-2</v>
      </c>
      <c r="O35">
        <f t="shared" si="3"/>
        <v>1.5012826489040395E-2</v>
      </c>
      <c r="Q35" s="1">
        <f t="shared" si="4"/>
        <v>14560.842000000001</v>
      </c>
    </row>
    <row r="36" spans="1:17" x14ac:dyDescent="0.2">
      <c r="A36" s="7" t="s">
        <v>29</v>
      </c>
      <c r="B36" s="27"/>
      <c r="C36" s="38">
        <v>30378.257000000001</v>
      </c>
      <c r="D36" s="37"/>
      <c r="E36">
        <f t="shared" si="0"/>
        <v>-28848.53556806393</v>
      </c>
      <c r="F36">
        <f t="shared" si="1"/>
        <v>-28848.5</v>
      </c>
      <c r="G36">
        <f t="shared" si="2"/>
        <v>-2.3177999995823484E-2</v>
      </c>
      <c r="I36">
        <f t="shared" si="5"/>
        <v>-2.3177999995823484E-2</v>
      </c>
      <c r="O36">
        <f t="shared" si="3"/>
        <v>1.433396375905616E-2</v>
      </c>
      <c r="Q36" s="1">
        <f t="shared" si="4"/>
        <v>15359.757000000001</v>
      </c>
    </row>
    <row r="37" spans="1:17" x14ac:dyDescent="0.2">
      <c r="A37" s="7" t="s">
        <v>29</v>
      </c>
      <c r="B37" s="27"/>
      <c r="C37" s="38">
        <v>30516.451000000001</v>
      </c>
      <c r="D37" s="37"/>
      <c r="E37">
        <f t="shared" si="0"/>
        <v>-28636.468391104452</v>
      </c>
      <c r="F37">
        <f t="shared" si="1"/>
        <v>-28636.5</v>
      </c>
      <c r="G37">
        <f t="shared" si="2"/>
        <v>2.0598000002792105E-2</v>
      </c>
      <c r="I37">
        <f t="shared" si="5"/>
        <v>2.0598000002792105E-2</v>
      </c>
      <c r="O37">
        <f t="shared" si="3"/>
        <v>1.4216574771489555E-2</v>
      </c>
      <c r="Q37" s="1">
        <f t="shared" si="4"/>
        <v>15497.951000000001</v>
      </c>
    </row>
    <row r="38" spans="1:17" x14ac:dyDescent="0.2">
      <c r="A38" s="7" t="s">
        <v>29</v>
      </c>
      <c r="B38" s="27"/>
      <c r="C38" s="38">
        <v>30587.51</v>
      </c>
      <c r="D38" s="37"/>
      <c r="E38">
        <f t="shared" si="0"/>
        <v>-28527.42399317427</v>
      </c>
      <c r="F38">
        <f t="shared" si="1"/>
        <v>-28527.5</v>
      </c>
      <c r="G38">
        <f t="shared" si="2"/>
        <v>4.9530000000231666E-2</v>
      </c>
      <c r="I38">
        <f t="shared" si="5"/>
        <v>4.9530000000231666E-2</v>
      </c>
      <c r="O38">
        <f t="shared" si="3"/>
        <v>1.415621911278786E-2</v>
      </c>
      <c r="Q38" s="1">
        <f t="shared" si="4"/>
        <v>15569.009999999998</v>
      </c>
    </row>
    <row r="39" spans="1:17" x14ac:dyDescent="0.2">
      <c r="A39" s="7" t="s">
        <v>29</v>
      </c>
      <c r="B39" s="27"/>
      <c r="C39" s="38">
        <v>31074.243999999999</v>
      </c>
      <c r="D39" s="37"/>
      <c r="E39">
        <f t="shared" si="0"/>
        <v>-27780.500788764555</v>
      </c>
      <c r="F39">
        <f t="shared" si="1"/>
        <v>-27780.5</v>
      </c>
      <c r="G39">
        <f t="shared" si="2"/>
        <v>-5.1399999938439578E-4</v>
      </c>
      <c r="I39">
        <f t="shared" si="5"/>
        <v>-5.1399999938439578E-4</v>
      </c>
      <c r="O39">
        <f t="shared" si="3"/>
        <v>1.3742589048107415E-2</v>
      </c>
      <c r="Q39" s="1">
        <f t="shared" si="4"/>
        <v>16055.743999999999</v>
      </c>
    </row>
    <row r="40" spans="1:17" x14ac:dyDescent="0.2">
      <c r="A40" s="7" t="s">
        <v>29</v>
      </c>
      <c r="B40" s="27"/>
      <c r="C40" s="38">
        <v>31327.417000000001</v>
      </c>
      <c r="D40" s="37"/>
      <c r="E40">
        <f t="shared" si="0"/>
        <v>-27391.991277553047</v>
      </c>
      <c r="F40">
        <f t="shared" si="1"/>
        <v>-27392</v>
      </c>
      <c r="G40">
        <f t="shared" si="2"/>
        <v>5.6840000033844262E-3</v>
      </c>
      <c r="I40">
        <f t="shared" si="5"/>
        <v>5.6840000033844262E-3</v>
      </c>
      <c r="O40">
        <f t="shared" si="3"/>
        <v>1.3527468191175217E-2</v>
      </c>
      <c r="Q40" s="1">
        <f t="shared" si="4"/>
        <v>16308.917000000001</v>
      </c>
    </row>
    <row r="41" spans="1:17" x14ac:dyDescent="0.2">
      <c r="A41" s="7" t="s">
        <v>29</v>
      </c>
      <c r="B41" s="27"/>
      <c r="C41" s="38">
        <v>32820.35</v>
      </c>
      <c r="D41" s="37"/>
      <c r="E41">
        <f t="shared" si="0"/>
        <v>-25100.993935413378</v>
      </c>
      <c r="F41">
        <f t="shared" si="1"/>
        <v>-25101</v>
      </c>
      <c r="G41">
        <f t="shared" si="2"/>
        <v>3.9519999991171062E-3</v>
      </c>
      <c r="I41">
        <f t="shared" si="5"/>
        <v>3.9519999991171062E-3</v>
      </c>
      <c r="O41">
        <f t="shared" si="3"/>
        <v>1.2258891915160632E-2</v>
      </c>
      <c r="Q41" s="1">
        <f t="shared" si="4"/>
        <v>17801.849999999999</v>
      </c>
    </row>
    <row r="42" spans="1:17" x14ac:dyDescent="0.2">
      <c r="A42" s="7" t="s">
        <v>29</v>
      </c>
      <c r="B42" s="27"/>
      <c r="C42" s="38">
        <v>32827.569000000003</v>
      </c>
      <c r="D42" s="37"/>
      <c r="E42">
        <f t="shared" si="0"/>
        <v>-25089.915936726957</v>
      </c>
      <c r="F42">
        <f t="shared" si="1"/>
        <v>-25090</v>
      </c>
      <c r="G42">
        <f t="shared" si="2"/>
        <v>5.4780000005848706E-2</v>
      </c>
      <c r="I42">
        <f t="shared" si="5"/>
        <v>5.4780000005848706E-2</v>
      </c>
      <c r="O42">
        <f t="shared" si="3"/>
        <v>1.2252800977126516E-2</v>
      </c>
      <c r="Q42" s="1">
        <f t="shared" si="4"/>
        <v>17809.069000000003</v>
      </c>
    </row>
    <row r="43" spans="1:17" x14ac:dyDescent="0.2">
      <c r="A43" s="7" t="s">
        <v>29</v>
      </c>
      <c r="B43" s="27"/>
      <c r="C43" s="38">
        <v>32830.49</v>
      </c>
      <c r="D43" s="37"/>
      <c r="E43">
        <f t="shared" si="0"/>
        <v>-25085.433482901917</v>
      </c>
      <c r="F43">
        <f t="shared" si="1"/>
        <v>-25085.5</v>
      </c>
      <c r="G43">
        <f t="shared" si="2"/>
        <v>4.3345999998564366E-2</v>
      </c>
      <c r="I43">
        <f t="shared" si="5"/>
        <v>4.3345999998564366E-2</v>
      </c>
      <c r="O43">
        <f t="shared" si="3"/>
        <v>1.2250309229748924E-2</v>
      </c>
      <c r="Q43" s="1">
        <f t="shared" si="4"/>
        <v>17811.989999999998</v>
      </c>
    </row>
    <row r="44" spans="1:17" x14ac:dyDescent="0.2">
      <c r="A44" s="7" t="s">
        <v>29</v>
      </c>
      <c r="B44" s="27"/>
      <c r="C44" s="38">
        <v>32831.442000000003</v>
      </c>
      <c r="D44" s="37"/>
      <c r="E44">
        <f t="shared" si="0"/>
        <v>-25083.972580457048</v>
      </c>
      <c r="F44">
        <f t="shared" si="1"/>
        <v>-25084</v>
      </c>
      <c r="G44">
        <f t="shared" si="2"/>
        <v>1.7868000002636109E-2</v>
      </c>
      <c r="I44">
        <f t="shared" si="5"/>
        <v>1.7868000002636109E-2</v>
      </c>
      <c r="O44">
        <f t="shared" si="3"/>
        <v>1.2249478647289725E-2</v>
      </c>
      <c r="Q44" s="1">
        <f t="shared" si="4"/>
        <v>17812.942000000003</v>
      </c>
    </row>
    <row r="45" spans="1:17" x14ac:dyDescent="0.2">
      <c r="A45" s="7" t="s">
        <v>29</v>
      </c>
      <c r="B45" s="27"/>
      <c r="C45" s="38">
        <v>32832.411</v>
      </c>
      <c r="D45" s="37"/>
      <c r="E45">
        <f t="shared" si="0"/>
        <v>-25082.485590468528</v>
      </c>
      <c r="F45">
        <f t="shared" si="1"/>
        <v>-25082.5</v>
      </c>
      <c r="G45">
        <f t="shared" si="2"/>
        <v>9.3899999992572702E-3</v>
      </c>
      <c r="I45">
        <f t="shared" si="5"/>
        <v>9.3899999992572702E-3</v>
      </c>
      <c r="O45">
        <f t="shared" si="3"/>
        <v>1.2248648064830527E-2</v>
      </c>
      <c r="Q45" s="1">
        <f t="shared" si="4"/>
        <v>17813.911</v>
      </c>
    </row>
    <row r="46" spans="1:17" x14ac:dyDescent="0.2">
      <c r="A46" s="7" t="s">
        <v>29</v>
      </c>
      <c r="B46" s="27"/>
      <c r="C46" s="38">
        <v>32833.387000000002</v>
      </c>
      <c r="D46" s="37"/>
      <c r="E46">
        <f t="shared" si="0"/>
        <v>-25080.987858550263</v>
      </c>
      <c r="F46">
        <f t="shared" si="1"/>
        <v>-25081</v>
      </c>
      <c r="G46">
        <f t="shared" si="2"/>
        <v>7.9120000009424984E-3</v>
      </c>
      <c r="I46">
        <f t="shared" si="5"/>
        <v>7.9120000009424984E-3</v>
      </c>
      <c r="O46">
        <f t="shared" si="3"/>
        <v>1.224781748237133E-2</v>
      </c>
      <c r="Q46" s="1">
        <f t="shared" si="4"/>
        <v>17814.887000000002</v>
      </c>
    </row>
    <row r="47" spans="1:17" x14ac:dyDescent="0.2">
      <c r="A47" s="7" t="s">
        <v>29</v>
      </c>
      <c r="B47" s="27"/>
      <c r="C47" s="38">
        <v>32835.300999999999</v>
      </c>
      <c r="D47" s="37"/>
      <c r="E47">
        <f t="shared" si="0"/>
        <v>-25078.050708046623</v>
      </c>
      <c r="F47">
        <f t="shared" si="1"/>
        <v>-25078</v>
      </c>
      <c r="G47">
        <f t="shared" si="2"/>
        <v>-3.3044000003428664E-2</v>
      </c>
      <c r="I47">
        <f t="shared" si="5"/>
        <v>-3.3044000003428664E-2</v>
      </c>
      <c r="O47">
        <f t="shared" si="3"/>
        <v>1.2246156317452935E-2</v>
      </c>
      <c r="Q47" s="1">
        <f t="shared" si="4"/>
        <v>17816.800999999999</v>
      </c>
    </row>
    <row r="48" spans="1:17" x14ac:dyDescent="0.2">
      <c r="A48" s="7" t="s">
        <v>29</v>
      </c>
      <c r="B48" s="2"/>
      <c r="C48" s="37">
        <v>32862.358999999997</v>
      </c>
      <c r="D48" s="37"/>
      <c r="E48">
        <f t="shared" si="0"/>
        <v>-25036.528545911009</v>
      </c>
      <c r="F48">
        <f t="shared" si="1"/>
        <v>-25036.5</v>
      </c>
      <c r="G48">
        <f t="shared" si="2"/>
        <v>-1.8602000003738794E-2</v>
      </c>
      <c r="I48">
        <f t="shared" ref="I48:I63" si="6">G48</f>
        <v>-1.8602000003738794E-2</v>
      </c>
      <c r="O48">
        <f t="shared" si="3"/>
        <v>1.2223176869415132E-2</v>
      </c>
      <c r="Q48" s="1">
        <f t="shared" si="4"/>
        <v>17843.858999999997</v>
      </c>
    </row>
    <row r="49" spans="1:17" x14ac:dyDescent="0.2">
      <c r="A49" s="7" t="s">
        <v>29</v>
      </c>
      <c r="B49" s="2"/>
      <c r="C49" s="37">
        <v>32865.300999999999</v>
      </c>
      <c r="D49" s="37"/>
      <c r="E49">
        <f t="shared" si="0"/>
        <v>-25032.013866296733</v>
      </c>
      <c r="F49">
        <f t="shared" si="1"/>
        <v>-25032</v>
      </c>
      <c r="G49">
        <f t="shared" si="2"/>
        <v>-9.0359999958309345E-3</v>
      </c>
      <c r="I49">
        <f t="shared" si="6"/>
        <v>-9.0359999958309345E-3</v>
      </c>
      <c r="O49">
        <f t="shared" si="3"/>
        <v>1.222068512203754E-2</v>
      </c>
      <c r="Q49" s="1">
        <f t="shared" si="4"/>
        <v>17846.800999999999</v>
      </c>
    </row>
    <row r="50" spans="1:17" x14ac:dyDescent="0.2">
      <c r="A50" s="7" t="s">
        <v>29</v>
      </c>
      <c r="B50" s="2"/>
      <c r="C50" s="37">
        <v>37130.489000000001</v>
      </c>
      <c r="D50" s="37"/>
      <c r="E50">
        <f t="shared" si="0"/>
        <v>-18486.821033312255</v>
      </c>
      <c r="F50">
        <f t="shared" si="1"/>
        <v>-18487</v>
      </c>
      <c r="G50">
        <f t="shared" si="2"/>
        <v>0.11662400000204798</v>
      </c>
      <c r="I50">
        <f t="shared" si="6"/>
        <v>0.11662400000204798</v>
      </c>
      <c r="O50">
        <f t="shared" si="3"/>
        <v>8.5965769917383441E-3</v>
      </c>
      <c r="Q50" s="1">
        <f t="shared" si="4"/>
        <v>22111.989000000001</v>
      </c>
    </row>
    <row r="51" spans="1:17" x14ac:dyDescent="0.2">
      <c r="A51" s="7" t="s">
        <v>29</v>
      </c>
      <c r="B51" s="2"/>
      <c r="C51" s="37">
        <v>37517.455000000002</v>
      </c>
      <c r="D51" s="37"/>
      <c r="E51">
        <f t="shared" si="0"/>
        <v>-17892.997949825975</v>
      </c>
      <c r="F51">
        <f t="shared" si="1"/>
        <v>-17893</v>
      </c>
      <c r="G51">
        <f t="shared" si="2"/>
        <v>1.3360000011743978E-3</v>
      </c>
      <c r="I51">
        <f t="shared" si="6"/>
        <v>1.3360000011743978E-3</v>
      </c>
      <c r="O51">
        <f t="shared" si="3"/>
        <v>8.2676663378960635E-3</v>
      </c>
      <c r="Q51" s="1">
        <f t="shared" si="4"/>
        <v>22498.955000000002</v>
      </c>
    </row>
    <row r="52" spans="1:17" x14ac:dyDescent="0.2">
      <c r="A52" s="7" t="s">
        <v>29</v>
      </c>
      <c r="B52" s="2"/>
      <c r="C52" s="37">
        <v>37530.510999999999</v>
      </c>
      <c r="D52" s="37"/>
      <c r="E52">
        <f t="shared" si="0"/>
        <v>-17872.962716296428</v>
      </c>
      <c r="F52">
        <f t="shared" si="1"/>
        <v>-17873</v>
      </c>
      <c r="G52">
        <f t="shared" si="2"/>
        <v>2.4296000003232621E-2</v>
      </c>
      <c r="I52">
        <f t="shared" si="6"/>
        <v>2.4296000003232621E-2</v>
      </c>
      <c r="O52">
        <f t="shared" si="3"/>
        <v>8.256591905106761E-3</v>
      </c>
      <c r="Q52" s="1">
        <f t="shared" si="4"/>
        <v>22512.010999999999</v>
      </c>
    </row>
    <row r="53" spans="1:17" x14ac:dyDescent="0.2">
      <c r="A53" s="7" t="s">
        <v>29</v>
      </c>
      <c r="B53" s="2"/>
      <c r="C53" s="37">
        <v>37547.440000000002</v>
      </c>
      <c r="D53" s="37"/>
      <c r="E53">
        <f t="shared" ref="E53:E70" si="7">+(C53-C$7)/C$8</f>
        <v>-17846.984126496958</v>
      </c>
      <c r="F53">
        <f t="shared" ref="F53:F70" si="8">ROUND(2*E53,0)/2</f>
        <v>-17847</v>
      </c>
      <c r="G53">
        <f t="shared" ref="G53:G70" si="9">+C53-(C$7+F53*C$8)</f>
        <v>1.0344000002078246E-2</v>
      </c>
      <c r="I53">
        <f t="shared" si="6"/>
        <v>1.0344000002078246E-2</v>
      </c>
      <c r="O53">
        <f t="shared" ref="O53:O70" si="10">+C$11+C$12*F53</f>
        <v>8.2421951424806687E-3</v>
      </c>
      <c r="Q53" s="1">
        <f t="shared" ref="Q53:Q70" si="11">+C53-15018.5</f>
        <v>22528.940000000002</v>
      </c>
    </row>
    <row r="54" spans="1:17" x14ac:dyDescent="0.2">
      <c r="A54" s="7" t="s">
        <v>29</v>
      </c>
      <c r="B54" s="2"/>
      <c r="C54" s="37">
        <v>37549.444000000003</v>
      </c>
      <c r="D54" s="37"/>
      <c r="E54">
        <f t="shared" si="7"/>
        <v>-17843.908865468064</v>
      </c>
      <c r="F54">
        <f t="shared" si="8"/>
        <v>-17844</v>
      </c>
      <c r="G54">
        <f t="shared" si="9"/>
        <v>5.9388000008766539E-2</v>
      </c>
      <c r="I54">
        <f t="shared" si="6"/>
        <v>5.9388000008766539E-2</v>
      </c>
      <c r="O54">
        <f t="shared" si="10"/>
        <v>8.240533977562272E-3</v>
      </c>
      <c r="Q54" s="1">
        <f t="shared" si="11"/>
        <v>22530.944000000003</v>
      </c>
    </row>
    <row r="55" spans="1:17" x14ac:dyDescent="0.2">
      <c r="A55" s="7" t="s">
        <v>29</v>
      </c>
      <c r="B55" s="2"/>
      <c r="C55" s="37">
        <v>37560.462</v>
      </c>
      <c r="D55" s="37"/>
      <c r="E55">
        <f t="shared" si="7"/>
        <v>-17827.001068054728</v>
      </c>
      <c r="F55">
        <f t="shared" si="8"/>
        <v>-17827</v>
      </c>
      <c r="G55">
        <f t="shared" si="9"/>
        <v>-6.9600000279024243E-4</v>
      </c>
      <c r="I55">
        <f t="shared" si="6"/>
        <v>-6.9600000279024243E-4</v>
      </c>
      <c r="O55">
        <f t="shared" si="10"/>
        <v>8.2311207096913662E-3</v>
      </c>
      <c r="Q55" s="1">
        <f t="shared" si="11"/>
        <v>22541.962</v>
      </c>
    </row>
    <row r="56" spans="1:17" x14ac:dyDescent="0.2">
      <c r="A56" s="7" t="s">
        <v>29</v>
      </c>
      <c r="B56" s="2"/>
      <c r="C56" s="37">
        <v>37848.544999999998</v>
      </c>
      <c r="D56" s="37"/>
      <c r="E56">
        <f t="shared" si="7"/>
        <v>-17384.920018660268</v>
      </c>
      <c r="F56">
        <f t="shared" si="8"/>
        <v>-17385</v>
      </c>
      <c r="G56">
        <f t="shared" si="9"/>
        <v>5.2120000000286382E-2</v>
      </c>
      <c r="I56">
        <f t="shared" si="6"/>
        <v>5.2120000000286382E-2</v>
      </c>
      <c r="O56">
        <f t="shared" si="10"/>
        <v>7.9863757450477843E-3</v>
      </c>
      <c r="Q56" s="1">
        <f t="shared" si="11"/>
        <v>22830.044999999998</v>
      </c>
    </row>
    <row r="57" spans="1:17" x14ac:dyDescent="0.2">
      <c r="A57" s="7" t="s">
        <v>29</v>
      </c>
      <c r="B57" s="2"/>
      <c r="C57" s="37">
        <v>37936.491000000002</v>
      </c>
      <c r="D57" s="37"/>
      <c r="E57">
        <f t="shared" si="7"/>
        <v>-17249.961482509065</v>
      </c>
      <c r="F57">
        <f t="shared" si="8"/>
        <v>-17250</v>
      </c>
      <c r="G57">
        <f t="shared" si="9"/>
        <v>2.5100000006204937E-2</v>
      </c>
      <c r="I57">
        <f t="shared" si="6"/>
        <v>2.5100000006204937E-2</v>
      </c>
      <c r="O57">
        <f t="shared" si="10"/>
        <v>7.9116233237199931E-3</v>
      </c>
      <c r="Q57" s="1">
        <f t="shared" si="11"/>
        <v>22917.991000000002</v>
      </c>
    </row>
    <row r="58" spans="1:17" x14ac:dyDescent="0.2">
      <c r="A58" s="7" t="s">
        <v>29</v>
      </c>
      <c r="B58" s="2"/>
      <c r="C58" s="37">
        <v>37938.410000000003</v>
      </c>
      <c r="D58" s="37"/>
      <c r="E58">
        <f t="shared" si="7"/>
        <v>-17247.01665919846</v>
      </c>
      <c r="F58">
        <f t="shared" si="8"/>
        <v>-17247</v>
      </c>
      <c r="G58">
        <f t="shared" si="9"/>
        <v>-1.0855999993509613E-2</v>
      </c>
      <c r="I58">
        <f t="shared" si="6"/>
        <v>-1.0855999993509613E-2</v>
      </c>
      <c r="O58">
        <f t="shared" si="10"/>
        <v>7.9099621588015982E-3</v>
      </c>
      <c r="Q58" s="1">
        <f t="shared" si="11"/>
        <v>22919.910000000003</v>
      </c>
    </row>
    <row r="59" spans="1:17" x14ac:dyDescent="0.2">
      <c r="A59" s="7" t="s">
        <v>29</v>
      </c>
      <c r="B59" s="2"/>
      <c r="C59" s="37">
        <v>47671.506999999998</v>
      </c>
      <c r="D59" s="37"/>
      <c r="E59">
        <f t="shared" si="7"/>
        <v>-2310.9817816871596</v>
      </c>
      <c r="F59">
        <f t="shared" si="8"/>
        <v>-2311</v>
      </c>
      <c r="G59">
        <f t="shared" si="9"/>
        <v>1.1872000002767891E-2</v>
      </c>
      <c r="I59">
        <f t="shared" si="6"/>
        <v>1.1872000002767891E-2</v>
      </c>
      <c r="O59">
        <f t="shared" si="10"/>
        <v>-3.6042424824940197E-4</v>
      </c>
      <c r="Q59" s="1">
        <f t="shared" si="11"/>
        <v>32653.006999999998</v>
      </c>
    </row>
    <row r="60" spans="1:17" x14ac:dyDescent="0.2">
      <c r="A60" s="7" t="s">
        <v>29</v>
      </c>
      <c r="B60" s="2"/>
      <c r="C60" s="37">
        <v>47744.489000000001</v>
      </c>
      <c r="D60" s="37"/>
      <c r="E60">
        <f t="shared" si="7"/>
        <v>-2198.9864222008023</v>
      </c>
      <c r="F60">
        <f t="shared" si="8"/>
        <v>-2199</v>
      </c>
      <c r="G60">
        <f t="shared" si="9"/>
        <v>8.8480000049457885E-3</v>
      </c>
      <c r="I60">
        <f t="shared" si="6"/>
        <v>8.8480000049457885E-3</v>
      </c>
      <c r="O60">
        <f t="shared" si="10"/>
        <v>-4.2244107186949513E-4</v>
      </c>
      <c r="Q60" s="1">
        <f t="shared" si="11"/>
        <v>32725.989000000001</v>
      </c>
    </row>
    <row r="61" spans="1:17" x14ac:dyDescent="0.2">
      <c r="A61" s="7" t="s">
        <v>29</v>
      </c>
      <c r="B61" s="2"/>
      <c r="C61" s="37">
        <v>48500.398000000001</v>
      </c>
      <c r="D61" s="37"/>
      <c r="E61">
        <f t="shared" si="7"/>
        <v>-1038.9976551901898</v>
      </c>
      <c r="F61">
        <f t="shared" si="8"/>
        <v>-1039</v>
      </c>
      <c r="G61">
        <f t="shared" si="9"/>
        <v>1.5280000006896444E-3</v>
      </c>
      <c r="I61">
        <f t="shared" si="6"/>
        <v>1.5280000006896444E-3</v>
      </c>
      <c r="O61">
        <f t="shared" si="10"/>
        <v>-1.0647581736490316E-3</v>
      </c>
      <c r="Q61" s="1">
        <f t="shared" si="11"/>
        <v>33481.898000000001</v>
      </c>
    </row>
    <row r="62" spans="1:17" x14ac:dyDescent="0.2">
      <c r="A62" s="7" t="s">
        <v>29</v>
      </c>
      <c r="B62" s="2"/>
      <c r="C62" s="37">
        <v>48801.46</v>
      </c>
      <c r="D62" s="37"/>
      <c r="E62">
        <f t="shared" si="7"/>
        <v>-576.99953349333612</v>
      </c>
      <c r="F62">
        <f t="shared" si="8"/>
        <v>-577</v>
      </c>
      <c r="G62">
        <f t="shared" si="9"/>
        <v>3.0400000105146319E-4</v>
      </c>
      <c r="I62">
        <f t="shared" si="6"/>
        <v>3.0400000105146319E-4</v>
      </c>
      <c r="O62">
        <f t="shared" si="10"/>
        <v>-1.3205775710819162E-3</v>
      </c>
      <c r="Q62" s="1">
        <f t="shared" si="11"/>
        <v>33782.959999999999</v>
      </c>
    </row>
    <row r="63" spans="1:17" x14ac:dyDescent="0.2">
      <c r="A63" s="7" t="s">
        <v>29</v>
      </c>
      <c r="B63" s="2"/>
      <c r="C63" s="37">
        <v>49119.466699999997</v>
      </c>
      <c r="D63" s="37"/>
      <c r="E63">
        <f t="shared" si="7"/>
        <v>-88.998729383169859</v>
      </c>
      <c r="F63">
        <f t="shared" si="8"/>
        <v>-89</v>
      </c>
      <c r="G63">
        <f t="shared" si="9"/>
        <v>8.2799999654525891E-4</v>
      </c>
      <c r="I63">
        <f t="shared" si="6"/>
        <v>8.2799999654525891E-4</v>
      </c>
      <c r="O63">
        <f t="shared" si="10"/>
        <v>-1.5907937311408936E-3</v>
      </c>
      <c r="Q63" s="1">
        <f t="shared" si="11"/>
        <v>34100.966699999997</v>
      </c>
    </row>
    <row r="64" spans="1:17" x14ac:dyDescent="0.2">
      <c r="A64" s="7" t="s">
        <v>29</v>
      </c>
      <c r="B64" s="27" t="s">
        <v>54</v>
      </c>
      <c r="C64" s="38">
        <v>49177.462899999999</v>
      </c>
      <c r="D64" s="37"/>
      <c r="E64">
        <f t="shared" si="7"/>
        <v>0</v>
      </c>
      <c r="F64">
        <f t="shared" si="8"/>
        <v>0</v>
      </c>
      <c r="G64">
        <f t="shared" si="9"/>
        <v>0</v>
      </c>
      <c r="J64">
        <f>+G64</f>
        <v>0</v>
      </c>
      <c r="O64">
        <f t="shared" si="10"/>
        <v>-1.6400749570532891E-3</v>
      </c>
      <c r="Q64" s="1">
        <f t="shared" si="11"/>
        <v>34158.962899999999</v>
      </c>
    </row>
    <row r="65" spans="1:34" x14ac:dyDescent="0.2">
      <c r="A65" s="7" t="s">
        <v>29</v>
      </c>
      <c r="B65" s="2"/>
      <c r="C65" s="37">
        <v>49177.4637</v>
      </c>
      <c r="D65" s="37"/>
      <c r="E65">
        <f t="shared" si="7"/>
        <v>1.2276491158136136E-3</v>
      </c>
      <c r="F65">
        <f t="shared" si="8"/>
        <v>0</v>
      </c>
      <c r="G65">
        <f t="shared" si="9"/>
        <v>8.0000000161817297E-4</v>
      </c>
      <c r="I65">
        <f t="shared" ref="I65:I70" si="12">G65</f>
        <v>8.0000000161817297E-4</v>
      </c>
      <c r="O65">
        <f t="shared" si="10"/>
        <v>-1.6400749570532891E-3</v>
      </c>
      <c r="Q65" s="1">
        <f t="shared" si="11"/>
        <v>34158.9637</v>
      </c>
    </row>
    <row r="66" spans="1:34" x14ac:dyDescent="0.2">
      <c r="A66" s="7" t="s">
        <v>29</v>
      </c>
      <c r="B66" s="2"/>
      <c r="C66" s="37">
        <v>49555.401100000003</v>
      </c>
      <c r="D66" s="37"/>
      <c r="E66">
        <f t="shared" si="7"/>
        <v>579.96937015462879</v>
      </c>
      <c r="F66">
        <f t="shared" si="8"/>
        <v>580</v>
      </c>
      <c r="G66">
        <f t="shared" si="9"/>
        <v>-1.9959999997809064E-2</v>
      </c>
      <c r="I66">
        <f t="shared" si="12"/>
        <v>-1.9959999997809064E-2</v>
      </c>
      <c r="O66">
        <f t="shared" si="10"/>
        <v>-1.9612335079430576E-3</v>
      </c>
      <c r="Q66" s="1">
        <f t="shared" si="11"/>
        <v>34536.901100000003</v>
      </c>
    </row>
    <row r="67" spans="1:34" x14ac:dyDescent="0.2">
      <c r="A67" s="7" t="s">
        <v>29</v>
      </c>
      <c r="B67" s="2"/>
      <c r="C67" s="37">
        <v>49568.448900000003</v>
      </c>
      <c r="D67" s="37"/>
      <c r="E67">
        <f t="shared" si="7"/>
        <v>599.99202028077013</v>
      </c>
      <c r="F67">
        <f t="shared" si="8"/>
        <v>600</v>
      </c>
      <c r="G67">
        <f t="shared" si="9"/>
        <v>-5.1999999923282303E-3</v>
      </c>
      <c r="I67">
        <f t="shared" si="12"/>
        <v>-5.1999999923282303E-3</v>
      </c>
      <c r="O67">
        <f t="shared" si="10"/>
        <v>-1.9723079407323596E-3</v>
      </c>
      <c r="Q67" s="1">
        <f t="shared" si="11"/>
        <v>34549.948900000003</v>
      </c>
    </row>
    <row r="68" spans="1:34" x14ac:dyDescent="0.2">
      <c r="A68" s="7" t="s">
        <v>29</v>
      </c>
      <c r="B68" s="2"/>
      <c r="C68" s="37">
        <v>49630.311199999996</v>
      </c>
      <c r="D68" s="37"/>
      <c r="E68">
        <f t="shared" si="7"/>
        <v>694.92351746023621</v>
      </c>
      <c r="F68">
        <f t="shared" si="8"/>
        <v>695</v>
      </c>
      <c r="G68">
        <f t="shared" si="9"/>
        <v>-4.9839999999676365E-2</v>
      </c>
      <c r="I68">
        <f t="shared" si="12"/>
        <v>-4.9839999999676365E-2</v>
      </c>
      <c r="O68">
        <f t="shared" si="10"/>
        <v>-2.0249114964815459E-3</v>
      </c>
      <c r="Q68" s="1">
        <f t="shared" si="11"/>
        <v>34611.811199999996</v>
      </c>
    </row>
    <row r="69" spans="1:34" x14ac:dyDescent="0.2">
      <c r="A69" s="7" t="s">
        <v>29</v>
      </c>
      <c r="B69" s="2"/>
      <c r="C69" s="37">
        <v>49637.559600000001</v>
      </c>
      <c r="D69" s="37"/>
      <c r="E69">
        <f t="shared" si="7"/>
        <v>706.04663225157276</v>
      </c>
      <c r="F69">
        <f t="shared" si="8"/>
        <v>706</v>
      </c>
      <c r="G69">
        <f t="shared" si="9"/>
        <v>3.0387999999220483E-2</v>
      </c>
      <c r="I69">
        <f t="shared" si="12"/>
        <v>3.0387999999220483E-2</v>
      </c>
      <c r="O69">
        <f t="shared" si="10"/>
        <v>-2.0310024345156622E-3</v>
      </c>
      <c r="Q69" s="1">
        <f t="shared" si="11"/>
        <v>34619.059600000001</v>
      </c>
    </row>
    <row r="70" spans="1:34" x14ac:dyDescent="0.2">
      <c r="A70" s="7" t="s">
        <v>29</v>
      </c>
      <c r="B70" s="2"/>
      <c r="C70" s="37">
        <v>49639.493300000002</v>
      </c>
      <c r="D70" s="37"/>
      <c r="E70">
        <f t="shared" si="7"/>
        <v>709.01401361463365</v>
      </c>
      <c r="F70">
        <f t="shared" si="8"/>
        <v>709</v>
      </c>
      <c r="G70">
        <f t="shared" si="9"/>
        <v>9.1320000065024942E-3</v>
      </c>
      <c r="I70">
        <f t="shared" si="12"/>
        <v>9.1320000065024942E-3</v>
      </c>
      <c r="O70">
        <f t="shared" si="10"/>
        <v>-2.0326635994340576E-3</v>
      </c>
      <c r="Q70" s="1">
        <f t="shared" si="11"/>
        <v>34620.993300000002</v>
      </c>
    </row>
    <row r="71" spans="1:34" x14ac:dyDescent="0.2">
      <c r="A71" s="34" t="s">
        <v>29</v>
      </c>
      <c r="B71" s="2"/>
      <c r="C71" s="37">
        <v>49658.343699999998</v>
      </c>
      <c r="D71" s="37"/>
      <c r="E71">
        <f t="shared" ref="E71:E86" si="13">+(C71-C$7)/C$8</f>
        <v>737.94110967203198</v>
      </c>
      <c r="F71">
        <f t="shared" ref="F71:F86" si="14">ROUND(2*E71,0)/2</f>
        <v>738</v>
      </c>
      <c r="G71">
        <f t="shared" ref="G71:G86" si="15">+C71-(C$7+F71*C$8)</f>
        <v>-3.8376000004063826E-2</v>
      </c>
      <c r="I71">
        <f>G71</f>
        <v>-3.8376000004063826E-2</v>
      </c>
      <c r="O71">
        <f t="shared" ref="O71:O86" si="16">+C$11+C$12*F71</f>
        <v>-2.0487215269785462E-3</v>
      </c>
      <c r="Q71" s="1">
        <f t="shared" ref="Q71:Q86" si="17">+C71-15018.5</f>
        <v>34639.843699999998</v>
      </c>
    </row>
    <row r="72" spans="1:34" x14ac:dyDescent="0.2">
      <c r="A72" s="34" t="s">
        <v>29</v>
      </c>
      <c r="B72" s="2"/>
      <c r="C72" s="37">
        <v>49688.305200000003</v>
      </c>
      <c r="D72" s="37"/>
      <c r="E72">
        <f t="shared" si="13"/>
        <v>783.91887080835147</v>
      </c>
      <c r="F72">
        <f t="shared" si="14"/>
        <v>784</v>
      </c>
      <c r="G72">
        <f t="shared" si="15"/>
        <v>-5.2867999998852611E-2</v>
      </c>
      <c r="I72">
        <f>G72</f>
        <v>-5.2867999998852611E-2</v>
      </c>
      <c r="O72">
        <f t="shared" si="16"/>
        <v>-2.0741927223939414E-3</v>
      </c>
      <c r="Q72" s="1">
        <f t="shared" si="17"/>
        <v>34669.805200000003</v>
      </c>
    </row>
    <row r="73" spans="1:34" x14ac:dyDescent="0.2">
      <c r="A73" s="34" t="s">
        <v>29</v>
      </c>
      <c r="B73" s="2"/>
      <c r="C73" s="37">
        <v>50000.512699999999</v>
      </c>
      <c r="D73" s="37"/>
      <c r="E73">
        <f t="shared" si="13"/>
        <v>1263.0204464959836</v>
      </c>
      <c r="F73">
        <f t="shared" si="14"/>
        <v>1263</v>
      </c>
      <c r="G73">
        <f t="shared" si="15"/>
        <v>1.332399999955669E-2</v>
      </c>
      <c r="I73">
        <f>G73</f>
        <v>1.332399999955669E-2</v>
      </c>
      <c r="O73">
        <f t="shared" si="16"/>
        <v>-2.3394253876977329E-3</v>
      </c>
      <c r="Q73" s="1">
        <f t="shared" si="17"/>
        <v>34982.012699999999</v>
      </c>
    </row>
    <row r="74" spans="1:34" x14ac:dyDescent="0.2">
      <c r="A74" s="34" t="s">
        <v>29</v>
      </c>
      <c r="B74" s="2"/>
      <c r="C74" s="37">
        <v>50291.456299999998</v>
      </c>
      <c r="D74" s="37"/>
      <c r="E74">
        <f t="shared" si="13"/>
        <v>1709.4912622074348</v>
      </c>
      <c r="F74">
        <f t="shared" si="14"/>
        <v>1709.5</v>
      </c>
      <c r="G74">
        <f t="shared" si="15"/>
        <v>-5.6939999994938262E-3</v>
      </c>
      <c r="I74">
        <f>G74</f>
        <v>-5.6939999994938262E-3</v>
      </c>
      <c r="O74">
        <f t="shared" si="16"/>
        <v>-2.586662099718908E-3</v>
      </c>
      <c r="Q74" s="1">
        <f t="shared" si="17"/>
        <v>35272.956299999998</v>
      </c>
    </row>
    <row r="75" spans="1:34" x14ac:dyDescent="0.2">
      <c r="A75" s="35" t="s">
        <v>34</v>
      </c>
      <c r="B75" s="2"/>
      <c r="C75" s="37">
        <v>50685.341999999997</v>
      </c>
      <c r="D75" s="37">
        <v>1.1000000000000001E-3</v>
      </c>
      <c r="E75">
        <f t="shared" si="13"/>
        <v>2313.9330501556019</v>
      </c>
      <c r="F75">
        <f t="shared" si="14"/>
        <v>2314</v>
      </c>
      <c r="G75">
        <f t="shared" si="15"/>
        <v>-4.3627999999444E-2</v>
      </c>
      <c r="L75">
        <f>G75</f>
        <v>-4.3627999999444E-2</v>
      </c>
      <c r="O75">
        <f t="shared" si="16"/>
        <v>-2.9213868307755714E-3</v>
      </c>
      <c r="Q75" s="1">
        <f t="shared" si="17"/>
        <v>35666.841999999997</v>
      </c>
      <c r="AD75">
        <v>28</v>
      </c>
      <c r="AF75" t="s">
        <v>33</v>
      </c>
      <c r="AH75" t="s">
        <v>35</v>
      </c>
    </row>
    <row r="76" spans="1:34" x14ac:dyDescent="0.2">
      <c r="A76" s="35" t="s">
        <v>37</v>
      </c>
      <c r="B76" s="2" t="s">
        <v>47</v>
      </c>
      <c r="C76" s="37">
        <v>51017.37</v>
      </c>
      <c r="D76" s="37">
        <v>3.0000000000000001E-3</v>
      </c>
      <c r="E76">
        <f t="shared" si="13"/>
        <v>2823.4503999067047</v>
      </c>
      <c r="F76">
        <f t="shared" si="14"/>
        <v>2823.5</v>
      </c>
      <c r="G76">
        <f t="shared" si="15"/>
        <v>-3.232199999911245E-2</v>
      </c>
      <c r="L76">
        <f>G76</f>
        <v>-3.232199999911245E-2</v>
      </c>
      <c r="O76">
        <f t="shared" si="16"/>
        <v>-3.2035080060830489E-3</v>
      </c>
      <c r="Q76" s="1">
        <f t="shared" si="17"/>
        <v>35998.870000000003</v>
      </c>
      <c r="AD76">
        <v>23</v>
      </c>
      <c r="AF76" t="s">
        <v>33</v>
      </c>
      <c r="AH76" t="s">
        <v>35</v>
      </c>
    </row>
    <row r="77" spans="1:34" x14ac:dyDescent="0.2">
      <c r="A77" s="36" t="s">
        <v>48</v>
      </c>
      <c r="B77" s="19"/>
      <c r="C77" s="39">
        <v>51120.3145</v>
      </c>
      <c r="D77" s="39">
        <v>1.4E-3</v>
      </c>
      <c r="E77">
        <f t="shared" si="13"/>
        <v>2981.4250550907568</v>
      </c>
      <c r="F77">
        <f t="shared" si="14"/>
        <v>2981.5</v>
      </c>
      <c r="G77">
        <f t="shared" si="15"/>
        <v>-4.8837999995157588E-2</v>
      </c>
      <c r="M77">
        <f>+G77</f>
        <v>-4.8837999995157588E-2</v>
      </c>
      <c r="O77">
        <f t="shared" si="16"/>
        <v>-3.2909960251185375E-3</v>
      </c>
      <c r="Q77" s="1">
        <f t="shared" si="17"/>
        <v>36101.8145</v>
      </c>
    </row>
    <row r="78" spans="1:34" x14ac:dyDescent="0.2">
      <c r="A78" s="20" t="s">
        <v>46</v>
      </c>
      <c r="B78" s="2" t="s">
        <v>47</v>
      </c>
      <c r="C78" s="40">
        <v>52114.448799999998</v>
      </c>
      <c r="D78" s="40">
        <v>2.9999999999999997E-4</v>
      </c>
      <c r="E78">
        <f t="shared" si="13"/>
        <v>4506.9851699987103</v>
      </c>
      <c r="F78">
        <f t="shared" si="14"/>
        <v>4507</v>
      </c>
      <c r="G78">
        <f t="shared" si="15"/>
        <v>-9.6639999974286184E-3</v>
      </c>
      <c r="M78">
        <f>+G78</f>
        <v>-9.6639999974286184E-3</v>
      </c>
      <c r="O78">
        <f t="shared" si="16"/>
        <v>-4.135698386122575E-3</v>
      </c>
      <c r="Q78" s="1">
        <f t="shared" si="17"/>
        <v>37095.948799999998</v>
      </c>
    </row>
    <row r="79" spans="1:34" x14ac:dyDescent="0.2">
      <c r="A79" t="s">
        <v>44</v>
      </c>
      <c r="B79" s="2"/>
      <c r="C79" s="37">
        <v>52476.436600000001</v>
      </c>
      <c r="D79" s="37">
        <v>2.9999999999999997E-4</v>
      </c>
      <c r="E79">
        <f t="shared" si="13"/>
        <v>5062.4776721317548</v>
      </c>
      <c r="F79">
        <f t="shared" si="14"/>
        <v>5062.5</v>
      </c>
      <c r="G79">
        <f t="shared" si="15"/>
        <v>-1.4549999999871943E-2</v>
      </c>
      <c r="M79">
        <f>+G79</f>
        <v>-1.4549999999871943E-2</v>
      </c>
      <c r="O79">
        <f t="shared" si="16"/>
        <v>-4.4432907568454482E-3</v>
      </c>
      <c r="Q79" s="1">
        <f t="shared" si="17"/>
        <v>37457.936600000001</v>
      </c>
    </row>
    <row r="80" spans="1:34" x14ac:dyDescent="0.2">
      <c r="A80" s="20" t="s">
        <v>44</v>
      </c>
      <c r="B80" s="22"/>
      <c r="C80" s="40">
        <v>52476.436600000001</v>
      </c>
      <c r="D80" s="40">
        <v>2.9999999999999997E-4</v>
      </c>
      <c r="E80">
        <f t="shared" si="13"/>
        <v>5062.4776721317548</v>
      </c>
      <c r="F80">
        <f t="shared" si="14"/>
        <v>5062.5</v>
      </c>
      <c r="G80">
        <f t="shared" si="15"/>
        <v>-1.4549999999871943E-2</v>
      </c>
      <c r="M80">
        <f>+G80</f>
        <v>-1.4549999999871943E-2</v>
      </c>
      <c r="O80">
        <f t="shared" si="16"/>
        <v>-4.4432907568454482E-3</v>
      </c>
      <c r="Q80" s="1">
        <f t="shared" si="17"/>
        <v>37457.936600000001</v>
      </c>
    </row>
    <row r="81" spans="1:19" x14ac:dyDescent="0.2">
      <c r="A81" s="8" t="s">
        <v>43</v>
      </c>
      <c r="B81" s="27"/>
      <c r="C81" s="38">
        <v>52538.780200000001</v>
      </c>
      <c r="D81" s="37">
        <v>1E-4</v>
      </c>
      <c r="E81">
        <f t="shared" si="13"/>
        <v>5158.1477537090386</v>
      </c>
      <c r="F81">
        <f t="shared" si="14"/>
        <v>5158</v>
      </c>
      <c r="G81">
        <f t="shared" si="15"/>
        <v>9.6283999999286607E-2</v>
      </c>
      <c r="K81">
        <f>+G81</f>
        <v>9.6283999999286607E-2</v>
      </c>
      <c r="O81">
        <f t="shared" si="16"/>
        <v>-4.4961711734143664E-3</v>
      </c>
      <c r="P81">
        <f t="shared" ref="P81:P86" si="18">+D$11+D$12*F81</f>
        <v>0.12531541560639048</v>
      </c>
      <c r="Q81" s="1">
        <f t="shared" si="17"/>
        <v>37520.280200000001</v>
      </c>
      <c r="R81">
        <f>G81</f>
        <v>9.6283999999286607E-2</v>
      </c>
    </row>
    <row r="82" spans="1:19" x14ac:dyDescent="0.2">
      <c r="A82" t="s">
        <v>40</v>
      </c>
      <c r="B82" s="2"/>
      <c r="C82" s="37">
        <v>52868.871700000003</v>
      </c>
      <c r="D82" s="37">
        <v>4.0000000000000002E-4</v>
      </c>
      <c r="E82">
        <f t="shared" si="13"/>
        <v>5664.6934253251811</v>
      </c>
      <c r="F82">
        <f t="shared" si="14"/>
        <v>5664.5</v>
      </c>
      <c r="G82">
        <f t="shared" si="15"/>
        <v>0.12604600000486244</v>
      </c>
      <c r="N82">
        <f>G82</f>
        <v>0.12604600000486244</v>
      </c>
      <c r="O82">
        <f t="shared" si="16"/>
        <v>-4.776631183803449E-3</v>
      </c>
      <c r="P82">
        <f t="shared" si="18"/>
        <v>0.11768599029962949</v>
      </c>
      <c r="Q82" s="1">
        <f t="shared" si="17"/>
        <v>37850.371700000003</v>
      </c>
      <c r="R82">
        <f>G82</f>
        <v>0.12604600000486244</v>
      </c>
      <c r="S82" t="s">
        <v>41</v>
      </c>
    </row>
    <row r="83" spans="1:19" x14ac:dyDescent="0.2">
      <c r="A83" t="s">
        <v>40</v>
      </c>
      <c r="B83" s="2"/>
      <c r="C83" s="37">
        <v>52869.837599999999</v>
      </c>
      <c r="D83" s="37">
        <v>2.0000000000000001E-4</v>
      </c>
      <c r="E83">
        <f t="shared" si="13"/>
        <v>5666.1756581733816</v>
      </c>
      <c r="F83">
        <f t="shared" si="14"/>
        <v>5666</v>
      </c>
      <c r="G83">
        <f t="shared" si="15"/>
        <v>0.11446799999976065</v>
      </c>
      <c r="N83">
        <f>G83</f>
        <v>0.11446799999976065</v>
      </c>
      <c r="O83">
        <f t="shared" si="16"/>
        <v>-4.7774617662626464E-3</v>
      </c>
      <c r="P83">
        <f t="shared" si="18"/>
        <v>0.11766339575281777</v>
      </c>
      <c r="Q83" s="1">
        <f t="shared" si="17"/>
        <v>37851.337599999999</v>
      </c>
      <c r="R83">
        <f>G83</f>
        <v>0.11446799999976065</v>
      </c>
      <c r="S83" t="s">
        <v>41</v>
      </c>
    </row>
    <row r="84" spans="1:19" x14ac:dyDescent="0.2">
      <c r="A84" s="18" t="s">
        <v>49</v>
      </c>
      <c r="B84" s="2"/>
      <c r="C84" s="37">
        <v>53172.864699999998</v>
      </c>
      <c r="D84" s="37"/>
      <c r="E84">
        <f t="shared" si="13"/>
        <v>6131.1893464609939</v>
      </c>
      <c r="F84">
        <f t="shared" si="14"/>
        <v>6131</v>
      </c>
      <c r="G84">
        <f t="shared" si="15"/>
        <v>0.12338799999997718</v>
      </c>
      <c r="K84">
        <f>+G84</f>
        <v>0.12338799999997718</v>
      </c>
      <c r="O84">
        <f t="shared" si="16"/>
        <v>-5.0349423286139266E-3</v>
      </c>
      <c r="P84">
        <f t="shared" si="18"/>
        <v>0.11065908624118133</v>
      </c>
      <c r="Q84" s="1">
        <f t="shared" si="17"/>
        <v>38154.364699999998</v>
      </c>
      <c r="R84">
        <f>G84</f>
        <v>0.12338799999997718</v>
      </c>
    </row>
    <row r="85" spans="1:19" x14ac:dyDescent="0.2">
      <c r="A85" s="21" t="s">
        <v>51</v>
      </c>
      <c r="B85" s="22"/>
      <c r="C85" s="37">
        <v>53225.543100000003</v>
      </c>
      <c r="D85" s="37">
        <v>4.8999999999999998E-3</v>
      </c>
      <c r="E85">
        <f t="shared" si="13"/>
        <v>6212.0275852755822</v>
      </c>
      <c r="F85">
        <f t="shared" si="14"/>
        <v>6212</v>
      </c>
      <c r="G85">
        <f t="shared" si="15"/>
        <v>1.7976000002818182E-2</v>
      </c>
      <c r="M85">
        <f>+G85</f>
        <v>1.7976000002818182E-2</v>
      </c>
      <c r="O85">
        <f t="shared" si="16"/>
        <v>-5.0797937814106003E-3</v>
      </c>
      <c r="P85">
        <f t="shared" si="18"/>
        <v>0.10943898071334789</v>
      </c>
      <c r="Q85" s="1">
        <f t="shared" si="17"/>
        <v>38207.043100000003</v>
      </c>
    </row>
    <row r="86" spans="1:19" x14ac:dyDescent="0.2">
      <c r="A86" s="21" t="s">
        <v>51</v>
      </c>
      <c r="B86" s="22"/>
      <c r="C86" s="37">
        <v>53226.513400000003</v>
      </c>
      <c r="D86" s="37">
        <v>5.5999999999999999E-3</v>
      </c>
      <c r="E86">
        <f t="shared" si="13"/>
        <v>6213.516570193915</v>
      </c>
      <c r="F86">
        <f t="shared" si="14"/>
        <v>6213.5</v>
      </c>
      <c r="G86">
        <f t="shared" si="15"/>
        <v>1.079800000297837E-2</v>
      </c>
      <c r="M86">
        <f>+G86</f>
        <v>1.079800000297837E-2</v>
      </c>
      <c r="O86">
        <f t="shared" si="16"/>
        <v>-5.0806243638697986E-3</v>
      </c>
      <c r="P86">
        <f t="shared" si="18"/>
        <v>0.10941638616653615</v>
      </c>
      <c r="Q86" s="1">
        <f t="shared" si="17"/>
        <v>38208.013400000003</v>
      </c>
    </row>
    <row r="87" spans="1:19" x14ac:dyDescent="0.2">
      <c r="A87" s="7" t="s">
        <v>53</v>
      </c>
      <c r="B87" s="2" t="s">
        <v>47</v>
      </c>
      <c r="C87" s="37">
        <v>53619.427199999998</v>
      </c>
      <c r="D87" s="37">
        <v>8.6999999999999994E-3</v>
      </c>
      <c r="E87">
        <f>+(C87-C$7)/C$8</f>
        <v>6816.4669179255179</v>
      </c>
      <c r="F87">
        <f>ROUND(2*E87,0)/2</f>
        <v>6816.5</v>
      </c>
      <c r="G87">
        <f>+C87-(C$7+F87*C$8)</f>
        <v>-2.1558000000368338E-2</v>
      </c>
      <c r="M87">
        <f>+G87</f>
        <v>-2.1558000000368338E-2</v>
      </c>
      <c r="O87">
        <f>+C$11+C$12*F87</f>
        <v>-5.4145185124672649E-3</v>
      </c>
      <c r="P87">
        <f>+D$11+D$12*F87</f>
        <v>0.10033337834822051</v>
      </c>
      <c r="Q87" s="1">
        <f>+C87-15018.5</f>
        <v>38600.927199999998</v>
      </c>
    </row>
    <row r="88" spans="1:19" x14ac:dyDescent="0.2">
      <c r="A88" s="7" t="s">
        <v>53</v>
      </c>
      <c r="B88" s="22"/>
      <c r="C88" s="37">
        <v>53631.5121</v>
      </c>
      <c r="D88" s="37">
        <v>4.0000000000000002E-4</v>
      </c>
      <c r="E88">
        <f>+(C88-C$7)/C$8</f>
        <v>6835.0119388876292</v>
      </c>
      <c r="F88">
        <f>ROUND(2*E88,0)/2</f>
        <v>6835</v>
      </c>
      <c r="G88">
        <f>+C88-(C$7+F88*C$8)</f>
        <v>7.7799999999115244E-3</v>
      </c>
      <c r="M88">
        <f>+G88</f>
        <v>7.7799999999115244E-3</v>
      </c>
      <c r="O88">
        <f>+C$11+C$12*F88</f>
        <v>-5.424762362797369E-3</v>
      </c>
      <c r="P88">
        <f>+D$11+D$12*F88</f>
        <v>0.10005471227087583</v>
      </c>
      <c r="Q88" s="1">
        <f>+C88-15018.5</f>
        <v>38613.0121</v>
      </c>
    </row>
    <row r="89" spans="1:19" x14ac:dyDescent="0.2">
      <c r="A89" s="42" t="s">
        <v>59</v>
      </c>
      <c r="B89" s="2" t="s">
        <v>47</v>
      </c>
      <c r="C89" s="23">
        <v>53935.504800000002</v>
      </c>
      <c r="D89" s="23">
        <v>2.9999999999999997E-4</v>
      </c>
      <c r="E89">
        <f>+(C89-C$7)/C$8</f>
        <v>7301.5073996550364</v>
      </c>
      <c r="F89">
        <f>ROUND(2*E89,0)/2</f>
        <v>7301.5</v>
      </c>
      <c r="G89">
        <f>+C89-(C$7+F89*C$8)</f>
        <v>4.8220000026049092E-3</v>
      </c>
      <c r="K89">
        <f>+G89</f>
        <v>4.8220000026049092E-3</v>
      </c>
      <c r="O89">
        <f>+C$11+C$12*F89</f>
        <v>-5.6830735076078467E-3</v>
      </c>
      <c r="P89">
        <f>+D$11+D$12*F89</f>
        <v>9.3027808212427662E-2</v>
      </c>
      <c r="Q89" s="1">
        <f>+C89-15018.5</f>
        <v>38917.004800000002</v>
      </c>
    </row>
    <row r="90" spans="1:19" x14ac:dyDescent="0.2">
      <c r="A90" s="41" t="s">
        <v>58</v>
      </c>
      <c r="B90" s="2"/>
      <c r="C90" s="37">
        <v>53981.901400000002</v>
      </c>
      <c r="D90" s="37">
        <v>2.0000000000000001E-4</v>
      </c>
      <c r="E90">
        <f>+(C90-C$7)/C$8</f>
        <v>7372.7058307194693</v>
      </c>
      <c r="F90">
        <f>ROUND(2*E90,0)/2</f>
        <v>7372.5</v>
      </c>
      <c r="G90">
        <f>+C90-(C$7+F90*C$8)</f>
        <v>0.13413000000582542</v>
      </c>
      <c r="K90">
        <f>+G90</f>
        <v>0.13413000000582542</v>
      </c>
      <c r="O90">
        <f>+C$11+C$12*F90</f>
        <v>-5.72238774400987E-3</v>
      </c>
      <c r="P90">
        <f>+D$11+D$12*F90</f>
        <v>9.1958332996672415E-2</v>
      </c>
      <c r="Q90" s="1">
        <f>+C90-15018.5</f>
        <v>38963.401400000002</v>
      </c>
      <c r="R90">
        <f>G90</f>
        <v>0.13413000000582542</v>
      </c>
    </row>
    <row r="91" spans="1:19" x14ac:dyDescent="0.2">
      <c r="A91" s="18" t="s">
        <v>60</v>
      </c>
      <c r="B91" s="2"/>
      <c r="C91" s="37">
        <v>54814.620199999998</v>
      </c>
      <c r="D91" s="37">
        <v>2.9999999999999997E-4</v>
      </c>
      <c r="E91">
        <f>+(C91-C$7)/C$8</f>
        <v>8650.5639513114347</v>
      </c>
      <c r="F91">
        <f>ROUND(2*E91,0)/2</f>
        <v>8650.5</v>
      </c>
      <c r="G91">
        <f>+C91-(C$7+F91*C$8)</f>
        <v>4.1674000000057276E-2</v>
      </c>
      <c r="K91">
        <f>+G91</f>
        <v>4.1674000000057276E-2</v>
      </c>
      <c r="O91">
        <f>+C$11+C$12*F91</f>
        <v>-6.4300439992462906E-3</v>
      </c>
      <c r="P91">
        <f>+D$11+D$12*F91</f>
        <v>7.2707779113078075E-2</v>
      </c>
      <c r="Q91" s="1">
        <f>+C91-15018.5</f>
        <v>39796.120199999998</v>
      </c>
      <c r="R91">
        <f>G91</f>
        <v>4.1674000000057276E-2</v>
      </c>
    </row>
    <row r="92" spans="1:19" x14ac:dyDescent="0.2">
      <c r="B92" s="2"/>
      <c r="C92" s="37"/>
      <c r="D92" s="37"/>
    </row>
    <row r="93" spans="1:19" x14ac:dyDescent="0.2">
      <c r="B93" s="2"/>
      <c r="C93" s="37"/>
      <c r="D93" s="37"/>
    </row>
    <row r="94" spans="1:19" x14ac:dyDescent="0.2">
      <c r="B94" s="2"/>
      <c r="C94" s="37"/>
      <c r="D94" s="37"/>
    </row>
    <row r="95" spans="1:19" x14ac:dyDescent="0.2">
      <c r="C95" s="37"/>
      <c r="D95" s="37"/>
    </row>
    <row r="96" spans="1:19" x14ac:dyDescent="0.2">
      <c r="C96" s="37"/>
      <c r="D96" s="37"/>
    </row>
    <row r="97" spans="3:4" x14ac:dyDescent="0.2">
      <c r="C97" s="37"/>
      <c r="D97" s="37"/>
    </row>
    <row r="98" spans="3:4" x14ac:dyDescent="0.2">
      <c r="C98" s="37"/>
      <c r="D98" s="37"/>
    </row>
    <row r="99" spans="3:4" x14ac:dyDescent="0.2">
      <c r="C99" s="37"/>
      <c r="D99" s="37"/>
    </row>
    <row r="100" spans="3:4" x14ac:dyDescent="0.2">
      <c r="C100" s="37"/>
      <c r="D100" s="37"/>
    </row>
    <row r="101" spans="3:4" x14ac:dyDescent="0.2">
      <c r="C101" s="37"/>
      <c r="D101" s="37"/>
    </row>
    <row r="102" spans="3:4" x14ac:dyDescent="0.2">
      <c r="C102" s="37"/>
      <c r="D102" s="37"/>
    </row>
    <row r="103" spans="3:4" x14ac:dyDescent="0.2">
      <c r="C103" s="37"/>
      <c r="D103" s="37"/>
    </row>
    <row r="104" spans="3:4" x14ac:dyDescent="0.2">
      <c r="C104" s="37"/>
      <c r="D104" s="37"/>
    </row>
    <row r="105" spans="3:4" x14ac:dyDescent="0.2">
      <c r="C105" s="37"/>
      <c r="D105" s="37"/>
    </row>
    <row r="106" spans="3:4" x14ac:dyDescent="0.2">
      <c r="C106" s="37"/>
      <c r="D106" s="37"/>
    </row>
    <row r="107" spans="3:4" x14ac:dyDescent="0.2">
      <c r="C107" s="37"/>
      <c r="D107" s="37"/>
    </row>
    <row r="108" spans="3:4" x14ac:dyDescent="0.2">
      <c r="C108" s="37"/>
      <c r="D108" s="37"/>
    </row>
    <row r="109" spans="3:4" x14ac:dyDescent="0.2">
      <c r="C109" s="37"/>
      <c r="D109" s="37"/>
    </row>
    <row r="110" spans="3:4" x14ac:dyDescent="0.2">
      <c r="C110" s="37"/>
      <c r="D110" s="37"/>
    </row>
    <row r="111" spans="3:4" x14ac:dyDescent="0.2">
      <c r="C111" s="37"/>
      <c r="D111" s="37"/>
    </row>
    <row r="112" spans="3:4" x14ac:dyDescent="0.2">
      <c r="C112" s="37"/>
      <c r="D112" s="37"/>
    </row>
    <row r="113" spans="3:4" x14ac:dyDescent="0.2">
      <c r="C113" s="37"/>
      <c r="D113" s="37"/>
    </row>
    <row r="114" spans="3:4" x14ac:dyDescent="0.2">
      <c r="C114" s="37"/>
      <c r="D114" s="37"/>
    </row>
    <row r="115" spans="3:4" x14ac:dyDescent="0.2">
      <c r="C115" s="37"/>
      <c r="D115" s="37"/>
    </row>
    <row r="116" spans="3:4" x14ac:dyDescent="0.2">
      <c r="C116" s="37"/>
      <c r="D116" s="37"/>
    </row>
    <row r="117" spans="3:4" x14ac:dyDescent="0.2">
      <c r="C117" s="37"/>
      <c r="D117" s="37"/>
    </row>
    <row r="118" spans="3:4" x14ac:dyDescent="0.2">
      <c r="C118" s="37"/>
      <c r="D118" s="37"/>
    </row>
    <row r="119" spans="3:4" x14ac:dyDescent="0.2">
      <c r="C119" s="37"/>
      <c r="D119" s="37"/>
    </row>
    <row r="120" spans="3:4" x14ac:dyDescent="0.2">
      <c r="C120" s="37"/>
      <c r="D120" s="37"/>
    </row>
    <row r="121" spans="3:4" x14ac:dyDescent="0.2">
      <c r="C121" s="37"/>
      <c r="D121" s="37"/>
    </row>
    <row r="122" spans="3:4" x14ac:dyDescent="0.2">
      <c r="C122" s="37"/>
      <c r="D122" s="37"/>
    </row>
    <row r="123" spans="3:4" x14ac:dyDescent="0.2">
      <c r="C123" s="37"/>
      <c r="D123" s="37"/>
    </row>
    <row r="124" spans="3:4" x14ac:dyDescent="0.2">
      <c r="C124" s="37"/>
      <c r="D124" s="37"/>
    </row>
    <row r="125" spans="3:4" x14ac:dyDescent="0.2">
      <c r="C125" s="37"/>
      <c r="D125" s="37"/>
    </row>
    <row r="126" spans="3:4" x14ac:dyDescent="0.2">
      <c r="C126" s="37"/>
      <c r="D126" s="37"/>
    </row>
    <row r="127" spans="3:4" x14ac:dyDescent="0.2">
      <c r="C127" s="37"/>
      <c r="D127" s="37"/>
    </row>
    <row r="128" spans="3:4" x14ac:dyDescent="0.2">
      <c r="C128" s="37"/>
      <c r="D128" s="37"/>
    </row>
    <row r="129" spans="3:4" x14ac:dyDescent="0.2">
      <c r="C129" s="37"/>
      <c r="D129" s="37"/>
    </row>
    <row r="130" spans="3:4" x14ac:dyDescent="0.2">
      <c r="C130" s="37"/>
      <c r="D130" s="37"/>
    </row>
    <row r="131" spans="3:4" x14ac:dyDescent="0.2">
      <c r="C131" s="37"/>
      <c r="D131" s="37"/>
    </row>
    <row r="132" spans="3:4" x14ac:dyDescent="0.2">
      <c r="C132" s="37"/>
      <c r="D132" s="37"/>
    </row>
    <row r="133" spans="3:4" x14ac:dyDescent="0.2">
      <c r="C133" s="37"/>
      <c r="D133" s="37"/>
    </row>
    <row r="134" spans="3:4" x14ac:dyDescent="0.2">
      <c r="C134" s="37"/>
      <c r="D134" s="37"/>
    </row>
    <row r="135" spans="3:4" x14ac:dyDescent="0.2">
      <c r="C135" s="37"/>
      <c r="D135" s="37"/>
    </row>
    <row r="136" spans="3:4" x14ac:dyDescent="0.2">
      <c r="C136" s="37"/>
      <c r="D136" s="37"/>
    </row>
    <row r="137" spans="3:4" x14ac:dyDescent="0.2">
      <c r="C137" s="37"/>
      <c r="D137" s="37"/>
    </row>
    <row r="138" spans="3:4" x14ac:dyDescent="0.2">
      <c r="C138" s="37"/>
      <c r="D138" s="37"/>
    </row>
    <row r="139" spans="3:4" x14ac:dyDescent="0.2">
      <c r="C139" s="37"/>
      <c r="D139" s="37"/>
    </row>
    <row r="140" spans="3:4" x14ac:dyDescent="0.2">
      <c r="C140" s="37"/>
      <c r="D140" s="37"/>
    </row>
    <row r="141" spans="3:4" x14ac:dyDescent="0.2">
      <c r="C141" s="37"/>
      <c r="D141" s="37"/>
    </row>
    <row r="142" spans="3:4" x14ac:dyDescent="0.2">
      <c r="C142" s="37"/>
      <c r="D142" s="37"/>
    </row>
    <row r="143" spans="3:4" x14ac:dyDescent="0.2">
      <c r="C143" s="37"/>
      <c r="D143" s="37"/>
    </row>
    <row r="144" spans="3:4" x14ac:dyDescent="0.2">
      <c r="C144" s="37"/>
      <c r="D144" s="37"/>
    </row>
    <row r="145" spans="3:4" x14ac:dyDescent="0.2">
      <c r="C145" s="37"/>
      <c r="D145" s="37"/>
    </row>
    <row r="146" spans="3:4" x14ac:dyDescent="0.2">
      <c r="C146" s="37"/>
      <c r="D146" s="37"/>
    </row>
    <row r="147" spans="3:4" x14ac:dyDescent="0.2">
      <c r="C147" s="37"/>
      <c r="D147" s="37"/>
    </row>
    <row r="148" spans="3:4" x14ac:dyDescent="0.2">
      <c r="C148" s="37"/>
      <c r="D148" s="37"/>
    </row>
    <row r="149" spans="3:4" x14ac:dyDescent="0.2">
      <c r="C149" s="37"/>
      <c r="D149" s="37"/>
    </row>
    <row r="150" spans="3:4" x14ac:dyDescent="0.2">
      <c r="C150" s="37"/>
      <c r="D150" s="37"/>
    </row>
    <row r="151" spans="3:4" x14ac:dyDescent="0.2">
      <c r="C151" s="37"/>
      <c r="D151" s="37"/>
    </row>
    <row r="152" spans="3:4" x14ac:dyDescent="0.2">
      <c r="C152" s="37"/>
      <c r="D152" s="37"/>
    </row>
    <row r="153" spans="3:4" x14ac:dyDescent="0.2">
      <c r="C153" s="37"/>
      <c r="D153" s="37"/>
    </row>
    <row r="154" spans="3:4" x14ac:dyDescent="0.2">
      <c r="C154" s="37"/>
      <c r="D154" s="37"/>
    </row>
    <row r="155" spans="3:4" x14ac:dyDescent="0.2">
      <c r="C155" s="37"/>
      <c r="D155" s="37"/>
    </row>
    <row r="156" spans="3:4" x14ac:dyDescent="0.2">
      <c r="C156" s="37"/>
      <c r="D156" s="37"/>
    </row>
    <row r="157" spans="3:4" x14ac:dyDescent="0.2">
      <c r="C157" s="37"/>
      <c r="D157" s="37"/>
    </row>
    <row r="158" spans="3:4" x14ac:dyDescent="0.2">
      <c r="C158" s="37"/>
      <c r="D158" s="37"/>
    </row>
    <row r="159" spans="3:4" x14ac:dyDescent="0.2">
      <c r="C159" s="37"/>
      <c r="D159" s="37"/>
    </row>
    <row r="160" spans="3:4" x14ac:dyDescent="0.2">
      <c r="C160" s="37"/>
      <c r="D160" s="37"/>
    </row>
    <row r="161" spans="3:4" x14ac:dyDescent="0.2">
      <c r="C161" s="37"/>
      <c r="D161" s="37"/>
    </row>
    <row r="162" spans="3:4" x14ac:dyDescent="0.2">
      <c r="C162" s="37"/>
      <c r="D162" s="37"/>
    </row>
    <row r="163" spans="3:4" x14ac:dyDescent="0.2">
      <c r="C163" s="37"/>
      <c r="D163" s="37"/>
    </row>
    <row r="164" spans="3:4" x14ac:dyDescent="0.2">
      <c r="C164" s="37"/>
      <c r="D164" s="37"/>
    </row>
    <row r="165" spans="3:4" x14ac:dyDescent="0.2">
      <c r="C165" s="37"/>
      <c r="D165" s="37"/>
    </row>
    <row r="166" spans="3:4" x14ac:dyDescent="0.2">
      <c r="C166" s="37"/>
      <c r="D166" s="37"/>
    </row>
    <row r="167" spans="3:4" x14ac:dyDescent="0.2">
      <c r="C167" s="37"/>
      <c r="D167" s="37"/>
    </row>
    <row r="168" spans="3:4" x14ac:dyDescent="0.2">
      <c r="C168" s="37"/>
      <c r="D168" s="37"/>
    </row>
    <row r="169" spans="3:4" x14ac:dyDescent="0.2">
      <c r="C169" s="37"/>
      <c r="D169" s="37"/>
    </row>
    <row r="170" spans="3:4" x14ac:dyDescent="0.2">
      <c r="C170" s="37"/>
      <c r="D170" s="37"/>
    </row>
    <row r="171" spans="3:4" x14ac:dyDescent="0.2">
      <c r="C171" s="37"/>
      <c r="D171" s="37"/>
    </row>
    <row r="172" spans="3:4" x14ac:dyDescent="0.2">
      <c r="C172" s="37"/>
      <c r="D172" s="37"/>
    </row>
    <row r="173" spans="3:4" x14ac:dyDescent="0.2">
      <c r="C173" s="37"/>
      <c r="D173" s="37"/>
    </row>
    <row r="174" spans="3:4" x14ac:dyDescent="0.2">
      <c r="C174" s="37"/>
      <c r="D174" s="37"/>
    </row>
    <row r="175" spans="3:4" x14ac:dyDescent="0.2">
      <c r="C175" s="37"/>
      <c r="D175" s="37"/>
    </row>
    <row r="176" spans="3:4" x14ac:dyDescent="0.2">
      <c r="C176" s="37"/>
      <c r="D176" s="37"/>
    </row>
    <row r="177" spans="3:4" x14ac:dyDescent="0.2">
      <c r="C177" s="37"/>
      <c r="D177" s="37"/>
    </row>
    <row r="178" spans="3:4" x14ac:dyDescent="0.2">
      <c r="C178" s="37"/>
      <c r="D178" s="37"/>
    </row>
    <row r="179" spans="3:4" x14ac:dyDescent="0.2">
      <c r="C179" s="37"/>
      <c r="D179" s="37"/>
    </row>
    <row r="180" spans="3:4" x14ac:dyDescent="0.2">
      <c r="C180" s="37"/>
      <c r="D180" s="37"/>
    </row>
    <row r="181" spans="3:4" x14ac:dyDescent="0.2">
      <c r="C181" s="37"/>
      <c r="D181" s="37"/>
    </row>
    <row r="182" spans="3:4" x14ac:dyDescent="0.2">
      <c r="C182" s="37"/>
      <c r="D182" s="37"/>
    </row>
    <row r="183" spans="3:4" x14ac:dyDescent="0.2">
      <c r="C183" s="37"/>
      <c r="D183" s="37"/>
    </row>
    <row r="184" spans="3:4" x14ac:dyDescent="0.2">
      <c r="C184" s="37"/>
      <c r="D184" s="37"/>
    </row>
    <row r="185" spans="3:4" x14ac:dyDescent="0.2">
      <c r="C185" s="37"/>
      <c r="D185" s="37"/>
    </row>
    <row r="186" spans="3:4" x14ac:dyDescent="0.2">
      <c r="C186" s="37"/>
      <c r="D186" s="37"/>
    </row>
    <row r="187" spans="3:4" x14ac:dyDescent="0.2">
      <c r="C187" s="37"/>
      <c r="D187" s="37"/>
    </row>
    <row r="188" spans="3:4" x14ac:dyDescent="0.2">
      <c r="C188" s="37"/>
      <c r="D188" s="37"/>
    </row>
    <row r="189" spans="3:4" x14ac:dyDescent="0.2">
      <c r="C189" s="37"/>
      <c r="D189" s="37"/>
    </row>
    <row r="190" spans="3:4" x14ac:dyDescent="0.2">
      <c r="C190" s="37"/>
      <c r="D190" s="37"/>
    </row>
    <row r="191" spans="3:4" x14ac:dyDescent="0.2">
      <c r="C191" s="37"/>
      <c r="D191" s="37"/>
    </row>
    <row r="192" spans="3:4" x14ac:dyDescent="0.2">
      <c r="C192" s="37"/>
      <c r="D192" s="37"/>
    </row>
    <row r="193" spans="3:4" x14ac:dyDescent="0.2">
      <c r="C193" s="37"/>
      <c r="D193" s="37"/>
    </row>
    <row r="194" spans="3:4" x14ac:dyDescent="0.2">
      <c r="C194" s="37"/>
      <c r="D194" s="37"/>
    </row>
    <row r="195" spans="3:4" x14ac:dyDescent="0.2">
      <c r="C195" s="37"/>
      <c r="D195" s="37"/>
    </row>
    <row r="196" spans="3:4" x14ac:dyDescent="0.2">
      <c r="C196" s="37"/>
      <c r="D196" s="37"/>
    </row>
    <row r="197" spans="3:4" x14ac:dyDescent="0.2">
      <c r="C197" s="37"/>
      <c r="D197" s="37"/>
    </row>
    <row r="198" spans="3:4" x14ac:dyDescent="0.2">
      <c r="C198" s="37"/>
      <c r="D198" s="37"/>
    </row>
    <row r="199" spans="3:4" x14ac:dyDescent="0.2">
      <c r="C199" s="37"/>
      <c r="D199" s="37"/>
    </row>
    <row r="200" spans="3:4" x14ac:dyDescent="0.2">
      <c r="C200" s="37"/>
      <c r="D200" s="37"/>
    </row>
    <row r="201" spans="3:4" x14ac:dyDescent="0.2">
      <c r="C201" s="37"/>
      <c r="D201" s="37"/>
    </row>
    <row r="202" spans="3:4" x14ac:dyDescent="0.2">
      <c r="C202" s="37"/>
      <c r="D202" s="37"/>
    </row>
    <row r="203" spans="3:4" x14ac:dyDescent="0.2">
      <c r="C203" s="37"/>
      <c r="D203" s="37"/>
    </row>
    <row r="204" spans="3:4" x14ac:dyDescent="0.2">
      <c r="C204" s="37"/>
      <c r="D204" s="37"/>
    </row>
    <row r="205" spans="3:4" x14ac:dyDescent="0.2">
      <c r="C205" s="37"/>
      <c r="D205" s="37"/>
    </row>
    <row r="206" spans="3:4" x14ac:dyDescent="0.2">
      <c r="C206" s="37"/>
      <c r="D206" s="37"/>
    </row>
    <row r="207" spans="3:4" x14ac:dyDescent="0.2">
      <c r="C207" s="37"/>
      <c r="D207" s="37"/>
    </row>
    <row r="208" spans="3:4" x14ac:dyDescent="0.2">
      <c r="C208" s="37"/>
      <c r="D208" s="37"/>
    </row>
    <row r="209" spans="3:4" x14ac:dyDescent="0.2">
      <c r="C209" s="37"/>
      <c r="D209" s="37"/>
    </row>
    <row r="210" spans="3:4" x14ac:dyDescent="0.2">
      <c r="C210" s="37"/>
      <c r="D210" s="37"/>
    </row>
    <row r="211" spans="3:4" x14ac:dyDescent="0.2">
      <c r="C211" s="37"/>
      <c r="D211" s="37"/>
    </row>
    <row r="212" spans="3:4" x14ac:dyDescent="0.2">
      <c r="C212" s="37"/>
      <c r="D212" s="37"/>
    </row>
    <row r="213" spans="3:4" x14ac:dyDescent="0.2">
      <c r="C213" s="37"/>
      <c r="D213" s="37"/>
    </row>
    <row r="214" spans="3:4" x14ac:dyDescent="0.2">
      <c r="C214" s="37"/>
      <c r="D214" s="37"/>
    </row>
    <row r="215" spans="3:4" x14ac:dyDescent="0.2">
      <c r="C215" s="37"/>
      <c r="D215" s="37"/>
    </row>
    <row r="216" spans="3:4" x14ac:dyDescent="0.2">
      <c r="C216" s="37"/>
      <c r="D216" s="37"/>
    </row>
    <row r="217" spans="3:4" x14ac:dyDescent="0.2">
      <c r="C217" s="37"/>
      <c r="D217" s="37"/>
    </row>
    <row r="218" spans="3:4" x14ac:dyDescent="0.2">
      <c r="C218" s="37"/>
      <c r="D218" s="37"/>
    </row>
    <row r="219" spans="3:4" x14ac:dyDescent="0.2">
      <c r="C219" s="37"/>
      <c r="D219" s="37"/>
    </row>
    <row r="220" spans="3:4" x14ac:dyDescent="0.2">
      <c r="C220" s="37"/>
      <c r="D220" s="37"/>
    </row>
    <row r="221" spans="3:4" x14ac:dyDescent="0.2">
      <c r="C221" s="37"/>
      <c r="D221" s="37"/>
    </row>
    <row r="222" spans="3:4" x14ac:dyDescent="0.2">
      <c r="C222" s="37"/>
      <c r="D222" s="37"/>
    </row>
    <row r="223" spans="3:4" x14ac:dyDescent="0.2">
      <c r="C223" s="37"/>
      <c r="D223" s="37"/>
    </row>
    <row r="224" spans="3:4" x14ac:dyDescent="0.2">
      <c r="C224" s="37"/>
      <c r="D224" s="37"/>
    </row>
    <row r="225" spans="3:4" x14ac:dyDescent="0.2">
      <c r="C225" s="37"/>
      <c r="D225" s="37"/>
    </row>
    <row r="226" spans="3:4" x14ac:dyDescent="0.2">
      <c r="C226" s="37"/>
      <c r="D226" s="37"/>
    </row>
    <row r="227" spans="3:4" x14ac:dyDescent="0.2">
      <c r="C227" s="37"/>
      <c r="D227" s="37"/>
    </row>
    <row r="228" spans="3:4" x14ac:dyDescent="0.2">
      <c r="C228" s="37"/>
      <c r="D228" s="37"/>
    </row>
    <row r="229" spans="3:4" x14ac:dyDescent="0.2">
      <c r="C229" s="37"/>
      <c r="D229" s="37"/>
    </row>
    <row r="230" spans="3:4" x14ac:dyDescent="0.2">
      <c r="C230" s="37"/>
      <c r="D230" s="37"/>
    </row>
    <row r="231" spans="3:4" x14ac:dyDescent="0.2">
      <c r="C231" s="37"/>
      <c r="D231" s="37"/>
    </row>
    <row r="232" spans="3:4" x14ac:dyDescent="0.2">
      <c r="C232" s="37"/>
      <c r="D232" s="37"/>
    </row>
    <row r="233" spans="3:4" x14ac:dyDescent="0.2">
      <c r="C233" s="37"/>
      <c r="D233" s="37"/>
    </row>
    <row r="234" spans="3:4" x14ac:dyDescent="0.2">
      <c r="C234" s="37"/>
      <c r="D234" s="37"/>
    </row>
    <row r="235" spans="3:4" x14ac:dyDescent="0.2">
      <c r="C235" s="37"/>
      <c r="D235" s="37"/>
    </row>
    <row r="236" spans="3:4" x14ac:dyDescent="0.2">
      <c r="C236" s="37"/>
      <c r="D236" s="37"/>
    </row>
    <row r="237" spans="3:4" x14ac:dyDescent="0.2">
      <c r="C237" s="37"/>
      <c r="D237" s="37"/>
    </row>
    <row r="238" spans="3:4" x14ac:dyDescent="0.2">
      <c r="C238" s="37"/>
      <c r="D238" s="37"/>
    </row>
    <row r="239" spans="3:4" x14ac:dyDescent="0.2">
      <c r="C239" s="37"/>
      <c r="D239" s="37"/>
    </row>
    <row r="240" spans="3:4" x14ac:dyDescent="0.2">
      <c r="C240" s="37"/>
      <c r="D240" s="37"/>
    </row>
    <row r="241" spans="3:4" x14ac:dyDescent="0.2">
      <c r="C241" s="37"/>
      <c r="D241" s="37"/>
    </row>
    <row r="242" spans="3:4" x14ac:dyDescent="0.2">
      <c r="C242" s="37"/>
      <c r="D242" s="37"/>
    </row>
    <row r="243" spans="3:4" x14ac:dyDescent="0.2">
      <c r="C243" s="37"/>
      <c r="D243" s="37"/>
    </row>
    <row r="244" spans="3:4" x14ac:dyDescent="0.2">
      <c r="C244" s="37"/>
      <c r="D244" s="37"/>
    </row>
    <row r="245" spans="3:4" x14ac:dyDescent="0.2">
      <c r="C245" s="37"/>
      <c r="D245" s="37"/>
    </row>
    <row r="246" spans="3:4" x14ac:dyDescent="0.2">
      <c r="C246" s="37"/>
      <c r="D246" s="37"/>
    </row>
    <row r="247" spans="3:4" x14ac:dyDescent="0.2">
      <c r="C247" s="37"/>
      <c r="D247" s="37"/>
    </row>
    <row r="248" spans="3:4" x14ac:dyDescent="0.2">
      <c r="C248" s="37"/>
      <c r="D248" s="37"/>
    </row>
    <row r="249" spans="3:4" x14ac:dyDescent="0.2">
      <c r="C249" s="37"/>
      <c r="D249" s="37"/>
    </row>
    <row r="250" spans="3:4" x14ac:dyDescent="0.2">
      <c r="C250" s="37"/>
      <c r="D250" s="37"/>
    </row>
    <row r="251" spans="3:4" x14ac:dyDescent="0.2">
      <c r="C251" s="37"/>
      <c r="D251" s="37"/>
    </row>
    <row r="252" spans="3:4" x14ac:dyDescent="0.2">
      <c r="C252" s="37"/>
      <c r="D252" s="37"/>
    </row>
    <row r="253" spans="3:4" x14ac:dyDescent="0.2">
      <c r="C253" s="37"/>
      <c r="D253" s="37"/>
    </row>
    <row r="254" spans="3:4" x14ac:dyDescent="0.2">
      <c r="C254" s="37"/>
      <c r="D254" s="37"/>
    </row>
    <row r="255" spans="3:4" x14ac:dyDescent="0.2">
      <c r="C255" s="37"/>
      <c r="D255" s="37"/>
    </row>
    <row r="256" spans="3:4" x14ac:dyDescent="0.2">
      <c r="C256" s="37"/>
      <c r="D256" s="37"/>
    </row>
    <row r="257" spans="3:4" x14ac:dyDescent="0.2">
      <c r="C257" s="37"/>
      <c r="D257" s="37"/>
    </row>
    <row r="258" spans="3:4" x14ac:dyDescent="0.2">
      <c r="C258" s="37"/>
      <c r="D258" s="37"/>
    </row>
    <row r="259" spans="3:4" x14ac:dyDescent="0.2">
      <c r="C259" s="37"/>
      <c r="D259" s="37"/>
    </row>
    <row r="260" spans="3:4" x14ac:dyDescent="0.2">
      <c r="C260" s="37"/>
      <c r="D260" s="37"/>
    </row>
    <row r="261" spans="3:4" x14ac:dyDescent="0.2">
      <c r="C261" s="37"/>
      <c r="D261" s="37"/>
    </row>
    <row r="262" spans="3:4" x14ac:dyDescent="0.2">
      <c r="C262" s="37"/>
      <c r="D262" s="37"/>
    </row>
    <row r="263" spans="3:4" x14ac:dyDescent="0.2">
      <c r="C263" s="37"/>
      <c r="D263" s="37"/>
    </row>
    <row r="264" spans="3:4" x14ac:dyDescent="0.2">
      <c r="C264" s="37"/>
      <c r="D264" s="37"/>
    </row>
    <row r="265" spans="3:4" x14ac:dyDescent="0.2">
      <c r="C265" s="37"/>
      <c r="D265" s="37"/>
    </row>
    <row r="266" spans="3:4" x14ac:dyDescent="0.2">
      <c r="C266" s="37"/>
      <c r="D266" s="37"/>
    </row>
    <row r="267" spans="3:4" x14ac:dyDescent="0.2">
      <c r="C267" s="37"/>
      <c r="D267" s="37"/>
    </row>
    <row r="268" spans="3:4" x14ac:dyDescent="0.2">
      <c r="C268" s="37"/>
      <c r="D268" s="37"/>
    </row>
    <row r="269" spans="3:4" x14ac:dyDescent="0.2">
      <c r="C269" s="37"/>
      <c r="D269" s="37"/>
    </row>
    <row r="270" spans="3:4" x14ac:dyDescent="0.2">
      <c r="C270" s="37"/>
      <c r="D270" s="37"/>
    </row>
    <row r="271" spans="3:4" x14ac:dyDescent="0.2">
      <c r="C271" s="37"/>
      <c r="D271" s="37"/>
    </row>
    <row r="272" spans="3:4" x14ac:dyDescent="0.2">
      <c r="C272" s="37"/>
      <c r="D272" s="37"/>
    </row>
    <row r="273" spans="3:4" x14ac:dyDescent="0.2">
      <c r="C273" s="37"/>
      <c r="D273" s="37"/>
    </row>
    <row r="274" spans="3:4" x14ac:dyDescent="0.2">
      <c r="C274" s="37"/>
      <c r="D274" s="37"/>
    </row>
    <row r="275" spans="3:4" x14ac:dyDescent="0.2">
      <c r="C275" s="37"/>
      <c r="D275" s="37"/>
    </row>
    <row r="276" spans="3:4" x14ac:dyDescent="0.2">
      <c r="C276" s="37"/>
      <c r="D276" s="37"/>
    </row>
    <row r="277" spans="3:4" x14ac:dyDescent="0.2">
      <c r="C277" s="37"/>
      <c r="D277" s="37"/>
    </row>
    <row r="278" spans="3:4" x14ac:dyDescent="0.2">
      <c r="C278" s="37"/>
      <c r="D278" s="37"/>
    </row>
    <row r="279" spans="3:4" x14ac:dyDescent="0.2">
      <c r="C279" s="37"/>
      <c r="D279" s="37"/>
    </row>
    <row r="280" spans="3:4" x14ac:dyDescent="0.2">
      <c r="C280" s="37"/>
      <c r="D280" s="37"/>
    </row>
    <row r="281" spans="3:4" x14ac:dyDescent="0.2">
      <c r="C281" s="37"/>
      <c r="D281" s="37"/>
    </row>
    <row r="282" spans="3:4" x14ac:dyDescent="0.2">
      <c r="C282" s="37"/>
      <c r="D282" s="37"/>
    </row>
    <row r="283" spans="3:4" x14ac:dyDescent="0.2">
      <c r="C283" s="37"/>
      <c r="D283" s="37"/>
    </row>
    <row r="284" spans="3:4" x14ac:dyDescent="0.2">
      <c r="C284" s="37"/>
      <c r="D284" s="37"/>
    </row>
    <row r="285" spans="3:4" x14ac:dyDescent="0.2">
      <c r="C285" s="37"/>
      <c r="D285" s="37"/>
    </row>
    <row r="286" spans="3:4" x14ac:dyDescent="0.2">
      <c r="C286" s="37"/>
      <c r="D286" s="37"/>
    </row>
    <row r="287" spans="3:4" x14ac:dyDescent="0.2">
      <c r="C287" s="37"/>
      <c r="D287" s="37"/>
    </row>
    <row r="288" spans="3:4" x14ac:dyDescent="0.2">
      <c r="C288" s="37"/>
      <c r="D288" s="37"/>
    </row>
    <row r="289" spans="3:4" x14ac:dyDescent="0.2">
      <c r="C289" s="37"/>
      <c r="D289" s="37"/>
    </row>
    <row r="290" spans="3:4" x14ac:dyDescent="0.2">
      <c r="C290" s="37"/>
      <c r="D290" s="37"/>
    </row>
    <row r="291" spans="3:4" x14ac:dyDescent="0.2">
      <c r="C291" s="37"/>
      <c r="D291" s="37"/>
    </row>
    <row r="292" spans="3:4" x14ac:dyDescent="0.2">
      <c r="C292" s="37"/>
      <c r="D292" s="37"/>
    </row>
    <row r="293" spans="3:4" x14ac:dyDescent="0.2">
      <c r="C293" s="37"/>
      <c r="D293" s="37"/>
    </row>
    <row r="294" spans="3:4" x14ac:dyDescent="0.2">
      <c r="C294" s="37"/>
      <c r="D294" s="37"/>
    </row>
    <row r="295" spans="3:4" x14ac:dyDescent="0.2">
      <c r="C295" s="37"/>
      <c r="D295" s="37"/>
    </row>
    <row r="296" spans="3:4" x14ac:dyDescent="0.2">
      <c r="C296" s="37"/>
      <c r="D296" s="37"/>
    </row>
    <row r="297" spans="3:4" x14ac:dyDescent="0.2">
      <c r="C297" s="37"/>
      <c r="D297" s="37"/>
    </row>
    <row r="298" spans="3:4" x14ac:dyDescent="0.2">
      <c r="C298" s="37"/>
      <c r="D298" s="37"/>
    </row>
    <row r="299" spans="3:4" x14ac:dyDescent="0.2">
      <c r="C299" s="37"/>
      <c r="D299" s="37"/>
    </row>
    <row r="300" spans="3:4" x14ac:dyDescent="0.2">
      <c r="C300" s="37"/>
      <c r="D300" s="37"/>
    </row>
    <row r="301" spans="3:4" x14ac:dyDescent="0.2">
      <c r="C301" s="37"/>
      <c r="D301" s="37"/>
    </row>
    <row r="302" spans="3:4" x14ac:dyDescent="0.2">
      <c r="C302" s="37"/>
      <c r="D302" s="37"/>
    </row>
    <row r="303" spans="3:4" x14ac:dyDescent="0.2">
      <c r="C303" s="37"/>
      <c r="D303" s="37"/>
    </row>
    <row r="304" spans="3:4" x14ac:dyDescent="0.2">
      <c r="C304" s="37"/>
      <c r="D304" s="37"/>
    </row>
    <row r="305" spans="3:4" x14ac:dyDescent="0.2">
      <c r="C305" s="37"/>
      <c r="D305" s="37"/>
    </row>
    <row r="306" spans="3:4" x14ac:dyDescent="0.2">
      <c r="C306" s="37"/>
      <c r="D306" s="37"/>
    </row>
    <row r="307" spans="3:4" x14ac:dyDescent="0.2">
      <c r="C307" s="37"/>
      <c r="D307" s="37"/>
    </row>
    <row r="308" spans="3:4" x14ac:dyDescent="0.2">
      <c r="C308" s="37"/>
      <c r="D308" s="37"/>
    </row>
    <row r="309" spans="3:4" x14ac:dyDescent="0.2">
      <c r="C309" s="37"/>
      <c r="D309" s="37"/>
    </row>
    <row r="310" spans="3:4" x14ac:dyDescent="0.2">
      <c r="C310" s="37"/>
      <c r="D310" s="37"/>
    </row>
    <row r="311" spans="3:4" x14ac:dyDescent="0.2">
      <c r="C311" s="37"/>
      <c r="D311" s="37"/>
    </row>
    <row r="312" spans="3:4" x14ac:dyDescent="0.2">
      <c r="C312" s="37"/>
      <c r="D312" s="37"/>
    </row>
    <row r="313" spans="3:4" x14ac:dyDescent="0.2">
      <c r="C313" s="37"/>
      <c r="D313" s="37"/>
    </row>
    <row r="314" spans="3:4" x14ac:dyDescent="0.2">
      <c r="C314" s="37"/>
      <c r="D314" s="37"/>
    </row>
    <row r="315" spans="3:4" x14ac:dyDescent="0.2">
      <c r="C315" s="37"/>
      <c r="D315" s="37"/>
    </row>
    <row r="316" spans="3:4" x14ac:dyDescent="0.2">
      <c r="C316" s="37"/>
      <c r="D316" s="37"/>
    </row>
    <row r="317" spans="3:4" x14ac:dyDescent="0.2">
      <c r="C317" s="37"/>
      <c r="D317" s="37"/>
    </row>
    <row r="318" spans="3:4" x14ac:dyDescent="0.2">
      <c r="C318" s="37"/>
      <c r="D318" s="37"/>
    </row>
    <row r="319" spans="3:4" x14ac:dyDescent="0.2">
      <c r="C319" s="37"/>
      <c r="D319" s="37"/>
    </row>
    <row r="320" spans="3:4" x14ac:dyDescent="0.2">
      <c r="C320" s="37"/>
      <c r="D320" s="37"/>
    </row>
    <row r="321" spans="3:4" x14ac:dyDescent="0.2">
      <c r="C321" s="37"/>
      <c r="D321" s="37"/>
    </row>
    <row r="322" spans="3:4" x14ac:dyDescent="0.2">
      <c r="C322" s="37"/>
      <c r="D322" s="37"/>
    </row>
    <row r="323" spans="3:4" x14ac:dyDescent="0.2">
      <c r="C323" s="37"/>
      <c r="D323" s="37"/>
    </row>
    <row r="324" spans="3:4" x14ac:dyDescent="0.2">
      <c r="C324" s="37"/>
      <c r="D324" s="37"/>
    </row>
    <row r="325" spans="3:4" x14ac:dyDescent="0.2">
      <c r="C325" s="37"/>
      <c r="D325" s="37"/>
    </row>
    <row r="326" spans="3:4" x14ac:dyDescent="0.2">
      <c r="C326" s="37"/>
      <c r="D326" s="37"/>
    </row>
    <row r="327" spans="3:4" x14ac:dyDescent="0.2">
      <c r="C327" s="37"/>
      <c r="D327" s="37"/>
    </row>
    <row r="328" spans="3:4" x14ac:dyDescent="0.2">
      <c r="C328" s="37"/>
      <c r="D328" s="37"/>
    </row>
    <row r="329" spans="3:4" x14ac:dyDescent="0.2">
      <c r="C329" s="37"/>
      <c r="D329" s="37"/>
    </row>
    <row r="330" spans="3:4" x14ac:dyDescent="0.2">
      <c r="C330" s="37"/>
      <c r="D330" s="37"/>
    </row>
    <row r="331" spans="3:4" x14ac:dyDescent="0.2">
      <c r="C331" s="37"/>
      <c r="D331" s="37"/>
    </row>
    <row r="332" spans="3:4" x14ac:dyDescent="0.2">
      <c r="C332" s="37"/>
      <c r="D332" s="37"/>
    </row>
    <row r="333" spans="3:4" x14ac:dyDescent="0.2">
      <c r="C333" s="37"/>
      <c r="D333" s="37"/>
    </row>
    <row r="334" spans="3:4" x14ac:dyDescent="0.2">
      <c r="C334" s="37"/>
      <c r="D334" s="37"/>
    </row>
    <row r="335" spans="3:4" x14ac:dyDescent="0.2">
      <c r="C335" s="37"/>
      <c r="D335" s="37"/>
    </row>
    <row r="336" spans="3:4" x14ac:dyDescent="0.2">
      <c r="C336" s="37"/>
      <c r="D336" s="37"/>
    </row>
    <row r="337" spans="3:4" x14ac:dyDescent="0.2">
      <c r="C337" s="37"/>
      <c r="D337" s="37"/>
    </row>
    <row r="338" spans="3:4" x14ac:dyDescent="0.2">
      <c r="C338" s="37"/>
      <c r="D338" s="37"/>
    </row>
    <row r="339" spans="3:4" x14ac:dyDescent="0.2">
      <c r="C339" s="37"/>
      <c r="D339" s="37"/>
    </row>
    <row r="340" spans="3:4" x14ac:dyDescent="0.2">
      <c r="C340" s="37"/>
      <c r="D340" s="37"/>
    </row>
    <row r="341" spans="3:4" x14ac:dyDescent="0.2">
      <c r="C341" s="37"/>
      <c r="D341" s="37"/>
    </row>
    <row r="342" spans="3:4" x14ac:dyDescent="0.2">
      <c r="C342" s="37"/>
      <c r="D342" s="37"/>
    </row>
    <row r="343" spans="3:4" x14ac:dyDescent="0.2">
      <c r="C343" s="37"/>
      <c r="D343" s="37"/>
    </row>
    <row r="344" spans="3:4" x14ac:dyDescent="0.2">
      <c r="C344" s="37"/>
      <c r="D344" s="37"/>
    </row>
    <row r="345" spans="3:4" x14ac:dyDescent="0.2">
      <c r="C345" s="37"/>
      <c r="D345" s="37"/>
    </row>
    <row r="346" spans="3:4" x14ac:dyDescent="0.2">
      <c r="C346" s="37"/>
      <c r="D346" s="37"/>
    </row>
    <row r="347" spans="3:4" x14ac:dyDescent="0.2">
      <c r="C347" s="37"/>
      <c r="D347" s="37"/>
    </row>
    <row r="348" spans="3:4" x14ac:dyDescent="0.2">
      <c r="C348" s="37"/>
      <c r="D348" s="37"/>
    </row>
    <row r="349" spans="3:4" x14ac:dyDescent="0.2">
      <c r="C349" s="37"/>
      <c r="D349" s="37"/>
    </row>
    <row r="350" spans="3:4" x14ac:dyDescent="0.2">
      <c r="C350" s="37"/>
      <c r="D350" s="37"/>
    </row>
    <row r="351" spans="3:4" x14ac:dyDescent="0.2">
      <c r="C351" s="37"/>
      <c r="D351" s="37"/>
    </row>
    <row r="352" spans="3:4" x14ac:dyDescent="0.2">
      <c r="C352" s="37"/>
      <c r="D352" s="37"/>
    </row>
    <row r="353" spans="3:4" x14ac:dyDescent="0.2">
      <c r="C353" s="37"/>
      <c r="D353" s="37"/>
    </row>
    <row r="354" spans="3:4" x14ac:dyDescent="0.2">
      <c r="C354" s="37"/>
      <c r="D354" s="37"/>
    </row>
    <row r="355" spans="3:4" x14ac:dyDescent="0.2">
      <c r="C355" s="37"/>
      <c r="D355" s="37"/>
    </row>
    <row r="356" spans="3:4" x14ac:dyDescent="0.2">
      <c r="C356" s="37"/>
      <c r="D356" s="37"/>
    </row>
    <row r="357" spans="3:4" x14ac:dyDescent="0.2">
      <c r="C357" s="37"/>
      <c r="D357" s="37"/>
    </row>
    <row r="358" spans="3:4" x14ac:dyDescent="0.2">
      <c r="C358" s="37"/>
      <c r="D358" s="37"/>
    </row>
    <row r="359" spans="3:4" x14ac:dyDescent="0.2">
      <c r="C359" s="37"/>
      <c r="D359" s="37"/>
    </row>
    <row r="360" spans="3:4" x14ac:dyDescent="0.2">
      <c r="C360" s="37"/>
      <c r="D360" s="37"/>
    </row>
    <row r="361" spans="3:4" x14ac:dyDescent="0.2">
      <c r="C361" s="37"/>
      <c r="D361" s="37"/>
    </row>
    <row r="362" spans="3:4" x14ac:dyDescent="0.2">
      <c r="C362" s="37"/>
      <c r="D362" s="37"/>
    </row>
    <row r="363" spans="3:4" x14ac:dyDescent="0.2">
      <c r="C363" s="37"/>
      <c r="D363" s="37"/>
    </row>
    <row r="364" spans="3:4" x14ac:dyDescent="0.2">
      <c r="C364" s="37"/>
      <c r="D364" s="37"/>
    </row>
    <row r="365" spans="3:4" x14ac:dyDescent="0.2">
      <c r="C365" s="37"/>
      <c r="D365" s="37"/>
    </row>
    <row r="366" spans="3:4" x14ac:dyDescent="0.2">
      <c r="C366" s="37"/>
      <c r="D366" s="37"/>
    </row>
    <row r="367" spans="3:4" x14ac:dyDescent="0.2">
      <c r="C367" s="37"/>
      <c r="D367" s="37"/>
    </row>
    <row r="368" spans="3:4" x14ac:dyDescent="0.2">
      <c r="C368" s="37"/>
      <c r="D368" s="37"/>
    </row>
    <row r="369" spans="3:4" x14ac:dyDescent="0.2">
      <c r="C369" s="37"/>
      <c r="D369" s="37"/>
    </row>
    <row r="370" spans="3:4" x14ac:dyDescent="0.2">
      <c r="C370" s="37"/>
      <c r="D370" s="37"/>
    </row>
    <row r="371" spans="3:4" x14ac:dyDescent="0.2">
      <c r="C371" s="37"/>
      <c r="D371" s="37"/>
    </row>
    <row r="372" spans="3:4" x14ac:dyDescent="0.2">
      <c r="C372" s="37"/>
      <c r="D372" s="37"/>
    </row>
    <row r="373" spans="3:4" x14ac:dyDescent="0.2">
      <c r="C373" s="37"/>
      <c r="D373" s="37"/>
    </row>
    <row r="374" spans="3:4" x14ac:dyDescent="0.2">
      <c r="C374" s="37"/>
      <c r="D374" s="37"/>
    </row>
    <row r="375" spans="3:4" x14ac:dyDescent="0.2">
      <c r="C375" s="37"/>
      <c r="D375" s="37"/>
    </row>
    <row r="376" spans="3:4" x14ac:dyDescent="0.2">
      <c r="C376" s="37"/>
      <c r="D376" s="37"/>
    </row>
    <row r="377" spans="3:4" x14ac:dyDescent="0.2">
      <c r="C377" s="37"/>
      <c r="D377" s="37"/>
    </row>
    <row r="378" spans="3:4" x14ac:dyDescent="0.2">
      <c r="C378" s="37"/>
      <c r="D378" s="37"/>
    </row>
    <row r="379" spans="3:4" x14ac:dyDescent="0.2">
      <c r="C379" s="37"/>
      <c r="D379" s="37"/>
    </row>
    <row r="380" spans="3:4" x14ac:dyDescent="0.2">
      <c r="C380" s="37"/>
      <c r="D380" s="37"/>
    </row>
    <row r="381" spans="3:4" x14ac:dyDescent="0.2">
      <c r="C381" s="37"/>
      <c r="D381" s="37"/>
    </row>
    <row r="382" spans="3:4" x14ac:dyDescent="0.2">
      <c r="C382" s="37"/>
      <c r="D382" s="37"/>
    </row>
    <row r="383" spans="3:4" x14ac:dyDescent="0.2">
      <c r="C383" s="37"/>
      <c r="D383" s="37"/>
    </row>
    <row r="384" spans="3:4" x14ac:dyDescent="0.2">
      <c r="C384" s="37"/>
      <c r="D384" s="37"/>
    </row>
    <row r="385" spans="3:4" x14ac:dyDescent="0.2">
      <c r="C385" s="37"/>
      <c r="D385" s="37"/>
    </row>
    <row r="386" spans="3:4" x14ac:dyDescent="0.2">
      <c r="C386" s="37"/>
      <c r="D386" s="37"/>
    </row>
    <row r="387" spans="3:4" x14ac:dyDescent="0.2">
      <c r="C387" s="37"/>
      <c r="D387" s="37"/>
    </row>
    <row r="388" spans="3:4" x14ac:dyDescent="0.2">
      <c r="C388" s="37"/>
      <c r="D388" s="37"/>
    </row>
    <row r="389" spans="3:4" x14ac:dyDescent="0.2">
      <c r="C389" s="37"/>
      <c r="D389" s="37"/>
    </row>
    <row r="390" spans="3:4" x14ac:dyDescent="0.2">
      <c r="C390" s="37"/>
      <c r="D390" s="37"/>
    </row>
    <row r="391" spans="3:4" x14ac:dyDescent="0.2">
      <c r="C391" s="37"/>
      <c r="D391" s="37"/>
    </row>
    <row r="392" spans="3:4" x14ac:dyDescent="0.2">
      <c r="C392" s="37"/>
      <c r="D392" s="37"/>
    </row>
    <row r="393" spans="3:4" x14ac:dyDescent="0.2">
      <c r="C393" s="37"/>
      <c r="D393" s="37"/>
    </row>
    <row r="394" spans="3:4" x14ac:dyDescent="0.2">
      <c r="C394" s="37"/>
      <c r="D394" s="37"/>
    </row>
    <row r="395" spans="3:4" x14ac:dyDescent="0.2">
      <c r="C395" s="37"/>
      <c r="D395" s="37"/>
    </row>
    <row r="396" spans="3:4" x14ac:dyDescent="0.2">
      <c r="C396" s="37"/>
      <c r="D396" s="37"/>
    </row>
    <row r="397" spans="3:4" x14ac:dyDescent="0.2">
      <c r="C397" s="37"/>
      <c r="D397" s="37"/>
    </row>
    <row r="398" spans="3:4" x14ac:dyDescent="0.2">
      <c r="C398" s="37"/>
      <c r="D398" s="37"/>
    </row>
    <row r="399" spans="3:4" x14ac:dyDescent="0.2">
      <c r="C399" s="37"/>
      <c r="D399" s="37"/>
    </row>
    <row r="400" spans="3:4" x14ac:dyDescent="0.2">
      <c r="C400" s="37"/>
      <c r="D400" s="37"/>
    </row>
    <row r="401" spans="3:4" x14ac:dyDescent="0.2">
      <c r="C401" s="37"/>
      <c r="D401" s="37"/>
    </row>
    <row r="402" spans="3:4" x14ac:dyDescent="0.2">
      <c r="C402" s="37"/>
      <c r="D402" s="37"/>
    </row>
    <row r="403" spans="3:4" x14ac:dyDescent="0.2">
      <c r="C403" s="37"/>
      <c r="D403" s="37"/>
    </row>
    <row r="404" spans="3:4" x14ac:dyDescent="0.2">
      <c r="C404" s="37"/>
      <c r="D404" s="37"/>
    </row>
    <row r="405" spans="3:4" x14ac:dyDescent="0.2">
      <c r="C405" s="37"/>
      <c r="D405" s="37"/>
    </row>
    <row r="406" spans="3:4" x14ac:dyDescent="0.2">
      <c r="C406" s="37"/>
      <c r="D406" s="37"/>
    </row>
    <row r="407" spans="3:4" x14ac:dyDescent="0.2">
      <c r="C407" s="37"/>
      <c r="D407" s="37"/>
    </row>
    <row r="408" spans="3:4" x14ac:dyDescent="0.2">
      <c r="C408" s="37"/>
      <c r="D408" s="37"/>
    </row>
    <row r="409" spans="3:4" x14ac:dyDescent="0.2">
      <c r="C409" s="37"/>
      <c r="D409" s="37"/>
    </row>
    <row r="410" spans="3:4" x14ac:dyDescent="0.2">
      <c r="C410" s="37"/>
      <c r="D410" s="37"/>
    </row>
    <row r="411" spans="3:4" x14ac:dyDescent="0.2">
      <c r="C411" s="37"/>
      <c r="D411" s="37"/>
    </row>
    <row r="412" spans="3:4" x14ac:dyDescent="0.2">
      <c r="C412" s="37"/>
      <c r="D412" s="37"/>
    </row>
    <row r="413" spans="3:4" x14ac:dyDescent="0.2">
      <c r="C413" s="37"/>
      <c r="D413" s="37"/>
    </row>
    <row r="414" spans="3:4" x14ac:dyDescent="0.2">
      <c r="C414" s="37"/>
      <c r="D414" s="37"/>
    </row>
    <row r="415" spans="3:4" x14ac:dyDescent="0.2">
      <c r="C415" s="37"/>
      <c r="D415" s="37"/>
    </row>
    <row r="416" spans="3:4" x14ac:dyDescent="0.2">
      <c r="C416" s="37"/>
      <c r="D416" s="37"/>
    </row>
    <row r="417" spans="3:4" x14ac:dyDescent="0.2">
      <c r="C417" s="37"/>
      <c r="D417" s="37"/>
    </row>
    <row r="418" spans="3:4" x14ac:dyDescent="0.2">
      <c r="C418" s="37"/>
      <c r="D418" s="37"/>
    </row>
    <row r="419" spans="3:4" x14ac:dyDescent="0.2">
      <c r="C419" s="37"/>
      <c r="D419" s="37"/>
    </row>
    <row r="420" spans="3:4" x14ac:dyDescent="0.2">
      <c r="C420" s="37"/>
      <c r="D420" s="37"/>
    </row>
    <row r="421" spans="3:4" x14ac:dyDescent="0.2">
      <c r="C421" s="37"/>
      <c r="D421" s="37"/>
    </row>
    <row r="422" spans="3:4" x14ac:dyDescent="0.2">
      <c r="C422" s="37"/>
      <c r="D422" s="37"/>
    </row>
    <row r="423" spans="3:4" x14ac:dyDescent="0.2">
      <c r="C423" s="37"/>
      <c r="D423" s="37"/>
    </row>
    <row r="424" spans="3:4" x14ac:dyDescent="0.2">
      <c r="C424" s="37"/>
      <c r="D424" s="37"/>
    </row>
    <row r="425" spans="3:4" x14ac:dyDescent="0.2">
      <c r="C425" s="37"/>
      <c r="D425" s="37"/>
    </row>
    <row r="426" spans="3:4" x14ac:dyDescent="0.2">
      <c r="C426" s="37"/>
      <c r="D426" s="37"/>
    </row>
    <row r="427" spans="3:4" x14ac:dyDescent="0.2">
      <c r="C427" s="37"/>
      <c r="D427" s="37"/>
    </row>
    <row r="428" spans="3:4" x14ac:dyDescent="0.2">
      <c r="C428" s="37"/>
      <c r="D428" s="37"/>
    </row>
    <row r="429" spans="3:4" x14ac:dyDescent="0.2">
      <c r="C429" s="37"/>
      <c r="D429" s="37"/>
    </row>
    <row r="430" spans="3:4" x14ac:dyDescent="0.2">
      <c r="C430" s="37"/>
      <c r="D430" s="37"/>
    </row>
    <row r="431" spans="3:4" x14ac:dyDescent="0.2">
      <c r="C431" s="37"/>
      <c r="D431" s="37"/>
    </row>
    <row r="432" spans="3:4" x14ac:dyDescent="0.2">
      <c r="C432" s="37"/>
      <c r="D432" s="37"/>
    </row>
    <row r="433" spans="3:4" x14ac:dyDescent="0.2">
      <c r="C433" s="37"/>
      <c r="D433" s="37"/>
    </row>
    <row r="434" spans="3:4" x14ac:dyDescent="0.2">
      <c r="C434" s="37"/>
      <c r="D434" s="37"/>
    </row>
    <row r="435" spans="3:4" x14ac:dyDescent="0.2">
      <c r="C435" s="37"/>
      <c r="D435" s="37"/>
    </row>
    <row r="436" spans="3:4" x14ac:dyDescent="0.2">
      <c r="C436" s="37"/>
      <c r="D436" s="37"/>
    </row>
    <row r="437" spans="3:4" x14ac:dyDescent="0.2">
      <c r="C437" s="37"/>
      <c r="D437" s="37"/>
    </row>
    <row r="438" spans="3:4" x14ac:dyDescent="0.2">
      <c r="C438" s="37"/>
      <c r="D438" s="37"/>
    </row>
    <row r="439" spans="3:4" x14ac:dyDescent="0.2">
      <c r="C439" s="37"/>
      <c r="D439" s="37"/>
    </row>
    <row r="440" spans="3:4" x14ac:dyDescent="0.2">
      <c r="C440" s="37"/>
      <c r="D440" s="37"/>
    </row>
    <row r="441" spans="3:4" x14ac:dyDescent="0.2">
      <c r="C441" s="37"/>
      <c r="D441" s="37"/>
    </row>
    <row r="442" spans="3:4" x14ac:dyDescent="0.2">
      <c r="C442" s="37"/>
      <c r="D442" s="37"/>
    </row>
    <row r="443" spans="3:4" x14ac:dyDescent="0.2">
      <c r="C443" s="37"/>
      <c r="D443" s="37"/>
    </row>
    <row r="444" spans="3:4" x14ac:dyDescent="0.2">
      <c r="C444" s="37"/>
      <c r="D444" s="37"/>
    </row>
    <row r="445" spans="3:4" x14ac:dyDescent="0.2">
      <c r="C445" s="37"/>
      <c r="D445" s="37"/>
    </row>
    <row r="446" spans="3:4" x14ac:dyDescent="0.2">
      <c r="C446" s="37"/>
      <c r="D446" s="37"/>
    </row>
    <row r="447" spans="3:4" x14ac:dyDescent="0.2">
      <c r="C447" s="37"/>
      <c r="D447" s="37"/>
    </row>
    <row r="448" spans="3:4" x14ac:dyDescent="0.2">
      <c r="C448" s="37"/>
      <c r="D448" s="37"/>
    </row>
    <row r="449" spans="3:4" x14ac:dyDescent="0.2">
      <c r="C449" s="37"/>
      <c r="D449" s="37"/>
    </row>
    <row r="450" spans="3:4" x14ac:dyDescent="0.2">
      <c r="C450" s="37"/>
      <c r="D450" s="37"/>
    </row>
    <row r="451" spans="3:4" x14ac:dyDescent="0.2">
      <c r="C451" s="37"/>
      <c r="D451" s="37"/>
    </row>
    <row r="452" spans="3:4" x14ac:dyDescent="0.2">
      <c r="C452" s="37"/>
      <c r="D452" s="37"/>
    </row>
    <row r="453" spans="3:4" x14ac:dyDescent="0.2">
      <c r="C453" s="37"/>
      <c r="D453" s="37"/>
    </row>
    <row r="454" spans="3:4" x14ac:dyDescent="0.2">
      <c r="C454" s="37"/>
      <c r="D454" s="37"/>
    </row>
    <row r="455" spans="3:4" x14ac:dyDescent="0.2">
      <c r="C455" s="37"/>
      <c r="D455" s="37"/>
    </row>
    <row r="456" spans="3:4" x14ac:dyDescent="0.2">
      <c r="C456" s="37"/>
      <c r="D456" s="37"/>
    </row>
    <row r="457" spans="3:4" x14ac:dyDescent="0.2">
      <c r="C457" s="37"/>
      <c r="D457" s="37"/>
    </row>
    <row r="458" spans="3:4" x14ac:dyDescent="0.2">
      <c r="C458" s="37"/>
      <c r="D458" s="37"/>
    </row>
    <row r="459" spans="3:4" x14ac:dyDescent="0.2">
      <c r="C459" s="37"/>
      <c r="D459" s="37"/>
    </row>
    <row r="460" spans="3:4" x14ac:dyDescent="0.2">
      <c r="C460" s="37"/>
      <c r="D460" s="37"/>
    </row>
    <row r="461" spans="3:4" x14ac:dyDescent="0.2">
      <c r="C461" s="37"/>
      <c r="D461" s="37"/>
    </row>
    <row r="462" spans="3:4" x14ac:dyDescent="0.2">
      <c r="C462" s="37"/>
      <c r="D462" s="37"/>
    </row>
    <row r="463" spans="3:4" x14ac:dyDescent="0.2">
      <c r="C463" s="37"/>
      <c r="D463" s="37"/>
    </row>
    <row r="464" spans="3:4" x14ac:dyDescent="0.2">
      <c r="C464" s="37"/>
      <c r="D464" s="37"/>
    </row>
    <row r="465" spans="3:4" x14ac:dyDescent="0.2">
      <c r="C465" s="37"/>
      <c r="D465" s="37"/>
    </row>
    <row r="466" spans="3:4" x14ac:dyDescent="0.2">
      <c r="C466" s="37"/>
      <c r="D466" s="37"/>
    </row>
    <row r="467" spans="3:4" x14ac:dyDescent="0.2">
      <c r="C467" s="37"/>
      <c r="D467" s="37"/>
    </row>
    <row r="468" spans="3:4" x14ac:dyDescent="0.2">
      <c r="C468" s="37"/>
      <c r="D468" s="37"/>
    </row>
    <row r="469" spans="3:4" x14ac:dyDescent="0.2">
      <c r="C469" s="37"/>
      <c r="D469" s="37"/>
    </row>
    <row r="470" spans="3:4" x14ac:dyDescent="0.2">
      <c r="C470" s="37"/>
      <c r="D470" s="37"/>
    </row>
    <row r="471" spans="3:4" x14ac:dyDescent="0.2">
      <c r="C471" s="37"/>
      <c r="D471" s="37"/>
    </row>
    <row r="472" spans="3:4" x14ac:dyDescent="0.2">
      <c r="C472" s="37"/>
      <c r="D472" s="37"/>
    </row>
    <row r="473" spans="3:4" x14ac:dyDescent="0.2">
      <c r="C473" s="37"/>
      <c r="D473" s="37"/>
    </row>
    <row r="474" spans="3:4" x14ac:dyDescent="0.2">
      <c r="C474" s="37"/>
      <c r="D474" s="37"/>
    </row>
    <row r="475" spans="3:4" x14ac:dyDescent="0.2">
      <c r="C475" s="37"/>
      <c r="D475" s="37"/>
    </row>
    <row r="476" spans="3:4" x14ac:dyDescent="0.2">
      <c r="C476" s="37"/>
      <c r="D476" s="37"/>
    </row>
    <row r="477" spans="3:4" x14ac:dyDescent="0.2">
      <c r="C477" s="37"/>
      <c r="D477" s="37"/>
    </row>
    <row r="478" spans="3:4" x14ac:dyDescent="0.2">
      <c r="C478" s="37"/>
      <c r="D478" s="37"/>
    </row>
    <row r="479" spans="3:4" x14ac:dyDescent="0.2">
      <c r="C479" s="37"/>
      <c r="D479" s="37"/>
    </row>
    <row r="480" spans="3:4" x14ac:dyDescent="0.2">
      <c r="C480" s="37"/>
      <c r="D480" s="37"/>
    </row>
    <row r="481" spans="3:4" x14ac:dyDescent="0.2">
      <c r="C481" s="37"/>
      <c r="D481" s="37"/>
    </row>
    <row r="482" spans="3:4" x14ac:dyDescent="0.2">
      <c r="C482" s="37"/>
      <c r="D482" s="37"/>
    </row>
    <row r="483" spans="3:4" x14ac:dyDescent="0.2">
      <c r="C483" s="37"/>
      <c r="D483" s="37"/>
    </row>
    <row r="484" spans="3:4" x14ac:dyDescent="0.2">
      <c r="C484" s="37"/>
      <c r="D484" s="37"/>
    </row>
    <row r="485" spans="3:4" x14ac:dyDescent="0.2">
      <c r="C485" s="37"/>
      <c r="D485" s="37"/>
    </row>
    <row r="486" spans="3:4" x14ac:dyDescent="0.2">
      <c r="C486" s="37"/>
      <c r="D486" s="37"/>
    </row>
    <row r="487" spans="3:4" x14ac:dyDescent="0.2">
      <c r="C487" s="37"/>
      <c r="D487" s="37"/>
    </row>
    <row r="488" spans="3:4" x14ac:dyDescent="0.2">
      <c r="C488" s="37"/>
      <c r="D488" s="37"/>
    </row>
    <row r="489" spans="3:4" x14ac:dyDescent="0.2">
      <c r="C489" s="37"/>
      <c r="D489" s="37"/>
    </row>
    <row r="490" spans="3:4" x14ac:dyDescent="0.2">
      <c r="C490" s="37"/>
      <c r="D490" s="37"/>
    </row>
    <row r="491" spans="3:4" x14ac:dyDescent="0.2">
      <c r="C491" s="37"/>
      <c r="D491" s="37"/>
    </row>
    <row r="492" spans="3:4" x14ac:dyDescent="0.2">
      <c r="C492" s="37"/>
      <c r="D492" s="37"/>
    </row>
    <row r="493" spans="3:4" x14ac:dyDescent="0.2">
      <c r="C493" s="37"/>
      <c r="D493" s="37"/>
    </row>
    <row r="494" spans="3:4" x14ac:dyDescent="0.2">
      <c r="C494" s="37"/>
      <c r="D494" s="37"/>
    </row>
    <row r="495" spans="3:4" x14ac:dyDescent="0.2">
      <c r="C495" s="37"/>
      <c r="D495" s="37"/>
    </row>
    <row r="496" spans="3:4" x14ac:dyDescent="0.2">
      <c r="C496" s="37"/>
      <c r="D496" s="37"/>
    </row>
    <row r="497" spans="3:4" x14ac:dyDescent="0.2">
      <c r="C497" s="37"/>
      <c r="D497" s="37"/>
    </row>
    <row r="498" spans="3:4" x14ac:dyDescent="0.2">
      <c r="C498" s="37"/>
      <c r="D498" s="37"/>
    </row>
    <row r="499" spans="3:4" x14ac:dyDescent="0.2">
      <c r="C499" s="37"/>
      <c r="D499" s="37"/>
    </row>
    <row r="500" spans="3:4" x14ac:dyDescent="0.2">
      <c r="C500" s="37"/>
      <c r="D500" s="37"/>
    </row>
    <row r="501" spans="3:4" x14ac:dyDescent="0.2">
      <c r="C501" s="37"/>
      <c r="D501" s="37"/>
    </row>
    <row r="502" spans="3:4" x14ac:dyDescent="0.2">
      <c r="C502" s="37"/>
      <c r="D502" s="37"/>
    </row>
    <row r="503" spans="3:4" x14ac:dyDescent="0.2">
      <c r="C503" s="37"/>
      <c r="D503" s="37"/>
    </row>
    <row r="504" spans="3:4" x14ac:dyDescent="0.2">
      <c r="C504" s="37"/>
      <c r="D504" s="37"/>
    </row>
    <row r="505" spans="3:4" x14ac:dyDescent="0.2">
      <c r="C505" s="37"/>
      <c r="D505" s="37"/>
    </row>
    <row r="506" spans="3:4" x14ac:dyDescent="0.2">
      <c r="C506" s="37"/>
      <c r="D506" s="37"/>
    </row>
    <row r="507" spans="3:4" x14ac:dyDescent="0.2">
      <c r="C507" s="37"/>
      <c r="D507" s="37"/>
    </row>
    <row r="508" spans="3:4" x14ac:dyDescent="0.2">
      <c r="C508" s="37"/>
      <c r="D508" s="37"/>
    </row>
    <row r="509" spans="3:4" x14ac:dyDescent="0.2">
      <c r="C509" s="37"/>
      <c r="D509" s="37"/>
    </row>
    <row r="510" spans="3:4" x14ac:dyDescent="0.2">
      <c r="C510" s="37"/>
      <c r="D510" s="37"/>
    </row>
    <row r="511" spans="3:4" x14ac:dyDescent="0.2">
      <c r="C511" s="37"/>
      <c r="D511" s="37"/>
    </row>
    <row r="512" spans="3:4" x14ac:dyDescent="0.2">
      <c r="C512" s="37"/>
      <c r="D512" s="37"/>
    </row>
    <row r="513" spans="3:4" x14ac:dyDescent="0.2">
      <c r="C513" s="37"/>
      <c r="D513" s="37"/>
    </row>
    <row r="514" spans="3:4" x14ac:dyDescent="0.2">
      <c r="C514" s="37"/>
      <c r="D514" s="37"/>
    </row>
    <row r="515" spans="3:4" x14ac:dyDescent="0.2">
      <c r="C515" s="37"/>
      <c r="D515" s="37"/>
    </row>
    <row r="516" spans="3:4" x14ac:dyDescent="0.2">
      <c r="C516" s="37"/>
      <c r="D516" s="37"/>
    </row>
    <row r="517" spans="3:4" x14ac:dyDescent="0.2">
      <c r="C517" s="37"/>
      <c r="D517" s="37"/>
    </row>
    <row r="518" spans="3:4" x14ac:dyDescent="0.2">
      <c r="C518" s="37"/>
      <c r="D518" s="37"/>
    </row>
    <row r="519" spans="3:4" x14ac:dyDescent="0.2">
      <c r="C519" s="37"/>
      <c r="D519" s="37"/>
    </row>
    <row r="520" spans="3:4" x14ac:dyDescent="0.2">
      <c r="C520" s="37"/>
      <c r="D520" s="37"/>
    </row>
    <row r="521" spans="3:4" x14ac:dyDescent="0.2">
      <c r="C521" s="37"/>
      <c r="D521" s="37"/>
    </row>
    <row r="522" spans="3:4" x14ac:dyDescent="0.2">
      <c r="C522" s="37"/>
      <c r="D522" s="37"/>
    </row>
    <row r="523" spans="3:4" x14ac:dyDescent="0.2">
      <c r="C523" s="37"/>
      <c r="D523" s="37"/>
    </row>
    <row r="524" spans="3:4" x14ac:dyDescent="0.2">
      <c r="C524" s="37"/>
      <c r="D524" s="37"/>
    </row>
    <row r="525" spans="3:4" x14ac:dyDescent="0.2">
      <c r="C525" s="37"/>
      <c r="D525" s="37"/>
    </row>
    <row r="526" spans="3:4" x14ac:dyDescent="0.2">
      <c r="C526" s="37"/>
      <c r="D526" s="37"/>
    </row>
    <row r="527" spans="3:4" x14ac:dyDescent="0.2">
      <c r="C527" s="37"/>
      <c r="D527" s="37"/>
    </row>
    <row r="528" spans="3:4" x14ac:dyDescent="0.2">
      <c r="C528" s="37"/>
      <c r="D528" s="37"/>
    </row>
    <row r="529" spans="3:4" x14ac:dyDescent="0.2">
      <c r="C529" s="37"/>
      <c r="D529" s="37"/>
    </row>
    <row r="530" spans="3:4" x14ac:dyDescent="0.2">
      <c r="C530" s="37"/>
      <c r="D530" s="37"/>
    </row>
    <row r="531" spans="3:4" x14ac:dyDescent="0.2">
      <c r="C531" s="37"/>
      <c r="D531" s="37"/>
    </row>
    <row r="532" spans="3:4" x14ac:dyDescent="0.2">
      <c r="C532" s="37"/>
      <c r="D532" s="37"/>
    </row>
    <row r="533" spans="3:4" x14ac:dyDescent="0.2">
      <c r="C533" s="37"/>
      <c r="D533" s="37"/>
    </row>
    <row r="534" spans="3:4" x14ac:dyDescent="0.2">
      <c r="C534" s="37"/>
      <c r="D534" s="37"/>
    </row>
    <row r="535" spans="3:4" x14ac:dyDescent="0.2">
      <c r="C535" s="37"/>
      <c r="D535" s="37"/>
    </row>
    <row r="536" spans="3:4" x14ac:dyDescent="0.2">
      <c r="C536" s="37"/>
      <c r="D536" s="37"/>
    </row>
    <row r="537" spans="3:4" x14ac:dyDescent="0.2">
      <c r="C537" s="37"/>
      <c r="D537" s="37"/>
    </row>
    <row r="538" spans="3:4" x14ac:dyDescent="0.2">
      <c r="C538" s="37"/>
      <c r="D538" s="37"/>
    </row>
    <row r="539" spans="3:4" x14ac:dyDescent="0.2">
      <c r="C539" s="37"/>
      <c r="D539" s="37"/>
    </row>
    <row r="540" spans="3:4" x14ac:dyDescent="0.2">
      <c r="C540" s="37"/>
      <c r="D540" s="37"/>
    </row>
    <row r="541" spans="3:4" x14ac:dyDescent="0.2">
      <c r="C541" s="37"/>
      <c r="D541" s="37"/>
    </row>
    <row r="542" spans="3:4" x14ac:dyDescent="0.2">
      <c r="C542" s="37"/>
      <c r="D542" s="37"/>
    </row>
    <row r="543" spans="3:4" x14ac:dyDescent="0.2">
      <c r="C543" s="37"/>
      <c r="D543" s="37"/>
    </row>
    <row r="544" spans="3:4" x14ac:dyDescent="0.2">
      <c r="C544" s="37"/>
      <c r="D544" s="37"/>
    </row>
    <row r="545" spans="3:4" x14ac:dyDescent="0.2">
      <c r="C545" s="37"/>
      <c r="D545" s="37"/>
    </row>
    <row r="546" spans="3:4" x14ac:dyDescent="0.2">
      <c r="C546" s="37"/>
      <c r="D546" s="37"/>
    </row>
    <row r="547" spans="3:4" x14ac:dyDescent="0.2">
      <c r="C547" s="37"/>
      <c r="D547" s="37"/>
    </row>
    <row r="548" spans="3:4" x14ac:dyDescent="0.2">
      <c r="C548" s="37"/>
      <c r="D548" s="37"/>
    </row>
    <row r="549" spans="3:4" x14ac:dyDescent="0.2">
      <c r="C549" s="37"/>
      <c r="D549" s="37"/>
    </row>
    <row r="550" spans="3:4" x14ac:dyDescent="0.2">
      <c r="C550" s="37"/>
      <c r="D550" s="37"/>
    </row>
    <row r="551" spans="3:4" x14ac:dyDescent="0.2">
      <c r="C551" s="37"/>
      <c r="D551" s="37"/>
    </row>
    <row r="552" spans="3:4" x14ac:dyDescent="0.2">
      <c r="C552" s="37"/>
      <c r="D552" s="37"/>
    </row>
    <row r="553" spans="3:4" x14ac:dyDescent="0.2">
      <c r="C553" s="37"/>
      <c r="D553" s="37"/>
    </row>
    <row r="554" spans="3:4" x14ac:dyDescent="0.2">
      <c r="C554" s="37"/>
      <c r="D554" s="37"/>
    </row>
    <row r="555" spans="3:4" x14ac:dyDescent="0.2">
      <c r="C555" s="37"/>
      <c r="D555" s="37"/>
    </row>
    <row r="556" spans="3:4" x14ac:dyDescent="0.2">
      <c r="C556" s="37"/>
      <c r="D556" s="37"/>
    </row>
    <row r="557" spans="3:4" x14ac:dyDescent="0.2">
      <c r="C557" s="37"/>
      <c r="D557" s="37"/>
    </row>
    <row r="558" spans="3:4" x14ac:dyDescent="0.2">
      <c r="C558" s="37"/>
      <c r="D558" s="37"/>
    </row>
    <row r="559" spans="3:4" x14ac:dyDescent="0.2">
      <c r="C559" s="37"/>
      <c r="D559" s="37"/>
    </row>
    <row r="560" spans="3:4" x14ac:dyDescent="0.2">
      <c r="C560" s="37"/>
      <c r="D560" s="37"/>
    </row>
    <row r="561" spans="3:4" x14ac:dyDescent="0.2">
      <c r="C561" s="37"/>
      <c r="D561" s="37"/>
    </row>
    <row r="562" spans="3:4" x14ac:dyDescent="0.2">
      <c r="C562" s="37"/>
      <c r="D562" s="37"/>
    </row>
    <row r="563" spans="3:4" x14ac:dyDescent="0.2">
      <c r="C563" s="37"/>
      <c r="D563" s="37"/>
    </row>
    <row r="564" spans="3:4" x14ac:dyDescent="0.2">
      <c r="C564" s="37"/>
      <c r="D564" s="37"/>
    </row>
    <row r="565" spans="3:4" x14ac:dyDescent="0.2">
      <c r="C565" s="37"/>
      <c r="D565" s="37"/>
    </row>
    <row r="566" spans="3:4" x14ac:dyDescent="0.2">
      <c r="C566" s="37"/>
      <c r="D566" s="37"/>
    </row>
    <row r="567" spans="3:4" x14ac:dyDescent="0.2">
      <c r="C567" s="37"/>
      <c r="D567" s="37"/>
    </row>
    <row r="568" spans="3:4" x14ac:dyDescent="0.2">
      <c r="C568" s="37"/>
      <c r="D568" s="37"/>
    </row>
    <row r="569" spans="3:4" x14ac:dyDescent="0.2">
      <c r="C569" s="37"/>
      <c r="D569" s="37"/>
    </row>
  </sheetData>
  <sheetProtection sheet="1"/>
  <phoneticPr fontId="9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workbookViewId="0">
      <pane ySplit="20" topLeftCell="A27" activePane="bottomLeft" state="frozen"/>
      <selection pane="bottomLeft" activeCell="C5" sqref="C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8" width="8.5703125" customWidth="1"/>
    <col min="9" max="9" width="12" customWidth="1"/>
    <col min="10" max="10" width="11.42578125" customWidth="1"/>
    <col min="11" max="13" width="8.5703125" customWidth="1"/>
    <col min="14" max="14" width="8" customWidth="1"/>
    <col min="15" max="15" width="7.7109375" customWidth="1"/>
    <col min="16" max="16" width="9.85546875" customWidth="1"/>
  </cols>
  <sheetData>
    <row r="1" spans="1:4" ht="20.25" x14ac:dyDescent="0.2">
      <c r="A1" s="6" t="s">
        <v>50</v>
      </c>
      <c r="B1" s="7"/>
      <c r="C1" s="15"/>
      <c r="D1" s="7"/>
    </row>
    <row r="2" spans="1:4" x14ac:dyDescent="0.2">
      <c r="A2" s="7" t="s">
        <v>27</v>
      </c>
      <c r="B2" s="7" t="s">
        <v>28</v>
      </c>
      <c r="C2" s="7"/>
      <c r="D2" s="7"/>
    </row>
    <row r="3" spans="1:4" x14ac:dyDescent="0.2">
      <c r="A3" s="7"/>
      <c r="B3" s="7"/>
      <c r="C3" s="7"/>
      <c r="D3" s="7"/>
    </row>
    <row r="4" spans="1:4" x14ac:dyDescent="0.2">
      <c r="A4" s="8" t="s">
        <v>1</v>
      </c>
      <c r="B4" s="7"/>
      <c r="C4" s="9">
        <v>27955.137999999999</v>
      </c>
      <c r="D4" s="10">
        <v>0.65163561965453798</v>
      </c>
    </row>
    <row r="5" spans="1:4" x14ac:dyDescent="0.2">
      <c r="A5" s="7"/>
      <c r="B5" s="7"/>
      <c r="C5" s="45" t="s">
        <v>67</v>
      </c>
      <c r="D5" s="7"/>
    </row>
    <row r="6" spans="1:4" x14ac:dyDescent="0.2">
      <c r="A6" s="8" t="s">
        <v>2</v>
      </c>
      <c r="B6" s="7"/>
      <c r="C6" s="7"/>
      <c r="D6" s="7"/>
    </row>
    <row r="7" spans="1:4" x14ac:dyDescent="0.2">
      <c r="A7" s="7" t="s">
        <v>3</v>
      </c>
      <c r="B7" s="7"/>
      <c r="C7" s="7">
        <v>49177.462899999999</v>
      </c>
      <c r="D7" s="7"/>
    </row>
    <row r="8" spans="1:4" x14ac:dyDescent="0.2">
      <c r="A8" s="7" t="s">
        <v>4</v>
      </c>
      <c r="B8" s="7"/>
      <c r="C8" s="11">
        <v>0.65170289818474536</v>
      </c>
      <c r="D8" s="11">
        <f>+(C53-C52)/1.5</f>
        <v>0.6439333333303997</v>
      </c>
    </row>
    <row r="9" spans="1:4" x14ac:dyDescent="0.2">
      <c r="A9" s="7" t="s">
        <v>5</v>
      </c>
      <c r="B9" s="7"/>
      <c r="C9" s="7">
        <v>0.2</v>
      </c>
      <c r="D9" s="7"/>
    </row>
    <row r="10" spans="1:4" ht="13.5" thickBot="1" x14ac:dyDescent="0.25">
      <c r="A10" s="7"/>
      <c r="B10" s="7"/>
      <c r="C10" s="3" t="s">
        <v>22</v>
      </c>
      <c r="D10" s="3" t="s">
        <v>23</v>
      </c>
    </row>
    <row r="11" spans="1:4" x14ac:dyDescent="0.2">
      <c r="A11" s="7" t="s">
        <v>18</v>
      </c>
      <c r="B11" s="7"/>
      <c r="C11" s="7">
        <f>INTERCEPT(G21:G47,F21:F47)</f>
        <v>-1.6307686906466006</v>
      </c>
      <c r="D11" s="7"/>
    </row>
    <row r="12" spans="1:4" x14ac:dyDescent="0.2">
      <c r="A12" s="7" t="s">
        <v>19</v>
      </c>
      <c r="B12" s="7"/>
      <c r="C12" s="7">
        <f>SLOPE(G21:G47,F21:F47)</f>
        <v>-5.145190638460993E-5</v>
      </c>
      <c r="D12" s="7"/>
    </row>
    <row r="13" spans="1:4" x14ac:dyDescent="0.2">
      <c r="A13" s="7" t="s">
        <v>21</v>
      </c>
      <c r="B13" s="7"/>
      <c r="C13" s="7"/>
      <c r="D13" s="7"/>
    </row>
    <row r="14" spans="1:4" x14ac:dyDescent="0.2">
      <c r="A14" s="7" t="s">
        <v>26</v>
      </c>
      <c r="B14" s="7"/>
      <c r="C14" s="7"/>
      <c r="D14" s="7"/>
    </row>
    <row r="15" spans="1:4" x14ac:dyDescent="0.2">
      <c r="A15" s="12" t="s">
        <v>20</v>
      </c>
      <c r="B15" s="7"/>
      <c r="C15" s="7">
        <v>52538.780200000001</v>
      </c>
      <c r="D15" s="7"/>
    </row>
    <row r="16" spans="1:4" x14ac:dyDescent="0.2">
      <c r="A16" s="8" t="s">
        <v>6</v>
      </c>
      <c r="B16" s="7"/>
      <c r="C16" s="7">
        <f>C8+C12</f>
        <v>0.6516514462783608</v>
      </c>
      <c r="D16" s="7"/>
    </row>
    <row r="17" spans="1:16" ht="13.5" thickBot="1" x14ac:dyDescent="0.25">
      <c r="A17" s="7"/>
      <c r="B17" s="7"/>
      <c r="C17" s="7"/>
      <c r="D17" s="7"/>
    </row>
    <row r="18" spans="1:16" x14ac:dyDescent="0.2">
      <c r="A18" s="8" t="s">
        <v>7</v>
      </c>
      <c r="B18" s="7"/>
      <c r="C18" s="13">
        <f>C15</f>
        <v>52538.780200000001</v>
      </c>
      <c r="D18" s="14">
        <f>C16</f>
        <v>0.6516514462783608</v>
      </c>
    </row>
    <row r="19" spans="1:16" ht="13.5" thickTop="1" x14ac:dyDescent="0.2"/>
    <row r="20" spans="1:16" ht="13.5" thickBot="1" x14ac:dyDescent="0.25">
      <c r="A20" s="3" t="s">
        <v>8</v>
      </c>
      <c r="B20" s="3" t="s">
        <v>9</v>
      </c>
      <c r="C20" s="3" t="s">
        <v>10</v>
      </c>
      <c r="D20" s="3" t="s">
        <v>15</v>
      </c>
      <c r="E20" s="3" t="s">
        <v>11</v>
      </c>
      <c r="F20" s="3" t="s">
        <v>12</v>
      </c>
      <c r="G20" s="3" t="s">
        <v>13</v>
      </c>
      <c r="H20" s="5" t="s">
        <v>14</v>
      </c>
      <c r="I20" s="5" t="s">
        <v>29</v>
      </c>
      <c r="J20" s="5" t="s">
        <v>31</v>
      </c>
      <c r="K20" s="5" t="s">
        <v>32</v>
      </c>
      <c r="L20" s="5" t="s">
        <v>38</v>
      </c>
      <c r="M20" s="5" t="s">
        <v>39</v>
      </c>
      <c r="N20" s="5" t="s">
        <v>25</v>
      </c>
      <c r="O20" s="4" t="s">
        <v>24</v>
      </c>
      <c r="P20" s="3" t="s">
        <v>17</v>
      </c>
    </row>
    <row r="21" spans="1:16" x14ac:dyDescent="0.2">
      <c r="A21" s="7" t="s">
        <v>14</v>
      </c>
      <c r="B21" s="7"/>
      <c r="C21" s="11">
        <v>27955.137999999999</v>
      </c>
      <c r="D21" s="2" t="s">
        <v>16</v>
      </c>
      <c r="E21">
        <f t="shared" ref="E21:E79" si="0">+(C21-C$7)/C$8</f>
        <v>-32564.41694384467</v>
      </c>
      <c r="F21">
        <f t="shared" ref="F21:F79" si="1">ROUND(2*E21,0)/2</f>
        <v>-32564.5</v>
      </c>
      <c r="G21">
        <f t="shared" ref="G21:G79" si="2">+C21-(C$7+F21*C$8)</f>
        <v>5.4127937139128335E-2</v>
      </c>
      <c r="H21">
        <f>+G21</f>
        <v>5.4127937139128335E-2</v>
      </c>
      <c r="N21">
        <f t="shared" ref="N21:N51" si="3">+C$11+C$12*F21</f>
        <v>4.4736914815029616E-2</v>
      </c>
      <c r="P21" s="1">
        <f t="shared" ref="P21:P53" si="4">+C21-15018.5</f>
        <v>12936.637999999999</v>
      </c>
    </row>
    <row r="22" spans="1:16" x14ac:dyDescent="0.2">
      <c r="A22" s="7" t="s">
        <v>29</v>
      </c>
      <c r="B22" s="7"/>
      <c r="C22" s="7">
        <v>27983.471000000001</v>
      </c>
      <c r="D22" s="2" t="s">
        <v>16</v>
      </c>
      <c r="E22">
        <f t="shared" si="0"/>
        <v>-32520.941611635895</v>
      </c>
      <c r="F22">
        <f t="shared" si="1"/>
        <v>-32521</v>
      </c>
      <c r="G22">
        <f t="shared" si="2"/>
        <v>3.805186610770761E-2</v>
      </c>
      <c r="I22">
        <f t="shared" ref="I22:I47" si="5">+G22</f>
        <v>3.805186610770761E-2</v>
      </c>
      <c r="N22">
        <f t="shared" si="3"/>
        <v>4.2498756887298983E-2</v>
      </c>
      <c r="P22" s="1">
        <f t="shared" si="4"/>
        <v>12964.971000000001</v>
      </c>
    </row>
    <row r="23" spans="1:16" x14ac:dyDescent="0.2">
      <c r="A23" s="7" t="s">
        <v>29</v>
      </c>
      <c r="B23" s="7"/>
      <c r="C23" s="7">
        <v>28285.564999999999</v>
      </c>
      <c r="D23" s="2" t="s">
        <v>16</v>
      </c>
      <c r="E23">
        <f t="shared" si="0"/>
        <v>-32057.396028454586</v>
      </c>
      <c r="F23">
        <f t="shared" si="1"/>
        <v>-32057.5</v>
      </c>
      <c r="G23">
        <f t="shared" si="2"/>
        <v>6.775855747400783E-2</v>
      </c>
      <c r="I23">
        <f t="shared" si="5"/>
        <v>6.775855747400783E-2</v>
      </c>
      <c r="N23">
        <f t="shared" si="3"/>
        <v>1.8650798278032177E-2</v>
      </c>
      <c r="P23" s="1">
        <f t="shared" si="4"/>
        <v>13267.064999999999</v>
      </c>
    </row>
    <row r="24" spans="1:16" x14ac:dyDescent="0.2">
      <c r="A24" s="7" t="s">
        <v>29</v>
      </c>
      <c r="B24" s="7"/>
      <c r="C24" s="7">
        <v>28344.467000000001</v>
      </c>
      <c r="D24" s="2" t="s">
        <v>16</v>
      </c>
      <c r="E24">
        <f t="shared" si="0"/>
        <v>-31967.014352749189</v>
      </c>
      <c r="F24">
        <f t="shared" si="1"/>
        <v>-31967</v>
      </c>
      <c r="G24">
        <f t="shared" si="2"/>
        <v>-9.3537282446050085E-3</v>
      </c>
      <c r="I24">
        <f t="shared" si="5"/>
        <v>-9.3537282446050085E-3</v>
      </c>
      <c r="N24">
        <f t="shared" si="3"/>
        <v>1.3994400750225067E-2</v>
      </c>
      <c r="P24" s="1">
        <f t="shared" si="4"/>
        <v>13325.967000000001</v>
      </c>
    </row>
    <row r="25" spans="1:16" x14ac:dyDescent="0.2">
      <c r="A25" s="7" t="s">
        <v>29</v>
      </c>
      <c r="B25" s="7"/>
      <c r="C25" s="7">
        <v>28404.460999999999</v>
      </c>
      <c r="D25" s="2"/>
      <c r="E25">
        <f t="shared" si="0"/>
        <v>-31874.957066879957</v>
      </c>
      <c r="F25">
        <f t="shared" si="1"/>
        <v>-31875</v>
      </c>
      <c r="G25">
        <f t="shared" si="2"/>
        <v>2.7979638758552028E-2</v>
      </c>
      <c r="I25">
        <f t="shared" si="5"/>
        <v>2.7979638758552028E-2</v>
      </c>
      <c r="N25">
        <f t="shared" si="3"/>
        <v>9.2608253628410075E-3</v>
      </c>
      <c r="P25" s="1">
        <f t="shared" si="4"/>
        <v>13385.960999999999</v>
      </c>
    </row>
    <row r="26" spans="1:16" x14ac:dyDescent="0.2">
      <c r="A26" s="7" t="s">
        <v>29</v>
      </c>
      <c r="B26" s="7"/>
      <c r="C26" s="7">
        <v>28778.465</v>
      </c>
      <c r="D26" s="2"/>
      <c r="E26">
        <f t="shared" si="0"/>
        <v>-31301.069792415241</v>
      </c>
      <c r="F26">
        <f t="shared" si="1"/>
        <v>-31301</v>
      </c>
      <c r="G26">
        <f t="shared" si="2"/>
        <v>-4.5483919282560237E-2</v>
      </c>
      <c r="I26">
        <f t="shared" si="5"/>
        <v>-4.5483919282560237E-2</v>
      </c>
      <c r="N26">
        <f t="shared" si="3"/>
        <v>-2.0272568901925192E-2</v>
      </c>
      <c r="P26" s="1">
        <f t="shared" si="4"/>
        <v>13759.965</v>
      </c>
    </row>
    <row r="27" spans="1:16" x14ac:dyDescent="0.2">
      <c r="A27" s="7" t="s">
        <v>29</v>
      </c>
      <c r="B27" s="7"/>
      <c r="C27" s="7">
        <v>28779.464</v>
      </c>
      <c r="D27" s="2"/>
      <c r="E27">
        <f t="shared" si="0"/>
        <v>-31299.53688531481</v>
      </c>
      <c r="F27">
        <f t="shared" si="1"/>
        <v>-31299.5</v>
      </c>
      <c r="G27">
        <f t="shared" si="2"/>
        <v>-2.4038266561547061E-2</v>
      </c>
      <c r="I27">
        <f t="shared" si="5"/>
        <v>-2.4038266561547061E-2</v>
      </c>
      <c r="N27">
        <f t="shared" si="3"/>
        <v>-2.0349746761502141E-2</v>
      </c>
      <c r="P27" s="1">
        <f t="shared" si="4"/>
        <v>13760.964</v>
      </c>
    </row>
    <row r="28" spans="1:16" x14ac:dyDescent="0.2">
      <c r="A28" s="7" t="s">
        <v>29</v>
      </c>
      <c r="B28" s="7"/>
      <c r="C28" s="7">
        <v>29109.525000000001</v>
      </c>
      <c r="D28" s="2"/>
      <c r="E28">
        <f t="shared" si="0"/>
        <v>-30793.077575529085</v>
      </c>
      <c r="F28">
        <f t="shared" si="1"/>
        <v>-30793</v>
      </c>
      <c r="G28">
        <f t="shared" si="2"/>
        <v>-5.0556197133118985E-2</v>
      </c>
      <c r="I28">
        <f t="shared" si="5"/>
        <v>-5.0556197133118985E-2</v>
      </c>
      <c r="N28">
        <f t="shared" si="3"/>
        <v>-4.6410137345306968E-2</v>
      </c>
      <c r="P28" s="1">
        <f t="shared" si="4"/>
        <v>14091.025000000001</v>
      </c>
    </row>
    <row r="29" spans="1:16" x14ac:dyDescent="0.2">
      <c r="A29" s="7" t="s">
        <v>29</v>
      </c>
      <c r="B29" s="7"/>
      <c r="C29" s="7">
        <v>29111.514999999999</v>
      </c>
      <c r="D29" s="2"/>
      <c r="E29">
        <f t="shared" si="0"/>
        <v>-30790.024036860559</v>
      </c>
      <c r="F29">
        <f t="shared" si="1"/>
        <v>-30790</v>
      </c>
      <c r="G29">
        <f t="shared" si="2"/>
        <v>-1.566489168908447E-2</v>
      </c>
      <c r="I29">
        <f t="shared" si="5"/>
        <v>-1.566489168908447E-2</v>
      </c>
      <c r="N29">
        <f t="shared" si="3"/>
        <v>-4.6564493064460866E-2</v>
      </c>
      <c r="P29" s="1">
        <f t="shared" si="4"/>
        <v>14093.014999999999</v>
      </c>
    </row>
    <row r="30" spans="1:16" x14ac:dyDescent="0.2">
      <c r="A30" s="7" t="s">
        <v>29</v>
      </c>
      <c r="B30" s="7"/>
      <c r="C30" s="7">
        <v>29112.455000000002</v>
      </c>
      <c r="D30" s="2"/>
      <c r="E30">
        <f t="shared" si="0"/>
        <v>-30788.581661811098</v>
      </c>
      <c r="F30">
        <f t="shared" si="1"/>
        <v>-30788.5</v>
      </c>
      <c r="G30">
        <f t="shared" si="2"/>
        <v>-5.3219238965539262E-2</v>
      </c>
      <c r="I30">
        <f t="shared" si="5"/>
        <v>-5.3219238965539262E-2</v>
      </c>
      <c r="N30">
        <f t="shared" si="3"/>
        <v>-4.6641670924037815E-2</v>
      </c>
      <c r="P30" s="1">
        <f t="shared" si="4"/>
        <v>14093.955000000002</v>
      </c>
    </row>
    <row r="31" spans="1:16" x14ac:dyDescent="0.2">
      <c r="A31" s="7" t="s">
        <v>29</v>
      </c>
      <c r="B31" s="7"/>
      <c r="C31" s="7">
        <v>29158.376</v>
      </c>
      <c r="D31" s="2"/>
      <c r="E31">
        <f t="shared" si="0"/>
        <v>-30718.118571762079</v>
      </c>
      <c r="F31">
        <f t="shared" si="1"/>
        <v>-30718</v>
      </c>
      <c r="G31">
        <f t="shared" si="2"/>
        <v>-7.7273560989851831E-2</v>
      </c>
      <c r="I31">
        <f t="shared" si="5"/>
        <v>-7.7273560989851831E-2</v>
      </c>
      <c r="N31">
        <f t="shared" si="3"/>
        <v>-5.0269030324152641E-2</v>
      </c>
      <c r="P31" s="1">
        <f t="shared" si="4"/>
        <v>14139.876</v>
      </c>
    </row>
    <row r="32" spans="1:16" x14ac:dyDescent="0.2">
      <c r="A32" s="7" t="s">
        <v>29</v>
      </c>
      <c r="B32" s="7"/>
      <c r="C32" s="7">
        <v>29187.378000000001</v>
      </c>
      <c r="D32" s="2"/>
      <c r="E32">
        <f t="shared" si="0"/>
        <v>-30673.616698161728</v>
      </c>
      <c r="F32">
        <f t="shared" si="1"/>
        <v>-30673.5</v>
      </c>
      <c r="G32">
        <f t="shared" si="2"/>
        <v>-7.605253021029057E-2</v>
      </c>
      <c r="I32">
        <f t="shared" si="5"/>
        <v>-7.605253021029057E-2</v>
      </c>
      <c r="N32">
        <f t="shared" si="3"/>
        <v>-5.2558640158267833E-2</v>
      </c>
      <c r="P32" s="1">
        <f t="shared" si="4"/>
        <v>14168.878000000001</v>
      </c>
    </row>
    <row r="33" spans="1:16" x14ac:dyDescent="0.2">
      <c r="A33" s="7" t="s">
        <v>29</v>
      </c>
      <c r="B33" s="7"/>
      <c r="C33" s="7">
        <v>29401.478999999999</v>
      </c>
      <c r="D33" s="2"/>
      <c r="E33">
        <f t="shared" si="0"/>
        <v>-30345.091229583399</v>
      </c>
      <c r="F33">
        <f t="shared" si="1"/>
        <v>-30345</v>
      </c>
      <c r="G33">
        <f t="shared" si="2"/>
        <v>-5.9454583901242586E-2</v>
      </c>
      <c r="I33">
        <f t="shared" si="5"/>
        <v>-5.9454583901242586E-2</v>
      </c>
      <c r="N33">
        <f t="shared" si="3"/>
        <v>-6.9460591405612337E-2</v>
      </c>
      <c r="P33" s="1">
        <f t="shared" si="4"/>
        <v>14382.978999999999</v>
      </c>
    </row>
    <row r="34" spans="1:16" x14ac:dyDescent="0.2">
      <c r="A34" s="7" t="s">
        <v>29</v>
      </c>
      <c r="B34" s="7"/>
      <c r="C34" s="7">
        <v>29431.472000000002</v>
      </c>
      <c r="D34" s="2"/>
      <c r="E34">
        <f t="shared" si="0"/>
        <v>-30299.068724414949</v>
      </c>
      <c r="F34">
        <f t="shared" si="1"/>
        <v>-30299</v>
      </c>
      <c r="G34">
        <f t="shared" si="2"/>
        <v>-4.4787900398659986E-2</v>
      </c>
      <c r="I34">
        <f t="shared" si="5"/>
        <v>-4.4787900398659986E-2</v>
      </c>
      <c r="N34">
        <f t="shared" si="3"/>
        <v>-7.1827379099304256E-2</v>
      </c>
      <c r="P34" s="1">
        <f t="shared" si="4"/>
        <v>14412.972000000002</v>
      </c>
    </row>
    <row r="35" spans="1:16" x14ac:dyDescent="0.2">
      <c r="A35" s="7" t="s">
        <v>29</v>
      </c>
      <c r="B35" s="7"/>
      <c r="C35" s="7">
        <v>29579.342000000001</v>
      </c>
      <c r="D35" s="2"/>
      <c r="E35">
        <f t="shared" si="0"/>
        <v>-30072.170853603147</v>
      </c>
      <c r="F35">
        <f t="shared" si="1"/>
        <v>-30072</v>
      </c>
      <c r="G35">
        <f t="shared" si="2"/>
        <v>-0.1113457883366209</v>
      </c>
      <c r="I35">
        <f t="shared" si="5"/>
        <v>-0.1113457883366209</v>
      </c>
      <c r="N35">
        <f t="shared" si="3"/>
        <v>-8.3506961848610839E-2</v>
      </c>
      <c r="P35" s="1">
        <f t="shared" si="4"/>
        <v>14560.842000000001</v>
      </c>
    </row>
    <row r="36" spans="1:16" x14ac:dyDescent="0.2">
      <c r="A36" s="7" t="s">
        <v>29</v>
      </c>
      <c r="B36" s="7"/>
      <c r="C36" s="7">
        <v>30378.257000000001</v>
      </c>
      <c r="D36" s="2"/>
      <c r="E36">
        <f t="shared" si="0"/>
        <v>-28846.282489096404</v>
      </c>
      <c r="F36" s="16">
        <v>-28846</v>
      </c>
      <c r="G36">
        <f t="shared" si="2"/>
        <v>-0.1840989628326497</v>
      </c>
      <c r="I36">
        <f t="shared" si="5"/>
        <v>-0.1840989628326497</v>
      </c>
      <c r="N36">
        <f t="shared" si="3"/>
        <v>-0.14658699907614259</v>
      </c>
      <c r="P36" s="1">
        <f t="shared" si="4"/>
        <v>15359.757000000001</v>
      </c>
    </row>
    <row r="37" spans="1:16" x14ac:dyDescent="0.2">
      <c r="A37" s="7" t="s">
        <v>29</v>
      </c>
      <c r="B37" s="7"/>
      <c r="C37" s="7">
        <v>30516.451000000001</v>
      </c>
      <c r="D37" s="2"/>
      <c r="E37">
        <f t="shared" si="0"/>
        <v>-28634.231874644749</v>
      </c>
      <c r="F37">
        <f t="shared" si="1"/>
        <v>-28634</v>
      </c>
      <c r="G37">
        <f t="shared" si="2"/>
        <v>-0.15111337800044566</v>
      </c>
      <c r="I37">
        <f t="shared" si="5"/>
        <v>-0.15111337800044566</v>
      </c>
      <c r="N37">
        <f t="shared" si="3"/>
        <v>-0.1574948032296799</v>
      </c>
      <c r="P37" s="1">
        <f t="shared" si="4"/>
        <v>15497.951000000001</v>
      </c>
    </row>
    <row r="38" spans="1:16" x14ac:dyDescent="0.2">
      <c r="A38" s="7" t="s">
        <v>29</v>
      </c>
      <c r="B38" s="7"/>
      <c r="C38" s="7">
        <v>30587.51</v>
      </c>
      <c r="D38" s="2"/>
      <c r="E38">
        <f t="shared" si="0"/>
        <v>-28525.195993113572</v>
      </c>
      <c r="F38">
        <f t="shared" si="1"/>
        <v>-28525</v>
      </c>
      <c r="G38">
        <f t="shared" si="2"/>
        <v>-0.12772928013873752</v>
      </c>
      <c r="I38">
        <f t="shared" si="5"/>
        <v>-0.12772928013873752</v>
      </c>
      <c r="N38">
        <f t="shared" si="3"/>
        <v>-0.16310306102560235</v>
      </c>
      <c r="P38" s="1">
        <f t="shared" si="4"/>
        <v>15569.009999999998</v>
      </c>
    </row>
    <row r="39" spans="1:16" x14ac:dyDescent="0.2">
      <c r="A39" s="7" t="s">
        <v>29</v>
      </c>
      <c r="B39" s="7"/>
      <c r="C39" s="7">
        <v>31074.243999999999</v>
      </c>
      <c r="D39" s="2"/>
      <c r="E39">
        <f t="shared" si="0"/>
        <v>-27778.331123622043</v>
      </c>
      <c r="F39" s="16">
        <v>-27778</v>
      </c>
      <c r="G39">
        <f t="shared" si="2"/>
        <v>-0.21579422414288274</v>
      </c>
      <c r="I39">
        <f t="shared" si="5"/>
        <v>-0.21579422414288274</v>
      </c>
      <c r="N39">
        <f t="shared" si="3"/>
        <v>-0.20153763509490585</v>
      </c>
      <c r="P39" s="1">
        <f t="shared" si="4"/>
        <v>16055.743999999999</v>
      </c>
    </row>
    <row r="40" spans="1:16" x14ac:dyDescent="0.2">
      <c r="A40" s="7" t="s">
        <v>29</v>
      </c>
      <c r="B40" s="7"/>
      <c r="C40" s="7">
        <v>31327.417000000001</v>
      </c>
      <c r="D40" s="2"/>
      <c r="E40">
        <f t="shared" si="0"/>
        <v>-27389.851955115671</v>
      </c>
      <c r="F40" s="16">
        <v>-27389.5</v>
      </c>
      <c r="G40">
        <f t="shared" si="2"/>
        <v>-0.22937016891592066</v>
      </c>
      <c r="I40">
        <f t="shared" si="5"/>
        <v>-0.22937016891592066</v>
      </c>
      <c r="N40">
        <f t="shared" si="3"/>
        <v>-0.22152670072532699</v>
      </c>
      <c r="P40" s="1">
        <f t="shared" si="4"/>
        <v>16308.917000000001</v>
      </c>
    </row>
    <row r="41" spans="1:16" x14ac:dyDescent="0.2">
      <c r="A41" s="7" t="s">
        <v>29</v>
      </c>
      <c r="B41" s="7"/>
      <c r="C41" s="7">
        <v>32820.35</v>
      </c>
      <c r="D41" s="2"/>
      <c r="E41">
        <f t="shared" si="0"/>
        <v>-25099.03354053072</v>
      </c>
      <c r="F41" s="16">
        <v>-25098.5</v>
      </c>
      <c r="G41">
        <f t="shared" si="2"/>
        <v>-0.34770991016557673</v>
      </c>
      <c r="I41">
        <f t="shared" si="5"/>
        <v>-0.34770991016557673</v>
      </c>
      <c r="N41">
        <f t="shared" si="3"/>
        <v>-0.33940301825246832</v>
      </c>
      <c r="P41" s="1">
        <f t="shared" si="4"/>
        <v>17801.849999999999</v>
      </c>
    </row>
    <row r="42" spans="1:16" x14ac:dyDescent="0.2">
      <c r="A42" s="7" t="s">
        <v>29</v>
      </c>
      <c r="B42" s="7"/>
      <c r="C42" s="7">
        <v>32827.569000000003</v>
      </c>
      <c r="D42" s="2"/>
      <c r="E42">
        <f t="shared" si="0"/>
        <v>-25087.956407039197</v>
      </c>
      <c r="F42" s="16">
        <v>-25087.5</v>
      </c>
      <c r="G42">
        <f t="shared" si="2"/>
        <v>-0.29744179020053707</v>
      </c>
      <c r="I42">
        <f t="shared" si="5"/>
        <v>-0.29744179020053707</v>
      </c>
      <c r="N42">
        <f t="shared" si="3"/>
        <v>-0.33996898922269891</v>
      </c>
      <c r="P42" s="1">
        <f t="shared" si="4"/>
        <v>17809.069000000003</v>
      </c>
    </row>
    <row r="43" spans="1:16" x14ac:dyDescent="0.2">
      <c r="A43" s="7" t="s">
        <v>29</v>
      </c>
      <c r="B43" s="7"/>
      <c r="C43" s="7">
        <v>32830.49</v>
      </c>
      <c r="D43" s="2"/>
      <c r="E43">
        <f t="shared" si="0"/>
        <v>-25083.474303295097</v>
      </c>
      <c r="F43" s="16">
        <v>-25083</v>
      </c>
      <c r="G43">
        <f t="shared" si="2"/>
        <v>-0.30910483203479089</v>
      </c>
      <c r="I43">
        <f t="shared" si="5"/>
        <v>-0.30910483203479089</v>
      </c>
      <c r="N43">
        <f t="shared" si="3"/>
        <v>-0.34020052280142976</v>
      </c>
      <c r="P43" s="1">
        <f t="shared" si="4"/>
        <v>17811.989999999998</v>
      </c>
    </row>
    <row r="44" spans="1:16" x14ac:dyDescent="0.2">
      <c r="A44" s="7" t="s">
        <v>29</v>
      </c>
      <c r="B44" s="7"/>
      <c r="C44" s="7">
        <v>32831.442000000003</v>
      </c>
      <c r="D44" s="2"/>
      <c r="E44">
        <f t="shared" si="0"/>
        <v>-25082.013514947128</v>
      </c>
      <c r="F44" s="16">
        <v>-25081.5</v>
      </c>
      <c r="G44">
        <f t="shared" si="2"/>
        <v>-0.334659179301525</v>
      </c>
      <c r="I44">
        <f t="shared" si="5"/>
        <v>-0.334659179301525</v>
      </c>
      <c r="N44">
        <f t="shared" si="3"/>
        <v>-0.34027770066100671</v>
      </c>
      <c r="P44" s="1">
        <f t="shared" si="4"/>
        <v>17812.942000000003</v>
      </c>
    </row>
    <row r="45" spans="1:16" x14ac:dyDescent="0.2">
      <c r="A45" s="7" t="s">
        <v>29</v>
      </c>
      <c r="B45" s="7"/>
      <c r="C45" s="7">
        <v>32832.411</v>
      </c>
      <c r="D45" s="2"/>
      <c r="E45">
        <f t="shared" si="0"/>
        <v>-25080.526641092958</v>
      </c>
      <c r="F45" s="16">
        <v>-25080</v>
      </c>
      <c r="G45">
        <f t="shared" si="2"/>
        <v>-0.34321352658298565</v>
      </c>
      <c r="I45">
        <f t="shared" si="5"/>
        <v>-0.34321352658298565</v>
      </c>
      <c r="N45">
        <f t="shared" si="3"/>
        <v>-0.34035487852058344</v>
      </c>
      <c r="P45" s="1">
        <f t="shared" si="4"/>
        <v>17813.911</v>
      </c>
    </row>
    <row r="46" spans="1:16" x14ac:dyDescent="0.2">
      <c r="A46" s="7" t="s">
        <v>29</v>
      </c>
      <c r="B46" s="7"/>
      <c r="C46" s="7">
        <v>32833.387000000002</v>
      </c>
      <c r="D46" s="2"/>
      <c r="E46">
        <f t="shared" si="0"/>
        <v>-25079.029026147989</v>
      </c>
      <c r="F46" s="16">
        <v>-25078.5</v>
      </c>
      <c r="G46">
        <f t="shared" si="2"/>
        <v>-0.34476787385938223</v>
      </c>
      <c r="I46">
        <f t="shared" si="5"/>
        <v>-0.34476787385938223</v>
      </c>
      <c r="N46">
        <f t="shared" si="3"/>
        <v>-0.34043205638016039</v>
      </c>
      <c r="P46" s="1">
        <f t="shared" si="4"/>
        <v>17814.887000000002</v>
      </c>
    </row>
    <row r="47" spans="1:16" x14ac:dyDescent="0.2">
      <c r="A47" s="7" t="s">
        <v>29</v>
      </c>
      <c r="B47" s="7"/>
      <c r="C47" s="7">
        <v>32835.300999999999</v>
      </c>
      <c r="D47" s="2"/>
      <c r="E47">
        <f t="shared" si="0"/>
        <v>-25076.092105036652</v>
      </c>
      <c r="F47" s="16">
        <v>-25075.5</v>
      </c>
      <c r="G47">
        <f t="shared" si="2"/>
        <v>-0.38587656841991702</v>
      </c>
      <c r="I47">
        <f t="shared" si="5"/>
        <v>-0.38587656841991702</v>
      </c>
      <c r="N47">
        <f t="shared" si="3"/>
        <v>-0.34058641209931428</v>
      </c>
      <c r="P47" s="1">
        <f t="shared" si="4"/>
        <v>17816.800999999999</v>
      </c>
    </row>
    <row r="48" spans="1:16" x14ac:dyDescent="0.2">
      <c r="A48" s="7" t="s">
        <v>29</v>
      </c>
      <c r="B48" s="7" t="s">
        <v>30</v>
      </c>
      <c r="C48" s="7">
        <v>49177.462899999999</v>
      </c>
      <c r="D48" s="2"/>
      <c r="E48">
        <f t="shared" si="0"/>
        <v>0</v>
      </c>
      <c r="F48" s="16">
        <v>0.5</v>
      </c>
      <c r="G48">
        <f t="shared" si="2"/>
        <v>-0.32585144909535302</v>
      </c>
      <c r="J48">
        <f>+G48</f>
        <v>-0.32585144909535302</v>
      </c>
      <c r="N48">
        <f t="shared" si="3"/>
        <v>-1.630794416599793</v>
      </c>
      <c r="P48" s="1">
        <f t="shared" si="4"/>
        <v>34158.962899999999</v>
      </c>
    </row>
    <row r="49" spans="1:33" x14ac:dyDescent="0.2">
      <c r="A49" t="s">
        <v>34</v>
      </c>
      <c r="C49">
        <v>50685.341999999997</v>
      </c>
      <c r="D49" s="11">
        <v>1.1000000000000001E-3</v>
      </c>
      <c r="E49">
        <f t="shared" si="0"/>
        <v>2313.7523313154629</v>
      </c>
      <c r="F49" s="16">
        <v>2314.5</v>
      </c>
      <c r="G49">
        <f t="shared" si="2"/>
        <v>-0.48725784859561827</v>
      </c>
      <c r="L49">
        <f>G49</f>
        <v>-0.48725784859561827</v>
      </c>
      <c r="N49">
        <f t="shared" si="3"/>
        <v>-1.7498541279737803</v>
      </c>
      <c r="P49" s="1">
        <f t="shared" si="4"/>
        <v>35666.841999999997</v>
      </c>
      <c r="AC49">
        <v>28</v>
      </c>
      <c r="AE49" t="s">
        <v>33</v>
      </c>
      <c r="AG49" t="s">
        <v>35</v>
      </c>
    </row>
    <row r="50" spans="1:33" x14ac:dyDescent="0.2">
      <c r="A50" t="s">
        <v>37</v>
      </c>
      <c r="B50" t="s">
        <v>36</v>
      </c>
      <c r="C50">
        <v>51017.37</v>
      </c>
      <c r="D50" s="11">
        <v>3.0000000000000001E-3</v>
      </c>
      <c r="E50">
        <f t="shared" si="0"/>
        <v>2823.2298876142568</v>
      </c>
      <c r="F50" s="16">
        <v>2823.5</v>
      </c>
      <c r="G50">
        <f t="shared" si="2"/>
        <v>-0.17603302462521242</v>
      </c>
      <c r="L50">
        <f>G50</f>
        <v>-0.17603302462521242</v>
      </c>
      <c r="N50">
        <f t="shared" si="3"/>
        <v>-1.7760431483235468</v>
      </c>
      <c r="P50" s="1">
        <f t="shared" si="4"/>
        <v>35998.870000000003</v>
      </c>
      <c r="AC50">
        <v>23</v>
      </c>
      <c r="AE50" t="s">
        <v>33</v>
      </c>
      <c r="AG50" t="s">
        <v>35</v>
      </c>
    </row>
    <row r="51" spans="1:33" x14ac:dyDescent="0.2">
      <c r="A51" s="8" t="s">
        <v>43</v>
      </c>
      <c r="B51" s="7"/>
      <c r="C51" s="7">
        <v>52538.780200000001</v>
      </c>
      <c r="D51" s="11">
        <v>1E-4</v>
      </c>
      <c r="E51">
        <f t="shared" si="0"/>
        <v>5157.7449008783342</v>
      </c>
      <c r="F51" s="16">
        <v>5158</v>
      </c>
      <c r="G51">
        <f t="shared" si="2"/>
        <v>-0.16624883691110881</v>
      </c>
      <c r="K51">
        <f>+G51</f>
        <v>-0.16624883691110881</v>
      </c>
      <c r="N51">
        <f t="shared" si="3"/>
        <v>-1.8961576237784186</v>
      </c>
      <c r="P51" s="1">
        <f t="shared" si="4"/>
        <v>37520.280200000001</v>
      </c>
    </row>
    <row r="52" spans="1:33" x14ac:dyDescent="0.2">
      <c r="A52" t="s">
        <v>40</v>
      </c>
      <c r="C52">
        <v>52868.871700000003</v>
      </c>
      <c r="D52" s="11">
        <v>4.0000000000000002E-4</v>
      </c>
      <c r="E52">
        <f t="shared" si="0"/>
        <v>5664.2510111310885</v>
      </c>
      <c r="F52">
        <f t="shared" si="1"/>
        <v>5664.5</v>
      </c>
      <c r="G52">
        <f t="shared" si="2"/>
        <v>-0.16226676748192403</v>
      </c>
      <c r="M52">
        <f>G52</f>
        <v>-0.16226676748192403</v>
      </c>
      <c r="P52" s="1">
        <f t="shared" si="4"/>
        <v>37850.371700000003</v>
      </c>
      <c r="Q52" t="s">
        <v>41</v>
      </c>
    </row>
    <row r="53" spans="1:33" x14ac:dyDescent="0.2">
      <c r="A53" t="s">
        <v>40</v>
      </c>
      <c r="C53">
        <v>52869.837599999999</v>
      </c>
      <c r="D53" s="11">
        <v>2.0000000000000001E-4</v>
      </c>
      <c r="E53">
        <f t="shared" si="0"/>
        <v>5665.7331282164751</v>
      </c>
      <c r="F53">
        <f t="shared" si="1"/>
        <v>5665.5</v>
      </c>
      <c r="G53">
        <f t="shared" si="2"/>
        <v>0.15193033432296943</v>
      </c>
      <c r="M53">
        <f>G53</f>
        <v>0.15193033432296943</v>
      </c>
      <c r="P53" s="1">
        <f t="shared" si="4"/>
        <v>37851.337599999999</v>
      </c>
      <c r="Q53" t="s">
        <v>41</v>
      </c>
    </row>
    <row r="54" spans="1:33" x14ac:dyDescent="0.2">
      <c r="A54" s="7" t="s">
        <v>29</v>
      </c>
      <c r="C54">
        <v>32862.358999999997</v>
      </c>
      <c r="E54">
        <f t="shared" si="0"/>
        <v>-25034.573185793906</v>
      </c>
      <c r="F54">
        <f t="shared" si="1"/>
        <v>-25034.5</v>
      </c>
      <c r="G54">
        <f t="shared" si="2"/>
        <v>-4.7695393994217739E-2</v>
      </c>
      <c r="I54">
        <f>G54</f>
        <v>-4.7695393994217739E-2</v>
      </c>
    </row>
    <row r="55" spans="1:33" x14ac:dyDescent="0.2">
      <c r="A55" s="7" t="s">
        <v>29</v>
      </c>
      <c r="C55">
        <v>32865.300999999999</v>
      </c>
      <c r="E55">
        <f t="shared" si="0"/>
        <v>-25030.058858777411</v>
      </c>
      <c r="F55">
        <f t="shared" si="1"/>
        <v>-25030</v>
      </c>
      <c r="G55">
        <f t="shared" si="2"/>
        <v>-3.8358435820555314E-2</v>
      </c>
      <c r="I55">
        <f t="shared" ref="I55:I79" si="6">G55</f>
        <v>-3.8358435820555314E-2</v>
      </c>
    </row>
    <row r="56" spans="1:33" x14ac:dyDescent="0.2">
      <c r="A56" s="7" t="s">
        <v>29</v>
      </c>
      <c r="C56">
        <v>37130.489000000001</v>
      </c>
      <c r="E56">
        <f t="shared" si="0"/>
        <v>-18485.377207245303</v>
      </c>
      <c r="F56">
        <f t="shared" si="1"/>
        <v>-18485.5</v>
      </c>
      <c r="G56">
        <f t="shared" si="2"/>
        <v>8.002439411211526E-2</v>
      </c>
      <c r="I56">
        <f t="shared" si="6"/>
        <v>8.002439411211526E-2</v>
      </c>
    </row>
    <row r="57" spans="1:33" x14ac:dyDescent="0.2">
      <c r="A57" s="7" t="s">
        <v>29</v>
      </c>
      <c r="C57">
        <v>37517.455000000002</v>
      </c>
      <c r="E57">
        <f t="shared" si="0"/>
        <v>-17891.600501513509</v>
      </c>
      <c r="F57">
        <f t="shared" si="1"/>
        <v>-17891.5</v>
      </c>
      <c r="G57">
        <f t="shared" si="2"/>
        <v>-6.5497127623530105E-2</v>
      </c>
      <c r="I57">
        <f t="shared" si="6"/>
        <v>-6.5497127623530105E-2</v>
      </c>
    </row>
    <row r="58" spans="1:33" x14ac:dyDescent="0.2">
      <c r="A58" s="7" t="s">
        <v>29</v>
      </c>
      <c r="C58">
        <v>37530.510999999999</v>
      </c>
      <c r="E58">
        <f t="shared" si="0"/>
        <v>-17871.56683274149</v>
      </c>
      <c r="F58">
        <f t="shared" si="1"/>
        <v>-17871.5</v>
      </c>
      <c r="G58">
        <f t="shared" si="2"/>
        <v>-4.3555091324378736E-2</v>
      </c>
      <c r="I58">
        <f t="shared" si="6"/>
        <v>-4.3555091324378736E-2</v>
      </c>
    </row>
    <row r="59" spans="1:33" x14ac:dyDescent="0.2">
      <c r="A59" s="7" t="s">
        <v>29</v>
      </c>
      <c r="C59">
        <v>37547.440000000002</v>
      </c>
      <c r="E59">
        <f t="shared" si="0"/>
        <v>-17845.590271877394</v>
      </c>
      <c r="F59">
        <f t="shared" si="1"/>
        <v>-17845.5</v>
      </c>
      <c r="G59">
        <f t="shared" si="2"/>
        <v>-5.883044411893934E-2</v>
      </c>
      <c r="I59">
        <f t="shared" si="6"/>
        <v>-5.883044411893934E-2</v>
      </c>
    </row>
    <row r="60" spans="1:33" x14ac:dyDescent="0.2">
      <c r="A60" s="7" t="s">
        <v>29</v>
      </c>
      <c r="C60">
        <v>37549.444000000003</v>
      </c>
      <c r="E60">
        <f t="shared" si="0"/>
        <v>-17842.515251027278</v>
      </c>
      <c r="F60">
        <f t="shared" si="1"/>
        <v>-17842.5</v>
      </c>
      <c r="G60">
        <f t="shared" si="2"/>
        <v>-9.9391386756906286E-3</v>
      </c>
      <c r="I60">
        <f t="shared" si="6"/>
        <v>-9.9391386756906286E-3</v>
      </c>
    </row>
    <row r="61" spans="1:33" x14ac:dyDescent="0.2">
      <c r="A61" s="7" t="s">
        <v>29</v>
      </c>
      <c r="C61">
        <v>37560.462</v>
      </c>
      <c r="E61">
        <f t="shared" si="0"/>
        <v>-17825.608774117805</v>
      </c>
      <c r="F61">
        <f t="shared" si="1"/>
        <v>-17825.5</v>
      </c>
      <c r="G61">
        <f t="shared" si="2"/>
        <v>-7.0888407819438726E-2</v>
      </c>
      <c r="I61">
        <f t="shared" si="6"/>
        <v>-7.0888407819438726E-2</v>
      </c>
    </row>
    <row r="62" spans="1:33" x14ac:dyDescent="0.2">
      <c r="A62" s="7" t="s">
        <v>29</v>
      </c>
      <c r="C62">
        <v>37848.544999999998</v>
      </c>
      <c r="E62">
        <f t="shared" si="0"/>
        <v>-17383.562251381099</v>
      </c>
      <c r="F62">
        <f t="shared" si="1"/>
        <v>-17383.5</v>
      </c>
      <c r="G62">
        <f t="shared" si="2"/>
        <v>-4.0569405478890985E-2</v>
      </c>
      <c r="I62">
        <f t="shared" si="6"/>
        <v>-4.0569405478890985E-2</v>
      </c>
    </row>
    <row r="63" spans="1:33" x14ac:dyDescent="0.2">
      <c r="A63" s="7" t="s">
        <v>29</v>
      </c>
      <c r="C63">
        <v>37936.491000000002</v>
      </c>
      <c r="E63">
        <f t="shared" si="0"/>
        <v>-17248.614255530585</v>
      </c>
      <c r="F63">
        <f t="shared" si="1"/>
        <v>-17248.5</v>
      </c>
      <c r="G63">
        <f t="shared" si="2"/>
        <v>-7.4460660420299973E-2</v>
      </c>
      <c r="I63">
        <f t="shared" si="6"/>
        <v>-7.4460660420299973E-2</v>
      </c>
    </row>
    <row r="64" spans="1:33" x14ac:dyDescent="0.2">
      <c r="A64" s="7" t="s">
        <v>29</v>
      </c>
      <c r="C64">
        <v>37938.410000000003</v>
      </c>
      <c r="E64">
        <f t="shared" si="0"/>
        <v>-17245.669662211534</v>
      </c>
      <c r="F64">
        <f t="shared" si="1"/>
        <v>-17245.5</v>
      </c>
      <c r="G64">
        <f t="shared" si="2"/>
        <v>-0.11056935496890219</v>
      </c>
      <c r="I64">
        <f t="shared" si="6"/>
        <v>-0.11056935496890219</v>
      </c>
    </row>
    <row r="65" spans="1:9" x14ac:dyDescent="0.2">
      <c r="A65" s="7" t="s">
        <v>29</v>
      </c>
      <c r="C65">
        <v>47671.506999999998</v>
      </c>
      <c r="E65">
        <f t="shared" si="0"/>
        <v>-2310.8012933419409</v>
      </c>
      <c r="F65">
        <f t="shared" si="1"/>
        <v>-2311</v>
      </c>
      <c r="G65">
        <f t="shared" si="2"/>
        <v>0.12949770494742552</v>
      </c>
      <c r="I65">
        <f t="shared" si="6"/>
        <v>0.12949770494742552</v>
      </c>
    </row>
    <row r="66" spans="1:9" x14ac:dyDescent="0.2">
      <c r="A66" s="7" t="s">
        <v>29</v>
      </c>
      <c r="C66">
        <v>47744.489000000001</v>
      </c>
      <c r="E66">
        <f t="shared" si="0"/>
        <v>-2198.8146807255357</v>
      </c>
      <c r="F66">
        <f t="shared" si="1"/>
        <v>-2199</v>
      </c>
      <c r="G66">
        <f t="shared" si="2"/>
        <v>0.12077310825407039</v>
      </c>
      <c r="I66">
        <f t="shared" si="6"/>
        <v>0.12077310825407039</v>
      </c>
    </row>
    <row r="67" spans="1:9" x14ac:dyDescent="0.2">
      <c r="A67" s="7" t="s">
        <v>29</v>
      </c>
      <c r="C67">
        <v>48500.398000000001</v>
      </c>
      <c r="E67">
        <f t="shared" si="0"/>
        <v>-1038.9165091729615</v>
      </c>
      <c r="F67">
        <f t="shared" si="1"/>
        <v>-1039</v>
      </c>
      <c r="G67">
        <f t="shared" si="2"/>
        <v>5.4411213954153936E-2</v>
      </c>
      <c r="I67">
        <f t="shared" si="6"/>
        <v>5.4411213954153936E-2</v>
      </c>
    </row>
    <row r="68" spans="1:9" x14ac:dyDescent="0.2">
      <c r="A68" s="7" t="s">
        <v>29</v>
      </c>
      <c r="C68">
        <v>48801.46</v>
      </c>
      <c r="E68">
        <f t="shared" si="0"/>
        <v>-576.95446966296879</v>
      </c>
      <c r="F68">
        <f t="shared" si="1"/>
        <v>-577</v>
      </c>
      <c r="G68">
        <f t="shared" si="2"/>
        <v>2.9672252596355975E-2</v>
      </c>
      <c r="I68">
        <f t="shared" si="6"/>
        <v>2.9672252596355975E-2</v>
      </c>
    </row>
    <row r="69" spans="1:9" x14ac:dyDescent="0.2">
      <c r="A69" s="7" t="s">
        <v>29</v>
      </c>
      <c r="C69">
        <v>49119.466699999997</v>
      </c>
      <c r="E69">
        <f t="shared" si="0"/>
        <v>-88.991778556676891</v>
      </c>
      <c r="F69">
        <f t="shared" si="1"/>
        <v>-89</v>
      </c>
      <c r="G69">
        <f t="shared" si="2"/>
        <v>5.3579384402837604E-3</v>
      </c>
      <c r="I69">
        <f t="shared" si="6"/>
        <v>5.3579384402837604E-3</v>
      </c>
    </row>
    <row r="70" spans="1:9" x14ac:dyDescent="0.2">
      <c r="A70" s="7" t="s">
        <v>29</v>
      </c>
      <c r="C70">
        <v>49177.4637</v>
      </c>
      <c r="E70">
        <f t="shared" si="0"/>
        <v>1.2275532360627745E-3</v>
      </c>
      <c r="F70">
        <f t="shared" si="1"/>
        <v>0</v>
      </c>
      <c r="G70">
        <f t="shared" si="2"/>
        <v>8.0000000161817297E-4</v>
      </c>
      <c r="I70">
        <f t="shared" si="6"/>
        <v>8.0000000161817297E-4</v>
      </c>
    </row>
    <row r="71" spans="1:9" x14ac:dyDescent="0.2">
      <c r="A71" s="7" t="s">
        <v>29</v>
      </c>
      <c r="C71">
        <v>49555.401100000003</v>
      </c>
      <c r="E71">
        <f t="shared" si="0"/>
        <v>579.92407437915961</v>
      </c>
      <c r="F71">
        <f t="shared" si="1"/>
        <v>580</v>
      </c>
      <c r="G71">
        <f t="shared" si="2"/>
        <v>-4.9480947149277199E-2</v>
      </c>
      <c r="I71">
        <f t="shared" si="6"/>
        <v>-4.9480947149277199E-2</v>
      </c>
    </row>
    <row r="72" spans="1:9" x14ac:dyDescent="0.2">
      <c r="A72" s="7" t="s">
        <v>29</v>
      </c>
      <c r="C72">
        <v>49568.448900000003</v>
      </c>
      <c r="E72">
        <f t="shared" si="0"/>
        <v>599.94516073053785</v>
      </c>
      <c r="F72">
        <f t="shared" si="1"/>
        <v>600</v>
      </c>
      <c r="G72">
        <f t="shared" si="2"/>
        <v>-3.5738910839427263E-2</v>
      </c>
      <c r="I72">
        <f t="shared" si="6"/>
        <v>-3.5738910839427263E-2</v>
      </c>
    </row>
    <row r="73" spans="1:9" x14ac:dyDescent="0.2">
      <c r="A73" s="7" t="s">
        <v>29</v>
      </c>
      <c r="C73">
        <v>49630.311199999996</v>
      </c>
      <c r="E73">
        <f t="shared" si="0"/>
        <v>694.86924373263105</v>
      </c>
      <c r="F73">
        <f t="shared" si="1"/>
        <v>695</v>
      </c>
      <c r="G73">
        <f t="shared" si="2"/>
        <v>-8.5214238402841147E-2</v>
      </c>
      <c r="I73">
        <f t="shared" si="6"/>
        <v>-8.5214238402841147E-2</v>
      </c>
    </row>
    <row r="74" spans="1:9" x14ac:dyDescent="0.2">
      <c r="A74" s="7" t="s">
        <v>29</v>
      </c>
      <c r="C74">
        <v>49637.559600000001</v>
      </c>
      <c r="E74">
        <f t="shared" si="0"/>
        <v>705.99148980548682</v>
      </c>
      <c r="F74">
        <f t="shared" si="1"/>
        <v>706</v>
      </c>
      <c r="G74">
        <f t="shared" si="2"/>
        <v>-5.5461184310843237E-3</v>
      </c>
      <c r="I74">
        <f t="shared" si="6"/>
        <v>-5.5461184310843237E-3</v>
      </c>
    </row>
    <row r="75" spans="1:9" x14ac:dyDescent="0.2">
      <c r="A75" s="7" t="s">
        <v>29</v>
      </c>
      <c r="C75">
        <v>49639.493300000002</v>
      </c>
      <c r="E75">
        <f t="shared" si="0"/>
        <v>708.95863941520554</v>
      </c>
      <c r="F75">
        <f t="shared" si="1"/>
        <v>709</v>
      </c>
      <c r="G75">
        <f t="shared" si="2"/>
        <v>-2.6954812979965936E-2</v>
      </c>
      <c r="I75">
        <f t="shared" si="6"/>
        <v>-2.6954812979965936E-2</v>
      </c>
    </row>
    <row r="76" spans="1:9" x14ac:dyDescent="0.2">
      <c r="A76" s="7" t="s">
        <v>29</v>
      </c>
      <c r="C76">
        <v>49658.343699999998</v>
      </c>
      <c r="E76">
        <f t="shared" si="0"/>
        <v>737.88347625803931</v>
      </c>
      <c r="F76">
        <f t="shared" si="1"/>
        <v>738</v>
      </c>
      <c r="G76">
        <f t="shared" si="2"/>
        <v>-7.593886034010211E-2</v>
      </c>
      <c r="I76">
        <f t="shared" si="6"/>
        <v>-7.593886034010211E-2</v>
      </c>
    </row>
    <row r="77" spans="1:9" x14ac:dyDescent="0.2">
      <c r="A77" s="7" t="s">
        <v>29</v>
      </c>
      <c r="C77">
        <v>49688.305200000003</v>
      </c>
      <c r="E77">
        <f t="shared" si="0"/>
        <v>783.85764651792272</v>
      </c>
      <c r="F77">
        <f t="shared" si="1"/>
        <v>784</v>
      </c>
      <c r="G77">
        <f t="shared" si="2"/>
        <v>-9.2772176838479936E-2</v>
      </c>
      <c r="I77">
        <f t="shared" si="6"/>
        <v>-9.2772176838479936E-2</v>
      </c>
    </row>
    <row r="78" spans="1:9" x14ac:dyDescent="0.2">
      <c r="A78" s="7" t="s">
        <v>29</v>
      </c>
      <c r="C78">
        <v>50000.512699999999</v>
      </c>
      <c r="E78">
        <f t="shared" si="0"/>
        <v>1262.9218042339928</v>
      </c>
      <c r="F78">
        <f t="shared" si="1"/>
        <v>1263</v>
      </c>
      <c r="G78">
        <f t="shared" si="2"/>
        <v>-5.0960407330421731E-2</v>
      </c>
      <c r="I78">
        <f t="shared" si="6"/>
        <v>-5.0960407330421731E-2</v>
      </c>
    </row>
    <row r="79" spans="1:9" x14ac:dyDescent="0.2">
      <c r="A79" s="7" t="s">
        <v>29</v>
      </c>
      <c r="C79">
        <v>50291.456299999998</v>
      </c>
      <c r="E79">
        <f t="shared" si="0"/>
        <v>1709.3577504456694</v>
      </c>
      <c r="F79">
        <f t="shared" si="1"/>
        <v>1709.5</v>
      </c>
      <c r="G79">
        <f t="shared" si="2"/>
        <v>-9.2704446826246567E-2</v>
      </c>
      <c r="I79">
        <f t="shared" si="6"/>
        <v>-9.2704446826246567E-2</v>
      </c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1"/>
  <sheetViews>
    <sheetView topLeftCell="A55" workbookViewId="0">
      <selection activeCell="A80" sqref="A80:D85"/>
    </sheetView>
  </sheetViews>
  <sheetFormatPr defaultRowHeight="12.75" x14ac:dyDescent="0.2"/>
  <cols>
    <col min="1" max="1" width="19.7109375" style="23" customWidth="1"/>
    <col min="2" max="2" width="4.42578125" style="7" customWidth="1"/>
    <col min="3" max="3" width="12.7109375" style="23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23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60" t="s">
        <v>79</v>
      </c>
      <c r="I1" s="61" t="s">
        <v>80</v>
      </c>
      <c r="J1" s="62" t="s">
        <v>81</v>
      </c>
    </row>
    <row r="2" spans="1:16" x14ac:dyDescent="0.2">
      <c r="I2" s="63" t="s">
        <v>82</v>
      </c>
      <c r="J2" s="64" t="s">
        <v>83</v>
      </c>
    </row>
    <row r="3" spans="1:16" x14ac:dyDescent="0.2">
      <c r="A3" s="65" t="s">
        <v>84</v>
      </c>
      <c r="I3" s="63" t="s">
        <v>85</v>
      </c>
      <c r="J3" s="64" t="s">
        <v>72</v>
      </c>
    </row>
    <row r="4" spans="1:16" x14ac:dyDescent="0.2">
      <c r="I4" s="63" t="s">
        <v>86</v>
      </c>
      <c r="J4" s="64" t="s">
        <v>72</v>
      </c>
    </row>
    <row r="5" spans="1:16" ht="13.5" thickBot="1" x14ac:dyDescent="0.25">
      <c r="I5" s="66" t="s">
        <v>87</v>
      </c>
      <c r="J5" s="67" t="s">
        <v>88</v>
      </c>
    </row>
    <row r="10" spans="1:16" ht="13.5" thickBot="1" x14ac:dyDescent="0.25"/>
    <row r="11" spans="1:16" ht="12.75" customHeight="1" thickBot="1" x14ac:dyDescent="0.25">
      <c r="A11" s="23" t="str">
        <f t="shared" ref="A11:A42" si="0">P11</f>
        <v> VSS 1.487 </v>
      </c>
      <c r="B11" s="2" t="str">
        <f t="shared" ref="B11:B42" si="1">IF(H11=INT(H11),"I","II")</f>
        <v>II</v>
      </c>
      <c r="C11" s="23">
        <f t="shared" ref="C11:C42" si="2">1*G11</f>
        <v>27955.438999999998</v>
      </c>
      <c r="D11" s="7" t="str">
        <f t="shared" ref="D11:D42" si="3">VLOOKUP(F11,I$1:J$5,2,FALSE)</f>
        <v>vis</v>
      </c>
      <c r="E11" s="68">
        <f>VLOOKUP(C11,'Active 1'!C$21:E$971,3,FALSE)</f>
        <v>-43911.027403495995</v>
      </c>
      <c r="F11" s="2" t="s">
        <v>87</v>
      </c>
      <c r="G11" s="7" t="str">
        <f t="shared" ref="G11:G42" si="4">MID(I11,3,LEN(I11)-3)</f>
        <v>27955.439</v>
      </c>
      <c r="H11" s="23">
        <f t="shared" ref="H11:H42" si="5">1*K11</f>
        <v>0.5</v>
      </c>
      <c r="I11" s="69" t="s">
        <v>90</v>
      </c>
      <c r="J11" s="70" t="s">
        <v>91</v>
      </c>
      <c r="K11" s="69">
        <v>0.5</v>
      </c>
      <c r="L11" s="69" t="s">
        <v>92</v>
      </c>
      <c r="M11" s="70" t="s">
        <v>93</v>
      </c>
      <c r="N11" s="70"/>
      <c r="O11" s="71" t="s">
        <v>94</v>
      </c>
      <c r="P11" s="71" t="s">
        <v>95</v>
      </c>
    </row>
    <row r="12" spans="1:16" ht="12.75" customHeight="1" thickBot="1" x14ac:dyDescent="0.25">
      <c r="A12" s="23" t="str">
        <f t="shared" si="0"/>
        <v> VSS 1.487 </v>
      </c>
      <c r="B12" s="2" t="str">
        <f t="shared" si="1"/>
        <v>II</v>
      </c>
      <c r="C12" s="23">
        <f t="shared" si="2"/>
        <v>27983.471000000001</v>
      </c>
      <c r="D12" s="7" t="str">
        <f t="shared" si="3"/>
        <v>vis</v>
      </c>
      <c r="E12" s="68">
        <f>VLOOKUP(C12,'Active 1'!C$21:E$971,3,FALSE)</f>
        <v>-43853.025681983709</v>
      </c>
      <c r="F12" s="2" t="s">
        <v>87</v>
      </c>
      <c r="G12" s="7" t="str">
        <f t="shared" si="4"/>
        <v>27983.471</v>
      </c>
      <c r="H12" s="23">
        <f t="shared" si="5"/>
        <v>43.5</v>
      </c>
      <c r="I12" s="69" t="s">
        <v>96</v>
      </c>
      <c r="J12" s="70" t="s">
        <v>97</v>
      </c>
      <c r="K12" s="69">
        <v>43.5</v>
      </c>
      <c r="L12" s="69" t="s">
        <v>98</v>
      </c>
      <c r="M12" s="70" t="s">
        <v>93</v>
      </c>
      <c r="N12" s="70"/>
      <c r="O12" s="71" t="s">
        <v>94</v>
      </c>
      <c r="P12" s="71" t="s">
        <v>95</v>
      </c>
    </row>
    <row r="13" spans="1:16" ht="12.75" customHeight="1" thickBot="1" x14ac:dyDescent="0.25">
      <c r="A13" s="23" t="str">
        <f t="shared" si="0"/>
        <v> VSS 1.487 </v>
      </c>
      <c r="B13" s="2" t="str">
        <f t="shared" si="1"/>
        <v>I</v>
      </c>
      <c r="C13" s="23">
        <f t="shared" si="2"/>
        <v>28285.564999999999</v>
      </c>
      <c r="D13" s="7" t="str">
        <f t="shared" si="3"/>
        <v>vis</v>
      </c>
      <c r="E13" s="68">
        <f>VLOOKUP(C13,'Active 1'!C$21:E$971,3,FALSE)</f>
        <v>-43227.955331722173</v>
      </c>
      <c r="F13" s="2" t="s">
        <v>87</v>
      </c>
      <c r="G13" s="7" t="str">
        <f t="shared" si="4"/>
        <v>28285.565</v>
      </c>
      <c r="H13" s="23">
        <f t="shared" si="5"/>
        <v>507</v>
      </c>
      <c r="I13" s="69" t="s">
        <v>99</v>
      </c>
      <c r="J13" s="70" t="s">
        <v>100</v>
      </c>
      <c r="K13" s="69">
        <v>507</v>
      </c>
      <c r="L13" s="69" t="s">
        <v>101</v>
      </c>
      <c r="M13" s="70" t="s">
        <v>93</v>
      </c>
      <c r="N13" s="70"/>
      <c r="O13" s="71" t="s">
        <v>94</v>
      </c>
      <c r="P13" s="71" t="s">
        <v>95</v>
      </c>
    </row>
    <row r="14" spans="1:16" ht="12.75" customHeight="1" thickBot="1" x14ac:dyDescent="0.25">
      <c r="A14" s="23" t="str">
        <f t="shared" si="0"/>
        <v> VSS 1.487 </v>
      </c>
      <c r="B14" s="2" t="str">
        <f t="shared" si="1"/>
        <v>II</v>
      </c>
      <c r="C14" s="23">
        <f t="shared" si="2"/>
        <v>28344.467000000001</v>
      </c>
      <c r="D14" s="7" t="str">
        <f t="shared" si="3"/>
        <v>vis</v>
      </c>
      <c r="E14" s="68">
        <f>VLOOKUP(C14,'Active 1'!C$21:E$971,3,FALSE)</f>
        <v>-43106.079710984566</v>
      </c>
      <c r="F14" s="2" t="s">
        <v>87</v>
      </c>
      <c r="G14" s="7" t="str">
        <f t="shared" si="4"/>
        <v>28344.467</v>
      </c>
      <c r="H14" s="23">
        <f t="shared" si="5"/>
        <v>597.5</v>
      </c>
      <c r="I14" s="69" t="s">
        <v>102</v>
      </c>
      <c r="J14" s="70" t="s">
        <v>103</v>
      </c>
      <c r="K14" s="69">
        <v>597.5</v>
      </c>
      <c r="L14" s="69" t="s">
        <v>104</v>
      </c>
      <c r="M14" s="70" t="s">
        <v>93</v>
      </c>
      <c r="N14" s="70"/>
      <c r="O14" s="71" t="s">
        <v>94</v>
      </c>
      <c r="P14" s="71" t="s">
        <v>95</v>
      </c>
    </row>
    <row r="15" spans="1:16" ht="12.75" customHeight="1" thickBot="1" x14ac:dyDescent="0.25">
      <c r="A15" s="23" t="str">
        <f t="shared" si="0"/>
        <v> VSS 1.487 </v>
      </c>
      <c r="B15" s="2" t="str">
        <f t="shared" si="1"/>
        <v>II</v>
      </c>
      <c r="C15" s="23">
        <f t="shared" si="2"/>
        <v>28404.460999999999</v>
      </c>
      <c r="D15" s="7" t="str">
        <f t="shared" si="3"/>
        <v>vis</v>
      </c>
      <c r="E15" s="68">
        <f>VLOOKUP(C15,'Active 1'!C$21:E$971,3,FALSE)</f>
        <v>-42981.944605376411</v>
      </c>
      <c r="F15" s="2" t="s">
        <v>87</v>
      </c>
      <c r="G15" s="7" t="str">
        <f t="shared" si="4"/>
        <v>28404.461</v>
      </c>
      <c r="H15" s="23">
        <f t="shared" si="5"/>
        <v>689.5</v>
      </c>
      <c r="I15" s="69" t="s">
        <v>105</v>
      </c>
      <c r="J15" s="70" t="s">
        <v>106</v>
      </c>
      <c r="K15" s="69">
        <v>689.5</v>
      </c>
      <c r="L15" s="69" t="s">
        <v>107</v>
      </c>
      <c r="M15" s="70" t="s">
        <v>93</v>
      </c>
      <c r="N15" s="70"/>
      <c r="O15" s="71" t="s">
        <v>94</v>
      </c>
      <c r="P15" s="71" t="s">
        <v>95</v>
      </c>
    </row>
    <row r="16" spans="1:16" ht="12.75" customHeight="1" thickBot="1" x14ac:dyDescent="0.25">
      <c r="A16" s="23" t="str">
        <f t="shared" si="0"/>
        <v> VSS 1.487 </v>
      </c>
      <c r="B16" s="2" t="str">
        <f t="shared" si="1"/>
        <v>II</v>
      </c>
      <c r="C16" s="23">
        <f t="shared" si="2"/>
        <v>28778.465</v>
      </c>
      <c r="D16" s="7" t="str">
        <f t="shared" si="3"/>
        <v>vis</v>
      </c>
      <c r="E16" s="68">
        <f>VLOOKUP(C16,'Active 1'!C$21:E$971,3,FALSE)</f>
        <v>-42208.083451963183</v>
      </c>
      <c r="F16" s="2" t="s">
        <v>87</v>
      </c>
      <c r="G16" s="7" t="str">
        <f t="shared" si="4"/>
        <v>28778.465</v>
      </c>
      <c r="H16" s="23">
        <f t="shared" si="5"/>
        <v>1263.5</v>
      </c>
      <c r="I16" s="69" t="s">
        <v>108</v>
      </c>
      <c r="J16" s="70" t="s">
        <v>109</v>
      </c>
      <c r="K16" s="69">
        <v>1263.5</v>
      </c>
      <c r="L16" s="69" t="s">
        <v>110</v>
      </c>
      <c r="M16" s="70" t="s">
        <v>93</v>
      </c>
      <c r="N16" s="70"/>
      <c r="O16" s="71" t="s">
        <v>94</v>
      </c>
      <c r="P16" s="71" t="s">
        <v>95</v>
      </c>
    </row>
    <row r="17" spans="1:16" ht="12.75" customHeight="1" thickBot="1" x14ac:dyDescent="0.25">
      <c r="A17" s="23" t="str">
        <f t="shared" si="0"/>
        <v> VSS 1.487 </v>
      </c>
      <c r="B17" s="2" t="str">
        <f t="shared" si="1"/>
        <v>I</v>
      </c>
      <c r="C17" s="23">
        <f t="shared" si="2"/>
        <v>28779.464</v>
      </c>
      <c r="D17" s="7" t="str">
        <f t="shared" si="3"/>
        <v>vis</v>
      </c>
      <c r="E17" s="68">
        <f>VLOOKUP(C17,'Active 1'!C$21:E$971,3,FALSE)</f>
        <v>-42206.016395749182</v>
      </c>
      <c r="F17" s="2" t="s">
        <v>87</v>
      </c>
      <c r="G17" s="7" t="str">
        <f t="shared" si="4"/>
        <v>28779.464</v>
      </c>
      <c r="H17" s="23">
        <f t="shared" si="5"/>
        <v>1265</v>
      </c>
      <c r="I17" s="69" t="s">
        <v>111</v>
      </c>
      <c r="J17" s="70" t="s">
        <v>112</v>
      </c>
      <c r="K17" s="69">
        <v>1265</v>
      </c>
      <c r="L17" s="69" t="s">
        <v>98</v>
      </c>
      <c r="M17" s="70" t="s">
        <v>93</v>
      </c>
      <c r="N17" s="70"/>
      <c r="O17" s="71" t="s">
        <v>94</v>
      </c>
      <c r="P17" s="71" t="s">
        <v>95</v>
      </c>
    </row>
    <row r="18" spans="1:16" ht="12.75" customHeight="1" thickBot="1" x14ac:dyDescent="0.25">
      <c r="A18" s="23" t="str">
        <f t="shared" si="0"/>
        <v> VSS 1.487 </v>
      </c>
      <c r="B18" s="2" t="str">
        <f t="shared" si="1"/>
        <v>II</v>
      </c>
      <c r="C18" s="23">
        <f t="shared" si="2"/>
        <v>29109.525000000001</v>
      </c>
      <c r="D18" s="7" t="str">
        <f t="shared" si="3"/>
        <v>vis</v>
      </c>
      <c r="E18" s="68">
        <f>VLOOKUP(C18,'Active 1'!C$21:E$971,3,FALSE)</f>
        <v>-41523.078817122419</v>
      </c>
      <c r="F18" s="2" t="s">
        <v>87</v>
      </c>
      <c r="G18" s="7" t="str">
        <f t="shared" si="4"/>
        <v>29109.525</v>
      </c>
      <c r="H18" s="23">
        <f t="shared" si="5"/>
        <v>1771.5</v>
      </c>
      <c r="I18" s="69" t="s">
        <v>113</v>
      </c>
      <c r="J18" s="70" t="s">
        <v>114</v>
      </c>
      <c r="K18" s="69">
        <v>1771.5</v>
      </c>
      <c r="L18" s="69" t="s">
        <v>115</v>
      </c>
      <c r="M18" s="70" t="s">
        <v>93</v>
      </c>
      <c r="N18" s="70"/>
      <c r="O18" s="71" t="s">
        <v>94</v>
      </c>
      <c r="P18" s="71" t="s">
        <v>95</v>
      </c>
    </row>
    <row r="19" spans="1:16" ht="12.75" customHeight="1" thickBot="1" x14ac:dyDescent="0.25">
      <c r="A19" s="23" t="str">
        <f t="shared" si="0"/>
        <v> VSS 1.487 </v>
      </c>
      <c r="B19" s="2" t="str">
        <f t="shared" si="1"/>
        <v>II</v>
      </c>
      <c r="C19" s="23">
        <f t="shared" si="2"/>
        <v>29111.514999999999</v>
      </c>
      <c r="D19" s="7" t="str">
        <f t="shared" si="3"/>
        <v>vis</v>
      </c>
      <c r="E19" s="68">
        <f>VLOOKUP(C19,'Active 1'!C$21:E$971,3,FALSE)</f>
        <v>-41518.961257697141</v>
      </c>
      <c r="F19" s="2" t="s">
        <v>87</v>
      </c>
      <c r="G19" s="7" t="str">
        <f t="shared" si="4"/>
        <v>29111.515</v>
      </c>
      <c r="H19" s="23">
        <f t="shared" si="5"/>
        <v>1774.5</v>
      </c>
      <c r="I19" s="69" t="s">
        <v>116</v>
      </c>
      <c r="J19" s="70" t="s">
        <v>117</v>
      </c>
      <c r="K19" s="69">
        <v>1774.5</v>
      </c>
      <c r="L19" s="69" t="s">
        <v>118</v>
      </c>
      <c r="M19" s="70" t="s">
        <v>93</v>
      </c>
      <c r="N19" s="70"/>
      <c r="O19" s="71" t="s">
        <v>94</v>
      </c>
      <c r="P19" s="71" t="s">
        <v>95</v>
      </c>
    </row>
    <row r="20" spans="1:16" ht="12.75" customHeight="1" thickBot="1" x14ac:dyDescent="0.25">
      <c r="A20" s="23" t="str">
        <f t="shared" si="0"/>
        <v> VSS 1.487 </v>
      </c>
      <c r="B20" s="2" t="str">
        <f t="shared" si="1"/>
        <v>I</v>
      </c>
      <c r="C20" s="23">
        <f t="shared" si="2"/>
        <v>29112.455000000002</v>
      </c>
      <c r="D20" s="7" t="str">
        <f t="shared" si="3"/>
        <v>vis</v>
      </c>
      <c r="E20" s="68">
        <f>VLOOKUP(C20,'Active 1'!C$21:E$971,3,FALSE)</f>
        <v>-41517.01627987816</v>
      </c>
      <c r="F20" s="2" t="s">
        <v>87</v>
      </c>
      <c r="G20" s="7" t="str">
        <f t="shared" si="4"/>
        <v>29112.455</v>
      </c>
      <c r="H20" s="23">
        <f t="shared" si="5"/>
        <v>1776</v>
      </c>
      <c r="I20" s="69" t="s">
        <v>119</v>
      </c>
      <c r="J20" s="70" t="s">
        <v>120</v>
      </c>
      <c r="K20" s="69">
        <v>1776</v>
      </c>
      <c r="L20" s="69" t="s">
        <v>121</v>
      </c>
      <c r="M20" s="70" t="s">
        <v>93</v>
      </c>
      <c r="N20" s="70"/>
      <c r="O20" s="71" t="s">
        <v>94</v>
      </c>
      <c r="P20" s="71" t="s">
        <v>95</v>
      </c>
    </row>
    <row r="21" spans="1:16" ht="12.75" customHeight="1" thickBot="1" x14ac:dyDescent="0.25">
      <c r="A21" s="23" t="str">
        <f t="shared" si="0"/>
        <v> VSS 1.487 </v>
      </c>
      <c r="B21" s="2" t="str">
        <f t="shared" si="1"/>
        <v>II</v>
      </c>
      <c r="C21" s="23">
        <f t="shared" si="2"/>
        <v>29158.376</v>
      </c>
      <c r="D21" s="7" t="str">
        <f t="shared" si="3"/>
        <v>vis</v>
      </c>
      <c r="E21" s="68">
        <f>VLOOKUP(C21,'Active 1'!C$21:E$971,3,FALSE)</f>
        <v>-41421.999975170489</v>
      </c>
      <c r="F21" s="2" t="s">
        <v>87</v>
      </c>
      <c r="G21" s="7" t="str">
        <f t="shared" si="4"/>
        <v>29158.376</v>
      </c>
      <c r="H21" s="23">
        <f t="shared" si="5"/>
        <v>1846.5</v>
      </c>
      <c r="I21" s="69" t="s">
        <v>122</v>
      </c>
      <c r="J21" s="70" t="s">
        <v>123</v>
      </c>
      <c r="K21" s="69">
        <v>1846.5</v>
      </c>
      <c r="L21" s="69" t="s">
        <v>124</v>
      </c>
      <c r="M21" s="70" t="s">
        <v>93</v>
      </c>
      <c r="N21" s="70"/>
      <c r="O21" s="71" t="s">
        <v>94</v>
      </c>
      <c r="P21" s="71" t="s">
        <v>95</v>
      </c>
    </row>
    <row r="22" spans="1:16" ht="12.75" customHeight="1" thickBot="1" x14ac:dyDescent="0.25">
      <c r="A22" s="23" t="str">
        <f t="shared" si="0"/>
        <v> VSS 1.487 </v>
      </c>
      <c r="B22" s="2" t="str">
        <f t="shared" si="1"/>
        <v>I</v>
      </c>
      <c r="C22" s="23">
        <f t="shared" si="2"/>
        <v>29187.378000000001</v>
      </c>
      <c r="D22" s="7" t="str">
        <f t="shared" si="3"/>
        <v>vis</v>
      </c>
      <c r="E22" s="68">
        <f>VLOOKUP(C22,'Active 1'!C$21:E$971,3,FALSE)</f>
        <v>-41361.991202079051</v>
      </c>
      <c r="F22" s="2" t="s">
        <v>87</v>
      </c>
      <c r="G22" s="7" t="str">
        <f t="shared" si="4"/>
        <v>29187.378</v>
      </c>
      <c r="H22" s="23">
        <f t="shared" si="5"/>
        <v>1891</v>
      </c>
      <c r="I22" s="69" t="s">
        <v>125</v>
      </c>
      <c r="J22" s="70" t="s">
        <v>126</v>
      </c>
      <c r="K22" s="69">
        <v>1891</v>
      </c>
      <c r="L22" s="69" t="s">
        <v>127</v>
      </c>
      <c r="M22" s="70" t="s">
        <v>93</v>
      </c>
      <c r="N22" s="70"/>
      <c r="O22" s="71" t="s">
        <v>94</v>
      </c>
      <c r="P22" s="71" t="s">
        <v>95</v>
      </c>
    </row>
    <row r="23" spans="1:16" ht="12.75" customHeight="1" thickBot="1" x14ac:dyDescent="0.25">
      <c r="A23" s="23" t="str">
        <f t="shared" si="0"/>
        <v> VSS 1.487 </v>
      </c>
      <c r="B23" s="2" t="str">
        <f t="shared" si="1"/>
        <v>II</v>
      </c>
      <c r="C23" s="23">
        <f t="shared" si="2"/>
        <v>29401.478999999999</v>
      </c>
      <c r="D23" s="7" t="str">
        <f t="shared" si="3"/>
        <v>vis</v>
      </c>
      <c r="E23" s="68">
        <f>VLOOKUP(C23,'Active 1'!C$21:E$971,3,FALSE)</f>
        <v>-40918.989397801757</v>
      </c>
      <c r="F23" s="2" t="s">
        <v>87</v>
      </c>
      <c r="G23" s="7" t="str">
        <f t="shared" si="4"/>
        <v>29401.479</v>
      </c>
      <c r="H23" s="23">
        <f t="shared" si="5"/>
        <v>2219.5</v>
      </c>
      <c r="I23" s="69" t="s">
        <v>128</v>
      </c>
      <c r="J23" s="70" t="s">
        <v>129</v>
      </c>
      <c r="K23" s="69">
        <v>2219.5</v>
      </c>
      <c r="L23" s="69" t="s">
        <v>130</v>
      </c>
      <c r="M23" s="70" t="s">
        <v>93</v>
      </c>
      <c r="N23" s="70"/>
      <c r="O23" s="71" t="s">
        <v>94</v>
      </c>
      <c r="P23" s="71" t="s">
        <v>95</v>
      </c>
    </row>
    <row r="24" spans="1:16" ht="12.75" customHeight="1" thickBot="1" x14ac:dyDescent="0.25">
      <c r="A24" s="23" t="str">
        <f t="shared" si="0"/>
        <v> VSS 1.487 </v>
      </c>
      <c r="B24" s="2" t="str">
        <f t="shared" si="1"/>
        <v>II</v>
      </c>
      <c r="C24" s="23">
        <f t="shared" si="2"/>
        <v>29431.472000000002</v>
      </c>
      <c r="D24" s="7" t="str">
        <f t="shared" si="3"/>
        <v>vis</v>
      </c>
      <c r="E24" s="68">
        <f>VLOOKUP(C24,'Active 1'!C$21:E$971,3,FALSE)</f>
        <v>-40856.930121499034</v>
      </c>
      <c r="F24" s="2" t="s">
        <v>87</v>
      </c>
      <c r="G24" s="7" t="str">
        <f t="shared" si="4"/>
        <v>29431.472</v>
      </c>
      <c r="H24" s="23">
        <f t="shared" si="5"/>
        <v>2265.5</v>
      </c>
      <c r="I24" s="69" t="s">
        <v>131</v>
      </c>
      <c r="J24" s="70" t="s">
        <v>132</v>
      </c>
      <c r="K24" s="69">
        <v>2265.5</v>
      </c>
      <c r="L24" s="69" t="s">
        <v>133</v>
      </c>
      <c r="M24" s="70" t="s">
        <v>93</v>
      </c>
      <c r="N24" s="70"/>
      <c r="O24" s="71" t="s">
        <v>94</v>
      </c>
      <c r="P24" s="71" t="s">
        <v>95</v>
      </c>
    </row>
    <row r="25" spans="1:16" ht="12.75" customHeight="1" thickBot="1" x14ac:dyDescent="0.25">
      <c r="A25" s="23" t="str">
        <f t="shared" si="0"/>
        <v> VSS 1.487 </v>
      </c>
      <c r="B25" s="2" t="str">
        <f t="shared" si="1"/>
        <v>II</v>
      </c>
      <c r="C25" s="23">
        <f t="shared" si="2"/>
        <v>29579.342000000001</v>
      </c>
      <c r="D25" s="7" t="str">
        <f t="shared" si="3"/>
        <v>vis</v>
      </c>
      <c r="E25" s="68">
        <f>VLOOKUP(C25,'Active 1'!C$21:E$971,3,FALSE)</f>
        <v>-40550.968557571337</v>
      </c>
      <c r="F25" s="2" t="s">
        <v>87</v>
      </c>
      <c r="G25" s="7" t="str">
        <f t="shared" si="4"/>
        <v>29579.342</v>
      </c>
      <c r="H25" s="23">
        <f t="shared" si="5"/>
        <v>2492.5</v>
      </c>
      <c r="I25" s="69" t="s">
        <v>134</v>
      </c>
      <c r="J25" s="70" t="s">
        <v>135</v>
      </c>
      <c r="K25" s="69">
        <v>2492.5</v>
      </c>
      <c r="L25" s="69" t="s">
        <v>136</v>
      </c>
      <c r="M25" s="70" t="s">
        <v>93</v>
      </c>
      <c r="N25" s="70"/>
      <c r="O25" s="71" t="s">
        <v>94</v>
      </c>
      <c r="P25" s="71" t="s">
        <v>95</v>
      </c>
    </row>
    <row r="26" spans="1:16" ht="12.75" customHeight="1" thickBot="1" x14ac:dyDescent="0.25">
      <c r="A26" s="23" t="str">
        <f t="shared" si="0"/>
        <v> VSS 1.487 </v>
      </c>
      <c r="B26" s="2" t="str">
        <f t="shared" si="1"/>
        <v>II</v>
      </c>
      <c r="C26" s="23">
        <f t="shared" si="2"/>
        <v>30378.257000000001</v>
      </c>
      <c r="D26" s="7" t="str">
        <f t="shared" si="3"/>
        <v>vis</v>
      </c>
      <c r="E26" s="68">
        <f>VLOOKUP(C26,'Active 1'!C$21:E$971,3,FALSE)</f>
        <v>-38897.913287095274</v>
      </c>
      <c r="F26" s="2" t="s">
        <v>87</v>
      </c>
      <c r="G26" s="7" t="str">
        <f t="shared" si="4"/>
        <v>30378.257</v>
      </c>
      <c r="H26" s="23">
        <f t="shared" si="5"/>
        <v>3718.5</v>
      </c>
      <c r="I26" s="69" t="s">
        <v>137</v>
      </c>
      <c r="J26" s="70" t="s">
        <v>138</v>
      </c>
      <c r="K26" s="69">
        <v>3718.5</v>
      </c>
      <c r="L26" s="69" t="s">
        <v>139</v>
      </c>
      <c r="M26" s="70" t="s">
        <v>93</v>
      </c>
      <c r="N26" s="70"/>
      <c r="O26" s="71" t="s">
        <v>94</v>
      </c>
      <c r="P26" s="71" t="s">
        <v>95</v>
      </c>
    </row>
    <row r="27" spans="1:16" ht="12.75" customHeight="1" thickBot="1" x14ac:dyDescent="0.25">
      <c r="A27" s="23" t="str">
        <f t="shared" si="0"/>
        <v> VSS 1.487 </v>
      </c>
      <c r="B27" s="2" t="str">
        <f t="shared" si="1"/>
        <v>II</v>
      </c>
      <c r="C27" s="23">
        <f t="shared" si="2"/>
        <v>30516.451000000001</v>
      </c>
      <c r="D27" s="7" t="str">
        <f t="shared" si="3"/>
        <v>vis</v>
      </c>
      <c r="E27" s="68">
        <f>VLOOKUP(C27,'Active 1'!C$21:E$971,3,FALSE)</f>
        <v>-38611.972579950998</v>
      </c>
      <c r="F27" s="2" t="s">
        <v>87</v>
      </c>
      <c r="G27" s="7" t="str">
        <f t="shared" si="4"/>
        <v>30516.451</v>
      </c>
      <c r="H27" s="23">
        <f t="shared" si="5"/>
        <v>3930.5</v>
      </c>
      <c r="I27" s="69" t="s">
        <v>140</v>
      </c>
      <c r="J27" s="70" t="s">
        <v>141</v>
      </c>
      <c r="K27" s="69">
        <v>3930.5</v>
      </c>
      <c r="L27" s="69" t="s">
        <v>142</v>
      </c>
      <c r="M27" s="70" t="s">
        <v>93</v>
      </c>
      <c r="N27" s="70"/>
      <c r="O27" s="71" t="s">
        <v>94</v>
      </c>
      <c r="P27" s="71" t="s">
        <v>95</v>
      </c>
    </row>
    <row r="28" spans="1:16" ht="12.75" customHeight="1" thickBot="1" x14ac:dyDescent="0.25">
      <c r="A28" s="23" t="str">
        <f t="shared" si="0"/>
        <v> VSS 1.487 </v>
      </c>
      <c r="B28" s="2" t="str">
        <f t="shared" si="1"/>
        <v>II</v>
      </c>
      <c r="C28" s="23">
        <f t="shared" si="2"/>
        <v>30587.51</v>
      </c>
      <c r="D28" s="7" t="str">
        <f t="shared" si="3"/>
        <v>vis</v>
      </c>
      <c r="E28" s="68">
        <f>VLOOKUP(C28,'Active 1'!C$21:E$971,3,FALSE)</f>
        <v>-38464.942602463088</v>
      </c>
      <c r="F28" s="2" t="s">
        <v>87</v>
      </c>
      <c r="G28" s="7" t="str">
        <f t="shared" si="4"/>
        <v>30587.510</v>
      </c>
      <c r="H28" s="23">
        <f t="shared" si="5"/>
        <v>4039.5</v>
      </c>
      <c r="I28" s="69" t="s">
        <v>143</v>
      </c>
      <c r="J28" s="70" t="s">
        <v>144</v>
      </c>
      <c r="K28" s="69">
        <v>4039.5</v>
      </c>
      <c r="L28" s="69" t="s">
        <v>145</v>
      </c>
      <c r="M28" s="70" t="s">
        <v>93</v>
      </c>
      <c r="N28" s="70"/>
      <c r="O28" s="71" t="s">
        <v>94</v>
      </c>
      <c r="P28" s="71" t="s">
        <v>95</v>
      </c>
    </row>
    <row r="29" spans="1:16" ht="12.75" customHeight="1" thickBot="1" x14ac:dyDescent="0.25">
      <c r="A29" s="23" t="str">
        <f t="shared" si="0"/>
        <v> VSS 1.487 </v>
      </c>
      <c r="B29" s="2" t="str">
        <f t="shared" si="1"/>
        <v>II</v>
      </c>
      <c r="C29" s="23">
        <f t="shared" si="2"/>
        <v>31074.243999999999</v>
      </c>
      <c r="D29" s="7" t="str">
        <f t="shared" si="3"/>
        <v>vis</v>
      </c>
      <c r="E29" s="68">
        <f>VLOOKUP(C29,'Active 1'!C$21:E$971,3,FALSE)</f>
        <v>-37457.828949546449</v>
      </c>
      <c r="F29" s="2" t="s">
        <v>87</v>
      </c>
      <c r="G29" s="7" t="str">
        <f t="shared" si="4"/>
        <v>31074.244</v>
      </c>
      <c r="H29" s="23">
        <f t="shared" si="5"/>
        <v>4786.5</v>
      </c>
      <c r="I29" s="69" t="s">
        <v>146</v>
      </c>
      <c r="J29" s="70" t="s">
        <v>147</v>
      </c>
      <c r="K29" s="69">
        <v>4786.5</v>
      </c>
      <c r="L29" s="69" t="s">
        <v>148</v>
      </c>
      <c r="M29" s="70" t="s">
        <v>93</v>
      </c>
      <c r="N29" s="70"/>
      <c r="O29" s="71" t="s">
        <v>94</v>
      </c>
      <c r="P29" s="71" t="s">
        <v>95</v>
      </c>
    </row>
    <row r="30" spans="1:16" ht="12.75" customHeight="1" thickBot="1" x14ac:dyDescent="0.25">
      <c r="A30" s="23" t="str">
        <f t="shared" si="0"/>
        <v> VSS 1.487 </v>
      </c>
      <c r="B30" s="2" t="str">
        <f t="shared" si="1"/>
        <v>I</v>
      </c>
      <c r="C30" s="23">
        <f t="shared" si="2"/>
        <v>31327.417000000001</v>
      </c>
      <c r="D30" s="7" t="str">
        <f t="shared" si="3"/>
        <v>vis</v>
      </c>
      <c r="E30" s="68">
        <f>VLOOKUP(C30,'Active 1'!C$21:E$971,3,FALSE)</f>
        <v>-36933.98228001059</v>
      </c>
      <c r="F30" s="2" t="s">
        <v>87</v>
      </c>
      <c r="G30" s="7" t="str">
        <f t="shared" si="4"/>
        <v>31327.417</v>
      </c>
      <c r="H30" s="23">
        <f t="shared" si="5"/>
        <v>5175</v>
      </c>
      <c r="I30" s="69" t="s">
        <v>149</v>
      </c>
      <c r="J30" s="70" t="s">
        <v>150</v>
      </c>
      <c r="K30" s="69">
        <v>5175</v>
      </c>
      <c r="L30" s="69" t="s">
        <v>151</v>
      </c>
      <c r="M30" s="70" t="s">
        <v>93</v>
      </c>
      <c r="N30" s="70"/>
      <c r="O30" s="71" t="s">
        <v>94</v>
      </c>
      <c r="P30" s="71" t="s">
        <v>95</v>
      </c>
    </row>
    <row r="31" spans="1:16" ht="12.75" customHeight="1" thickBot="1" x14ac:dyDescent="0.25">
      <c r="A31" s="23" t="str">
        <f t="shared" si="0"/>
        <v> VSS 1.487 </v>
      </c>
      <c r="B31" s="2" t="str">
        <f t="shared" si="1"/>
        <v>I</v>
      </c>
      <c r="C31" s="23">
        <f t="shared" si="2"/>
        <v>32820.35</v>
      </c>
      <c r="D31" s="7" t="str">
        <f t="shared" si="3"/>
        <v>vis</v>
      </c>
      <c r="E31" s="68">
        <f>VLOOKUP(C31,'Active 1'!C$21:E$971,3,FALSE)</f>
        <v>-33844.916779778854</v>
      </c>
      <c r="F31" s="2" t="s">
        <v>87</v>
      </c>
      <c r="G31" s="7" t="str">
        <f t="shared" si="4"/>
        <v>32820.350</v>
      </c>
      <c r="H31" s="23">
        <f t="shared" si="5"/>
        <v>7466</v>
      </c>
      <c r="I31" s="69" t="s">
        <v>152</v>
      </c>
      <c r="J31" s="70" t="s">
        <v>153</v>
      </c>
      <c r="K31" s="69">
        <v>7466</v>
      </c>
      <c r="L31" s="69" t="s">
        <v>154</v>
      </c>
      <c r="M31" s="70" t="s">
        <v>155</v>
      </c>
      <c r="N31" s="70"/>
      <c r="O31" s="71" t="s">
        <v>156</v>
      </c>
      <c r="P31" s="71" t="s">
        <v>95</v>
      </c>
    </row>
    <row r="32" spans="1:16" ht="12.75" customHeight="1" thickBot="1" x14ac:dyDescent="0.25">
      <c r="A32" s="23" t="str">
        <f t="shared" si="0"/>
        <v> VSS 1.487 </v>
      </c>
      <c r="B32" s="2" t="str">
        <f t="shared" si="1"/>
        <v>I</v>
      </c>
      <c r="C32" s="23">
        <f t="shared" si="2"/>
        <v>32827.569000000003</v>
      </c>
      <c r="D32" s="7" t="str">
        <f t="shared" si="3"/>
        <v>vis</v>
      </c>
      <c r="E32" s="68">
        <f>VLOOKUP(C32,'Active 1'!C$21:E$971,3,FALSE)</f>
        <v>-33829.979763954172</v>
      </c>
      <c r="F32" s="2" t="s">
        <v>87</v>
      </c>
      <c r="G32" s="7" t="str">
        <f t="shared" si="4"/>
        <v>32827.569</v>
      </c>
      <c r="H32" s="23">
        <f t="shared" si="5"/>
        <v>7477</v>
      </c>
      <c r="I32" s="69" t="s">
        <v>157</v>
      </c>
      <c r="J32" s="70" t="s">
        <v>158</v>
      </c>
      <c r="K32" s="69">
        <v>7477</v>
      </c>
      <c r="L32" s="69" t="s">
        <v>159</v>
      </c>
      <c r="M32" s="70" t="s">
        <v>155</v>
      </c>
      <c r="N32" s="70"/>
      <c r="O32" s="71" t="s">
        <v>156</v>
      </c>
      <c r="P32" s="71" t="s">
        <v>95</v>
      </c>
    </row>
    <row r="33" spans="1:16" ht="12.75" customHeight="1" thickBot="1" x14ac:dyDescent="0.25">
      <c r="A33" s="23" t="str">
        <f t="shared" si="0"/>
        <v> VSS 1.487 </v>
      </c>
      <c r="B33" s="2" t="str">
        <f t="shared" si="1"/>
        <v>II</v>
      </c>
      <c r="C33" s="23">
        <f t="shared" si="2"/>
        <v>32830.49</v>
      </c>
      <c r="D33" s="7" t="str">
        <f t="shared" si="3"/>
        <v>vis</v>
      </c>
      <c r="E33" s="68">
        <f>VLOOKUP(C33,'Active 1'!C$21:E$971,3,FALSE)</f>
        <v>-33823.93584883798</v>
      </c>
      <c r="F33" s="2" t="s">
        <v>87</v>
      </c>
      <c r="G33" s="7" t="str">
        <f t="shared" si="4"/>
        <v>32830.490</v>
      </c>
      <c r="H33" s="23">
        <f t="shared" si="5"/>
        <v>7481.5</v>
      </c>
      <c r="I33" s="69" t="s">
        <v>160</v>
      </c>
      <c r="J33" s="70" t="s">
        <v>161</v>
      </c>
      <c r="K33" s="69">
        <v>7481.5</v>
      </c>
      <c r="L33" s="69" t="s">
        <v>162</v>
      </c>
      <c r="M33" s="70" t="s">
        <v>155</v>
      </c>
      <c r="N33" s="70"/>
      <c r="O33" s="71" t="s">
        <v>156</v>
      </c>
      <c r="P33" s="71" t="s">
        <v>95</v>
      </c>
    </row>
    <row r="34" spans="1:16" ht="12.75" customHeight="1" thickBot="1" x14ac:dyDescent="0.25">
      <c r="A34" s="23" t="str">
        <f t="shared" si="0"/>
        <v> VSS 1.487 </v>
      </c>
      <c r="B34" s="2" t="str">
        <f t="shared" si="1"/>
        <v>I</v>
      </c>
      <c r="C34" s="23">
        <f t="shared" si="2"/>
        <v>32831.442000000003</v>
      </c>
      <c r="D34" s="7" t="str">
        <f t="shared" si="3"/>
        <v>vis</v>
      </c>
      <c r="E34" s="68">
        <f>VLOOKUP(C34,'Active 1'!C$21:E$971,3,FALSE)</f>
        <v>-33821.966041514919</v>
      </c>
      <c r="F34" s="2" t="s">
        <v>87</v>
      </c>
      <c r="G34" s="7" t="str">
        <f t="shared" si="4"/>
        <v>32831.442</v>
      </c>
      <c r="H34" s="23">
        <f t="shared" si="5"/>
        <v>7483</v>
      </c>
      <c r="I34" s="69" t="s">
        <v>163</v>
      </c>
      <c r="J34" s="70" t="s">
        <v>164</v>
      </c>
      <c r="K34" s="69">
        <v>7483</v>
      </c>
      <c r="L34" s="69" t="s">
        <v>165</v>
      </c>
      <c r="M34" s="70" t="s">
        <v>155</v>
      </c>
      <c r="N34" s="70"/>
      <c r="O34" s="71" t="s">
        <v>156</v>
      </c>
      <c r="P34" s="71" t="s">
        <v>95</v>
      </c>
    </row>
    <row r="35" spans="1:16" ht="12.75" customHeight="1" thickBot="1" x14ac:dyDescent="0.25">
      <c r="A35" s="23" t="str">
        <f t="shared" si="0"/>
        <v> VSS 1.487 </v>
      </c>
      <c r="B35" s="2" t="str">
        <f t="shared" si="1"/>
        <v>II</v>
      </c>
      <c r="C35" s="23">
        <f t="shared" si="2"/>
        <v>32832.411</v>
      </c>
      <c r="D35" s="7" t="str">
        <f t="shared" si="3"/>
        <v>vis</v>
      </c>
      <c r="E35" s="68">
        <f>VLOOKUP(C35,'Active 1'!C$21:E$971,3,FALSE)</f>
        <v>-33819.961059061112</v>
      </c>
      <c r="F35" s="2" t="s">
        <v>87</v>
      </c>
      <c r="G35" s="7" t="str">
        <f t="shared" si="4"/>
        <v>32832.411</v>
      </c>
      <c r="H35" s="23">
        <f t="shared" si="5"/>
        <v>7484.5</v>
      </c>
      <c r="I35" s="69" t="s">
        <v>166</v>
      </c>
      <c r="J35" s="70" t="s">
        <v>167</v>
      </c>
      <c r="K35" s="69">
        <v>7484.5</v>
      </c>
      <c r="L35" s="69" t="s">
        <v>168</v>
      </c>
      <c r="M35" s="70" t="s">
        <v>155</v>
      </c>
      <c r="N35" s="70"/>
      <c r="O35" s="71" t="s">
        <v>156</v>
      </c>
      <c r="P35" s="71" t="s">
        <v>95</v>
      </c>
    </row>
    <row r="36" spans="1:16" ht="12.75" customHeight="1" thickBot="1" x14ac:dyDescent="0.25">
      <c r="A36" s="23" t="str">
        <f t="shared" si="0"/>
        <v> VSS 1.487 </v>
      </c>
      <c r="B36" s="2" t="str">
        <f t="shared" si="1"/>
        <v>I</v>
      </c>
      <c r="C36" s="23">
        <f t="shared" si="2"/>
        <v>32833.387000000002</v>
      </c>
      <c r="D36" s="7" t="str">
        <f t="shared" si="3"/>
        <v>vis</v>
      </c>
      <c r="E36" s="68">
        <f>VLOOKUP(C36,'Active 1'!C$21:E$971,3,FALSE)</f>
        <v>-33817.941592729912</v>
      </c>
      <c r="F36" s="2" t="s">
        <v>87</v>
      </c>
      <c r="G36" s="7" t="str">
        <f t="shared" si="4"/>
        <v>32833.387</v>
      </c>
      <c r="H36" s="23">
        <f t="shared" si="5"/>
        <v>7486</v>
      </c>
      <c r="I36" s="69" t="s">
        <v>169</v>
      </c>
      <c r="J36" s="70" t="s">
        <v>170</v>
      </c>
      <c r="K36" s="69">
        <v>7486</v>
      </c>
      <c r="L36" s="69" t="s">
        <v>171</v>
      </c>
      <c r="M36" s="70" t="s">
        <v>155</v>
      </c>
      <c r="N36" s="70"/>
      <c r="O36" s="71" t="s">
        <v>156</v>
      </c>
      <c r="P36" s="71" t="s">
        <v>95</v>
      </c>
    </row>
    <row r="37" spans="1:16" ht="12.75" customHeight="1" thickBot="1" x14ac:dyDescent="0.25">
      <c r="A37" s="23" t="str">
        <f t="shared" si="0"/>
        <v> VSS 1.487 </v>
      </c>
      <c r="B37" s="2" t="str">
        <f t="shared" si="1"/>
        <v>I</v>
      </c>
      <c r="C37" s="23">
        <f t="shared" si="2"/>
        <v>32835.300999999999</v>
      </c>
      <c r="D37" s="7" t="str">
        <f t="shared" si="3"/>
        <v>vis</v>
      </c>
      <c r="E37" s="68">
        <f>VLOOKUP(C37,'Active 1'!C$21:E$971,3,FALSE)</f>
        <v>-33813.981286830429</v>
      </c>
      <c r="F37" s="2" t="s">
        <v>87</v>
      </c>
      <c r="G37" s="7" t="str">
        <f t="shared" si="4"/>
        <v>32835.301</v>
      </c>
      <c r="H37" s="23">
        <f t="shared" si="5"/>
        <v>7489</v>
      </c>
      <c r="I37" s="69" t="s">
        <v>172</v>
      </c>
      <c r="J37" s="70" t="s">
        <v>173</v>
      </c>
      <c r="K37" s="69">
        <v>7489</v>
      </c>
      <c r="L37" s="69" t="s">
        <v>174</v>
      </c>
      <c r="M37" s="70" t="s">
        <v>155</v>
      </c>
      <c r="N37" s="70"/>
      <c r="O37" s="71" t="s">
        <v>156</v>
      </c>
      <c r="P37" s="71" t="s">
        <v>95</v>
      </c>
    </row>
    <row r="38" spans="1:16" ht="12.75" customHeight="1" thickBot="1" x14ac:dyDescent="0.25">
      <c r="A38" s="23" t="str">
        <f t="shared" si="0"/>
        <v> VSS 1.487 </v>
      </c>
      <c r="B38" s="2" t="str">
        <f t="shared" si="1"/>
        <v>II</v>
      </c>
      <c r="C38" s="23">
        <f t="shared" si="2"/>
        <v>32862.358999999997</v>
      </c>
      <c r="D38" s="7" t="str">
        <f t="shared" si="3"/>
        <v>vis</v>
      </c>
      <c r="E38" s="68">
        <f>VLOOKUP(C38,'Active 1'!C$21:E$971,3,FALSE)</f>
        <v>-33757.994893398667</v>
      </c>
      <c r="F38" s="2" t="s">
        <v>87</v>
      </c>
      <c r="G38" s="7" t="str">
        <f t="shared" si="4"/>
        <v>32862.359</v>
      </c>
      <c r="H38" s="23">
        <f t="shared" si="5"/>
        <v>7530.5</v>
      </c>
      <c r="I38" s="69" t="s">
        <v>175</v>
      </c>
      <c r="J38" s="70" t="s">
        <v>176</v>
      </c>
      <c r="K38" s="69">
        <v>7530.5</v>
      </c>
      <c r="L38" s="69" t="s">
        <v>177</v>
      </c>
      <c r="M38" s="70" t="s">
        <v>155</v>
      </c>
      <c r="N38" s="70"/>
      <c r="O38" s="71" t="s">
        <v>156</v>
      </c>
      <c r="P38" s="71" t="s">
        <v>95</v>
      </c>
    </row>
    <row r="39" spans="1:16" ht="12.75" customHeight="1" thickBot="1" x14ac:dyDescent="0.25">
      <c r="A39" s="23" t="str">
        <f t="shared" si="0"/>
        <v> VSS 1.487 </v>
      </c>
      <c r="B39" s="2" t="str">
        <f t="shared" si="1"/>
        <v>I</v>
      </c>
      <c r="C39" s="23">
        <f t="shared" si="2"/>
        <v>32865.300999999999</v>
      </c>
      <c r="D39" s="7" t="str">
        <f t="shared" si="3"/>
        <v>vis</v>
      </c>
      <c r="E39" s="68">
        <f>VLOOKUP(C39,'Active 1'!C$21:E$971,3,FALSE)</f>
        <v>-33751.907526650335</v>
      </c>
      <c r="F39" s="2" t="s">
        <v>87</v>
      </c>
      <c r="G39" s="7" t="str">
        <f t="shared" si="4"/>
        <v>32865.301</v>
      </c>
      <c r="H39" s="23">
        <f t="shared" si="5"/>
        <v>7535</v>
      </c>
      <c r="I39" s="69" t="s">
        <v>178</v>
      </c>
      <c r="J39" s="70" t="s">
        <v>179</v>
      </c>
      <c r="K39" s="69">
        <v>7535</v>
      </c>
      <c r="L39" s="69" t="s">
        <v>110</v>
      </c>
      <c r="M39" s="70" t="s">
        <v>155</v>
      </c>
      <c r="N39" s="70"/>
      <c r="O39" s="71" t="s">
        <v>156</v>
      </c>
      <c r="P39" s="71" t="s">
        <v>95</v>
      </c>
    </row>
    <row r="40" spans="1:16" ht="12.75" customHeight="1" thickBot="1" x14ac:dyDescent="0.25">
      <c r="A40" s="23" t="str">
        <f t="shared" si="0"/>
        <v> MSAI 38.16 </v>
      </c>
      <c r="B40" s="2" t="str">
        <f t="shared" si="1"/>
        <v>I</v>
      </c>
      <c r="C40" s="23">
        <f t="shared" si="2"/>
        <v>37517.455000000002</v>
      </c>
      <c r="D40" s="7" t="str">
        <f t="shared" si="3"/>
        <v>vis</v>
      </c>
      <c r="E40" s="68">
        <f>VLOOKUP(C40,'Active 1'!C$21:E$971,3,FALSE)</f>
        <v>-24126.017802754413</v>
      </c>
      <c r="F40" s="2" t="s">
        <v>87</v>
      </c>
      <c r="G40" s="7" t="str">
        <f t="shared" si="4"/>
        <v>37517.455</v>
      </c>
      <c r="H40" s="23">
        <f t="shared" si="5"/>
        <v>14674</v>
      </c>
      <c r="I40" s="69" t="s">
        <v>185</v>
      </c>
      <c r="J40" s="70" t="s">
        <v>186</v>
      </c>
      <c r="K40" s="69">
        <v>14674</v>
      </c>
      <c r="L40" s="69" t="s">
        <v>187</v>
      </c>
      <c r="M40" s="70" t="s">
        <v>93</v>
      </c>
      <c r="N40" s="70"/>
      <c r="O40" s="71" t="s">
        <v>183</v>
      </c>
      <c r="P40" s="71" t="s">
        <v>184</v>
      </c>
    </row>
    <row r="41" spans="1:16" ht="12.75" customHeight="1" thickBot="1" x14ac:dyDescent="0.25">
      <c r="A41" s="23" t="str">
        <f t="shared" si="0"/>
        <v> MSAI 38.16 </v>
      </c>
      <c r="B41" s="2" t="str">
        <f t="shared" si="1"/>
        <v>I</v>
      </c>
      <c r="C41" s="23">
        <f t="shared" si="2"/>
        <v>37530.510999999999</v>
      </c>
      <c r="D41" s="7" t="str">
        <f t="shared" si="3"/>
        <v>vis</v>
      </c>
      <c r="E41" s="68">
        <f>VLOOKUP(C41,'Active 1'!C$21:E$971,3,FALSE)</f>
        <v>-24099.003302324043</v>
      </c>
      <c r="F41" s="2" t="s">
        <v>87</v>
      </c>
      <c r="G41" s="7" t="str">
        <f t="shared" si="4"/>
        <v>37530.511</v>
      </c>
      <c r="H41" s="23">
        <f t="shared" si="5"/>
        <v>14694</v>
      </c>
      <c r="I41" s="69" t="s">
        <v>188</v>
      </c>
      <c r="J41" s="70" t="s">
        <v>189</v>
      </c>
      <c r="K41" s="69">
        <v>14694</v>
      </c>
      <c r="L41" s="69" t="s">
        <v>130</v>
      </c>
      <c r="M41" s="70" t="s">
        <v>93</v>
      </c>
      <c r="N41" s="70"/>
      <c r="O41" s="71" t="s">
        <v>183</v>
      </c>
      <c r="P41" s="71" t="s">
        <v>184</v>
      </c>
    </row>
    <row r="42" spans="1:16" ht="12.75" customHeight="1" thickBot="1" x14ac:dyDescent="0.25">
      <c r="A42" s="23" t="str">
        <f t="shared" si="0"/>
        <v> MSAI 38.16 </v>
      </c>
      <c r="B42" s="2" t="str">
        <f t="shared" si="1"/>
        <v>I</v>
      </c>
      <c r="C42" s="23">
        <f t="shared" si="2"/>
        <v>37547.440000000002</v>
      </c>
      <c r="D42" s="7" t="str">
        <f t="shared" si="3"/>
        <v>vis</v>
      </c>
      <c r="E42" s="68">
        <f>VLOOKUP(C42,'Active 1'!C$21:E$971,3,FALSE)</f>
        <v>-24063.975079454405</v>
      </c>
      <c r="F42" s="2" t="s">
        <v>87</v>
      </c>
      <c r="G42" s="7" t="str">
        <f t="shared" si="4"/>
        <v>37547.440</v>
      </c>
      <c r="H42" s="23">
        <f t="shared" si="5"/>
        <v>14720</v>
      </c>
      <c r="I42" s="69" t="s">
        <v>190</v>
      </c>
      <c r="J42" s="70" t="s">
        <v>191</v>
      </c>
      <c r="K42" s="69">
        <v>14720</v>
      </c>
      <c r="L42" s="69" t="s">
        <v>115</v>
      </c>
      <c r="M42" s="70" t="s">
        <v>93</v>
      </c>
      <c r="N42" s="70"/>
      <c r="O42" s="71" t="s">
        <v>183</v>
      </c>
      <c r="P42" s="71" t="s">
        <v>184</v>
      </c>
    </row>
    <row r="43" spans="1:16" ht="12.75" customHeight="1" thickBot="1" x14ac:dyDescent="0.25">
      <c r="A43" s="23" t="str">
        <f t="shared" ref="A43:A74" si="6">P43</f>
        <v> MSAI 38.16 </v>
      </c>
      <c r="B43" s="2" t="str">
        <f t="shared" ref="B43:B74" si="7">IF(H43=INT(H43),"I","II")</f>
        <v>I</v>
      </c>
      <c r="C43" s="23">
        <f t="shared" ref="C43:C74" si="8">1*G43</f>
        <v>37549.444000000003</v>
      </c>
      <c r="D43" s="7" t="str">
        <f t="shared" ref="D43:D74" si="9">VLOOKUP(F43,I$1:J$5,2,FALSE)</f>
        <v>vis</v>
      </c>
      <c r="E43" s="68">
        <f>VLOOKUP(C43,'Active 1'!C$21:E$971,3,FALSE)</f>
        <v>-24059.828552274372</v>
      </c>
      <c r="F43" s="2" t="s">
        <v>87</v>
      </c>
      <c r="G43" s="7" t="str">
        <f t="shared" ref="G43:G74" si="10">MID(I43,3,LEN(I43)-3)</f>
        <v>37549.444</v>
      </c>
      <c r="H43" s="23">
        <f t="shared" ref="H43:H74" si="11">1*K43</f>
        <v>14723</v>
      </c>
      <c r="I43" s="69" t="s">
        <v>192</v>
      </c>
      <c r="J43" s="70" t="s">
        <v>193</v>
      </c>
      <c r="K43" s="69">
        <v>14723</v>
      </c>
      <c r="L43" s="69" t="s">
        <v>194</v>
      </c>
      <c r="M43" s="70" t="s">
        <v>93</v>
      </c>
      <c r="N43" s="70"/>
      <c r="O43" s="71" t="s">
        <v>183</v>
      </c>
      <c r="P43" s="71" t="s">
        <v>184</v>
      </c>
    </row>
    <row r="44" spans="1:16" ht="12.75" customHeight="1" thickBot="1" x14ac:dyDescent="0.25">
      <c r="A44" s="23" t="str">
        <f t="shared" si="6"/>
        <v> MSAI 38.16 </v>
      </c>
      <c r="B44" s="2" t="str">
        <f t="shared" si="7"/>
        <v>I</v>
      </c>
      <c r="C44" s="23">
        <f t="shared" si="8"/>
        <v>37560.462</v>
      </c>
      <c r="D44" s="7" t="str">
        <f t="shared" si="9"/>
        <v>vis</v>
      </c>
      <c r="E44" s="68">
        <f>VLOOKUP(C44,'Active 1'!C$21:E$971,3,FALSE)</f>
        <v>-24037.030929285571</v>
      </c>
      <c r="F44" s="2" t="s">
        <v>87</v>
      </c>
      <c r="G44" s="7" t="str">
        <f t="shared" si="10"/>
        <v>37560.462</v>
      </c>
      <c r="H44" s="23">
        <f t="shared" si="11"/>
        <v>14740</v>
      </c>
      <c r="I44" s="69" t="s">
        <v>195</v>
      </c>
      <c r="J44" s="70" t="s">
        <v>196</v>
      </c>
      <c r="K44" s="69">
        <v>14740</v>
      </c>
      <c r="L44" s="69" t="s">
        <v>148</v>
      </c>
      <c r="M44" s="70" t="s">
        <v>93</v>
      </c>
      <c r="N44" s="70"/>
      <c r="O44" s="71" t="s">
        <v>183</v>
      </c>
      <c r="P44" s="71" t="s">
        <v>184</v>
      </c>
    </row>
    <row r="45" spans="1:16" ht="12.75" customHeight="1" thickBot="1" x14ac:dyDescent="0.25">
      <c r="A45" s="23" t="str">
        <f t="shared" si="6"/>
        <v> MSAI 38.16 </v>
      </c>
      <c r="B45" s="2" t="str">
        <f t="shared" si="7"/>
        <v>I</v>
      </c>
      <c r="C45" s="23">
        <f t="shared" si="8"/>
        <v>37848.544999999998</v>
      </c>
      <c r="D45" s="7" t="str">
        <f t="shared" si="9"/>
        <v>vis</v>
      </c>
      <c r="E45" s="68">
        <f>VLOOKUP(C45,'Active 1'!C$21:E$971,3,FALSE)</f>
        <v>-23440.951094153479</v>
      </c>
      <c r="F45" s="2" t="s">
        <v>87</v>
      </c>
      <c r="G45" s="7" t="str">
        <f t="shared" si="10"/>
        <v>37848.545</v>
      </c>
      <c r="H45" s="23">
        <f t="shared" si="11"/>
        <v>15182</v>
      </c>
      <c r="I45" s="69" t="s">
        <v>197</v>
      </c>
      <c r="J45" s="70" t="s">
        <v>198</v>
      </c>
      <c r="K45" s="69">
        <v>15182</v>
      </c>
      <c r="L45" s="69" t="s">
        <v>199</v>
      </c>
      <c r="M45" s="70" t="s">
        <v>93</v>
      </c>
      <c r="N45" s="70"/>
      <c r="O45" s="71" t="s">
        <v>183</v>
      </c>
      <c r="P45" s="71" t="s">
        <v>184</v>
      </c>
    </row>
    <row r="46" spans="1:16" ht="12.75" customHeight="1" thickBot="1" x14ac:dyDescent="0.25">
      <c r="A46" s="23" t="str">
        <f t="shared" si="6"/>
        <v> MSAI 38.16 </v>
      </c>
      <c r="B46" s="2" t="str">
        <f t="shared" si="7"/>
        <v>I</v>
      </c>
      <c r="C46" s="23">
        <f t="shared" si="8"/>
        <v>37936.491000000002</v>
      </c>
      <c r="D46" s="7" t="str">
        <f t="shared" si="9"/>
        <v>vis</v>
      </c>
      <c r="E46" s="68">
        <f>VLOOKUP(C46,'Active 1'!C$21:E$971,3,FALSE)</f>
        <v>-23258.979797060179</v>
      </c>
      <c r="F46" s="2" t="s">
        <v>87</v>
      </c>
      <c r="G46" s="7" t="str">
        <f t="shared" si="10"/>
        <v>37936.491</v>
      </c>
      <c r="H46" s="23">
        <f t="shared" si="11"/>
        <v>15317</v>
      </c>
      <c r="I46" s="69" t="s">
        <v>200</v>
      </c>
      <c r="J46" s="70" t="s">
        <v>201</v>
      </c>
      <c r="K46" s="69">
        <v>15317</v>
      </c>
      <c r="L46" s="69" t="s">
        <v>130</v>
      </c>
      <c r="M46" s="70" t="s">
        <v>93</v>
      </c>
      <c r="N46" s="70"/>
      <c r="O46" s="71" t="s">
        <v>183</v>
      </c>
      <c r="P46" s="71" t="s">
        <v>184</v>
      </c>
    </row>
    <row r="47" spans="1:16" ht="12.75" customHeight="1" thickBot="1" x14ac:dyDescent="0.25">
      <c r="A47" s="23" t="str">
        <f t="shared" si="6"/>
        <v> MSAI 38.16 </v>
      </c>
      <c r="B47" s="2" t="str">
        <f t="shared" si="7"/>
        <v>I</v>
      </c>
      <c r="C47" s="23">
        <f t="shared" si="8"/>
        <v>37938.410000000003</v>
      </c>
      <c r="D47" s="7" t="str">
        <f t="shared" si="9"/>
        <v>vis</v>
      </c>
      <c r="E47" s="68">
        <f>VLOOKUP(C47,'Active 1'!C$21:E$971,3,FALSE)</f>
        <v>-23255.00914553399</v>
      </c>
      <c r="F47" s="2" t="s">
        <v>87</v>
      </c>
      <c r="G47" s="7" t="str">
        <f t="shared" si="10"/>
        <v>37938.410</v>
      </c>
      <c r="H47" s="23">
        <f t="shared" si="11"/>
        <v>15320</v>
      </c>
      <c r="I47" s="69" t="s">
        <v>202</v>
      </c>
      <c r="J47" s="70" t="s">
        <v>203</v>
      </c>
      <c r="K47" s="69">
        <v>15320</v>
      </c>
      <c r="L47" s="69" t="s">
        <v>124</v>
      </c>
      <c r="M47" s="70" t="s">
        <v>93</v>
      </c>
      <c r="N47" s="70"/>
      <c r="O47" s="71" t="s">
        <v>183</v>
      </c>
      <c r="P47" s="71" t="s">
        <v>184</v>
      </c>
    </row>
    <row r="48" spans="1:16" ht="12.75" customHeight="1" thickBot="1" x14ac:dyDescent="0.25">
      <c r="A48" s="23" t="str">
        <f t="shared" si="6"/>
        <v>BAVM 56 </v>
      </c>
      <c r="B48" s="2" t="str">
        <f t="shared" si="7"/>
        <v>I</v>
      </c>
      <c r="C48" s="23">
        <f t="shared" si="8"/>
        <v>47671.506999999998</v>
      </c>
      <c r="D48" s="7" t="str">
        <f t="shared" si="9"/>
        <v>vis</v>
      </c>
      <c r="E48" s="68">
        <f>VLOOKUP(C48,'Active 1'!C$21:E$971,3,FALSE)</f>
        <v>-3116.0115126133896</v>
      </c>
      <c r="F48" s="2" t="s">
        <v>87</v>
      </c>
      <c r="G48" s="7" t="str">
        <f t="shared" si="10"/>
        <v>47671.507</v>
      </c>
      <c r="H48" s="23">
        <f t="shared" si="11"/>
        <v>30256</v>
      </c>
      <c r="I48" s="69" t="s">
        <v>204</v>
      </c>
      <c r="J48" s="70" t="s">
        <v>205</v>
      </c>
      <c r="K48" s="69">
        <v>30256</v>
      </c>
      <c r="L48" s="69" t="s">
        <v>98</v>
      </c>
      <c r="M48" s="70" t="s">
        <v>89</v>
      </c>
      <c r="N48" s="70"/>
      <c r="O48" s="71" t="s">
        <v>206</v>
      </c>
      <c r="P48" s="72" t="s">
        <v>207</v>
      </c>
    </row>
    <row r="49" spans="1:16" ht="12.75" customHeight="1" thickBot="1" x14ac:dyDescent="0.25">
      <c r="A49" s="23" t="str">
        <f t="shared" si="6"/>
        <v>BAVM 56 </v>
      </c>
      <c r="B49" s="2" t="str">
        <f t="shared" si="7"/>
        <v>I</v>
      </c>
      <c r="C49" s="23">
        <f t="shared" si="8"/>
        <v>47744.489000000001</v>
      </c>
      <c r="D49" s="7" t="str">
        <f t="shared" si="9"/>
        <v>vis</v>
      </c>
      <c r="E49" s="68">
        <f>VLOOKUP(C49,'Active 1'!C$21:E$971,3,FALSE)</f>
        <v>-2965.002607097922</v>
      </c>
      <c r="F49" s="2" t="s">
        <v>87</v>
      </c>
      <c r="G49" s="7" t="str">
        <f t="shared" si="10"/>
        <v>47744.489</v>
      </c>
      <c r="H49" s="23">
        <f t="shared" si="11"/>
        <v>30368</v>
      </c>
      <c r="I49" s="69" t="s">
        <v>208</v>
      </c>
      <c r="J49" s="70" t="s">
        <v>209</v>
      </c>
      <c r="K49" s="69">
        <v>30368</v>
      </c>
      <c r="L49" s="69" t="s">
        <v>121</v>
      </c>
      <c r="M49" s="70" t="s">
        <v>89</v>
      </c>
      <c r="N49" s="70"/>
      <c r="O49" s="71" t="s">
        <v>206</v>
      </c>
      <c r="P49" s="72" t="s">
        <v>207</v>
      </c>
    </row>
    <row r="50" spans="1:16" ht="12.75" customHeight="1" thickBot="1" x14ac:dyDescent="0.25">
      <c r="A50" s="23" t="str">
        <f t="shared" si="6"/>
        <v>BAVM 68 </v>
      </c>
      <c r="B50" s="2" t="str">
        <f t="shared" si="7"/>
        <v>I</v>
      </c>
      <c r="C50" s="23">
        <f t="shared" si="8"/>
        <v>48500.398000000001</v>
      </c>
      <c r="D50" s="7" t="str">
        <f t="shared" si="9"/>
        <v>vis</v>
      </c>
      <c r="E50" s="68">
        <f>VLOOKUP(C50,'Active 1'!C$21:E$971,3,FALSE)</f>
        <v>-1400.932140965366</v>
      </c>
      <c r="F50" s="2" t="s">
        <v>87</v>
      </c>
      <c r="G50" s="7" t="str">
        <f t="shared" si="10"/>
        <v>48500.398</v>
      </c>
      <c r="H50" s="23">
        <f t="shared" si="11"/>
        <v>31528</v>
      </c>
      <c r="I50" s="69" t="s">
        <v>210</v>
      </c>
      <c r="J50" s="70" t="s">
        <v>211</v>
      </c>
      <c r="K50" s="69">
        <v>31528</v>
      </c>
      <c r="L50" s="69" t="s">
        <v>187</v>
      </c>
      <c r="M50" s="70" t="s">
        <v>89</v>
      </c>
      <c r="N50" s="70"/>
      <c r="O50" s="71" t="s">
        <v>206</v>
      </c>
      <c r="P50" s="72" t="s">
        <v>212</v>
      </c>
    </row>
    <row r="51" spans="1:16" ht="12.75" customHeight="1" thickBot="1" x14ac:dyDescent="0.25">
      <c r="A51" s="23" t="str">
        <f t="shared" si="6"/>
        <v>BAVM 68 </v>
      </c>
      <c r="B51" s="2" t="str">
        <f t="shared" si="7"/>
        <v>I</v>
      </c>
      <c r="C51" s="23">
        <f t="shared" si="8"/>
        <v>48801.46</v>
      </c>
      <c r="D51" s="7" t="str">
        <f t="shared" si="9"/>
        <v>vis</v>
      </c>
      <c r="E51" s="68">
        <f>VLOOKUP(C51,'Active 1'!C$21:E$971,3,FALSE)</f>
        <v>-777.99712805402794</v>
      </c>
      <c r="F51" s="2" t="s">
        <v>87</v>
      </c>
      <c r="G51" s="7" t="str">
        <f t="shared" si="10"/>
        <v>48801.460</v>
      </c>
      <c r="H51" s="23">
        <f t="shared" si="11"/>
        <v>31990</v>
      </c>
      <c r="I51" s="69" t="s">
        <v>213</v>
      </c>
      <c r="J51" s="70" t="s">
        <v>214</v>
      </c>
      <c r="K51" s="69">
        <v>31990</v>
      </c>
      <c r="L51" s="69" t="s">
        <v>92</v>
      </c>
      <c r="M51" s="70" t="s">
        <v>89</v>
      </c>
      <c r="N51" s="70"/>
      <c r="O51" s="71" t="s">
        <v>206</v>
      </c>
      <c r="P51" s="72" t="s">
        <v>212</v>
      </c>
    </row>
    <row r="52" spans="1:16" ht="12.75" customHeight="1" thickBot="1" x14ac:dyDescent="0.25">
      <c r="A52" s="23" t="str">
        <f t="shared" si="6"/>
        <v>BAVM 68 </v>
      </c>
      <c r="B52" s="2" t="str">
        <f t="shared" si="7"/>
        <v>I</v>
      </c>
      <c r="C52" s="23">
        <f t="shared" si="8"/>
        <v>49119.466699999997</v>
      </c>
      <c r="D52" s="7" t="str">
        <f t="shared" si="9"/>
        <v>vis</v>
      </c>
      <c r="E52" s="68">
        <f>VLOOKUP(C52,'Active 1'!C$21:E$971,3,FALSE)</f>
        <v>-120.00140700523366</v>
      </c>
      <c r="F52" s="2" t="s">
        <v>87</v>
      </c>
      <c r="G52" s="7" t="str">
        <f t="shared" si="10"/>
        <v>49119.4667</v>
      </c>
      <c r="H52" s="23">
        <f t="shared" si="11"/>
        <v>32478</v>
      </c>
      <c r="I52" s="69" t="s">
        <v>215</v>
      </c>
      <c r="J52" s="70" t="s">
        <v>216</v>
      </c>
      <c r="K52" s="69">
        <v>32478</v>
      </c>
      <c r="L52" s="69" t="s">
        <v>217</v>
      </c>
      <c r="M52" s="70" t="s">
        <v>218</v>
      </c>
      <c r="N52" s="70" t="s">
        <v>219</v>
      </c>
      <c r="O52" s="71" t="s">
        <v>220</v>
      </c>
      <c r="P52" s="72" t="s">
        <v>212</v>
      </c>
    </row>
    <row r="53" spans="1:16" ht="12.75" customHeight="1" thickBot="1" x14ac:dyDescent="0.25">
      <c r="A53" s="23" t="str">
        <f t="shared" si="6"/>
        <v>BAVM 68 </v>
      </c>
      <c r="B53" s="2" t="str">
        <f t="shared" si="7"/>
        <v>I</v>
      </c>
      <c r="C53" s="23">
        <f t="shared" si="8"/>
        <v>49177.4637</v>
      </c>
      <c r="D53" s="7" t="str">
        <f t="shared" si="9"/>
        <v>vis</v>
      </c>
      <c r="E53" s="68">
        <f>VLOOKUP(C53,'Active 1'!C$21:E$971,3,FALSE)</f>
        <v>1.6553002748174472E-3</v>
      </c>
      <c r="F53" s="2" t="s">
        <v>87</v>
      </c>
      <c r="G53" s="7" t="str">
        <f t="shared" si="10"/>
        <v>49177.4637</v>
      </c>
      <c r="H53" s="23">
        <f t="shared" si="11"/>
        <v>32567</v>
      </c>
      <c r="I53" s="69" t="s">
        <v>221</v>
      </c>
      <c r="J53" s="70" t="s">
        <v>222</v>
      </c>
      <c r="K53" s="69">
        <v>32567</v>
      </c>
      <c r="L53" s="69" t="s">
        <v>217</v>
      </c>
      <c r="M53" s="70" t="s">
        <v>218</v>
      </c>
      <c r="N53" s="70" t="s">
        <v>219</v>
      </c>
      <c r="O53" s="71" t="s">
        <v>220</v>
      </c>
      <c r="P53" s="72" t="s">
        <v>212</v>
      </c>
    </row>
    <row r="54" spans="1:16" ht="12.75" customHeight="1" thickBot="1" x14ac:dyDescent="0.25">
      <c r="A54" s="23" t="str">
        <f t="shared" si="6"/>
        <v>BAVM 89 </v>
      </c>
      <c r="B54" s="2" t="str">
        <f t="shared" si="7"/>
        <v>I</v>
      </c>
      <c r="C54" s="23">
        <f t="shared" si="8"/>
        <v>49555.401100000003</v>
      </c>
      <c r="D54" s="7" t="str">
        <f t="shared" si="9"/>
        <v>vis</v>
      </c>
      <c r="E54" s="68">
        <f>VLOOKUP(C54,'Active 1'!C$21:E$971,3,FALSE)</f>
        <v>782.00150632325563</v>
      </c>
      <c r="F54" s="2" t="s">
        <v>87</v>
      </c>
      <c r="G54" s="7" t="str">
        <f t="shared" si="10"/>
        <v>49555.4011</v>
      </c>
      <c r="H54" s="23">
        <f t="shared" si="11"/>
        <v>33147</v>
      </c>
      <c r="I54" s="69" t="s">
        <v>223</v>
      </c>
      <c r="J54" s="70" t="s">
        <v>224</v>
      </c>
      <c r="K54" s="69">
        <v>33147</v>
      </c>
      <c r="L54" s="69" t="s">
        <v>225</v>
      </c>
      <c r="M54" s="70" t="s">
        <v>218</v>
      </c>
      <c r="N54" s="70" t="s">
        <v>219</v>
      </c>
      <c r="O54" s="71" t="s">
        <v>220</v>
      </c>
      <c r="P54" s="72" t="s">
        <v>226</v>
      </c>
    </row>
    <row r="55" spans="1:16" ht="12.75" customHeight="1" thickBot="1" x14ac:dyDescent="0.25">
      <c r="A55" s="23" t="str">
        <f t="shared" si="6"/>
        <v>BAVM 89 </v>
      </c>
      <c r="B55" s="2" t="str">
        <f t="shared" si="7"/>
        <v>I</v>
      </c>
      <c r="C55" s="23">
        <f t="shared" si="8"/>
        <v>49568.448900000003</v>
      </c>
      <c r="D55" s="7" t="str">
        <f t="shared" si="9"/>
        <v>vis</v>
      </c>
      <c r="E55" s="68">
        <f>VLOOKUP(C55,'Active 1'!C$21:E$971,3,FALSE)</f>
        <v>808.99903992585166</v>
      </c>
      <c r="F55" s="2" t="s">
        <v>87</v>
      </c>
      <c r="G55" s="7" t="str">
        <f t="shared" si="10"/>
        <v>49568.4489</v>
      </c>
      <c r="H55" s="23">
        <f t="shared" si="11"/>
        <v>33167</v>
      </c>
      <c r="I55" s="69" t="s">
        <v>227</v>
      </c>
      <c r="J55" s="70" t="s">
        <v>228</v>
      </c>
      <c r="K55" s="69">
        <v>33167</v>
      </c>
      <c r="L55" s="69" t="s">
        <v>229</v>
      </c>
      <c r="M55" s="70" t="s">
        <v>218</v>
      </c>
      <c r="N55" s="70" t="s">
        <v>219</v>
      </c>
      <c r="O55" s="71" t="s">
        <v>220</v>
      </c>
      <c r="P55" s="72" t="s">
        <v>226</v>
      </c>
    </row>
    <row r="56" spans="1:16" ht="12.75" customHeight="1" thickBot="1" x14ac:dyDescent="0.25">
      <c r="A56" s="23" t="str">
        <f t="shared" si="6"/>
        <v>BAVM 89 </v>
      </c>
      <c r="B56" s="2" t="str">
        <f t="shared" si="7"/>
        <v>I</v>
      </c>
      <c r="C56" s="23">
        <f t="shared" si="8"/>
        <v>49630.311199999996</v>
      </c>
      <c r="D56" s="7" t="str">
        <f t="shared" si="9"/>
        <v>vis</v>
      </c>
      <c r="E56" s="68">
        <f>VLOOKUP(C56,'Active 1'!C$21:E$971,3,FALSE)</f>
        <v>936.99989240547791</v>
      </c>
      <c r="F56" s="2" t="s">
        <v>87</v>
      </c>
      <c r="G56" s="7" t="str">
        <f t="shared" si="10"/>
        <v>49630.3112</v>
      </c>
      <c r="H56" s="23">
        <f t="shared" si="11"/>
        <v>33262</v>
      </c>
      <c r="I56" s="69" t="s">
        <v>230</v>
      </c>
      <c r="J56" s="70" t="s">
        <v>231</v>
      </c>
      <c r="K56" s="69">
        <v>33262</v>
      </c>
      <c r="L56" s="69" t="s">
        <v>232</v>
      </c>
      <c r="M56" s="70" t="s">
        <v>218</v>
      </c>
      <c r="N56" s="70" t="s">
        <v>219</v>
      </c>
      <c r="O56" s="71" t="s">
        <v>220</v>
      </c>
      <c r="P56" s="72" t="s">
        <v>226</v>
      </c>
    </row>
    <row r="57" spans="1:16" ht="12.75" customHeight="1" thickBot="1" x14ac:dyDescent="0.25">
      <c r="A57" s="23" t="str">
        <f t="shared" si="6"/>
        <v>BAVM 89 </v>
      </c>
      <c r="B57" s="2" t="str">
        <f t="shared" si="7"/>
        <v>I</v>
      </c>
      <c r="C57" s="23">
        <f t="shared" si="8"/>
        <v>49637.559600000001</v>
      </c>
      <c r="D57" s="7" t="str">
        <f t="shared" si="9"/>
        <v>vis</v>
      </c>
      <c r="E57" s="68">
        <f>VLOOKUP(C57,'Active 1'!C$21:E$971,3,FALSE)</f>
        <v>951.99774051513327</v>
      </c>
      <c r="F57" s="2" t="s">
        <v>87</v>
      </c>
      <c r="G57" s="7" t="str">
        <f t="shared" si="10"/>
        <v>49637.5596</v>
      </c>
      <c r="H57" s="23">
        <f t="shared" si="11"/>
        <v>33273</v>
      </c>
      <c r="I57" s="69" t="s">
        <v>233</v>
      </c>
      <c r="J57" s="70" t="s">
        <v>234</v>
      </c>
      <c r="K57" s="69">
        <v>33273</v>
      </c>
      <c r="L57" s="69" t="s">
        <v>235</v>
      </c>
      <c r="M57" s="70" t="s">
        <v>218</v>
      </c>
      <c r="N57" s="70" t="s">
        <v>219</v>
      </c>
      <c r="O57" s="71" t="s">
        <v>220</v>
      </c>
      <c r="P57" s="72" t="s">
        <v>226</v>
      </c>
    </row>
    <row r="58" spans="1:16" ht="12.75" customHeight="1" thickBot="1" x14ac:dyDescent="0.25">
      <c r="A58" s="23" t="str">
        <f t="shared" si="6"/>
        <v>BAVM 89 </v>
      </c>
      <c r="B58" s="2" t="str">
        <f t="shared" si="7"/>
        <v>I</v>
      </c>
      <c r="C58" s="23">
        <f t="shared" si="8"/>
        <v>49639.493300000002</v>
      </c>
      <c r="D58" s="7" t="str">
        <f t="shared" si="9"/>
        <v>vis</v>
      </c>
      <c r="E58" s="68">
        <f>VLOOKUP(C58,'Active 1'!C$21:E$971,3,FALSE)</f>
        <v>955.99880818381132</v>
      </c>
      <c r="F58" s="2" t="s">
        <v>87</v>
      </c>
      <c r="G58" s="7" t="str">
        <f t="shared" si="10"/>
        <v>49639.4933</v>
      </c>
      <c r="H58" s="23">
        <f t="shared" si="11"/>
        <v>33276</v>
      </c>
      <c r="I58" s="69" t="s">
        <v>236</v>
      </c>
      <c r="J58" s="70" t="s">
        <v>237</v>
      </c>
      <c r="K58" s="69">
        <v>33276</v>
      </c>
      <c r="L58" s="69" t="s">
        <v>238</v>
      </c>
      <c r="M58" s="70" t="s">
        <v>218</v>
      </c>
      <c r="N58" s="70" t="s">
        <v>219</v>
      </c>
      <c r="O58" s="71" t="s">
        <v>220</v>
      </c>
      <c r="P58" s="72" t="s">
        <v>226</v>
      </c>
    </row>
    <row r="59" spans="1:16" ht="12.75" customHeight="1" thickBot="1" x14ac:dyDescent="0.25">
      <c r="A59" s="23" t="str">
        <f t="shared" si="6"/>
        <v>BAVM 89 </v>
      </c>
      <c r="B59" s="2" t="str">
        <f t="shared" si="7"/>
        <v>I</v>
      </c>
      <c r="C59" s="23">
        <f t="shared" si="8"/>
        <v>49658.343699999998</v>
      </c>
      <c r="D59" s="7" t="str">
        <f t="shared" si="9"/>
        <v>vis</v>
      </c>
      <c r="E59" s="68">
        <f>VLOOKUP(C59,'Active 1'!C$21:E$971,3,FALSE)</f>
        <v>995.0026484804323</v>
      </c>
      <c r="F59" s="2" t="s">
        <v>87</v>
      </c>
      <c r="G59" s="7" t="str">
        <f t="shared" si="10"/>
        <v>49658.3437</v>
      </c>
      <c r="H59" s="23">
        <f t="shared" si="11"/>
        <v>33305</v>
      </c>
      <c r="I59" s="69" t="s">
        <v>239</v>
      </c>
      <c r="J59" s="70" t="s">
        <v>240</v>
      </c>
      <c r="K59" s="69">
        <v>33305</v>
      </c>
      <c r="L59" s="69" t="s">
        <v>241</v>
      </c>
      <c r="M59" s="70" t="s">
        <v>218</v>
      </c>
      <c r="N59" s="70" t="s">
        <v>219</v>
      </c>
      <c r="O59" s="71" t="s">
        <v>220</v>
      </c>
      <c r="P59" s="72" t="s">
        <v>226</v>
      </c>
    </row>
    <row r="60" spans="1:16" ht="12.75" customHeight="1" thickBot="1" x14ac:dyDescent="0.25">
      <c r="A60" s="23" t="str">
        <f t="shared" si="6"/>
        <v>BAVM 89 </v>
      </c>
      <c r="B60" s="2" t="str">
        <f t="shared" si="7"/>
        <v>I</v>
      </c>
      <c r="C60" s="23">
        <f t="shared" si="8"/>
        <v>49688.305200000003</v>
      </c>
      <c r="D60" s="7" t="str">
        <f t="shared" si="9"/>
        <v>vis</v>
      </c>
      <c r="E60" s="68">
        <f>VLOOKUP(C60,'Active 1'!C$21:E$971,3,FALSE)</f>
        <v>1056.9967473349745</v>
      </c>
      <c r="F60" s="2" t="s">
        <v>87</v>
      </c>
      <c r="G60" s="7" t="str">
        <f t="shared" si="10"/>
        <v>49688.3052</v>
      </c>
      <c r="H60" s="23">
        <f t="shared" si="11"/>
        <v>33351</v>
      </c>
      <c r="I60" s="69" t="s">
        <v>242</v>
      </c>
      <c r="J60" s="70" t="s">
        <v>243</v>
      </c>
      <c r="K60" s="69">
        <v>33351</v>
      </c>
      <c r="L60" s="69" t="s">
        <v>244</v>
      </c>
      <c r="M60" s="70" t="s">
        <v>218</v>
      </c>
      <c r="N60" s="70" t="s">
        <v>219</v>
      </c>
      <c r="O60" s="71" t="s">
        <v>245</v>
      </c>
      <c r="P60" s="72" t="s">
        <v>226</v>
      </c>
    </row>
    <row r="61" spans="1:16" ht="12.75" customHeight="1" thickBot="1" x14ac:dyDescent="0.25">
      <c r="A61" s="23" t="str">
        <f t="shared" si="6"/>
        <v>BAVM 89 </v>
      </c>
      <c r="B61" s="2" t="str">
        <f t="shared" si="7"/>
        <v>I</v>
      </c>
      <c r="C61" s="23">
        <f t="shared" si="8"/>
        <v>50000.512699999999</v>
      </c>
      <c r="D61" s="7" t="str">
        <f t="shared" si="9"/>
        <v>vis</v>
      </c>
      <c r="E61" s="68">
        <f>VLOOKUP(C61,'Active 1'!C$21:E$971,3,FALSE)</f>
        <v>1702.9931967158857</v>
      </c>
      <c r="F61" s="2" t="s">
        <v>87</v>
      </c>
      <c r="G61" s="7" t="str">
        <f t="shared" si="10"/>
        <v>50000.5127</v>
      </c>
      <c r="H61" s="23">
        <f t="shared" si="11"/>
        <v>33830</v>
      </c>
      <c r="I61" s="69" t="s">
        <v>246</v>
      </c>
      <c r="J61" s="70" t="s">
        <v>247</v>
      </c>
      <c r="K61" s="69">
        <v>33830</v>
      </c>
      <c r="L61" s="69" t="s">
        <v>248</v>
      </c>
      <c r="M61" s="70" t="s">
        <v>218</v>
      </c>
      <c r="N61" s="70" t="s">
        <v>219</v>
      </c>
      <c r="O61" s="71" t="s">
        <v>220</v>
      </c>
      <c r="P61" s="72" t="s">
        <v>226</v>
      </c>
    </row>
    <row r="62" spans="1:16" ht="12.75" customHeight="1" thickBot="1" x14ac:dyDescent="0.25">
      <c r="A62" s="23" t="str">
        <f t="shared" si="6"/>
        <v>BAVM 89 </v>
      </c>
      <c r="B62" s="2" t="str">
        <f t="shared" si="7"/>
        <v>II</v>
      </c>
      <c r="C62" s="23">
        <f t="shared" si="8"/>
        <v>50291.456299999998</v>
      </c>
      <c r="D62" s="7" t="str">
        <f t="shared" si="9"/>
        <v>vis</v>
      </c>
      <c r="E62" s="68">
        <f>VLOOKUP(C62,'Active 1'!C$21:E$971,3,FALSE)</f>
        <v>2304.9919717936823</v>
      </c>
      <c r="F62" s="2" t="s">
        <v>87</v>
      </c>
      <c r="G62" s="7" t="str">
        <f t="shared" si="10"/>
        <v>50291.4563</v>
      </c>
      <c r="H62" s="23">
        <f t="shared" si="11"/>
        <v>34276.5</v>
      </c>
      <c r="I62" s="69" t="s">
        <v>249</v>
      </c>
      <c r="J62" s="70" t="s">
        <v>250</v>
      </c>
      <c r="K62" s="69">
        <v>34276.5</v>
      </c>
      <c r="L62" s="69" t="s">
        <v>251</v>
      </c>
      <c r="M62" s="70" t="s">
        <v>218</v>
      </c>
      <c r="N62" s="70" t="s">
        <v>219</v>
      </c>
      <c r="O62" s="71" t="s">
        <v>245</v>
      </c>
      <c r="P62" s="72" t="s">
        <v>226</v>
      </c>
    </row>
    <row r="63" spans="1:16" ht="12.75" customHeight="1" thickBot="1" x14ac:dyDescent="0.25">
      <c r="A63" s="23" t="str">
        <f t="shared" si="6"/>
        <v> BBS 118 </v>
      </c>
      <c r="B63" s="2" t="str">
        <f t="shared" si="7"/>
        <v>II</v>
      </c>
      <c r="C63" s="23">
        <f t="shared" si="8"/>
        <v>51017.37</v>
      </c>
      <c r="D63" s="7" t="str">
        <f t="shared" si="9"/>
        <v>vis</v>
      </c>
      <c r="E63" s="68">
        <f>VLOOKUP(C63,'Active 1'!C$21:E$971,3,FALSE)</f>
        <v>3806.9984026352463</v>
      </c>
      <c r="F63" s="2" t="s">
        <v>87</v>
      </c>
      <c r="G63" s="7" t="str">
        <f t="shared" si="10"/>
        <v>51017.37</v>
      </c>
      <c r="H63" s="23">
        <f t="shared" si="11"/>
        <v>35390.5</v>
      </c>
      <c r="I63" s="69" t="s">
        <v>258</v>
      </c>
      <c r="J63" s="70" t="s">
        <v>259</v>
      </c>
      <c r="K63" s="69">
        <v>35390.5</v>
      </c>
      <c r="L63" s="69" t="s">
        <v>260</v>
      </c>
      <c r="M63" s="70" t="s">
        <v>218</v>
      </c>
      <c r="N63" s="70" t="s">
        <v>255</v>
      </c>
      <c r="O63" s="71" t="s">
        <v>256</v>
      </c>
      <c r="P63" s="71" t="s">
        <v>261</v>
      </c>
    </row>
    <row r="64" spans="1:16" ht="12.75" customHeight="1" thickBot="1" x14ac:dyDescent="0.25">
      <c r="A64" s="23" t="str">
        <f t="shared" si="6"/>
        <v>BAVM 117 </v>
      </c>
      <c r="B64" s="2" t="str">
        <f t="shared" si="7"/>
        <v>II</v>
      </c>
      <c r="C64" s="23">
        <f t="shared" si="8"/>
        <v>51120.3145</v>
      </c>
      <c r="D64" s="7" t="str">
        <f t="shared" si="9"/>
        <v>vis</v>
      </c>
      <c r="E64" s="68">
        <f>VLOOKUP(C64,'Active 1'!C$21:E$971,3,FALSE)</f>
        <v>4020.0034761305737</v>
      </c>
      <c r="F64" s="2" t="s">
        <v>87</v>
      </c>
      <c r="G64" s="7" t="str">
        <f t="shared" si="10"/>
        <v>51120.3145</v>
      </c>
      <c r="H64" s="23">
        <f t="shared" si="11"/>
        <v>35548.5</v>
      </c>
      <c r="I64" s="69" t="s">
        <v>262</v>
      </c>
      <c r="J64" s="70" t="s">
        <v>263</v>
      </c>
      <c r="K64" s="69">
        <v>35548.5</v>
      </c>
      <c r="L64" s="69" t="s">
        <v>264</v>
      </c>
      <c r="M64" s="70" t="s">
        <v>218</v>
      </c>
      <c r="N64" s="70" t="s">
        <v>219</v>
      </c>
      <c r="O64" s="71" t="s">
        <v>245</v>
      </c>
      <c r="P64" s="72" t="s">
        <v>265</v>
      </c>
    </row>
    <row r="65" spans="1:16" ht="12.75" customHeight="1" thickBot="1" x14ac:dyDescent="0.25">
      <c r="A65" s="23" t="str">
        <f t="shared" si="6"/>
        <v>BAVM 152 </v>
      </c>
      <c r="B65" s="2" t="str">
        <f t="shared" si="7"/>
        <v>I</v>
      </c>
      <c r="C65" s="23">
        <f t="shared" si="8"/>
        <v>52114.448799999998</v>
      </c>
      <c r="D65" s="7" t="str">
        <f t="shared" si="9"/>
        <v>vis</v>
      </c>
      <c r="E65" s="68">
        <f>VLOOKUP(C65,'Active 1'!C$21:E$971,3,FALSE)</f>
        <v>6076.9919469641782</v>
      </c>
      <c r="F65" s="2" t="s">
        <v>87</v>
      </c>
      <c r="G65" s="7" t="str">
        <f t="shared" si="10"/>
        <v>52114.4488</v>
      </c>
      <c r="H65" s="23">
        <f t="shared" si="11"/>
        <v>37074</v>
      </c>
      <c r="I65" s="69" t="s">
        <v>266</v>
      </c>
      <c r="J65" s="70" t="s">
        <v>267</v>
      </c>
      <c r="K65" s="69">
        <v>37074</v>
      </c>
      <c r="L65" s="69" t="s">
        <v>268</v>
      </c>
      <c r="M65" s="70" t="s">
        <v>218</v>
      </c>
      <c r="N65" s="70" t="s">
        <v>219</v>
      </c>
      <c r="O65" s="71" t="s">
        <v>245</v>
      </c>
      <c r="P65" s="72" t="s">
        <v>269</v>
      </c>
    </row>
    <row r="66" spans="1:16" ht="12.75" customHeight="1" thickBot="1" x14ac:dyDescent="0.25">
      <c r="A66" s="23" t="str">
        <f t="shared" si="6"/>
        <v>BAVM 158 </v>
      </c>
      <c r="B66" s="2" t="str">
        <f t="shared" si="7"/>
        <v>II</v>
      </c>
      <c r="C66" s="23">
        <f t="shared" si="8"/>
        <v>52476.436600000001</v>
      </c>
      <c r="D66" s="7" t="str">
        <f t="shared" si="9"/>
        <v>vis</v>
      </c>
      <c r="E66" s="68">
        <f>VLOOKUP(C66,'Active 1'!C$21:E$971,3,FALSE)</f>
        <v>6825.9900764748772</v>
      </c>
      <c r="F66" s="2" t="s">
        <v>87</v>
      </c>
      <c r="G66" s="7" t="str">
        <f t="shared" si="10"/>
        <v>52476.4366</v>
      </c>
      <c r="H66" s="23">
        <f t="shared" si="11"/>
        <v>37629.5</v>
      </c>
      <c r="I66" s="69" t="s">
        <v>270</v>
      </c>
      <c r="J66" s="70" t="s">
        <v>271</v>
      </c>
      <c r="K66" s="69">
        <v>37629.5</v>
      </c>
      <c r="L66" s="69" t="s">
        <v>272</v>
      </c>
      <c r="M66" s="70" t="s">
        <v>218</v>
      </c>
      <c r="N66" s="70" t="s">
        <v>219</v>
      </c>
      <c r="O66" s="71" t="s">
        <v>245</v>
      </c>
      <c r="P66" s="72" t="s">
        <v>273</v>
      </c>
    </row>
    <row r="67" spans="1:16" ht="12.75" customHeight="1" thickBot="1" x14ac:dyDescent="0.25">
      <c r="A67" s="23" t="str">
        <f t="shared" si="6"/>
        <v>IBVS 5371 </v>
      </c>
      <c r="B67" s="2" t="str">
        <f t="shared" si="7"/>
        <v>I</v>
      </c>
      <c r="C67" s="23">
        <f t="shared" si="8"/>
        <v>52538.780200000001</v>
      </c>
      <c r="D67" s="7" t="str">
        <f t="shared" si="9"/>
        <v>vis</v>
      </c>
      <c r="E67" s="68">
        <f>VLOOKUP(C67,'Active 1'!C$21:E$971,3,FALSE)</f>
        <v>6954.9867989803397</v>
      </c>
      <c r="F67" s="2" t="s">
        <v>87</v>
      </c>
      <c r="G67" s="7" t="str">
        <f t="shared" si="10"/>
        <v>52538.7802</v>
      </c>
      <c r="H67" s="23">
        <f t="shared" si="11"/>
        <v>37725</v>
      </c>
      <c r="I67" s="69" t="s">
        <v>274</v>
      </c>
      <c r="J67" s="70" t="s">
        <v>275</v>
      </c>
      <c r="K67" s="69">
        <v>37725</v>
      </c>
      <c r="L67" s="69" t="s">
        <v>276</v>
      </c>
      <c r="M67" s="70" t="s">
        <v>218</v>
      </c>
      <c r="N67" s="70" t="s">
        <v>255</v>
      </c>
      <c r="O67" s="71" t="s">
        <v>277</v>
      </c>
      <c r="P67" s="72" t="s">
        <v>278</v>
      </c>
    </row>
    <row r="68" spans="1:16" ht="12.75" customHeight="1" thickBot="1" x14ac:dyDescent="0.25">
      <c r="A68" s="23" t="str">
        <f t="shared" si="6"/>
        <v>IBVS 5602 </v>
      </c>
      <c r="B68" s="2" t="str">
        <f t="shared" si="7"/>
        <v>I</v>
      </c>
      <c r="C68" s="23">
        <f t="shared" si="8"/>
        <v>53172.864699999998</v>
      </c>
      <c r="D68" s="7" t="str">
        <f t="shared" si="9"/>
        <v>vis</v>
      </c>
      <c r="E68" s="68">
        <f>VLOOKUP(C68,'Active 1'!C$21:E$971,3,FALSE)</f>
        <v>8266.9871052108847</v>
      </c>
      <c r="F68" s="2" t="s">
        <v>87</v>
      </c>
      <c r="G68" s="7" t="str">
        <f t="shared" si="10"/>
        <v>53172.8647</v>
      </c>
      <c r="H68" s="23">
        <f t="shared" si="11"/>
        <v>38698</v>
      </c>
      <c r="I68" s="69" t="s">
        <v>279</v>
      </c>
      <c r="J68" s="70" t="s">
        <v>280</v>
      </c>
      <c r="K68" s="69">
        <v>38698</v>
      </c>
      <c r="L68" s="69" t="s">
        <v>281</v>
      </c>
      <c r="M68" s="70" t="s">
        <v>218</v>
      </c>
      <c r="N68" s="70" t="s">
        <v>255</v>
      </c>
      <c r="O68" s="71" t="s">
        <v>277</v>
      </c>
      <c r="P68" s="72" t="s">
        <v>282</v>
      </c>
    </row>
    <row r="69" spans="1:16" ht="12.75" customHeight="1" thickBot="1" x14ac:dyDescent="0.25">
      <c r="A69" s="23" t="str">
        <f t="shared" si="6"/>
        <v>BAVM 173 </v>
      </c>
      <c r="B69" s="2" t="str">
        <f t="shared" si="7"/>
        <v>I</v>
      </c>
      <c r="C69" s="23">
        <f t="shared" si="8"/>
        <v>53225.543100000003</v>
      </c>
      <c r="D69" s="7" t="str">
        <f t="shared" si="9"/>
        <v>vis</v>
      </c>
      <c r="E69" s="68">
        <f>VLOOKUP(C69,'Active 1'!C$21:E$971,3,FALSE)</f>
        <v>8375.9853174866003</v>
      </c>
      <c r="F69" s="2" t="s">
        <v>87</v>
      </c>
      <c r="G69" s="7" t="str">
        <f t="shared" si="10"/>
        <v>53225.5431</v>
      </c>
      <c r="H69" s="23">
        <f t="shared" si="11"/>
        <v>38779</v>
      </c>
      <c r="I69" s="69" t="s">
        <v>283</v>
      </c>
      <c r="J69" s="70" t="s">
        <v>284</v>
      </c>
      <c r="K69" s="69">
        <v>38779</v>
      </c>
      <c r="L69" s="69" t="s">
        <v>285</v>
      </c>
      <c r="M69" s="70" t="s">
        <v>218</v>
      </c>
      <c r="N69" s="70" t="s">
        <v>286</v>
      </c>
      <c r="O69" s="71" t="s">
        <v>287</v>
      </c>
      <c r="P69" s="72" t="s">
        <v>288</v>
      </c>
    </row>
    <row r="70" spans="1:16" ht="12.75" customHeight="1" thickBot="1" x14ac:dyDescent="0.25">
      <c r="A70" s="23" t="str">
        <f t="shared" si="6"/>
        <v>BAVM 173 </v>
      </c>
      <c r="B70" s="2" t="str">
        <f t="shared" si="7"/>
        <v>II</v>
      </c>
      <c r="C70" s="23">
        <f t="shared" si="8"/>
        <v>53226.513400000003</v>
      </c>
      <c r="D70" s="7" t="str">
        <f t="shared" si="9"/>
        <v>vis</v>
      </c>
      <c r="E70" s="68">
        <f>VLOOKUP(C70,'Active 1'!C$21:E$971,3,FALSE)</f>
        <v>8377.9929898033606</v>
      </c>
      <c r="F70" s="2" t="s">
        <v>87</v>
      </c>
      <c r="G70" s="7" t="str">
        <f t="shared" si="10"/>
        <v>53226.5134</v>
      </c>
      <c r="H70" s="23">
        <f t="shared" si="11"/>
        <v>38780.5</v>
      </c>
      <c r="I70" s="69" t="s">
        <v>289</v>
      </c>
      <c r="J70" s="70" t="s">
        <v>290</v>
      </c>
      <c r="K70" s="69" t="s">
        <v>291</v>
      </c>
      <c r="L70" s="69" t="s">
        <v>292</v>
      </c>
      <c r="M70" s="70" t="s">
        <v>218</v>
      </c>
      <c r="N70" s="70" t="s">
        <v>286</v>
      </c>
      <c r="O70" s="71" t="s">
        <v>287</v>
      </c>
      <c r="P70" s="72" t="s">
        <v>288</v>
      </c>
    </row>
    <row r="71" spans="1:16" ht="12.75" customHeight="1" thickBot="1" x14ac:dyDescent="0.25">
      <c r="A71" s="23" t="str">
        <f t="shared" si="6"/>
        <v>BAVM 178 </v>
      </c>
      <c r="B71" s="2" t="str">
        <f t="shared" si="7"/>
        <v>II</v>
      </c>
      <c r="C71" s="23">
        <f t="shared" si="8"/>
        <v>53619.427199999998</v>
      </c>
      <c r="D71" s="7" t="str">
        <f t="shared" si="9"/>
        <v>vis</v>
      </c>
      <c r="E71" s="68">
        <f>VLOOKUP(C71,'Active 1'!C$21:E$971,3,FALSE)</f>
        <v>9190.9808895583647</v>
      </c>
      <c r="F71" s="2" t="s">
        <v>87</v>
      </c>
      <c r="G71" s="7" t="str">
        <f t="shared" si="10"/>
        <v>53619.4272</v>
      </c>
      <c r="H71" s="23">
        <f t="shared" si="11"/>
        <v>39383.5</v>
      </c>
      <c r="I71" s="69" t="s">
        <v>293</v>
      </c>
      <c r="J71" s="70" t="s">
        <v>294</v>
      </c>
      <c r="K71" s="69" t="s">
        <v>295</v>
      </c>
      <c r="L71" s="69" t="s">
        <v>296</v>
      </c>
      <c r="M71" s="70" t="s">
        <v>297</v>
      </c>
      <c r="N71" s="70" t="s">
        <v>286</v>
      </c>
      <c r="O71" s="71" t="s">
        <v>245</v>
      </c>
      <c r="P71" s="72" t="s">
        <v>298</v>
      </c>
    </row>
    <row r="72" spans="1:16" ht="12.75" customHeight="1" thickBot="1" x14ac:dyDescent="0.25">
      <c r="A72" s="23" t="str">
        <f t="shared" si="6"/>
        <v>BAVM 178 </v>
      </c>
      <c r="B72" s="2" t="str">
        <f t="shared" si="7"/>
        <v>I</v>
      </c>
      <c r="C72" s="23">
        <f t="shared" si="8"/>
        <v>53631.5121</v>
      </c>
      <c r="D72" s="7" t="str">
        <f t="shared" si="9"/>
        <v>vis</v>
      </c>
      <c r="E72" s="68">
        <f>VLOOKUP(C72,'Active 1'!C$21:E$971,3,FALSE)</f>
        <v>9215.9860623717177</v>
      </c>
      <c r="F72" s="2" t="s">
        <v>87</v>
      </c>
      <c r="G72" s="7" t="str">
        <f t="shared" si="10"/>
        <v>53631.5121</v>
      </c>
      <c r="H72" s="23">
        <f t="shared" si="11"/>
        <v>39402</v>
      </c>
      <c r="I72" s="69" t="s">
        <v>299</v>
      </c>
      <c r="J72" s="70" t="s">
        <v>300</v>
      </c>
      <c r="K72" s="69" t="s">
        <v>301</v>
      </c>
      <c r="L72" s="69" t="s">
        <v>302</v>
      </c>
      <c r="M72" s="70" t="s">
        <v>297</v>
      </c>
      <c r="N72" s="70" t="s">
        <v>286</v>
      </c>
      <c r="O72" s="71" t="s">
        <v>303</v>
      </c>
      <c r="P72" s="72" t="s">
        <v>298</v>
      </c>
    </row>
    <row r="73" spans="1:16" ht="12.75" customHeight="1" thickBot="1" x14ac:dyDescent="0.25">
      <c r="A73" s="23" t="str">
        <f t="shared" si="6"/>
        <v>BAVM 186 </v>
      </c>
      <c r="B73" s="2" t="str">
        <f t="shared" si="7"/>
        <v>II</v>
      </c>
      <c r="C73" s="23">
        <f t="shared" si="8"/>
        <v>53935.504800000002</v>
      </c>
      <c r="D73" s="7" t="str">
        <f t="shared" si="9"/>
        <v>vis</v>
      </c>
      <c r="E73" s="68">
        <f>VLOOKUP(C73,'Active 1'!C$21:E$971,3,FALSE)</f>
        <v>9844.9850609150581</v>
      </c>
      <c r="F73" s="2" t="s">
        <v>87</v>
      </c>
      <c r="G73" s="7" t="str">
        <f t="shared" si="10"/>
        <v>53935.5048</v>
      </c>
      <c r="H73" s="23">
        <f t="shared" si="11"/>
        <v>39868.5</v>
      </c>
      <c r="I73" s="69" t="s">
        <v>304</v>
      </c>
      <c r="J73" s="70" t="s">
        <v>305</v>
      </c>
      <c r="K73" s="69" t="s">
        <v>306</v>
      </c>
      <c r="L73" s="69" t="s">
        <v>307</v>
      </c>
      <c r="M73" s="70" t="s">
        <v>297</v>
      </c>
      <c r="N73" s="70" t="s">
        <v>286</v>
      </c>
      <c r="O73" s="71" t="s">
        <v>303</v>
      </c>
      <c r="P73" s="72" t="s">
        <v>308</v>
      </c>
    </row>
    <row r="74" spans="1:16" ht="12.75" customHeight="1" thickBot="1" x14ac:dyDescent="0.25">
      <c r="A74" s="23" t="str">
        <f t="shared" si="6"/>
        <v>BAVM 215 </v>
      </c>
      <c r="B74" s="2" t="str">
        <f t="shared" si="7"/>
        <v>I</v>
      </c>
      <c r="C74" s="23">
        <f t="shared" si="8"/>
        <v>55397.475899999998</v>
      </c>
      <c r="D74" s="7" t="str">
        <f t="shared" si="9"/>
        <v>CCD</v>
      </c>
      <c r="E74" s="68">
        <f>VLOOKUP(C74,'Active 1'!C$21:E$971,3,FALSE)</f>
        <v>12869.986509302786</v>
      </c>
      <c r="F74" s="2" t="str">
        <f>LEFT(M74,1)</f>
        <v>C</v>
      </c>
      <c r="G74" s="7" t="str">
        <f t="shared" si="10"/>
        <v>55397.4759</v>
      </c>
      <c r="H74" s="23">
        <f t="shared" si="11"/>
        <v>42112</v>
      </c>
      <c r="I74" s="69" t="s">
        <v>336</v>
      </c>
      <c r="J74" s="70" t="s">
        <v>337</v>
      </c>
      <c r="K74" s="69" t="s">
        <v>338</v>
      </c>
      <c r="L74" s="69" t="s">
        <v>339</v>
      </c>
      <c r="M74" s="70" t="s">
        <v>297</v>
      </c>
      <c r="N74" s="70" t="s">
        <v>286</v>
      </c>
      <c r="O74" s="71" t="s">
        <v>245</v>
      </c>
      <c r="P74" s="72" t="s">
        <v>340</v>
      </c>
    </row>
    <row r="75" spans="1:16" ht="12.75" customHeight="1" thickBot="1" x14ac:dyDescent="0.25">
      <c r="A75" s="23" t="str">
        <f t="shared" ref="A75:A85" si="12">P75</f>
        <v>BAVM 215 </v>
      </c>
      <c r="B75" s="2" t="str">
        <f t="shared" ref="B75:B85" si="13">IF(H75=INT(H75),"I","II")</f>
        <v>I</v>
      </c>
      <c r="C75" s="23">
        <f t="shared" ref="C75:C85" si="14">1*G75</f>
        <v>55429.371099999997</v>
      </c>
      <c r="D75" s="7" t="str">
        <f t="shared" ref="D75:D85" si="15">VLOOKUP(F75,I$1:J$5,2,FALSE)</f>
        <v>CCD</v>
      </c>
      <c r="E75" s="68">
        <f>VLOOKUP(C75,'Active 1'!C$21:E$971,3,FALSE)</f>
        <v>12935.981675825991</v>
      </c>
      <c r="F75" s="2" t="str">
        <f>LEFT(M75,1)</f>
        <v>C</v>
      </c>
      <c r="G75" s="7" t="str">
        <f t="shared" ref="G75:G85" si="16">MID(I75,3,LEN(I75)-3)</f>
        <v>55429.3711</v>
      </c>
      <c r="H75" s="23">
        <f t="shared" ref="H75:H85" si="17">1*K75</f>
        <v>42161</v>
      </c>
      <c r="I75" s="69" t="s">
        <v>341</v>
      </c>
      <c r="J75" s="70" t="s">
        <v>342</v>
      </c>
      <c r="K75" s="69" t="s">
        <v>343</v>
      </c>
      <c r="L75" s="69" t="s">
        <v>344</v>
      </c>
      <c r="M75" s="70" t="s">
        <v>297</v>
      </c>
      <c r="N75" s="70" t="s">
        <v>286</v>
      </c>
      <c r="O75" s="71" t="s">
        <v>245</v>
      </c>
      <c r="P75" s="72" t="s">
        <v>340</v>
      </c>
    </row>
    <row r="76" spans="1:16" ht="12.75" customHeight="1" thickBot="1" x14ac:dyDescent="0.25">
      <c r="A76" s="23" t="str">
        <f t="shared" si="12"/>
        <v>IBVS 6011 </v>
      </c>
      <c r="B76" s="2" t="str">
        <f t="shared" si="13"/>
        <v>II</v>
      </c>
      <c r="C76" s="23">
        <f t="shared" si="14"/>
        <v>55854.671900000001</v>
      </c>
      <c r="D76" s="7" t="str">
        <f t="shared" si="15"/>
        <v>vis</v>
      </c>
      <c r="E76" s="68">
        <f>VLOOKUP(C76,'Active 1'!C$21:E$971,3,FALSE)</f>
        <v>13815.982337946109</v>
      </c>
      <c r="F76" s="2" t="s">
        <v>87</v>
      </c>
      <c r="G76" s="7" t="str">
        <f t="shared" si="16"/>
        <v>55854.6719</v>
      </c>
      <c r="H76" s="23">
        <f t="shared" si="17"/>
        <v>42813.5</v>
      </c>
      <c r="I76" s="69" t="s">
        <v>345</v>
      </c>
      <c r="J76" s="70" t="s">
        <v>346</v>
      </c>
      <c r="K76" s="69" t="s">
        <v>347</v>
      </c>
      <c r="L76" s="69" t="s">
        <v>348</v>
      </c>
      <c r="M76" s="70" t="s">
        <v>297</v>
      </c>
      <c r="N76" s="70" t="s">
        <v>87</v>
      </c>
      <c r="O76" s="71" t="s">
        <v>349</v>
      </c>
      <c r="P76" s="72" t="s">
        <v>350</v>
      </c>
    </row>
    <row r="77" spans="1:16" ht="12.75" customHeight="1" thickBot="1" x14ac:dyDescent="0.25">
      <c r="A77" s="23" t="str">
        <f t="shared" si="12"/>
        <v>IBVS 6042 </v>
      </c>
      <c r="B77" s="2" t="str">
        <f t="shared" si="13"/>
        <v>I</v>
      </c>
      <c r="C77" s="23">
        <f t="shared" si="14"/>
        <v>56214.724699999999</v>
      </c>
      <c r="D77" s="7" t="str">
        <f t="shared" si="15"/>
        <v>vis</v>
      </c>
      <c r="E77" s="68">
        <f>VLOOKUP(C77,'Active 1'!C$21:E$971,3,FALSE)</f>
        <v>14560.97670992518</v>
      </c>
      <c r="F77" s="2" t="s">
        <v>87</v>
      </c>
      <c r="G77" s="7" t="str">
        <f t="shared" si="16"/>
        <v>56214.7247</v>
      </c>
      <c r="H77" s="23">
        <f t="shared" si="17"/>
        <v>43366</v>
      </c>
      <c r="I77" s="69" t="s">
        <v>351</v>
      </c>
      <c r="J77" s="70" t="s">
        <v>352</v>
      </c>
      <c r="K77" s="69" t="s">
        <v>353</v>
      </c>
      <c r="L77" s="69" t="s">
        <v>354</v>
      </c>
      <c r="M77" s="70" t="s">
        <v>297</v>
      </c>
      <c r="N77" s="70" t="s">
        <v>87</v>
      </c>
      <c r="O77" s="71" t="s">
        <v>349</v>
      </c>
      <c r="P77" s="72" t="s">
        <v>355</v>
      </c>
    </row>
    <row r="78" spans="1:16" ht="12.75" customHeight="1" thickBot="1" x14ac:dyDescent="0.25">
      <c r="A78" s="23" t="str">
        <f t="shared" si="12"/>
        <v>BAVM 238 </v>
      </c>
      <c r="B78" s="2" t="str">
        <f t="shared" si="13"/>
        <v>I</v>
      </c>
      <c r="C78" s="23">
        <f t="shared" si="14"/>
        <v>56783.565000000002</v>
      </c>
      <c r="D78" s="7" t="str">
        <f t="shared" si="15"/>
        <v>vis</v>
      </c>
      <c r="E78" s="68">
        <f>VLOOKUP(C78,'Active 1'!C$21:E$971,3,FALSE)</f>
        <v>15737.978588690996</v>
      </c>
      <c r="F78" s="2" t="s">
        <v>87</v>
      </c>
      <c r="G78" s="7" t="str">
        <f t="shared" si="16"/>
        <v>56783.5650</v>
      </c>
      <c r="H78" s="23">
        <f t="shared" si="17"/>
        <v>44239</v>
      </c>
      <c r="I78" s="69" t="s">
        <v>356</v>
      </c>
      <c r="J78" s="70" t="s">
        <v>357</v>
      </c>
      <c r="K78" s="69" t="s">
        <v>358</v>
      </c>
      <c r="L78" s="69" t="s">
        <v>359</v>
      </c>
      <c r="M78" s="70" t="s">
        <v>297</v>
      </c>
      <c r="N78" s="70" t="s">
        <v>219</v>
      </c>
      <c r="O78" s="71" t="s">
        <v>360</v>
      </c>
      <c r="P78" s="72" t="s">
        <v>361</v>
      </c>
    </row>
    <row r="79" spans="1:16" ht="12.75" customHeight="1" thickBot="1" x14ac:dyDescent="0.25">
      <c r="A79" s="23" t="str">
        <f t="shared" si="12"/>
        <v> MSAI 38.16 </v>
      </c>
      <c r="B79" s="2" t="str">
        <f t="shared" si="13"/>
        <v>I</v>
      </c>
      <c r="C79" s="23">
        <f t="shared" si="14"/>
        <v>37139.489000000001</v>
      </c>
      <c r="D79" s="7" t="str">
        <f t="shared" si="15"/>
        <v>vis</v>
      </c>
      <c r="E79" s="68" t="e">
        <f>VLOOKUP(C79,'Active 1'!C$21:E$971,3,FALSE)</f>
        <v>#N/A</v>
      </c>
      <c r="F79" s="2" t="s">
        <v>87</v>
      </c>
      <c r="G79" s="7" t="str">
        <f t="shared" si="16"/>
        <v>37139.489</v>
      </c>
      <c r="H79" s="23">
        <f t="shared" si="17"/>
        <v>14094</v>
      </c>
      <c r="I79" s="69" t="s">
        <v>180</v>
      </c>
      <c r="J79" s="70" t="s">
        <v>181</v>
      </c>
      <c r="K79" s="69">
        <v>14094</v>
      </c>
      <c r="L79" s="69" t="s">
        <v>182</v>
      </c>
      <c r="M79" s="70" t="s">
        <v>93</v>
      </c>
      <c r="N79" s="70"/>
      <c r="O79" s="71" t="s">
        <v>183</v>
      </c>
      <c r="P79" s="71" t="s">
        <v>184</v>
      </c>
    </row>
    <row r="80" spans="1:16" ht="12.75" customHeight="1" thickBot="1" x14ac:dyDescent="0.25">
      <c r="A80" s="23" t="str">
        <f t="shared" si="12"/>
        <v> BBS 115 </v>
      </c>
      <c r="B80" s="2" t="str">
        <f t="shared" si="13"/>
        <v>I</v>
      </c>
      <c r="C80" s="23">
        <f t="shared" si="14"/>
        <v>50685.342900000003</v>
      </c>
      <c r="D80" s="7" t="str">
        <f t="shared" si="15"/>
        <v>vis</v>
      </c>
      <c r="E80" s="68">
        <f>VLOOKUP(C80,'Active 1'!C$21:E$971,3,FALSE)</f>
        <v>3119.9927166788152</v>
      </c>
      <c r="F80" s="2" t="s">
        <v>87</v>
      </c>
      <c r="G80" s="7" t="str">
        <f t="shared" si="16"/>
        <v>50685.3429</v>
      </c>
      <c r="H80" s="23">
        <f t="shared" si="17"/>
        <v>34881</v>
      </c>
      <c r="I80" s="69" t="s">
        <v>252</v>
      </c>
      <c r="J80" s="70" t="s">
        <v>253</v>
      </c>
      <c r="K80" s="69">
        <v>34881</v>
      </c>
      <c r="L80" s="69" t="s">
        <v>254</v>
      </c>
      <c r="M80" s="70" t="s">
        <v>218</v>
      </c>
      <c r="N80" s="70" t="s">
        <v>255</v>
      </c>
      <c r="O80" s="71" t="s">
        <v>256</v>
      </c>
      <c r="P80" s="71" t="s">
        <v>257</v>
      </c>
    </row>
    <row r="81" spans="1:16" ht="12.75" customHeight="1" thickBot="1" x14ac:dyDescent="0.25">
      <c r="A81" s="23" t="str">
        <f t="shared" si="12"/>
        <v>IBVS 5760 </v>
      </c>
      <c r="B81" s="2" t="str">
        <f t="shared" si="13"/>
        <v>II</v>
      </c>
      <c r="C81" s="23">
        <f t="shared" si="14"/>
        <v>53981.9015</v>
      </c>
      <c r="D81" s="7" t="str">
        <f t="shared" si="15"/>
        <v>vis</v>
      </c>
      <c r="E81" s="68" t="e">
        <f>VLOOKUP(C81,'Active 1'!C$21:E$971,3,FALSE)</f>
        <v>#N/A</v>
      </c>
      <c r="F81" s="2" t="s">
        <v>87</v>
      </c>
      <c r="G81" s="7" t="str">
        <f t="shared" si="16"/>
        <v>53981.9015</v>
      </c>
      <c r="H81" s="23">
        <f t="shared" si="17"/>
        <v>39939.5</v>
      </c>
      <c r="I81" s="69" t="s">
        <v>309</v>
      </c>
      <c r="J81" s="70" t="s">
        <v>310</v>
      </c>
      <c r="K81" s="69" t="s">
        <v>311</v>
      </c>
      <c r="L81" s="69" t="s">
        <v>312</v>
      </c>
      <c r="M81" s="70" t="s">
        <v>297</v>
      </c>
      <c r="N81" s="70" t="s">
        <v>313</v>
      </c>
      <c r="O81" s="71" t="s">
        <v>314</v>
      </c>
      <c r="P81" s="72" t="s">
        <v>315</v>
      </c>
    </row>
    <row r="82" spans="1:16" ht="12.75" customHeight="1" thickBot="1" x14ac:dyDescent="0.25">
      <c r="A82" s="23" t="str">
        <f t="shared" si="12"/>
        <v>BAVM 193 </v>
      </c>
      <c r="B82" s="2" t="str">
        <f t="shared" si="13"/>
        <v>I</v>
      </c>
      <c r="C82" s="23">
        <f t="shared" si="14"/>
        <v>54357.421600000001</v>
      </c>
      <c r="D82" s="7" t="str">
        <f t="shared" si="15"/>
        <v>vis</v>
      </c>
      <c r="E82" s="68">
        <f>VLOOKUP(C82,'Active 1'!C$21:E$971,3,FALSE)</f>
        <v>10717.983802886849</v>
      </c>
      <c r="F82" s="2" t="s">
        <v>87</v>
      </c>
      <c r="G82" s="7" t="str">
        <f t="shared" si="16"/>
        <v>54357.4216</v>
      </c>
      <c r="H82" s="23">
        <f t="shared" si="17"/>
        <v>40516</v>
      </c>
      <c r="I82" s="69" t="s">
        <v>316</v>
      </c>
      <c r="J82" s="70" t="s">
        <v>317</v>
      </c>
      <c r="K82" s="69" t="s">
        <v>318</v>
      </c>
      <c r="L82" s="69" t="s">
        <v>319</v>
      </c>
      <c r="M82" s="70" t="s">
        <v>297</v>
      </c>
      <c r="N82" s="70" t="s">
        <v>286</v>
      </c>
      <c r="O82" s="71" t="s">
        <v>245</v>
      </c>
      <c r="P82" s="72" t="s">
        <v>320</v>
      </c>
    </row>
    <row r="83" spans="1:16" ht="12.75" customHeight="1" thickBot="1" x14ac:dyDescent="0.25">
      <c r="A83" s="23" t="str">
        <f t="shared" si="12"/>
        <v>BAVM 203 </v>
      </c>
      <c r="B83" s="2" t="str">
        <f t="shared" si="13"/>
        <v>I</v>
      </c>
      <c r="C83" s="23">
        <f t="shared" si="14"/>
        <v>54704.428200000002</v>
      </c>
      <c r="D83" s="7" t="str">
        <f t="shared" si="15"/>
        <v>CCD</v>
      </c>
      <c r="E83" s="68">
        <f>VLOOKUP(C83,'Active 1'!C$21:E$971,3,FALSE)</f>
        <v>11435.983951863875</v>
      </c>
      <c r="F83" s="2" t="str">
        <f>LEFT(M83,1)</f>
        <v>C</v>
      </c>
      <c r="G83" s="7" t="str">
        <f t="shared" si="16"/>
        <v>54704.4282</v>
      </c>
      <c r="H83" s="23">
        <f t="shared" si="17"/>
        <v>41048</v>
      </c>
      <c r="I83" s="69" t="s">
        <v>321</v>
      </c>
      <c r="J83" s="70" t="s">
        <v>322</v>
      </c>
      <c r="K83" s="69" t="s">
        <v>323</v>
      </c>
      <c r="L83" s="69" t="s">
        <v>324</v>
      </c>
      <c r="M83" s="70" t="s">
        <v>297</v>
      </c>
      <c r="N83" s="70" t="s">
        <v>286</v>
      </c>
      <c r="O83" s="71" t="s">
        <v>245</v>
      </c>
      <c r="P83" s="72" t="s">
        <v>325</v>
      </c>
    </row>
    <row r="84" spans="1:16" ht="12.75" customHeight="1" thickBot="1" x14ac:dyDescent="0.25">
      <c r="A84" s="23" t="str">
        <f t="shared" si="12"/>
        <v>BAVM 212 </v>
      </c>
      <c r="B84" s="2" t="str">
        <f t="shared" si="13"/>
        <v>I</v>
      </c>
      <c r="C84" s="23">
        <f t="shared" si="14"/>
        <v>54931.5818</v>
      </c>
      <c r="D84" s="7" t="str">
        <f t="shared" si="15"/>
        <v>CCD</v>
      </c>
      <c r="E84" s="68">
        <f>VLOOKUP(C84,'Active 1'!C$21:E$971,3,FALSE)</f>
        <v>11905.99322154539</v>
      </c>
      <c r="F84" s="2" t="str">
        <f>LEFT(M84,1)</f>
        <v>C</v>
      </c>
      <c r="G84" s="7" t="str">
        <f t="shared" si="16"/>
        <v>54931.5818</v>
      </c>
      <c r="H84" s="23">
        <f t="shared" si="17"/>
        <v>41397</v>
      </c>
      <c r="I84" s="69" t="s">
        <v>326</v>
      </c>
      <c r="J84" s="70" t="s">
        <v>327</v>
      </c>
      <c r="K84" s="69" t="s">
        <v>328</v>
      </c>
      <c r="L84" s="69" t="s">
        <v>329</v>
      </c>
      <c r="M84" s="70" t="s">
        <v>297</v>
      </c>
      <c r="N84" s="70" t="s">
        <v>219</v>
      </c>
      <c r="O84" s="71" t="s">
        <v>330</v>
      </c>
      <c r="P84" s="72" t="s">
        <v>331</v>
      </c>
    </row>
    <row r="85" spans="1:16" ht="12.75" customHeight="1" thickBot="1" x14ac:dyDescent="0.25">
      <c r="A85" s="23" t="str">
        <f t="shared" si="12"/>
        <v>BAVM 212 </v>
      </c>
      <c r="B85" s="2" t="str">
        <f t="shared" si="13"/>
        <v>II</v>
      </c>
      <c r="C85" s="23">
        <f t="shared" si="14"/>
        <v>55050.467900000003</v>
      </c>
      <c r="D85" s="7" t="str">
        <f t="shared" si="15"/>
        <v>CCD</v>
      </c>
      <c r="E85" s="68">
        <f>VLOOKUP(C85,'Active 1'!C$21:E$971,3,FALSE)</f>
        <v>12151.983463550298</v>
      </c>
      <c r="F85" s="2" t="str">
        <f>LEFT(M85,1)</f>
        <v>C</v>
      </c>
      <c r="G85" s="7" t="str">
        <f t="shared" si="16"/>
        <v>55050.4679</v>
      </c>
      <c r="H85" s="23">
        <f t="shared" si="17"/>
        <v>41579.5</v>
      </c>
      <c r="I85" s="69" t="s">
        <v>332</v>
      </c>
      <c r="J85" s="70" t="s">
        <v>333</v>
      </c>
      <c r="K85" s="69" t="s">
        <v>334</v>
      </c>
      <c r="L85" s="69" t="s">
        <v>335</v>
      </c>
      <c r="M85" s="70" t="s">
        <v>297</v>
      </c>
      <c r="N85" s="70" t="s">
        <v>286</v>
      </c>
      <c r="O85" s="71" t="s">
        <v>245</v>
      </c>
      <c r="P85" s="72" t="s">
        <v>331</v>
      </c>
    </row>
    <row r="86" spans="1:16" x14ac:dyDescent="0.2">
      <c r="B86" s="2"/>
      <c r="F86" s="2"/>
    </row>
    <row r="87" spans="1:16" x14ac:dyDescent="0.2">
      <c r="B87" s="2"/>
      <c r="F87" s="2"/>
    </row>
    <row r="88" spans="1:16" x14ac:dyDescent="0.2">
      <c r="B88" s="2"/>
      <c r="F88" s="2"/>
    </row>
    <row r="89" spans="1:16" x14ac:dyDescent="0.2">
      <c r="B89" s="2"/>
      <c r="F89" s="2"/>
    </row>
    <row r="90" spans="1:16" x14ac:dyDescent="0.2">
      <c r="B90" s="2"/>
      <c r="F90" s="2"/>
    </row>
    <row r="91" spans="1:16" x14ac:dyDescent="0.2">
      <c r="B91" s="2"/>
      <c r="F91" s="2"/>
    </row>
    <row r="92" spans="1:16" x14ac:dyDescent="0.2">
      <c r="B92" s="2"/>
      <c r="F92" s="2"/>
    </row>
    <row r="93" spans="1:16" x14ac:dyDescent="0.2">
      <c r="B93" s="2"/>
      <c r="F93" s="2"/>
    </row>
    <row r="94" spans="1:16" x14ac:dyDescent="0.2">
      <c r="B94" s="2"/>
      <c r="F94" s="2"/>
    </row>
    <row r="95" spans="1:16" x14ac:dyDescent="0.2">
      <c r="B95" s="2"/>
      <c r="F95" s="2"/>
    </row>
    <row r="96" spans="1:1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</sheetData>
  <phoneticPr fontId="9" type="noConversion"/>
  <hyperlinks>
    <hyperlink ref="P48" r:id="rId1" display="http://www.bav-astro.de/sfs/BAVM_link.php?BAVMnr=56"/>
    <hyperlink ref="P49" r:id="rId2" display="http://www.bav-astro.de/sfs/BAVM_link.php?BAVMnr=56"/>
    <hyperlink ref="P50" r:id="rId3" display="http://www.bav-astro.de/sfs/BAVM_link.php?BAVMnr=68"/>
    <hyperlink ref="P51" r:id="rId4" display="http://www.bav-astro.de/sfs/BAVM_link.php?BAVMnr=68"/>
    <hyperlink ref="P52" r:id="rId5" display="http://www.bav-astro.de/sfs/BAVM_link.php?BAVMnr=68"/>
    <hyperlink ref="P53" r:id="rId6" display="http://www.bav-astro.de/sfs/BAVM_link.php?BAVMnr=68"/>
    <hyperlink ref="P54" r:id="rId7" display="http://www.bav-astro.de/sfs/BAVM_link.php?BAVMnr=89"/>
    <hyperlink ref="P55" r:id="rId8" display="http://www.bav-astro.de/sfs/BAVM_link.php?BAVMnr=89"/>
    <hyperlink ref="P56" r:id="rId9" display="http://www.bav-astro.de/sfs/BAVM_link.php?BAVMnr=89"/>
    <hyperlink ref="P57" r:id="rId10" display="http://www.bav-astro.de/sfs/BAVM_link.php?BAVMnr=89"/>
    <hyperlink ref="P58" r:id="rId11" display="http://www.bav-astro.de/sfs/BAVM_link.php?BAVMnr=89"/>
    <hyperlink ref="P59" r:id="rId12" display="http://www.bav-astro.de/sfs/BAVM_link.php?BAVMnr=89"/>
    <hyperlink ref="P60" r:id="rId13" display="http://www.bav-astro.de/sfs/BAVM_link.php?BAVMnr=89"/>
    <hyperlink ref="P61" r:id="rId14" display="http://www.bav-astro.de/sfs/BAVM_link.php?BAVMnr=89"/>
    <hyperlink ref="P62" r:id="rId15" display="http://www.bav-astro.de/sfs/BAVM_link.php?BAVMnr=89"/>
    <hyperlink ref="P64" r:id="rId16" display="http://www.bav-astro.de/sfs/BAVM_link.php?BAVMnr=117"/>
    <hyperlink ref="P65" r:id="rId17" display="http://www.bav-astro.de/sfs/BAVM_link.php?BAVMnr=152"/>
    <hyperlink ref="P66" r:id="rId18" display="http://www.bav-astro.de/sfs/BAVM_link.php?BAVMnr=158"/>
    <hyperlink ref="P67" r:id="rId19" display="http://www.konkoly.hu/cgi-bin/IBVS?5371"/>
    <hyperlink ref="P68" r:id="rId20" display="http://www.konkoly.hu/cgi-bin/IBVS?5602"/>
    <hyperlink ref="P69" r:id="rId21" display="http://www.bav-astro.de/sfs/BAVM_link.php?BAVMnr=173"/>
    <hyperlink ref="P70" r:id="rId22" display="http://www.bav-astro.de/sfs/BAVM_link.php?BAVMnr=173"/>
    <hyperlink ref="P71" r:id="rId23" display="http://www.bav-astro.de/sfs/BAVM_link.php?BAVMnr=178"/>
    <hyperlink ref="P72" r:id="rId24" display="http://www.bav-astro.de/sfs/BAVM_link.php?BAVMnr=178"/>
    <hyperlink ref="P73" r:id="rId25" display="http://www.bav-astro.de/sfs/BAVM_link.php?BAVMnr=186"/>
    <hyperlink ref="P81" r:id="rId26" display="http://www.konkoly.hu/cgi-bin/IBVS?5760"/>
    <hyperlink ref="P82" r:id="rId27" display="http://www.bav-astro.de/sfs/BAVM_link.php?BAVMnr=193"/>
    <hyperlink ref="P83" r:id="rId28" display="http://www.bav-astro.de/sfs/BAVM_link.php?BAVMnr=203"/>
    <hyperlink ref="P84" r:id="rId29" display="http://www.bav-astro.de/sfs/BAVM_link.php?BAVMnr=212"/>
    <hyperlink ref="P85" r:id="rId30" display="http://www.bav-astro.de/sfs/BAVM_link.php?BAVMnr=212"/>
    <hyperlink ref="P74" r:id="rId31" display="http://www.bav-astro.de/sfs/BAVM_link.php?BAVMnr=215"/>
    <hyperlink ref="P75" r:id="rId32" display="http://www.bav-astro.de/sfs/BAVM_link.php?BAVMnr=215"/>
    <hyperlink ref="P76" r:id="rId33" display="http://www.konkoly.hu/cgi-bin/IBVS?6011"/>
    <hyperlink ref="P77" r:id="rId34" display="http://www.konkoly.hu/cgi-bin/IBVS?6042"/>
    <hyperlink ref="P78" r:id="rId35" display="http://www.bav-astro.de/sfs/BAVM_link.php?BAVMnr=2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2024-01-31T04:25:05Z</dcterms:modified>
</cp:coreProperties>
</file>