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56E273C1-D4E4-4A8A-B142-A799F996D10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33" i="1" l="1"/>
  <c r="E29" i="1"/>
  <c r="F29" i="1" s="1"/>
  <c r="G29" i="1" s="1"/>
  <c r="I29" i="1" s="1"/>
  <c r="Q22" i="1"/>
  <c r="Q23" i="1"/>
  <c r="Q24" i="1"/>
  <c r="Q25" i="1"/>
  <c r="Q26" i="1"/>
  <c r="Q27" i="1"/>
  <c r="Q28" i="1"/>
  <c r="Q29" i="1"/>
  <c r="Q31" i="1"/>
  <c r="G12" i="2"/>
  <c r="C12" i="2"/>
  <c r="G21" i="2"/>
  <c r="C21" i="2"/>
  <c r="G11" i="2"/>
  <c r="C11" i="2"/>
  <c r="G20" i="2"/>
  <c r="C20" i="2"/>
  <c r="E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H12" i="2"/>
  <c r="B12" i="2"/>
  <c r="D12" i="2"/>
  <c r="A12" i="2"/>
  <c r="H21" i="2"/>
  <c r="B21" i="2"/>
  <c r="D21" i="2"/>
  <c r="A21" i="2"/>
  <c r="H11" i="2"/>
  <c r="B11" i="2"/>
  <c r="D11" i="2"/>
  <c r="A1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E9" i="1"/>
  <c r="D9" i="1"/>
  <c r="Q30" i="1"/>
  <c r="Q32" i="1"/>
  <c r="E22" i="1"/>
  <c r="F22" i="1"/>
  <c r="G22" i="1" s="1"/>
  <c r="I22" i="1" s="1"/>
  <c r="F16" i="1"/>
  <c r="F17" i="1" s="1"/>
  <c r="C17" i="1"/>
  <c r="Q21" i="1"/>
  <c r="E16" i="2"/>
  <c r="E13" i="2"/>
  <c r="E19" i="2"/>
  <c r="E11" i="2"/>
  <c r="E32" i="1"/>
  <c r="E24" i="1"/>
  <c r="E26" i="1"/>
  <c r="F26" i="1" s="1"/>
  <c r="G26" i="1" s="1"/>
  <c r="I26" i="1" s="1"/>
  <c r="E30" i="1"/>
  <c r="F30" i="1"/>
  <c r="G30" i="1" s="1"/>
  <c r="J30" i="1" s="1"/>
  <c r="E23" i="1"/>
  <c r="F23" i="1" s="1"/>
  <c r="G23" i="1" s="1"/>
  <c r="I23" i="1" s="1"/>
  <c r="E21" i="1"/>
  <c r="F21" i="1"/>
  <c r="G21" i="1" s="1"/>
  <c r="I21" i="1" s="1"/>
  <c r="E28" i="1"/>
  <c r="F28" i="1" s="1"/>
  <c r="G28" i="1" s="1"/>
  <c r="I28" i="1" s="1"/>
  <c r="E25" i="1"/>
  <c r="F25" i="1"/>
  <c r="G25" i="1" s="1"/>
  <c r="I25" i="1" s="1"/>
  <c r="E31" i="1"/>
  <c r="F31" i="1" s="1"/>
  <c r="G31" i="1" s="1"/>
  <c r="I31" i="1" s="1"/>
  <c r="E33" i="1"/>
  <c r="F33" i="1" s="1"/>
  <c r="G33" i="1" s="1"/>
  <c r="K33" i="1" s="1"/>
  <c r="E27" i="1"/>
  <c r="E18" i="2" s="1"/>
  <c r="E21" i="2"/>
  <c r="F32" i="1"/>
  <c r="G32" i="1"/>
  <c r="J32" i="1" s="1"/>
  <c r="E12" i="2"/>
  <c r="E14" i="2"/>
  <c r="F27" i="1"/>
  <c r="G27" i="1" s="1"/>
  <c r="I27" i="1" s="1"/>
  <c r="F24" i="1"/>
  <c r="G24" i="1" s="1"/>
  <c r="I24" i="1" s="1"/>
  <c r="E15" i="2"/>
  <c r="E17" i="2"/>
  <c r="C11" i="1"/>
  <c r="C12" i="1"/>
  <c r="C16" i="1" l="1"/>
  <c r="D18" i="1" s="1"/>
  <c r="O24" i="1"/>
  <c r="C15" i="1"/>
  <c r="O28" i="1"/>
  <c r="O23" i="1"/>
  <c r="O33" i="1"/>
  <c r="O22" i="1"/>
  <c r="O31" i="1"/>
  <c r="O29" i="1"/>
  <c r="O26" i="1"/>
  <c r="O32" i="1"/>
  <c r="O30" i="1"/>
  <c r="O27" i="1"/>
  <c r="O21" i="1"/>
  <c r="O25" i="1"/>
  <c r="F18" i="1" l="1"/>
  <c r="F19" i="1" s="1"/>
  <c r="C18" i="1"/>
</calcChain>
</file>

<file path=xl/sharedStrings.xml><?xml version="1.0" encoding="utf-8"?>
<sst xmlns="http://schemas.openxmlformats.org/spreadsheetml/2006/main" count="179" uniqueCount="103">
  <si>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</si>
  <si>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</si>
  <si>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</si>
  <si>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</si>
  <si>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</si>
  <si>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</si>
  <si>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</si>
  <si>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</si>
  <si>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</si>
  <si>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</si>
  <si>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</si>
  <si>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</si>
  <si>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</si>
  <si>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</si>
  <si>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</si>
  <si>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</si>
  <si>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</si>
  <si>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</si>
  <si>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</si>
  <si>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</si>
  <si>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</si>
  <si>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</si>
  <si>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</si>
  <si>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</si>
  <si>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</si>
  <si>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</si>
  <si>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</si>
  <si>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</si>
  <si>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</si>
  <si>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</si>
  <si>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</si>
  <si>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</si>
  <si>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</si>
  <si>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</si>
  <si>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</si>
  <si>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</si>
  <si>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</si>
  <si>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</si>
  <si>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</si>
  <si>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</si>
  <si>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</si>
  <si>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</si>
  <si>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V0675 Cyg</t>
  </si>
  <si>
    <t>G3608-0393</t>
  </si>
  <si>
    <t>EA</t>
  </si>
  <si>
    <t>V0675 Cyg / GSC 3608-0393</t>
  </si>
  <si>
    <t>GCVS</t>
  </si>
  <si>
    <t>IBVS 5984</t>
  </si>
  <si>
    <t>IBVS 6149</t>
  </si>
  <si>
    <t>I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</si>
  <si>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</si>
  <si>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</si>
  <si>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</si>
  <si>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</si>
  <si>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</si>
  <si>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</si>
  <si>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</si>
  <si>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2428052.397 </t>
  </si>
  <si>
    <t> 06.09.1935 21:31 </t>
  </si>
  <si>
    <t> 0.130 </t>
  </si>
  <si>
    <t>P </t>
  </si>
  <si>
    <t> E.Rohlfs </t>
  </si>
  <si>
    <t> VSS 1.490 </t>
  </si>
  <si>
    <t>2428692.448 </t>
  </si>
  <si>
    <t> 07.06.1937 22:45 </t>
  </si>
  <si>
    <t> -0.082 </t>
  </si>
  <si>
    <t>2429501.563 </t>
  </si>
  <si>
    <t> 26.08.1939 01:30 </t>
  </si>
  <si>
    <t> -0.188 </t>
  </si>
  <si>
    <t>2429635.258 </t>
  </si>
  <si>
    <t> 06.01.1940 18:11 </t>
  </si>
  <si>
    <t> 0.119 </t>
  </si>
  <si>
    <t>2429777.434 </t>
  </si>
  <si>
    <t> 27.05.1940 22:24 </t>
  </si>
  <si>
    <t> 0.014 </t>
  </si>
  <si>
    <t>2430613.466 </t>
  </si>
  <si>
    <t> 10.09.1942 23:11 </t>
  </si>
  <si>
    <t> 0.147 </t>
  </si>
  <si>
    <t>2431004.409 </t>
  </si>
  <si>
    <t> 06.10.1943 21:48 </t>
  </si>
  <si>
    <t> -0.181 </t>
  </si>
  <si>
    <t>2455059.5185 </t>
  </si>
  <si>
    <t> 16.08.2009 00:26 </t>
  </si>
  <si>
    <t> 0.6075 </t>
  </si>
  <si>
    <t>C </t>
  </si>
  <si>
    <t>-I</t>
  </si>
  <si>
    <t> F.Agerer </t>
  </si>
  <si>
    <t>BAVM 212 </t>
  </si>
  <si>
    <t>2455397.4617 </t>
  </si>
  <si>
    <t> 19.07.2010 23:04 </t>
  </si>
  <si>
    <t>3075</t>
  </si>
  <si>
    <t> 0.6342 </t>
  </si>
  <si>
    <t>BAVM 215 </t>
  </si>
  <si>
    <t>2455815.3947 </t>
  </si>
  <si>
    <t> 10.09.2011 21:28 </t>
  </si>
  <si>
    <t>3122</t>
  </si>
  <si>
    <t> 0.6178 </t>
  </si>
  <si>
    <t>BAVM 225 </t>
  </si>
  <si>
    <t>2456891.4196 </t>
  </si>
  <si>
    <t> 21.08.2014 22:04 </t>
  </si>
  <si>
    <t>3243</t>
  </si>
  <si>
    <t> 0.6454 </t>
  </si>
  <si>
    <t>BAVM 238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</si>
</sst>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4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9" borderId="0" applyNumberFormat="0" applyBorder="0" applyAlignment="0" applyProtection="0"/>
    <xf numFmtId="0" fontId="26" fillId="3" borderId="0" applyNumberFormat="0" applyBorder="0" applyAlignment="0" applyProtection="0"/>
    <xf numFmtId="0" fontId="27" fillId="20" borderId="1" applyNumberFormat="0" applyAlignment="0" applyProtection="0"/>
    <xf numFmtId="0" fontId="28" fillId="21" borderId="2" applyNumberFormat="0" applyAlignment="0" applyProtection="0"/>
    <xf numFmtId="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29" fillId="0" borderId="0" applyNumberFormat="0" applyFill="0" applyBorder="0" applyAlignment="0" applyProtection="0"/>
    <xf numFmtId="2" fontId="39" fillId="0" borderId="0" applyFont="0" applyFill="0" applyBorder="0" applyAlignment="0" applyProtection="0"/>
    <xf numFmtId="0" fontId="30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3" applyNumberFormat="0" applyFill="0" applyAlignment="0" applyProtection="0"/>
    <xf numFmtId="0" fontId="31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32" fillId="7" borderId="1" applyNumberFormat="0" applyAlignment="0" applyProtection="0"/>
    <xf numFmtId="0" fontId="33" fillId="0" borderId="4" applyNumberFormat="0" applyFill="0" applyAlignment="0" applyProtection="0"/>
    <xf numFmtId="0" fontId="34" fillId="22" borderId="0" applyNumberFormat="0" applyBorder="0" applyAlignment="0" applyProtection="0"/>
    <xf numFmtId="0" fontId="6" fillId="0" borderId="0"/>
    <xf numFmtId="0" fontId="17" fillId="23" borderId="5" applyNumberFormat="0" applyFont="0" applyAlignment="0" applyProtection="0"/>
    <xf numFmtId="0" fontId="35" fillId="20" borderId="6" applyNumberFormat="0" applyAlignment="0" applyProtection="0"/>
    <xf numFmtId="0" fontId="36" fillId="0" borderId="0" applyNumberFormat="0" applyFill="0" applyBorder="0" applyAlignment="0" applyProtection="0"/>
    <xf numFmtId="0" fontId="39" fillId="0" borderId="7" applyNumberFormat="0" applyFont="0" applyFill="0" applyAlignment="0" applyProtection="0"/>
    <xf numFmtId="0" fontId="37" fillId="0" borderId="0" applyNumberFormat="0" applyFill="0" applyBorder="0" applyAlignment="0" applyProtection="0"/>
  </cellStyleXfs>
  <cellXfs count="6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6" fillId="24" borderId="5" xfId="0" applyFont="1" applyFill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7" fillId="24" borderId="5" xfId="0" applyFont="1" applyFill="1" applyBorder="1" applyAlignment="1">
      <alignment vertical="center"/>
    </xf>
    <xf numFmtId="0" fontId="19" fillId="0" borderId="5" xfId="0" applyNumberFormat="1" applyFont="1" applyBorder="1" applyAlignment="1">
      <alignment horizontal="left" vertical="center"/>
    </xf>
    <xf numFmtId="0" fontId="17" fillId="0" borderId="5" xfId="0" applyNumberFormat="1" applyFont="1" applyBorder="1" applyAlignment="1">
      <alignment horizontal="left" vertical="center"/>
    </xf>
    <xf numFmtId="0" fontId="17" fillId="25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20" fillId="0" borderId="0" xfId="0" applyFont="1">
      <alignment vertical="top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left" wrapText="1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22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6" borderId="17" xfId="0" applyFont="1" applyFill="1" applyBorder="1" applyAlignment="1">
      <alignment horizontal="left" vertical="top" wrapText="1" indent="1"/>
    </xf>
    <xf numFmtId="0" fontId="5" fillId="26" borderId="17" xfId="0" applyFont="1" applyFill="1" applyBorder="1" applyAlignment="1">
      <alignment horizontal="center" vertical="top" wrapText="1"/>
    </xf>
    <xf numFmtId="0" fontId="5" fillId="26" borderId="17" xfId="0" applyFont="1" applyFill="1" applyBorder="1" applyAlignment="1">
      <alignment horizontal="right" vertical="top" wrapText="1"/>
    </xf>
    <xf numFmtId="0" fontId="22" fillId="26" borderId="17" xfId="38" applyFill="1" applyBorder="1" applyAlignment="1" applyProtection="1">
      <alignment horizontal="right" vertical="top" wrapText="1"/>
    </xf>
    <xf numFmtId="0" fontId="23" fillId="0" borderId="0" xfId="0" applyFont="1" applyAlignment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38" fillId="0" borderId="0" xfId="42" applyFont="1" applyAlignment="1">
      <alignment wrapText="1"/>
    </xf>
    <xf numFmtId="0" fontId="38" fillId="0" borderId="0" xfId="42" applyFont="1" applyAlignment="1">
      <alignment horizontal="center" wrapText="1"/>
    </xf>
    <xf numFmtId="0" fontId="38" fillId="0" borderId="0" xfId="42" applyFont="1" applyAlignment="1">
      <alignment horizontal="left" wrapText="1"/>
    </xf>
    <xf numFmtId="0" fontId="0" fillId="0" borderId="0" xfId="0" applyAlignment="1">
      <alignment horizontal="right"/>
    </xf>
    <xf numFmtId="0" fontId="38" fillId="0" borderId="0" xfId="42" applyNumberFormat="1" applyFont="1" applyAlignment="1">
      <alignment horizontal="left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V0675 Cyg - O-C Diagr.</a:t>
            </a:r>
          </a:p>
        </c:rich>
      </c:tx>
      <c:layout>
        <c:manualLayout>
          <c:xMode val="edge"/>
          <c:yMode val="edge"/>
          <c:x val="0.405581039755351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06422018348624"/>
          <c:y val="0.14035127795846455"/>
          <c:w val="0.8658256880733945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1.2699999999999999E-2</c:v>
                  </c:pt>
                  <c:pt idx="10">
                    <c:v>0</c:v>
                  </c:pt>
                  <c:pt idx="11">
                    <c:v>5.1999999999999998E-3</c:v>
                  </c:pt>
                  <c:pt idx="12">
                    <c:v>8.9999999999999998E-4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1.2699999999999999E-2</c:v>
                  </c:pt>
                  <c:pt idx="10">
                    <c:v>0</c:v>
                  </c:pt>
                  <c:pt idx="11">
                    <c:v>5.1999999999999998E-3</c:v>
                  </c:pt>
                  <c:pt idx="1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72</c:v>
                </c:pt>
                <c:pt idx="3">
                  <c:v>163</c:v>
                </c:pt>
                <c:pt idx="4">
                  <c:v>178</c:v>
                </c:pt>
                <c:pt idx="5">
                  <c:v>194</c:v>
                </c:pt>
                <c:pt idx="6">
                  <c:v>288</c:v>
                </c:pt>
                <c:pt idx="7">
                  <c:v>332</c:v>
                </c:pt>
                <c:pt idx="8">
                  <c:v>3037</c:v>
                </c:pt>
                <c:pt idx="9">
                  <c:v>3075</c:v>
                </c:pt>
                <c:pt idx="10">
                  <c:v>3122</c:v>
                </c:pt>
                <c:pt idx="11">
                  <c:v>3243</c:v>
                </c:pt>
                <c:pt idx="12">
                  <c:v>3270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4F7-43FF-965E-C7AF0EAB412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1.2699999999999999E-2</c:v>
                  </c:pt>
                  <c:pt idx="10">
                    <c:v>0</c:v>
                  </c:pt>
                  <c:pt idx="11">
                    <c:v>5.1999999999999998E-3</c:v>
                  </c:pt>
                  <c:pt idx="1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1.2699999999999999E-2</c:v>
                  </c:pt>
                  <c:pt idx="10">
                    <c:v>0</c:v>
                  </c:pt>
                  <c:pt idx="11">
                    <c:v>5.1999999999999998E-3</c:v>
                  </c:pt>
                  <c:pt idx="1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72</c:v>
                </c:pt>
                <c:pt idx="3">
                  <c:v>163</c:v>
                </c:pt>
                <c:pt idx="4">
                  <c:v>178</c:v>
                </c:pt>
                <c:pt idx="5">
                  <c:v>194</c:v>
                </c:pt>
                <c:pt idx="6">
                  <c:v>288</c:v>
                </c:pt>
                <c:pt idx="7">
                  <c:v>332</c:v>
                </c:pt>
                <c:pt idx="8">
                  <c:v>3037</c:v>
                </c:pt>
                <c:pt idx="9">
                  <c:v>3075</c:v>
                </c:pt>
                <c:pt idx="10">
                  <c:v>3122</c:v>
                </c:pt>
                <c:pt idx="11">
                  <c:v>3243</c:v>
                </c:pt>
                <c:pt idx="12">
                  <c:v>3270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0.13000000000101863</c:v>
                </c:pt>
                <c:pt idx="2">
                  <c:v>-8.1879999997909181E-2</c:v>
                </c:pt>
                <c:pt idx="3">
                  <c:v>-0.18802000000141561</c:v>
                </c:pt>
                <c:pt idx="4">
                  <c:v>0.11888000000180909</c:v>
                </c:pt>
                <c:pt idx="5">
                  <c:v>1.4240000000427244E-2</c:v>
                </c:pt>
                <c:pt idx="6">
                  <c:v>0.14747999999963213</c:v>
                </c:pt>
                <c:pt idx="7">
                  <c:v>-0.18128000000069733</c:v>
                </c:pt>
                <c:pt idx="8">
                  <c:v>0.60751999999774853</c:v>
                </c:pt>
                <c:pt idx="10">
                  <c:v>0.61781999999220716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4F7-43FF-965E-C7AF0EAB412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1.2699999999999999E-2</c:v>
                  </c:pt>
                  <c:pt idx="10">
                    <c:v>0</c:v>
                  </c:pt>
                  <c:pt idx="11">
                    <c:v>5.1999999999999998E-3</c:v>
                  </c:pt>
                  <c:pt idx="1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1.2699999999999999E-2</c:v>
                  </c:pt>
                  <c:pt idx="10">
                    <c:v>0</c:v>
                  </c:pt>
                  <c:pt idx="11">
                    <c:v>5.1999999999999998E-3</c:v>
                  </c:pt>
                  <c:pt idx="1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72</c:v>
                </c:pt>
                <c:pt idx="3">
                  <c:v>163</c:v>
                </c:pt>
                <c:pt idx="4">
                  <c:v>178</c:v>
                </c:pt>
                <c:pt idx="5">
                  <c:v>194</c:v>
                </c:pt>
                <c:pt idx="6">
                  <c:v>288</c:v>
                </c:pt>
                <c:pt idx="7">
                  <c:v>332</c:v>
                </c:pt>
                <c:pt idx="8">
                  <c:v>3037</c:v>
                </c:pt>
                <c:pt idx="9">
                  <c:v>3075</c:v>
                </c:pt>
                <c:pt idx="10">
                  <c:v>3122</c:v>
                </c:pt>
                <c:pt idx="11">
                  <c:v>3243</c:v>
                </c:pt>
                <c:pt idx="12">
                  <c:v>3270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9">
                  <c:v>0.6342000000004191</c:v>
                </c:pt>
                <c:pt idx="11">
                  <c:v>0.64538000000175089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4F7-43FF-965E-C7AF0EAB412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1.2699999999999999E-2</c:v>
                  </c:pt>
                  <c:pt idx="10">
                    <c:v>0</c:v>
                  </c:pt>
                  <c:pt idx="11">
                    <c:v>5.1999999999999998E-3</c:v>
                  </c:pt>
                  <c:pt idx="1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1.2699999999999999E-2</c:v>
                  </c:pt>
                  <c:pt idx="10">
                    <c:v>0</c:v>
                  </c:pt>
                  <c:pt idx="11">
                    <c:v>5.1999999999999998E-3</c:v>
                  </c:pt>
                  <c:pt idx="1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72</c:v>
                </c:pt>
                <c:pt idx="3">
                  <c:v>163</c:v>
                </c:pt>
                <c:pt idx="4">
                  <c:v>178</c:v>
                </c:pt>
                <c:pt idx="5">
                  <c:v>194</c:v>
                </c:pt>
                <c:pt idx="6">
                  <c:v>288</c:v>
                </c:pt>
                <c:pt idx="7">
                  <c:v>332</c:v>
                </c:pt>
                <c:pt idx="8">
                  <c:v>3037</c:v>
                </c:pt>
                <c:pt idx="9">
                  <c:v>3075</c:v>
                </c:pt>
                <c:pt idx="10">
                  <c:v>3122</c:v>
                </c:pt>
                <c:pt idx="11">
                  <c:v>3243</c:v>
                </c:pt>
                <c:pt idx="12">
                  <c:v>3270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2">
                  <c:v>0.66849999999976717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4F7-43FF-965E-C7AF0EAB412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1.2699999999999999E-2</c:v>
                  </c:pt>
                  <c:pt idx="10">
                    <c:v>0</c:v>
                  </c:pt>
                  <c:pt idx="11">
                    <c:v>5.1999999999999998E-3</c:v>
                  </c:pt>
                  <c:pt idx="1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1.2699999999999999E-2</c:v>
                  </c:pt>
                  <c:pt idx="10">
                    <c:v>0</c:v>
                  </c:pt>
                  <c:pt idx="11">
                    <c:v>5.1999999999999998E-3</c:v>
                  </c:pt>
                  <c:pt idx="1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72</c:v>
                </c:pt>
                <c:pt idx="3">
                  <c:v>163</c:v>
                </c:pt>
                <c:pt idx="4">
                  <c:v>178</c:v>
                </c:pt>
                <c:pt idx="5">
                  <c:v>194</c:v>
                </c:pt>
                <c:pt idx="6">
                  <c:v>288</c:v>
                </c:pt>
                <c:pt idx="7">
                  <c:v>332</c:v>
                </c:pt>
                <c:pt idx="8">
                  <c:v>3037</c:v>
                </c:pt>
                <c:pt idx="9">
                  <c:v>3075</c:v>
                </c:pt>
                <c:pt idx="10">
                  <c:v>3122</c:v>
                </c:pt>
                <c:pt idx="11">
                  <c:v>3243</c:v>
                </c:pt>
                <c:pt idx="12">
                  <c:v>3270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4F7-43FF-965E-C7AF0EAB412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1.2699999999999999E-2</c:v>
                  </c:pt>
                  <c:pt idx="10">
                    <c:v>0</c:v>
                  </c:pt>
                  <c:pt idx="11">
                    <c:v>5.1999999999999998E-3</c:v>
                  </c:pt>
                  <c:pt idx="1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1.2699999999999999E-2</c:v>
                  </c:pt>
                  <c:pt idx="10">
                    <c:v>0</c:v>
                  </c:pt>
                  <c:pt idx="11">
                    <c:v>5.1999999999999998E-3</c:v>
                  </c:pt>
                  <c:pt idx="1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72</c:v>
                </c:pt>
                <c:pt idx="3">
                  <c:v>163</c:v>
                </c:pt>
                <c:pt idx="4">
                  <c:v>178</c:v>
                </c:pt>
                <c:pt idx="5">
                  <c:v>194</c:v>
                </c:pt>
                <c:pt idx="6">
                  <c:v>288</c:v>
                </c:pt>
                <c:pt idx="7">
                  <c:v>332</c:v>
                </c:pt>
                <c:pt idx="8">
                  <c:v>3037</c:v>
                </c:pt>
                <c:pt idx="9">
                  <c:v>3075</c:v>
                </c:pt>
                <c:pt idx="10">
                  <c:v>3122</c:v>
                </c:pt>
                <c:pt idx="11">
                  <c:v>3243</c:v>
                </c:pt>
                <c:pt idx="12">
                  <c:v>3270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4F7-43FF-965E-C7AF0EAB412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1.2699999999999999E-2</c:v>
                  </c:pt>
                  <c:pt idx="10">
                    <c:v>0</c:v>
                  </c:pt>
                  <c:pt idx="11">
                    <c:v>5.1999999999999998E-3</c:v>
                  </c:pt>
                  <c:pt idx="1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1.2699999999999999E-2</c:v>
                  </c:pt>
                  <c:pt idx="10">
                    <c:v>0</c:v>
                  </c:pt>
                  <c:pt idx="11">
                    <c:v>5.1999999999999998E-3</c:v>
                  </c:pt>
                  <c:pt idx="1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72</c:v>
                </c:pt>
                <c:pt idx="3">
                  <c:v>163</c:v>
                </c:pt>
                <c:pt idx="4">
                  <c:v>178</c:v>
                </c:pt>
                <c:pt idx="5">
                  <c:v>194</c:v>
                </c:pt>
                <c:pt idx="6">
                  <c:v>288</c:v>
                </c:pt>
                <c:pt idx="7">
                  <c:v>332</c:v>
                </c:pt>
                <c:pt idx="8">
                  <c:v>3037</c:v>
                </c:pt>
                <c:pt idx="9">
                  <c:v>3075</c:v>
                </c:pt>
                <c:pt idx="10">
                  <c:v>3122</c:v>
                </c:pt>
                <c:pt idx="11">
                  <c:v>3243</c:v>
                </c:pt>
                <c:pt idx="12">
                  <c:v>3270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4F7-43FF-965E-C7AF0EAB412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72</c:v>
                </c:pt>
                <c:pt idx="3">
                  <c:v>163</c:v>
                </c:pt>
                <c:pt idx="4">
                  <c:v>178</c:v>
                </c:pt>
                <c:pt idx="5">
                  <c:v>194</c:v>
                </c:pt>
                <c:pt idx="6">
                  <c:v>288</c:v>
                </c:pt>
                <c:pt idx="7">
                  <c:v>332</c:v>
                </c:pt>
                <c:pt idx="8">
                  <c:v>3037</c:v>
                </c:pt>
                <c:pt idx="9">
                  <c:v>3075</c:v>
                </c:pt>
                <c:pt idx="10">
                  <c:v>3122</c:v>
                </c:pt>
                <c:pt idx="11">
                  <c:v>3243</c:v>
                </c:pt>
                <c:pt idx="12">
                  <c:v>3270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-4.1322680183712268E-2</c:v>
                </c:pt>
                <c:pt idx="1">
                  <c:v>-4.1322680183712268E-2</c:v>
                </c:pt>
                <c:pt idx="2">
                  <c:v>-2.5930475890183935E-2</c:v>
                </c:pt>
                <c:pt idx="3">
                  <c:v>-6.4764399080856211E-3</c:v>
                </c:pt>
                <c:pt idx="4">
                  <c:v>-3.269730680267216E-3</c:v>
                </c:pt>
                <c:pt idx="5">
                  <c:v>1.5075916273907947E-4</c:v>
                </c:pt>
                <c:pt idx="6">
                  <c:v>2.0246136990401072E-2</c:v>
                </c:pt>
                <c:pt idx="7">
                  <c:v>2.9652484058668396E-2</c:v>
                </c:pt>
                <c:pt idx="8">
                  <c:v>0.60792904814192039</c:v>
                </c:pt>
                <c:pt idx="9">
                  <c:v>0.61605271151906038</c:v>
                </c:pt>
                <c:pt idx="10">
                  <c:v>0.62610040043289139</c:v>
                </c:pt>
                <c:pt idx="11">
                  <c:v>0.65196785487062647</c:v>
                </c:pt>
                <c:pt idx="12">
                  <c:v>0.65773993148069954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4F7-43FF-965E-C7AF0EAB4124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72</c:v>
                </c:pt>
                <c:pt idx="3">
                  <c:v>163</c:v>
                </c:pt>
                <c:pt idx="4">
                  <c:v>178</c:v>
                </c:pt>
                <c:pt idx="5">
                  <c:v>194</c:v>
                </c:pt>
                <c:pt idx="6">
                  <c:v>288</c:v>
                </c:pt>
                <c:pt idx="7">
                  <c:v>332</c:v>
                </c:pt>
                <c:pt idx="8">
                  <c:v>3037</c:v>
                </c:pt>
                <c:pt idx="9">
                  <c:v>3075</c:v>
                </c:pt>
                <c:pt idx="10">
                  <c:v>3122</c:v>
                </c:pt>
                <c:pt idx="11">
                  <c:v>3243</c:v>
                </c:pt>
                <c:pt idx="12">
                  <c:v>3270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4F7-43FF-965E-C7AF0EAB41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1888480"/>
        <c:axId val="1"/>
      </c:scatterChart>
      <c:valAx>
        <c:axId val="8818884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93577981651373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4724770642201837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18884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013761467889909"/>
          <c:y val="0.92397937099967764"/>
          <c:w val="0.54472477064220182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20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8F87284-B45B-46C4-F650-B091DBC1DE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225" TargetMode="External"/><Relationship Id="rId2" Type="http://schemas.openxmlformats.org/officeDocument/2006/relationships/hyperlink" Target="http://www.bav-astro.de/sfs/BAVM_link.php?BAVMnr=215" TargetMode="External"/><Relationship Id="rId1" Type="http://schemas.openxmlformats.org/officeDocument/2006/relationships/hyperlink" Target="http://www.bav-astro.de/sfs/BAVM_link.php?BAVMnr=212" TargetMode="External"/><Relationship Id="rId4" Type="http://schemas.openxmlformats.org/officeDocument/2006/relationships/hyperlink" Target="http://www.bav-astro.de/sfs/BAVM_link.php?BAVMnr=2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20" width="9.85546875" customWidth="1"/>
  </cols>
  <sheetData>
    <row r="1" spans="1:15" ht="20.25" x14ac:dyDescent="0.3">
      <c r="A1" s="1" t="s">
        <v>45</v>
      </c>
      <c r="F1" s="31" t="s">
        <v>42</v>
      </c>
      <c r="G1" s="32">
        <v>0</v>
      </c>
      <c r="H1" s="33"/>
      <c r="I1" s="34" t="s">
        <v>43</v>
      </c>
      <c r="J1" s="35" t="s">
        <v>42</v>
      </c>
      <c r="K1" s="36">
        <v>21.515789999999999</v>
      </c>
      <c r="L1" s="37">
        <v>48.434899999999999</v>
      </c>
      <c r="M1" s="38">
        <v>28052.267</v>
      </c>
      <c r="N1" s="38">
        <v>8.8925400000000003</v>
      </c>
      <c r="O1" s="34" t="s">
        <v>44</v>
      </c>
    </row>
    <row r="2" spans="1:15" x14ac:dyDescent="0.2">
      <c r="A2" t="s">
        <v>24</v>
      </c>
      <c r="B2" t="s">
        <v>44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1</v>
      </c>
      <c r="C4" s="27">
        <v>28052.267</v>
      </c>
      <c r="D4" s="28">
        <v>8.8925400000000003</v>
      </c>
    </row>
    <row r="5" spans="1:15" ht="13.5" thickTop="1" x14ac:dyDescent="0.2">
      <c r="A5" s="9" t="s">
        <v>29</v>
      </c>
      <c r="B5" s="10"/>
      <c r="C5" s="11">
        <v>-9.5</v>
      </c>
      <c r="D5" s="10" t="s">
        <v>30</v>
      </c>
      <c r="E5" s="10"/>
    </row>
    <row r="6" spans="1:15" x14ac:dyDescent="0.2">
      <c r="A6" s="5" t="s">
        <v>2</v>
      </c>
    </row>
    <row r="7" spans="1:15" x14ac:dyDescent="0.2">
      <c r="A7" t="s">
        <v>3</v>
      </c>
      <c r="C7" s="64">
        <v>28052.267</v>
      </c>
      <c r="D7" s="29" t="s">
        <v>46</v>
      </c>
    </row>
    <row r="8" spans="1:15" x14ac:dyDescent="0.2">
      <c r="A8" t="s">
        <v>4</v>
      </c>
      <c r="C8" s="64">
        <v>8.8925400000000003</v>
      </c>
      <c r="D8" s="29" t="s">
        <v>46</v>
      </c>
    </row>
    <row r="9" spans="1:15" x14ac:dyDescent="0.2">
      <c r="A9" s="24" t="s">
        <v>33</v>
      </c>
      <c r="C9" s="25">
        <v>22</v>
      </c>
      <c r="D9" s="22" t="str">
        <f>"F"&amp;C9</f>
        <v>F22</v>
      </c>
      <c r="E9" s="23" t="str">
        <f>"G"&amp;C9</f>
        <v>G22</v>
      </c>
    </row>
    <row r="10" spans="1:15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15" x14ac:dyDescent="0.2">
      <c r="A11" s="10" t="s">
        <v>16</v>
      </c>
      <c r="B11" s="10"/>
      <c r="C11" s="21">
        <f ca="1">INTERCEPT(INDIRECT($E$9):G992,INDIRECT($D$9):F992)</f>
        <v>-4.1322680183712268E-2</v>
      </c>
      <c r="D11" s="3"/>
      <c r="E11" s="10"/>
    </row>
    <row r="12" spans="1:15" x14ac:dyDescent="0.2">
      <c r="A12" s="10" t="s">
        <v>17</v>
      </c>
      <c r="B12" s="10"/>
      <c r="C12" s="21">
        <f ca="1">SLOPE(INDIRECT($E$9):G992,INDIRECT($D$9):F992)</f>
        <v>2.1378061518789355E-4</v>
      </c>
      <c r="D12" s="3"/>
      <c r="E12" s="10"/>
    </row>
    <row r="13" spans="1:15" x14ac:dyDescent="0.2">
      <c r="A13" s="10" t="s">
        <v>19</v>
      </c>
      <c r="B13" s="10"/>
      <c r="C13" s="3" t="s">
        <v>14</v>
      </c>
    </row>
    <row r="14" spans="1:15" x14ac:dyDescent="0.2">
      <c r="A14" s="10"/>
      <c r="B14" s="10"/>
      <c r="C14" s="10"/>
    </row>
    <row r="15" spans="1:15" x14ac:dyDescent="0.2">
      <c r="A15" s="12" t="s">
        <v>18</v>
      </c>
      <c r="B15" s="10"/>
      <c r="C15" s="13">
        <f ca="1">(C7+C11)+(C8+C12)*INT(MAX(F21:F3533))</f>
        <v>57131.530539931482</v>
      </c>
      <c r="E15" s="14" t="s">
        <v>35</v>
      </c>
      <c r="F15" s="39">
        <v>1</v>
      </c>
    </row>
    <row r="16" spans="1:15" x14ac:dyDescent="0.2">
      <c r="A16" s="16" t="s">
        <v>5</v>
      </c>
      <c r="B16" s="10"/>
      <c r="C16" s="17">
        <f ca="1">+C8+C12</f>
        <v>8.8927537806151875</v>
      </c>
      <c r="E16" s="14" t="s">
        <v>31</v>
      </c>
      <c r="F16" s="40">
        <f ca="1">NOW()+15018.5+$C$5/24</f>
        <v>60340.730520023142</v>
      </c>
    </row>
    <row r="17" spans="1:21" ht="13.5" thickBot="1" x14ac:dyDescent="0.25">
      <c r="A17" s="14" t="s">
        <v>28</v>
      </c>
      <c r="B17" s="10"/>
      <c r="C17" s="10">
        <f>COUNT(C21:C2191)</f>
        <v>13</v>
      </c>
      <c r="E17" s="14" t="s">
        <v>36</v>
      </c>
      <c r="F17" s="15">
        <f ca="1">ROUND(2*(F16-$C$7)/$C$8,0)/2+F15</f>
        <v>3632</v>
      </c>
    </row>
    <row r="18" spans="1:21" ht="14.25" thickTop="1" thickBot="1" x14ac:dyDescent="0.25">
      <c r="A18" s="16" t="s">
        <v>6</v>
      </c>
      <c r="B18" s="10"/>
      <c r="C18" s="19">
        <f ca="1">+C15</f>
        <v>57131.530539931482</v>
      </c>
      <c r="D18" s="20">
        <f ca="1">+C16</f>
        <v>8.8927537806151875</v>
      </c>
      <c r="E18" s="14" t="s">
        <v>37</v>
      </c>
      <c r="F18" s="23">
        <f ca="1">ROUND(2*(F16-$C$15)/$C$16,0)/2+F15</f>
        <v>362</v>
      </c>
    </row>
    <row r="19" spans="1:21" ht="13.5" thickTop="1" x14ac:dyDescent="0.2">
      <c r="E19" s="14" t="s">
        <v>32</v>
      </c>
      <c r="F19" s="18">
        <f ca="1">+$C$15+$C$16*F18-15018.5-$C$5/24</f>
        <v>45332.603241847515</v>
      </c>
    </row>
    <row r="20" spans="1:21" ht="13.5" thickBot="1" x14ac:dyDescent="0.25">
      <c r="A20" s="4" t="s">
        <v>7</v>
      </c>
      <c r="B20" s="4" t="s">
        <v>8</v>
      </c>
      <c r="C20" s="4" t="s">
        <v>9</v>
      </c>
      <c r="D20" s="4" t="s">
        <v>13</v>
      </c>
      <c r="E20" s="4" t="s">
        <v>10</v>
      </c>
      <c r="F20" s="4" t="s">
        <v>11</v>
      </c>
      <c r="G20" s="4" t="s">
        <v>12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  <c r="R20" s="4"/>
      <c r="S20" s="4"/>
      <c r="T20" s="4"/>
      <c r="U20" s="26" t="s">
        <v>34</v>
      </c>
    </row>
    <row r="21" spans="1:21" x14ac:dyDescent="0.2">
      <c r="A21" t="s">
        <v>46</v>
      </c>
      <c r="C21" s="8">
        <v>28052.267</v>
      </c>
      <c r="D21" s="8" t="s">
        <v>14</v>
      </c>
      <c r="E21">
        <f t="shared" ref="E21:E32" si="0">+(C21-C$7)/C$8</f>
        <v>0</v>
      </c>
      <c r="F21">
        <f t="shared" ref="F21:F33" si="1">ROUND(2*E21,0)/2</f>
        <v>0</v>
      </c>
      <c r="G21">
        <f t="shared" ref="G21:G32" si="2">+C21-(C$7+F21*C$8)</f>
        <v>0</v>
      </c>
      <c r="I21">
        <f t="shared" ref="I21:I28" si="3">+G21</f>
        <v>0</v>
      </c>
      <c r="O21">
        <f t="shared" ref="O21:O32" ca="1" si="4">+C$11+C$12*$F21</f>
        <v>-4.1322680183712268E-2</v>
      </c>
      <c r="Q21" s="2">
        <f t="shared" ref="Q21:Q32" si="5">+C21-15018.5</f>
        <v>13033.767</v>
      </c>
      <c r="R21" s="2"/>
      <c r="S21" s="2"/>
      <c r="T21" s="2"/>
    </row>
    <row r="22" spans="1:21" x14ac:dyDescent="0.2">
      <c r="A22" s="58" t="s">
        <v>62</v>
      </c>
      <c r="B22" s="60" t="s">
        <v>49</v>
      </c>
      <c r="C22" s="59">
        <v>28052.397000000001</v>
      </c>
      <c r="D22" s="59" t="s">
        <v>39</v>
      </c>
      <c r="E22">
        <f t="shared" si="0"/>
        <v>1.4618995247816555E-2</v>
      </c>
      <c r="F22">
        <f t="shared" si="1"/>
        <v>0</v>
      </c>
      <c r="G22">
        <f t="shared" si="2"/>
        <v>0.13000000000101863</v>
      </c>
      <c r="I22">
        <f t="shared" si="3"/>
        <v>0.13000000000101863</v>
      </c>
      <c r="O22">
        <f t="shared" ca="1" si="4"/>
        <v>-4.1322680183712268E-2</v>
      </c>
      <c r="Q22" s="2">
        <f t="shared" si="5"/>
        <v>13033.897000000001</v>
      </c>
      <c r="R22" s="2"/>
      <c r="S22" s="2"/>
      <c r="T22" s="2"/>
    </row>
    <row r="23" spans="1:21" x14ac:dyDescent="0.2">
      <c r="A23" s="58" t="s">
        <v>62</v>
      </c>
      <c r="B23" s="60" t="s">
        <v>49</v>
      </c>
      <c r="C23" s="59">
        <v>28692.448</v>
      </c>
      <c r="D23" s="59" t="s">
        <v>39</v>
      </c>
      <c r="E23">
        <f t="shared" si="0"/>
        <v>71.990792282070188</v>
      </c>
      <c r="F23">
        <f t="shared" si="1"/>
        <v>72</v>
      </c>
      <c r="G23">
        <f t="shared" si="2"/>
        <v>-8.1879999997909181E-2</v>
      </c>
      <c r="I23">
        <f t="shared" si="3"/>
        <v>-8.1879999997909181E-2</v>
      </c>
      <c r="O23">
        <f t="shared" ca="1" si="4"/>
        <v>-2.5930475890183935E-2</v>
      </c>
      <c r="Q23" s="2">
        <f t="shared" si="5"/>
        <v>13673.948</v>
      </c>
      <c r="R23" s="2"/>
      <c r="S23" s="2"/>
      <c r="T23" s="2"/>
    </row>
    <row r="24" spans="1:21" x14ac:dyDescent="0.2">
      <c r="A24" s="58" t="s">
        <v>62</v>
      </c>
      <c r="B24" s="60" t="s">
        <v>49</v>
      </c>
      <c r="C24" s="59">
        <v>29501.562999999998</v>
      </c>
      <c r="D24" s="59" t="s">
        <v>39</v>
      </c>
      <c r="E24">
        <f t="shared" si="0"/>
        <v>162.97885643471926</v>
      </c>
      <c r="F24">
        <f t="shared" si="1"/>
        <v>163</v>
      </c>
      <c r="G24">
        <f t="shared" si="2"/>
        <v>-0.18802000000141561</v>
      </c>
      <c r="I24">
        <f t="shared" si="3"/>
        <v>-0.18802000000141561</v>
      </c>
      <c r="O24">
        <f t="shared" ca="1" si="4"/>
        <v>-6.4764399080856211E-3</v>
      </c>
      <c r="Q24" s="2">
        <f t="shared" si="5"/>
        <v>14483.062999999998</v>
      </c>
      <c r="R24" s="2"/>
      <c r="S24" s="2"/>
      <c r="T24" s="2"/>
    </row>
    <row r="25" spans="1:21" x14ac:dyDescent="0.2">
      <c r="A25" s="58" t="s">
        <v>62</v>
      </c>
      <c r="B25" s="60" t="s">
        <v>49</v>
      </c>
      <c r="C25" s="59">
        <v>29635.258000000002</v>
      </c>
      <c r="D25" s="59" t="s">
        <v>39</v>
      </c>
      <c r="E25">
        <f t="shared" si="0"/>
        <v>178.01336850888518</v>
      </c>
      <c r="F25">
        <f t="shared" si="1"/>
        <v>178</v>
      </c>
      <c r="G25">
        <f t="shared" si="2"/>
        <v>0.11888000000180909</v>
      </c>
      <c r="I25">
        <f t="shared" si="3"/>
        <v>0.11888000000180909</v>
      </c>
      <c r="O25">
        <f t="shared" ca="1" si="4"/>
        <v>-3.269730680267216E-3</v>
      </c>
      <c r="Q25" s="2">
        <f t="shared" si="5"/>
        <v>14616.758000000002</v>
      </c>
      <c r="R25" s="2"/>
      <c r="S25" s="2"/>
      <c r="T25" s="2"/>
    </row>
    <row r="26" spans="1:21" x14ac:dyDescent="0.2">
      <c r="A26" s="58" t="s">
        <v>62</v>
      </c>
      <c r="B26" s="60" t="s">
        <v>49</v>
      </c>
      <c r="C26" s="59">
        <v>29777.434000000001</v>
      </c>
      <c r="D26" s="59" t="s">
        <v>39</v>
      </c>
      <c r="E26">
        <f t="shared" si="0"/>
        <v>194.00160134224882</v>
      </c>
      <c r="F26">
        <f t="shared" si="1"/>
        <v>194</v>
      </c>
      <c r="G26">
        <f t="shared" si="2"/>
        <v>1.4240000000427244E-2</v>
      </c>
      <c r="I26">
        <f t="shared" si="3"/>
        <v>1.4240000000427244E-2</v>
      </c>
      <c r="O26">
        <f t="shared" ca="1" si="4"/>
        <v>1.5075916273907947E-4</v>
      </c>
      <c r="Q26" s="2">
        <f t="shared" si="5"/>
        <v>14758.934000000001</v>
      </c>
      <c r="R26" s="2"/>
      <c r="S26" s="2"/>
      <c r="T26" s="2"/>
    </row>
    <row r="27" spans="1:21" x14ac:dyDescent="0.2">
      <c r="A27" s="58" t="s">
        <v>62</v>
      </c>
      <c r="B27" s="60" t="s">
        <v>49</v>
      </c>
      <c r="C27" s="59">
        <v>30613.466</v>
      </c>
      <c r="D27" s="59" t="s">
        <v>39</v>
      </c>
      <c r="E27">
        <f t="shared" si="0"/>
        <v>288.0165846878395</v>
      </c>
      <c r="F27">
        <f t="shared" si="1"/>
        <v>288</v>
      </c>
      <c r="G27">
        <f t="shared" si="2"/>
        <v>0.14747999999963213</v>
      </c>
      <c r="I27">
        <f t="shared" si="3"/>
        <v>0.14747999999963213</v>
      </c>
      <c r="O27">
        <f t="shared" ca="1" si="4"/>
        <v>2.0246136990401072E-2</v>
      </c>
      <c r="Q27" s="2">
        <f t="shared" si="5"/>
        <v>15594.966</v>
      </c>
      <c r="R27" s="2"/>
      <c r="S27" s="2"/>
      <c r="T27" s="2"/>
    </row>
    <row r="28" spans="1:21" x14ac:dyDescent="0.2">
      <c r="A28" s="58" t="s">
        <v>62</v>
      </c>
      <c r="B28" s="60" t="s">
        <v>49</v>
      </c>
      <c r="C28" s="59">
        <v>31004.409</v>
      </c>
      <c r="D28" s="59" t="s">
        <v>39</v>
      </c>
      <c r="E28">
        <f t="shared" si="0"/>
        <v>331.97961437339609</v>
      </c>
      <c r="F28">
        <f t="shared" si="1"/>
        <v>332</v>
      </c>
      <c r="G28">
        <f t="shared" si="2"/>
        <v>-0.18128000000069733</v>
      </c>
      <c r="I28">
        <f t="shared" si="3"/>
        <v>-0.18128000000069733</v>
      </c>
      <c r="O28">
        <f t="shared" ca="1" si="4"/>
        <v>2.9652484058668396E-2</v>
      </c>
      <c r="Q28" s="2">
        <f t="shared" si="5"/>
        <v>15985.909</v>
      </c>
      <c r="R28" s="2"/>
      <c r="S28" s="2"/>
      <c r="T28" s="2"/>
    </row>
    <row r="29" spans="1:21" x14ac:dyDescent="0.2">
      <c r="A29" s="58" t="s">
        <v>87</v>
      </c>
      <c r="B29" s="60" t="s">
        <v>49</v>
      </c>
      <c r="C29" s="59">
        <v>55059.518499999998</v>
      </c>
      <c r="D29" s="59" t="s">
        <v>39</v>
      </c>
      <c r="E29">
        <f t="shared" si="0"/>
        <v>3037.0683179384064</v>
      </c>
      <c r="F29">
        <f t="shared" si="1"/>
        <v>3037</v>
      </c>
      <c r="G29">
        <f t="shared" si="2"/>
        <v>0.60751999999774853</v>
      </c>
      <c r="I29">
        <f>+G29</f>
        <v>0.60751999999774853</v>
      </c>
      <c r="O29">
        <f t="shared" ca="1" si="4"/>
        <v>0.60792904814192039</v>
      </c>
      <c r="Q29" s="2">
        <f t="shared" si="5"/>
        <v>40041.018499999998</v>
      </c>
      <c r="R29" s="2"/>
      <c r="S29" s="2"/>
      <c r="T29" s="2"/>
    </row>
    <row r="30" spans="1:21" x14ac:dyDescent="0.2">
      <c r="A30" s="41" t="s">
        <v>47</v>
      </c>
      <c r="B30" s="41"/>
      <c r="C30" s="42">
        <v>55397.4617</v>
      </c>
      <c r="D30" s="42">
        <v>1.2699999999999999E-2</v>
      </c>
      <c r="E30">
        <f t="shared" si="0"/>
        <v>3075.0713182060467</v>
      </c>
      <c r="F30">
        <f t="shared" si="1"/>
        <v>3075</v>
      </c>
      <c r="G30">
        <f t="shared" si="2"/>
        <v>0.6342000000004191</v>
      </c>
      <c r="J30">
        <f>+G30</f>
        <v>0.6342000000004191</v>
      </c>
      <c r="O30">
        <f t="shared" ca="1" si="4"/>
        <v>0.61605271151906038</v>
      </c>
      <c r="Q30" s="2">
        <f t="shared" si="5"/>
        <v>40378.9617</v>
      </c>
      <c r="R30" s="2"/>
      <c r="S30" s="2"/>
      <c r="T30" s="2"/>
    </row>
    <row r="31" spans="1:21" x14ac:dyDescent="0.2">
      <c r="A31" s="58" t="s">
        <v>97</v>
      </c>
      <c r="B31" s="60" t="s">
        <v>49</v>
      </c>
      <c r="C31" s="59">
        <v>55815.394699999997</v>
      </c>
      <c r="D31" s="59" t="s">
        <v>39</v>
      </c>
      <c r="E31">
        <f t="shared" si="0"/>
        <v>3122.0694762126454</v>
      </c>
      <c r="F31">
        <f t="shared" si="1"/>
        <v>3122</v>
      </c>
      <c r="G31">
        <f t="shared" si="2"/>
        <v>0.61781999999220716</v>
      </c>
      <c r="I31">
        <f>+G31</f>
        <v>0.61781999999220716</v>
      </c>
      <c r="O31">
        <f t="shared" ca="1" si="4"/>
        <v>0.62610040043289139</v>
      </c>
      <c r="Q31" s="2">
        <f t="shared" si="5"/>
        <v>40796.894699999997</v>
      </c>
      <c r="R31" s="2"/>
      <c r="S31" s="2"/>
      <c r="T31" s="2"/>
    </row>
    <row r="32" spans="1:21" x14ac:dyDescent="0.2">
      <c r="A32" s="43" t="s">
        <v>48</v>
      </c>
      <c r="B32" s="44" t="s">
        <v>49</v>
      </c>
      <c r="C32" s="43">
        <v>56891.419600000001</v>
      </c>
      <c r="D32" s="43">
        <v>5.1999999999999998E-3</v>
      </c>
      <c r="E32">
        <f t="shared" si="0"/>
        <v>3243.0725754396381</v>
      </c>
      <c r="F32">
        <f t="shared" si="1"/>
        <v>3243</v>
      </c>
      <c r="G32">
        <f t="shared" si="2"/>
        <v>0.64538000000175089</v>
      </c>
      <c r="J32">
        <f>+G32</f>
        <v>0.64538000000175089</v>
      </c>
      <c r="O32">
        <f t="shared" ca="1" si="4"/>
        <v>0.65196785487062647</v>
      </c>
      <c r="Q32" s="2">
        <f t="shared" si="5"/>
        <v>41872.919600000001</v>
      </c>
      <c r="R32" s="2"/>
      <c r="S32" s="2"/>
      <c r="T32" s="2"/>
    </row>
    <row r="33" spans="1:20" x14ac:dyDescent="0.2">
      <c r="A33" s="61" t="s">
        <v>0</v>
      </c>
      <c r="B33" s="62" t="s">
        <v>49</v>
      </c>
      <c r="C33" s="63">
        <v>57131.541299999997</v>
      </c>
      <c r="D33" s="65">
        <v>8.9999999999999998E-4</v>
      </c>
      <c r="E33">
        <f>+(C33-C$7)/C$8</f>
        <v>3270.0751753717154</v>
      </c>
      <c r="F33">
        <f t="shared" si="1"/>
        <v>3270</v>
      </c>
      <c r="G33">
        <f>+C33-(C$7+F33*C$8)</f>
        <v>0.66849999999976717</v>
      </c>
      <c r="K33">
        <f>+G33</f>
        <v>0.66849999999976717</v>
      </c>
      <c r="O33">
        <f ca="1">+C$11+C$12*$F33</f>
        <v>0.65773993148069954</v>
      </c>
      <c r="Q33" s="2">
        <f>+C33-15018.5</f>
        <v>42113.041299999997</v>
      </c>
      <c r="R33" s="2"/>
      <c r="S33" s="2"/>
      <c r="T33" s="2"/>
    </row>
    <row r="34" spans="1:20" x14ac:dyDescent="0.2">
      <c r="B34" s="3"/>
      <c r="C34" s="8"/>
      <c r="D34" s="8"/>
    </row>
    <row r="35" spans="1:20" x14ac:dyDescent="0.2">
      <c r="B35" s="3"/>
      <c r="C35" s="8"/>
      <c r="D35" s="8"/>
    </row>
    <row r="36" spans="1:20" x14ac:dyDescent="0.2">
      <c r="B36" s="3"/>
      <c r="C36" s="8"/>
      <c r="D36" s="8"/>
    </row>
    <row r="37" spans="1:20" x14ac:dyDescent="0.2">
      <c r="C37" s="8"/>
      <c r="D37" s="8"/>
    </row>
    <row r="38" spans="1:20" x14ac:dyDescent="0.2">
      <c r="C38" s="8"/>
      <c r="D38" s="8"/>
    </row>
    <row r="39" spans="1:20" x14ac:dyDescent="0.2">
      <c r="C39" s="8"/>
      <c r="D39" s="8"/>
    </row>
    <row r="40" spans="1:20" x14ac:dyDescent="0.2">
      <c r="C40" s="8"/>
      <c r="D40" s="8"/>
    </row>
    <row r="41" spans="1:20" x14ac:dyDescent="0.2">
      <c r="C41" s="8"/>
      <c r="D41" s="8"/>
    </row>
    <row r="42" spans="1:20" x14ac:dyDescent="0.2">
      <c r="C42" s="8"/>
      <c r="D42" s="8"/>
    </row>
    <row r="43" spans="1:20" x14ac:dyDescent="0.2">
      <c r="C43" s="8"/>
      <c r="D43" s="8"/>
    </row>
    <row r="44" spans="1:20" x14ac:dyDescent="0.2">
      <c r="C44" s="8"/>
      <c r="D44" s="8"/>
    </row>
    <row r="45" spans="1:20" x14ac:dyDescent="0.2">
      <c r="C45" s="8"/>
      <c r="D45" s="8"/>
    </row>
    <row r="46" spans="1:20" x14ac:dyDescent="0.2">
      <c r="C46" s="8"/>
      <c r="D46" s="8"/>
    </row>
    <row r="47" spans="1:20" x14ac:dyDescent="0.2">
      <c r="C47" s="8"/>
      <c r="D47" s="8"/>
    </row>
    <row r="48" spans="1:20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hyperlinks>
    <hyperlink ref="H996" r:id="rId1" display="http://vsolj.cetus-net.org/bulletin.html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67"/>
  <sheetViews>
    <sheetView workbookViewId="0">
      <selection activeCell="A13" sqref="A13:D21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45" t="s">
        <v>50</v>
      </c>
      <c r="I1" s="46" t="s">
        <v>51</v>
      </c>
      <c r="J1" s="47" t="s">
        <v>41</v>
      </c>
    </row>
    <row r="2" spans="1:16" x14ac:dyDescent="0.2">
      <c r="I2" s="48" t="s">
        <v>52</v>
      </c>
      <c r="J2" s="49" t="s">
        <v>40</v>
      </c>
    </row>
    <row r="3" spans="1:16" x14ac:dyDescent="0.2">
      <c r="A3" s="50" t="s">
        <v>53</v>
      </c>
      <c r="I3" s="48" t="s">
        <v>54</v>
      </c>
      <c r="J3" s="49" t="s">
        <v>38</v>
      </c>
    </row>
    <row r="4" spans="1:16" x14ac:dyDescent="0.2">
      <c r="I4" s="48" t="s">
        <v>55</v>
      </c>
      <c r="J4" s="49" t="s">
        <v>38</v>
      </c>
    </row>
    <row r="5" spans="1:16" ht="13.5" thickBot="1" x14ac:dyDescent="0.25">
      <c r="I5" s="51" t="s">
        <v>56</v>
      </c>
      <c r="J5" s="52" t="s">
        <v>39</v>
      </c>
    </row>
    <row r="10" spans="1:16" ht="13.5" thickBot="1" x14ac:dyDescent="0.25"/>
    <row r="11" spans="1:16" ht="12.75" customHeight="1" thickBot="1" x14ac:dyDescent="0.25">
      <c r="A11" s="8" t="str">
        <f t="shared" ref="A11:A21" si="0">P11</f>
        <v>BAVM 215 </v>
      </c>
      <c r="B11" s="3" t="str">
        <f t="shared" ref="B11:B21" si="1">IF(H11=INT(H11),"I","II")</f>
        <v>I</v>
      </c>
      <c r="C11" s="8">
        <f t="shared" ref="C11:C21" si="2">1*G11</f>
        <v>55397.4617</v>
      </c>
      <c r="D11" s="10" t="str">
        <f t="shared" ref="D11:D21" si="3">VLOOKUP(F11,I$1:J$5,2,FALSE)</f>
        <v>vis</v>
      </c>
      <c r="E11" s="53">
        <f>VLOOKUP(C11,Active!C$21:E$973,3,FALSE)</f>
        <v>3075.0713182060467</v>
      </c>
      <c r="F11" s="3" t="s">
        <v>56</v>
      </c>
      <c r="G11" s="10" t="str">
        <f t="shared" ref="G11:G21" si="4">MID(I11,3,LEN(I11)-3)</f>
        <v>55397.4617</v>
      </c>
      <c r="H11" s="8">
        <f t="shared" ref="H11:H21" si="5">1*K11</f>
        <v>3075</v>
      </c>
      <c r="I11" s="54" t="s">
        <v>88</v>
      </c>
      <c r="J11" s="55" t="s">
        <v>89</v>
      </c>
      <c r="K11" s="54" t="s">
        <v>90</v>
      </c>
      <c r="L11" s="54" t="s">
        <v>91</v>
      </c>
      <c r="M11" s="55" t="s">
        <v>84</v>
      </c>
      <c r="N11" s="55" t="s">
        <v>85</v>
      </c>
      <c r="O11" s="56" t="s">
        <v>86</v>
      </c>
      <c r="P11" s="57" t="s">
        <v>92</v>
      </c>
    </row>
    <row r="12" spans="1:16" ht="12.75" customHeight="1" thickBot="1" x14ac:dyDescent="0.25">
      <c r="A12" s="8" t="str">
        <f t="shared" si="0"/>
        <v>BAVM 238 </v>
      </c>
      <c r="B12" s="3" t="str">
        <f t="shared" si="1"/>
        <v>I</v>
      </c>
      <c r="C12" s="8">
        <f t="shared" si="2"/>
        <v>56891.419600000001</v>
      </c>
      <c r="D12" s="10" t="str">
        <f t="shared" si="3"/>
        <v>vis</v>
      </c>
      <c r="E12" s="53">
        <f>VLOOKUP(C12,Active!C$21:E$973,3,FALSE)</f>
        <v>3243.0725754396381</v>
      </c>
      <c r="F12" s="3" t="s">
        <v>56</v>
      </c>
      <c r="G12" s="10" t="str">
        <f t="shared" si="4"/>
        <v>56891.4196</v>
      </c>
      <c r="H12" s="8">
        <f t="shared" si="5"/>
        <v>3243</v>
      </c>
      <c r="I12" s="54" t="s">
        <v>98</v>
      </c>
      <c r="J12" s="55" t="s">
        <v>99</v>
      </c>
      <c r="K12" s="54" t="s">
        <v>100</v>
      </c>
      <c r="L12" s="54" t="s">
        <v>101</v>
      </c>
      <c r="M12" s="55" t="s">
        <v>84</v>
      </c>
      <c r="N12" s="55" t="s">
        <v>85</v>
      </c>
      <c r="O12" s="56" t="s">
        <v>86</v>
      </c>
      <c r="P12" s="57" t="s">
        <v>102</v>
      </c>
    </row>
    <row r="13" spans="1:16" ht="12.75" customHeight="1" thickBot="1" x14ac:dyDescent="0.25">
      <c r="A13" s="8" t="str">
        <f t="shared" si="0"/>
        <v> VSS 1.490 </v>
      </c>
      <c r="B13" s="3" t="str">
        <f t="shared" si="1"/>
        <v>I</v>
      </c>
      <c r="C13" s="8">
        <f t="shared" si="2"/>
        <v>28052.397000000001</v>
      </c>
      <c r="D13" s="10" t="str">
        <f t="shared" si="3"/>
        <v>vis</v>
      </c>
      <c r="E13" s="53">
        <f>VLOOKUP(C13,Active!C$21:E$973,3,FALSE)</f>
        <v>1.4618995247816555E-2</v>
      </c>
      <c r="F13" s="3" t="s">
        <v>56</v>
      </c>
      <c r="G13" s="10" t="str">
        <f t="shared" si="4"/>
        <v>28052.397</v>
      </c>
      <c r="H13" s="8">
        <f t="shared" si="5"/>
        <v>0</v>
      </c>
      <c r="I13" s="54" t="s">
        <v>57</v>
      </c>
      <c r="J13" s="55" t="s">
        <v>58</v>
      </c>
      <c r="K13" s="54">
        <v>0</v>
      </c>
      <c r="L13" s="54" t="s">
        <v>59</v>
      </c>
      <c r="M13" s="55" t="s">
        <v>60</v>
      </c>
      <c r="N13" s="55"/>
      <c r="O13" s="56" t="s">
        <v>61</v>
      </c>
      <c r="P13" s="56" t="s">
        <v>62</v>
      </c>
    </row>
    <row r="14" spans="1:16" ht="12.75" customHeight="1" thickBot="1" x14ac:dyDescent="0.25">
      <c r="A14" s="8" t="str">
        <f t="shared" si="0"/>
        <v> VSS 1.490 </v>
      </c>
      <c r="B14" s="3" t="str">
        <f t="shared" si="1"/>
        <v>I</v>
      </c>
      <c r="C14" s="8">
        <f t="shared" si="2"/>
        <v>28692.448</v>
      </c>
      <c r="D14" s="10" t="str">
        <f t="shared" si="3"/>
        <v>vis</v>
      </c>
      <c r="E14" s="53">
        <f>VLOOKUP(C14,Active!C$21:E$973,3,FALSE)</f>
        <v>71.990792282070188</v>
      </c>
      <c r="F14" s="3" t="s">
        <v>56</v>
      </c>
      <c r="G14" s="10" t="str">
        <f t="shared" si="4"/>
        <v>28692.448</v>
      </c>
      <c r="H14" s="8">
        <f t="shared" si="5"/>
        <v>72</v>
      </c>
      <c r="I14" s="54" t="s">
        <v>63</v>
      </c>
      <c r="J14" s="55" t="s">
        <v>64</v>
      </c>
      <c r="K14" s="54">
        <v>72</v>
      </c>
      <c r="L14" s="54" t="s">
        <v>65</v>
      </c>
      <c r="M14" s="55" t="s">
        <v>60</v>
      </c>
      <c r="N14" s="55"/>
      <c r="O14" s="56" t="s">
        <v>61</v>
      </c>
      <c r="P14" s="56" t="s">
        <v>62</v>
      </c>
    </row>
    <row r="15" spans="1:16" ht="12.75" customHeight="1" thickBot="1" x14ac:dyDescent="0.25">
      <c r="A15" s="8" t="str">
        <f t="shared" si="0"/>
        <v> VSS 1.490 </v>
      </c>
      <c r="B15" s="3" t="str">
        <f t="shared" si="1"/>
        <v>I</v>
      </c>
      <c r="C15" s="8">
        <f t="shared" si="2"/>
        <v>29501.562999999998</v>
      </c>
      <c r="D15" s="10" t="str">
        <f t="shared" si="3"/>
        <v>vis</v>
      </c>
      <c r="E15" s="53">
        <f>VLOOKUP(C15,Active!C$21:E$973,3,FALSE)</f>
        <v>162.97885643471926</v>
      </c>
      <c r="F15" s="3" t="s">
        <v>56</v>
      </c>
      <c r="G15" s="10" t="str">
        <f t="shared" si="4"/>
        <v>29501.563</v>
      </c>
      <c r="H15" s="8">
        <f t="shared" si="5"/>
        <v>163</v>
      </c>
      <c r="I15" s="54" t="s">
        <v>66</v>
      </c>
      <c r="J15" s="55" t="s">
        <v>67</v>
      </c>
      <c r="K15" s="54">
        <v>163</v>
      </c>
      <c r="L15" s="54" t="s">
        <v>68</v>
      </c>
      <c r="M15" s="55" t="s">
        <v>60</v>
      </c>
      <c r="N15" s="55"/>
      <c r="O15" s="56" t="s">
        <v>61</v>
      </c>
      <c r="P15" s="56" t="s">
        <v>62</v>
      </c>
    </row>
    <row r="16" spans="1:16" ht="12.75" customHeight="1" thickBot="1" x14ac:dyDescent="0.25">
      <c r="A16" s="8" t="str">
        <f t="shared" si="0"/>
        <v> VSS 1.490 </v>
      </c>
      <c r="B16" s="3" t="str">
        <f t="shared" si="1"/>
        <v>I</v>
      </c>
      <c r="C16" s="8">
        <f t="shared" si="2"/>
        <v>29635.258000000002</v>
      </c>
      <c r="D16" s="10" t="str">
        <f t="shared" si="3"/>
        <v>vis</v>
      </c>
      <c r="E16" s="53">
        <f>VLOOKUP(C16,Active!C$21:E$973,3,FALSE)</f>
        <v>178.01336850888518</v>
      </c>
      <c r="F16" s="3" t="s">
        <v>56</v>
      </c>
      <c r="G16" s="10" t="str">
        <f t="shared" si="4"/>
        <v>29635.258</v>
      </c>
      <c r="H16" s="8">
        <f t="shared" si="5"/>
        <v>178</v>
      </c>
      <c r="I16" s="54" t="s">
        <v>69</v>
      </c>
      <c r="J16" s="55" t="s">
        <v>70</v>
      </c>
      <c r="K16" s="54">
        <v>178</v>
      </c>
      <c r="L16" s="54" t="s">
        <v>71</v>
      </c>
      <c r="M16" s="55" t="s">
        <v>60</v>
      </c>
      <c r="N16" s="55"/>
      <c r="O16" s="56" t="s">
        <v>61</v>
      </c>
      <c r="P16" s="56" t="s">
        <v>62</v>
      </c>
    </row>
    <row r="17" spans="1:16" ht="12.75" customHeight="1" thickBot="1" x14ac:dyDescent="0.25">
      <c r="A17" s="8" t="str">
        <f t="shared" si="0"/>
        <v> VSS 1.490 </v>
      </c>
      <c r="B17" s="3" t="str">
        <f t="shared" si="1"/>
        <v>I</v>
      </c>
      <c r="C17" s="8">
        <f t="shared" si="2"/>
        <v>29777.434000000001</v>
      </c>
      <c r="D17" s="10" t="str">
        <f t="shared" si="3"/>
        <v>vis</v>
      </c>
      <c r="E17" s="53">
        <f>VLOOKUP(C17,Active!C$21:E$973,3,FALSE)</f>
        <v>194.00160134224882</v>
      </c>
      <c r="F17" s="3" t="s">
        <v>56</v>
      </c>
      <c r="G17" s="10" t="str">
        <f t="shared" si="4"/>
        <v>29777.434</v>
      </c>
      <c r="H17" s="8">
        <f t="shared" si="5"/>
        <v>194</v>
      </c>
      <c r="I17" s="54" t="s">
        <v>72</v>
      </c>
      <c r="J17" s="55" t="s">
        <v>73</v>
      </c>
      <c r="K17" s="54">
        <v>194</v>
      </c>
      <c r="L17" s="54" t="s">
        <v>74</v>
      </c>
      <c r="M17" s="55" t="s">
        <v>60</v>
      </c>
      <c r="N17" s="55"/>
      <c r="O17" s="56" t="s">
        <v>61</v>
      </c>
      <c r="P17" s="56" t="s">
        <v>62</v>
      </c>
    </row>
    <row r="18" spans="1:16" ht="12.75" customHeight="1" thickBot="1" x14ac:dyDescent="0.25">
      <c r="A18" s="8" t="str">
        <f t="shared" si="0"/>
        <v> VSS 1.490 </v>
      </c>
      <c r="B18" s="3" t="str">
        <f t="shared" si="1"/>
        <v>I</v>
      </c>
      <c r="C18" s="8">
        <f t="shared" si="2"/>
        <v>30613.466</v>
      </c>
      <c r="D18" s="10" t="str">
        <f t="shared" si="3"/>
        <v>vis</v>
      </c>
      <c r="E18" s="53">
        <f>VLOOKUP(C18,Active!C$21:E$973,3,FALSE)</f>
        <v>288.0165846878395</v>
      </c>
      <c r="F18" s="3" t="s">
        <v>56</v>
      </c>
      <c r="G18" s="10" t="str">
        <f t="shared" si="4"/>
        <v>30613.466</v>
      </c>
      <c r="H18" s="8">
        <f t="shared" si="5"/>
        <v>288</v>
      </c>
      <c r="I18" s="54" t="s">
        <v>75</v>
      </c>
      <c r="J18" s="55" t="s">
        <v>76</v>
      </c>
      <c r="K18" s="54">
        <v>288</v>
      </c>
      <c r="L18" s="54" t="s">
        <v>77</v>
      </c>
      <c r="M18" s="55" t="s">
        <v>60</v>
      </c>
      <c r="N18" s="55"/>
      <c r="O18" s="56" t="s">
        <v>61</v>
      </c>
      <c r="P18" s="56" t="s">
        <v>62</v>
      </c>
    </row>
    <row r="19" spans="1:16" ht="12.75" customHeight="1" thickBot="1" x14ac:dyDescent="0.25">
      <c r="A19" s="8" t="str">
        <f t="shared" si="0"/>
        <v> VSS 1.490 </v>
      </c>
      <c r="B19" s="3" t="str">
        <f t="shared" si="1"/>
        <v>I</v>
      </c>
      <c r="C19" s="8">
        <f t="shared" si="2"/>
        <v>31004.409</v>
      </c>
      <c r="D19" s="10" t="str">
        <f t="shared" si="3"/>
        <v>vis</v>
      </c>
      <c r="E19" s="53">
        <f>VLOOKUP(C19,Active!C$21:E$973,3,FALSE)</f>
        <v>331.97961437339609</v>
      </c>
      <c r="F19" s="3" t="s">
        <v>56</v>
      </c>
      <c r="G19" s="10" t="str">
        <f t="shared" si="4"/>
        <v>31004.409</v>
      </c>
      <c r="H19" s="8">
        <f t="shared" si="5"/>
        <v>332</v>
      </c>
      <c r="I19" s="54" t="s">
        <v>78</v>
      </c>
      <c r="J19" s="55" t="s">
        <v>79</v>
      </c>
      <c r="K19" s="54">
        <v>332</v>
      </c>
      <c r="L19" s="54" t="s">
        <v>80</v>
      </c>
      <c r="M19" s="55" t="s">
        <v>60</v>
      </c>
      <c r="N19" s="55"/>
      <c r="O19" s="56" t="s">
        <v>61</v>
      </c>
      <c r="P19" s="56" t="s">
        <v>62</v>
      </c>
    </row>
    <row r="20" spans="1:16" ht="12.75" customHeight="1" thickBot="1" x14ac:dyDescent="0.25">
      <c r="A20" s="8" t="str">
        <f t="shared" si="0"/>
        <v>BAVM 212 </v>
      </c>
      <c r="B20" s="3" t="str">
        <f t="shared" si="1"/>
        <v>I</v>
      </c>
      <c r="C20" s="8">
        <f t="shared" si="2"/>
        <v>55059.518499999998</v>
      </c>
      <c r="D20" s="10" t="str">
        <f t="shared" si="3"/>
        <v>vis</v>
      </c>
      <c r="E20" s="53">
        <f>VLOOKUP(C20,Active!C$21:E$973,3,FALSE)</f>
        <v>3037.0683179384064</v>
      </c>
      <c r="F20" s="3" t="s">
        <v>56</v>
      </c>
      <c r="G20" s="10" t="str">
        <f t="shared" si="4"/>
        <v>55059.5185</v>
      </c>
      <c r="H20" s="8">
        <f t="shared" si="5"/>
        <v>3037</v>
      </c>
      <c r="I20" s="54" t="s">
        <v>81</v>
      </c>
      <c r="J20" s="55" t="s">
        <v>82</v>
      </c>
      <c r="K20" s="54">
        <v>3037</v>
      </c>
      <c r="L20" s="54" t="s">
        <v>83</v>
      </c>
      <c r="M20" s="55" t="s">
        <v>84</v>
      </c>
      <c r="N20" s="55" t="s">
        <v>85</v>
      </c>
      <c r="O20" s="56" t="s">
        <v>86</v>
      </c>
      <c r="P20" s="57" t="s">
        <v>87</v>
      </c>
    </row>
    <row r="21" spans="1:16" ht="12.75" customHeight="1" thickBot="1" x14ac:dyDescent="0.25">
      <c r="A21" s="8" t="str">
        <f t="shared" si="0"/>
        <v>BAVM 225 </v>
      </c>
      <c r="B21" s="3" t="str">
        <f t="shared" si="1"/>
        <v>I</v>
      </c>
      <c r="C21" s="8">
        <f t="shared" si="2"/>
        <v>55815.394699999997</v>
      </c>
      <c r="D21" s="10" t="str">
        <f t="shared" si="3"/>
        <v>vis</v>
      </c>
      <c r="E21" s="53">
        <f>VLOOKUP(C21,Active!C$21:E$973,3,FALSE)</f>
        <v>3122.0694762126454</v>
      </c>
      <c r="F21" s="3" t="s">
        <v>56</v>
      </c>
      <c r="G21" s="10" t="str">
        <f t="shared" si="4"/>
        <v>55815.3947</v>
      </c>
      <c r="H21" s="8">
        <f t="shared" si="5"/>
        <v>3122</v>
      </c>
      <c r="I21" s="54" t="s">
        <v>93</v>
      </c>
      <c r="J21" s="55" t="s">
        <v>94</v>
      </c>
      <c r="K21" s="54" t="s">
        <v>95</v>
      </c>
      <c r="L21" s="54" t="s">
        <v>96</v>
      </c>
      <c r="M21" s="55" t="s">
        <v>84</v>
      </c>
      <c r="N21" s="55" t="s">
        <v>85</v>
      </c>
      <c r="O21" s="56" t="s">
        <v>86</v>
      </c>
      <c r="P21" s="57" t="s">
        <v>97</v>
      </c>
    </row>
    <row r="22" spans="1:16" x14ac:dyDescent="0.2">
      <c r="B22" s="3"/>
      <c r="E22" s="53"/>
      <c r="F22" s="3"/>
    </row>
    <row r="23" spans="1:16" x14ac:dyDescent="0.2">
      <c r="B23" s="3"/>
      <c r="E23" s="53"/>
      <c r="F23" s="3"/>
    </row>
    <row r="24" spans="1:16" x14ac:dyDescent="0.2">
      <c r="B24" s="3"/>
      <c r="E24" s="53"/>
      <c r="F24" s="3"/>
    </row>
    <row r="25" spans="1:16" x14ac:dyDescent="0.2">
      <c r="B25" s="3"/>
      <c r="E25" s="53"/>
      <c r="F25" s="3"/>
    </row>
    <row r="26" spans="1:16" x14ac:dyDescent="0.2">
      <c r="B26" s="3"/>
      <c r="E26" s="53"/>
      <c r="F26" s="3"/>
    </row>
    <row r="27" spans="1:16" x14ac:dyDescent="0.2">
      <c r="B27" s="3"/>
      <c r="E27" s="53"/>
      <c r="F27" s="3"/>
    </row>
    <row r="28" spans="1:16" x14ac:dyDescent="0.2">
      <c r="B28" s="3"/>
      <c r="E28" s="53"/>
      <c r="F28" s="3"/>
    </row>
    <row r="29" spans="1:16" x14ac:dyDescent="0.2">
      <c r="B29" s="3"/>
      <c r="E29" s="53"/>
      <c r="F29" s="3"/>
    </row>
    <row r="30" spans="1:16" x14ac:dyDescent="0.2">
      <c r="B30" s="3"/>
      <c r="E30" s="53"/>
      <c r="F30" s="3"/>
    </row>
    <row r="31" spans="1:16" x14ac:dyDescent="0.2">
      <c r="B31" s="3"/>
      <c r="E31" s="53"/>
      <c r="F31" s="3"/>
    </row>
    <row r="32" spans="1:16" x14ac:dyDescent="0.2">
      <c r="B32" s="3"/>
      <c r="E32" s="53"/>
      <c r="F32" s="3"/>
    </row>
    <row r="33" spans="2:6" x14ac:dyDescent="0.2">
      <c r="B33" s="3"/>
      <c r="E33" s="53"/>
      <c r="F33" s="3"/>
    </row>
    <row r="34" spans="2:6" x14ac:dyDescent="0.2">
      <c r="B34" s="3"/>
      <c r="E34" s="53"/>
      <c r="F34" s="3"/>
    </row>
    <row r="35" spans="2:6" x14ac:dyDescent="0.2">
      <c r="B35" s="3"/>
      <c r="E35" s="53"/>
      <c r="F35" s="3"/>
    </row>
    <row r="36" spans="2:6" x14ac:dyDescent="0.2">
      <c r="B36" s="3"/>
      <c r="E36" s="53"/>
      <c r="F36" s="3"/>
    </row>
    <row r="37" spans="2:6" x14ac:dyDescent="0.2">
      <c r="B37" s="3"/>
      <c r="E37" s="53"/>
      <c r="F37" s="3"/>
    </row>
    <row r="38" spans="2:6" x14ac:dyDescent="0.2">
      <c r="B38" s="3"/>
      <c r="E38" s="53"/>
      <c r="F38" s="3"/>
    </row>
    <row r="39" spans="2:6" x14ac:dyDescent="0.2">
      <c r="B39" s="3"/>
      <c r="E39" s="53"/>
      <c r="F39" s="3"/>
    </row>
    <row r="40" spans="2:6" x14ac:dyDescent="0.2">
      <c r="B40" s="3"/>
      <c r="E40" s="53"/>
      <c r="F40" s="3"/>
    </row>
    <row r="41" spans="2:6" x14ac:dyDescent="0.2">
      <c r="B41" s="3"/>
      <c r="E41" s="53"/>
      <c r="F41" s="3"/>
    </row>
    <row r="42" spans="2:6" x14ac:dyDescent="0.2">
      <c r="B42" s="3"/>
      <c r="E42" s="53"/>
      <c r="F42" s="3"/>
    </row>
    <row r="43" spans="2:6" x14ac:dyDescent="0.2">
      <c r="B43" s="3"/>
      <c r="E43" s="53"/>
      <c r="F43" s="3"/>
    </row>
    <row r="44" spans="2:6" x14ac:dyDescent="0.2">
      <c r="B44" s="3"/>
      <c r="E44" s="53"/>
      <c r="F44" s="3"/>
    </row>
    <row r="45" spans="2:6" x14ac:dyDescent="0.2">
      <c r="B45" s="3"/>
      <c r="E45" s="53"/>
      <c r="F45" s="3"/>
    </row>
    <row r="46" spans="2:6" x14ac:dyDescent="0.2">
      <c r="B46" s="3"/>
      <c r="E46" s="53"/>
      <c r="F46" s="3"/>
    </row>
    <row r="47" spans="2:6" x14ac:dyDescent="0.2">
      <c r="B47" s="3"/>
      <c r="E47" s="53"/>
      <c r="F47" s="3"/>
    </row>
    <row r="48" spans="2:6" x14ac:dyDescent="0.2">
      <c r="B48" s="3"/>
      <c r="E48" s="53"/>
      <c r="F48" s="3"/>
    </row>
    <row r="49" spans="2:6" x14ac:dyDescent="0.2">
      <c r="B49" s="3"/>
      <c r="E49" s="53"/>
      <c r="F49" s="3"/>
    </row>
    <row r="50" spans="2:6" x14ac:dyDescent="0.2">
      <c r="B50" s="3"/>
      <c r="E50" s="53"/>
      <c r="F50" s="3"/>
    </row>
    <row r="51" spans="2:6" x14ac:dyDescent="0.2">
      <c r="B51" s="3"/>
      <c r="E51" s="53"/>
      <c r="F51" s="3"/>
    </row>
    <row r="52" spans="2:6" x14ac:dyDescent="0.2">
      <c r="B52" s="3"/>
      <c r="E52" s="53"/>
      <c r="F52" s="3"/>
    </row>
    <row r="53" spans="2:6" x14ac:dyDescent="0.2">
      <c r="B53" s="3"/>
      <c r="E53" s="53"/>
      <c r="F53" s="3"/>
    </row>
    <row r="54" spans="2:6" x14ac:dyDescent="0.2">
      <c r="B54" s="3"/>
      <c r="E54" s="53"/>
      <c r="F54" s="3"/>
    </row>
    <row r="55" spans="2:6" x14ac:dyDescent="0.2">
      <c r="B55" s="3"/>
      <c r="E55" s="53"/>
      <c r="F55" s="3"/>
    </row>
    <row r="56" spans="2:6" x14ac:dyDescent="0.2">
      <c r="B56" s="3"/>
      <c r="E56" s="53"/>
      <c r="F56" s="3"/>
    </row>
    <row r="57" spans="2:6" x14ac:dyDescent="0.2">
      <c r="B57" s="3"/>
      <c r="E57" s="53"/>
      <c r="F57" s="3"/>
    </row>
    <row r="58" spans="2:6" x14ac:dyDescent="0.2">
      <c r="B58" s="3"/>
      <c r="E58" s="53"/>
      <c r="F58" s="3"/>
    </row>
    <row r="59" spans="2:6" x14ac:dyDescent="0.2">
      <c r="B59" s="3"/>
      <c r="E59" s="53"/>
      <c r="F59" s="3"/>
    </row>
    <row r="60" spans="2:6" x14ac:dyDescent="0.2">
      <c r="B60" s="3"/>
      <c r="E60" s="53"/>
      <c r="F60" s="3"/>
    </row>
    <row r="61" spans="2:6" x14ac:dyDescent="0.2">
      <c r="B61" s="3"/>
      <c r="E61" s="53"/>
      <c r="F61" s="3"/>
    </row>
    <row r="62" spans="2:6" x14ac:dyDescent="0.2">
      <c r="B62" s="3"/>
      <c r="E62" s="53"/>
      <c r="F62" s="3"/>
    </row>
    <row r="63" spans="2:6" x14ac:dyDescent="0.2">
      <c r="B63" s="3"/>
      <c r="E63" s="53"/>
      <c r="F63" s="3"/>
    </row>
    <row r="64" spans="2:6" x14ac:dyDescent="0.2">
      <c r="B64" s="3"/>
      <c r="E64" s="53"/>
      <c r="F64" s="3"/>
    </row>
    <row r="65" spans="2:6" x14ac:dyDescent="0.2">
      <c r="B65" s="3"/>
      <c r="E65" s="53"/>
      <c r="F65" s="3"/>
    </row>
    <row r="66" spans="2:6" x14ac:dyDescent="0.2">
      <c r="B66" s="3"/>
      <c r="E66" s="53"/>
      <c r="F66" s="3"/>
    </row>
    <row r="67" spans="2:6" x14ac:dyDescent="0.2">
      <c r="B67" s="3"/>
      <c r="E67" s="53"/>
      <c r="F67" s="3"/>
    </row>
    <row r="68" spans="2:6" x14ac:dyDescent="0.2">
      <c r="B68" s="3"/>
      <c r="E68" s="53"/>
      <c r="F68" s="3"/>
    </row>
    <row r="69" spans="2:6" x14ac:dyDescent="0.2">
      <c r="B69" s="3"/>
      <c r="E69" s="53"/>
      <c r="F69" s="3"/>
    </row>
    <row r="70" spans="2:6" x14ac:dyDescent="0.2">
      <c r="B70" s="3"/>
      <c r="E70" s="53"/>
      <c r="F70" s="3"/>
    </row>
    <row r="71" spans="2:6" x14ac:dyDescent="0.2">
      <c r="B71" s="3"/>
      <c r="E71" s="53"/>
      <c r="F71" s="3"/>
    </row>
    <row r="72" spans="2:6" x14ac:dyDescent="0.2">
      <c r="B72" s="3"/>
      <c r="E72" s="53"/>
      <c r="F72" s="3"/>
    </row>
    <row r="73" spans="2:6" x14ac:dyDescent="0.2">
      <c r="B73" s="3"/>
      <c r="E73" s="53"/>
      <c r="F73" s="3"/>
    </row>
    <row r="74" spans="2:6" x14ac:dyDescent="0.2">
      <c r="B74" s="3"/>
      <c r="E74" s="53"/>
      <c r="F74" s="3"/>
    </row>
    <row r="75" spans="2:6" x14ac:dyDescent="0.2">
      <c r="B75" s="3"/>
      <c r="E75" s="53"/>
      <c r="F75" s="3"/>
    </row>
    <row r="76" spans="2:6" x14ac:dyDescent="0.2">
      <c r="B76" s="3"/>
      <c r="E76" s="53"/>
      <c r="F76" s="3"/>
    </row>
    <row r="77" spans="2:6" x14ac:dyDescent="0.2">
      <c r="B77" s="3"/>
      <c r="E77" s="53"/>
      <c r="F77" s="3"/>
    </row>
    <row r="78" spans="2:6" x14ac:dyDescent="0.2">
      <c r="B78" s="3"/>
      <c r="E78" s="53"/>
      <c r="F78" s="3"/>
    </row>
    <row r="79" spans="2:6" x14ac:dyDescent="0.2">
      <c r="B79" s="3"/>
      <c r="E79" s="5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  <row r="846" spans="2:6" x14ac:dyDescent="0.2">
      <c r="B846" s="3"/>
      <c r="F846" s="3"/>
    </row>
    <row r="847" spans="2:6" x14ac:dyDescent="0.2">
      <c r="B847" s="3"/>
      <c r="F847" s="3"/>
    </row>
    <row r="848" spans="2:6" x14ac:dyDescent="0.2">
      <c r="B848" s="3"/>
      <c r="F848" s="3"/>
    </row>
    <row r="849" spans="2:6" x14ac:dyDescent="0.2">
      <c r="B849" s="3"/>
      <c r="F849" s="3"/>
    </row>
    <row r="850" spans="2:6" x14ac:dyDescent="0.2">
      <c r="B850" s="3"/>
      <c r="F850" s="3"/>
    </row>
    <row r="851" spans="2:6" x14ac:dyDescent="0.2">
      <c r="B851" s="3"/>
      <c r="F851" s="3"/>
    </row>
    <row r="852" spans="2:6" x14ac:dyDescent="0.2">
      <c r="B852" s="3"/>
      <c r="F852" s="3"/>
    </row>
    <row r="853" spans="2:6" x14ac:dyDescent="0.2">
      <c r="B853" s="3"/>
      <c r="F853" s="3"/>
    </row>
    <row r="854" spans="2:6" x14ac:dyDescent="0.2">
      <c r="B854" s="3"/>
      <c r="F854" s="3"/>
    </row>
    <row r="855" spans="2:6" x14ac:dyDescent="0.2">
      <c r="B855" s="3"/>
      <c r="F855" s="3"/>
    </row>
    <row r="856" spans="2:6" x14ac:dyDescent="0.2">
      <c r="B856" s="3"/>
      <c r="F856" s="3"/>
    </row>
    <row r="857" spans="2:6" x14ac:dyDescent="0.2">
      <c r="B857" s="3"/>
      <c r="F857" s="3"/>
    </row>
    <row r="858" spans="2:6" x14ac:dyDescent="0.2">
      <c r="B858" s="3"/>
      <c r="F858" s="3"/>
    </row>
    <row r="859" spans="2:6" x14ac:dyDescent="0.2">
      <c r="B859" s="3"/>
      <c r="F859" s="3"/>
    </row>
    <row r="860" spans="2:6" x14ac:dyDescent="0.2">
      <c r="B860" s="3"/>
      <c r="F860" s="3"/>
    </row>
    <row r="861" spans="2:6" x14ac:dyDescent="0.2">
      <c r="B861" s="3"/>
      <c r="F861" s="3"/>
    </row>
    <row r="862" spans="2:6" x14ac:dyDescent="0.2">
      <c r="B862" s="3"/>
      <c r="F862" s="3"/>
    </row>
    <row r="863" spans="2:6" x14ac:dyDescent="0.2">
      <c r="B863" s="3"/>
      <c r="F863" s="3"/>
    </row>
    <row r="864" spans="2:6" x14ac:dyDescent="0.2">
      <c r="B864" s="3"/>
      <c r="F864" s="3"/>
    </row>
    <row r="865" spans="2:6" x14ac:dyDescent="0.2">
      <c r="B865" s="3"/>
      <c r="F865" s="3"/>
    </row>
    <row r="866" spans="2:6" x14ac:dyDescent="0.2">
      <c r="B866" s="3"/>
      <c r="F866" s="3"/>
    </row>
    <row r="867" spans="2:6" x14ac:dyDescent="0.2">
      <c r="B867" s="3"/>
      <c r="F867" s="3"/>
    </row>
  </sheetData>
  <phoneticPr fontId="8" type="noConversion"/>
  <hyperlinks>
    <hyperlink ref="P20" r:id="rId1" display="http://www.bav-astro.de/sfs/BAVM_link.php?BAVMnr=212"/>
    <hyperlink ref="P11" r:id="rId2" display="http://www.bav-astro.de/sfs/BAVM_link.php?BAVMnr=215"/>
    <hyperlink ref="P21" r:id="rId3" display="http://www.bav-astro.de/sfs/BAVM_link.php?BAVMnr=225"/>
    <hyperlink ref="P12" r:id="rId4" display="http://www.bav-astro.de/sfs/BAVM_link.php?BAVMnr=238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2024-01-31T04:31:56Z</dcterms:modified>
</cp:coreProperties>
</file>