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DF998AD-C3E4-41A9-A0DE-7583E06D78B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3" i="1"/>
  <c r="Q22" i="1"/>
  <c r="C21" i="1"/>
  <c r="E21" i="1"/>
  <c r="C7" i="1"/>
  <c r="C8" i="1"/>
  <c r="E14" i="1"/>
  <c r="E15" i="1" s="1"/>
  <c r="G23" i="1"/>
  <c r="I23" i="1"/>
  <c r="E23" i="1"/>
  <c r="F23" i="1"/>
  <c r="Q21" i="1"/>
  <c r="C17" i="1"/>
  <c r="E22" i="1"/>
  <c r="F22" i="1"/>
  <c r="G22" i="1"/>
  <c r="I22" i="1"/>
  <c r="C11" i="1"/>
  <c r="C12" i="1" l="1"/>
  <c r="C16" i="1" l="1"/>
  <c r="D18" i="1" s="1"/>
  <c r="O21" i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<sst xmlns="http://schemas.openxmlformats.org/spreadsheetml/2006/main" count="49" uniqueCount="47">
  <si>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</si>
  <si>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</si>
  <si>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</si>
  <si>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</si>
  <si>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</si>
  <si>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</si>
  <si>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</si>
  <si>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</si>
  <si>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</si>
  <si>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</si>
  <si>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</si>
  <si>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</si>
  <si>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</si>
  <si>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</si>
  <si>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</si>
  <si>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</si>
  <si>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</si>
  <si>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</si>
  <si>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</si>
  <si>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</si>
  <si>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</si>
  <si>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</si>
  <si>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</si>
  <si>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</si>
  <si>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</si>
  <si>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</si>
  <si>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</si>
  <si>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</si>
  <si>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</si>
  <si>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</si>
  <si>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</si>
  <si>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</si>
  <si>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</si>
  <si>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</si>
  <si>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</si>
  <si>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</si>
  <si>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</si>
  <si>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</si>
  <si>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</si>
  <si>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</si>
  <si>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EA</t>
  </si>
  <si>
    <t>IBVS 5960</t>
  </si>
  <si>
    <t>I</t>
  </si>
  <si>
    <t>GCVS</t>
  </si>
  <si>
    <t>IBVS 6011</t>
  </si>
  <si>
    <t>V0679 Cyg / GSC 3604-1084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</si>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</sst>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1" xfId="0" applyFont="1" applyBorder="1" applyAlignment="1">
      <alignment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V0679 Cyg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7819548872181"/>
          <c:y val="0.14076246334310852"/>
          <c:w val="0.8421052631578946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</c:v>
                </c:pt>
                <c:pt idx="1">
                  <c:v>8999</c:v>
                </c:pt>
                <c:pt idx="2">
                  <c:v>9126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-2.9607399999986228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45-4447-8670-E94EA9447B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</c:v>
                </c:pt>
                <c:pt idx="1">
                  <c:v>8999</c:v>
                </c:pt>
                <c:pt idx="2">
                  <c:v>9126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-0.19925999999395572</c:v>
                </c:pt>
                <c:pt idx="2">
                  <c:v>-0.25293999999848893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45-4447-8670-E94EA9447B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</c:v>
                </c:pt>
                <c:pt idx="1">
                  <c:v>8999</c:v>
                </c:pt>
                <c:pt idx="2">
                  <c:v>9126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45-4447-8670-E94EA9447B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</c:v>
                </c:pt>
                <c:pt idx="1">
                  <c:v>8999</c:v>
                </c:pt>
                <c:pt idx="2">
                  <c:v>9126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45-4447-8670-E94EA9447B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</c:v>
                </c:pt>
                <c:pt idx="1">
                  <c:v>8999</c:v>
                </c:pt>
                <c:pt idx="2">
                  <c:v>9126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45-4447-8670-E94EA9447B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</c:v>
                </c:pt>
                <c:pt idx="1">
                  <c:v>8999</c:v>
                </c:pt>
                <c:pt idx="2">
                  <c:v>9126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45-4447-8670-E94EA9447B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1</c:v>
                </c:pt>
                <c:pt idx="1">
                  <c:v>8999</c:v>
                </c:pt>
                <c:pt idx="2">
                  <c:v>9126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45-4447-8670-E94EA9447B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1</c:v>
                </c:pt>
                <c:pt idx="1">
                  <c:v>8999</c:v>
                </c:pt>
                <c:pt idx="2">
                  <c:v>9126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3.6039891341854919</c:v>
                </c:pt>
                <c:pt idx="1">
                  <c:v>-0.19925999999395572</c:v>
                </c:pt>
                <c:pt idx="2">
                  <c:v>-0.25293999999848893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45-4447-8670-E94EA9447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271024"/>
        <c:axId val="1"/>
      </c:scatterChart>
      <c:valAx>
        <c:axId val="778271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57142857142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271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0</xdr:rowOff>
    </xdr:from>
    <xdr:to>
      <xdr:col>16</xdr:col>
      <xdr:colOff>428625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9E340A-CE62-2983-43B8-E96C7BC6C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45</v>
      </c>
    </row>
    <row r="2" spans="1:7" x14ac:dyDescent="0.2">
      <c r="A2" t="s">
        <v>24</v>
      </c>
      <c r="B2" s="28" t="s">
        <v>40</v>
      </c>
      <c r="D2" s="2"/>
    </row>
    <row r="3" spans="1:7" ht="13.5" thickBot="1" x14ac:dyDescent="0.25"/>
    <row r="4" spans="1:7" ht="14.25" thickTop="1" thickBot="1" x14ac:dyDescent="0.25">
      <c r="A4" s="4" t="s">
        <v>0</v>
      </c>
      <c r="C4" s="7">
        <v>28834.23</v>
      </c>
      <c r="D4" s="8">
        <v>2.9607399999999999</v>
      </c>
    </row>
    <row r="6" spans="1:7" x14ac:dyDescent="0.2">
      <c r="A6" s="4" t="s">
        <v>1</v>
      </c>
    </row>
    <row r="7" spans="1:7" x14ac:dyDescent="0.2">
      <c r="A7" t="s">
        <v>2</v>
      </c>
      <c r="C7">
        <f>+C4</f>
        <v>28834.23</v>
      </c>
    </row>
    <row r="8" spans="1:7" x14ac:dyDescent="0.2">
      <c r="A8" t="s">
        <v>3</v>
      </c>
      <c r="C8">
        <f>+D4</f>
        <v>2.9607399999999999</v>
      </c>
    </row>
    <row r="9" spans="1:7" x14ac:dyDescent="0.2">
      <c r="A9" s="10" t="s">
        <v>31</v>
      </c>
      <c r="B9" s="11"/>
      <c r="C9" s="12">
        <v>-9.5</v>
      </c>
      <c r="D9" s="11" t="s">
        <v>32</v>
      </c>
      <c r="E9" s="11"/>
    </row>
    <row r="10" spans="1:7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7" x14ac:dyDescent="0.2">
      <c r="A11" s="11" t="s">
        <v>16</v>
      </c>
      <c r="B11" s="11"/>
      <c r="C11" s="23">
        <f ca="1">INTERCEPT(INDIRECT($G$11):G992,INDIRECT($F$11):F992)</f>
        <v>3.6044118113508818</v>
      </c>
      <c r="D11" s="2"/>
      <c r="E11" s="11"/>
      <c r="F11" s="24" t="str">
        <f>"F"&amp;E19</f>
        <v>F22</v>
      </c>
      <c r="G11" s="25" t="str">
        <f>"G"&amp;E19</f>
        <v>G22</v>
      </c>
    </row>
    <row r="12" spans="1:7" x14ac:dyDescent="0.2">
      <c r="A12" s="11" t="s">
        <v>17</v>
      </c>
      <c r="B12" s="11"/>
      <c r="C12" s="23">
        <f ca="1">SLOPE(INDIRECT($G$11):G992,INDIRECT($F$11):F992)</f>
        <v>-4.2267716539002529E-4</v>
      </c>
      <c r="D12" s="2"/>
      <c r="E12" s="11"/>
    </row>
    <row r="13" spans="1:7" x14ac:dyDescent="0.2">
      <c r="A13" s="11" t="s">
        <v>19</v>
      </c>
      <c r="B13" s="11"/>
      <c r="C13" s="2" t="s">
        <v>14</v>
      </c>
      <c r="D13" s="15" t="s">
        <v>37</v>
      </c>
      <c r="E13" s="12">
        <v>1</v>
      </c>
    </row>
    <row r="14" spans="1:7" x14ac:dyDescent="0.2">
      <c r="A14" s="11"/>
      <c r="B14" s="11"/>
      <c r="C14" s="11"/>
      <c r="D14" s="15" t="s">
        <v>33</v>
      </c>
      <c r="E14" s="16">
        <f ca="1">NOW()+15018.5+$C$9/24</f>
        <v>60340.73113206018</v>
      </c>
    </row>
    <row r="15" spans="1:7" x14ac:dyDescent="0.2">
      <c r="A15" s="13" t="s">
        <v>18</v>
      </c>
      <c r="B15" s="11"/>
      <c r="C15" s="14">
        <f ca="1">(C7+C11)+(C8+C12)*INT(MAX(F21:F3533))</f>
        <v>55853.690300000002</v>
      </c>
      <c r="D15" s="15" t="s">
        <v>38</v>
      </c>
      <c r="E15" s="16">
        <f ca="1">ROUND(2*(E14-$C$7)/$C$8,0)/2+E13</f>
        <v>10642.5</v>
      </c>
    </row>
    <row r="16" spans="1:7" x14ac:dyDescent="0.2">
      <c r="A16" s="17" t="s">
        <v>4</v>
      </c>
      <c r="B16" s="11"/>
      <c r="C16" s="18">
        <f ca="1">+C8+C12</f>
        <v>2.96031732283461</v>
      </c>
      <c r="D16" s="15" t="s">
        <v>39</v>
      </c>
      <c r="E16" s="25">
        <f ca="1">ROUND(2*(E14-$C$15)/$C$16,0)/2+E13</f>
        <v>1516.5</v>
      </c>
    </row>
    <row r="17" spans="1:17" ht="13.5" thickBot="1" x14ac:dyDescent="0.25">
      <c r="A17" s="15" t="s">
        <v>30</v>
      </c>
      <c r="B17" s="11"/>
      <c r="C17" s="11">
        <f>COUNT(C21:C2191)</f>
        <v>3</v>
      </c>
      <c r="D17" s="15" t="s">
        <v>34</v>
      </c>
      <c r="E17" s="19">
        <f ca="1">+$C$15+$C$16*E16-15018.5-$C$9/24</f>
        <v>45324.907353412025</v>
      </c>
    </row>
    <row r="18" spans="1:17" ht="14.25" thickTop="1" thickBot="1" x14ac:dyDescent="0.25">
      <c r="A18" s="17" t="s">
        <v>5</v>
      </c>
      <c r="B18" s="11"/>
      <c r="C18" s="20">
        <f ca="1">+C15</f>
        <v>55853.690300000002</v>
      </c>
      <c r="D18" s="21">
        <f ca="1">+C16</f>
        <v>2.96031732283461</v>
      </c>
      <c r="E18" s="22" t="s">
        <v>35</v>
      </c>
    </row>
    <row r="19" spans="1:17" ht="13.5" thickTop="1" x14ac:dyDescent="0.2">
      <c r="A19" s="26" t="s">
        <v>36</v>
      </c>
      <c r="E19" s="27">
        <v>22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43</v>
      </c>
      <c r="I20" s="6" t="s">
        <v>29</v>
      </c>
      <c r="J20" s="6" t="s">
        <v>46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15</v>
      </c>
    </row>
    <row r="21" spans="1:17" x14ac:dyDescent="0.2">
      <c r="A21" t="s">
        <v>12</v>
      </c>
      <c r="C21" s="9">
        <f>+C4</f>
        <v>28834.23</v>
      </c>
      <c r="D21" s="9" t="s">
        <v>14</v>
      </c>
      <c r="E21">
        <f>+(C21-C$7)/C$8</f>
        <v>0</v>
      </c>
      <c r="F21">
        <v>1</v>
      </c>
      <c r="H21" s="25">
        <v>-2.9607399999986228</v>
      </c>
      <c r="O21">
        <f ca="1">+C$11+C$12*$F21</f>
        <v>3.6039891341854919</v>
      </c>
      <c r="Q21" s="1">
        <f>+C21-15018.5</f>
        <v>13815.73</v>
      </c>
    </row>
    <row r="22" spans="1:17" x14ac:dyDescent="0.2">
      <c r="A22" s="29" t="s">
        <v>41</v>
      </c>
      <c r="B22" s="30" t="s">
        <v>42</v>
      </c>
      <c r="C22" s="31">
        <v>55477.73</v>
      </c>
      <c r="D22" s="31">
        <v>3.0000000000000001E-3</v>
      </c>
      <c r="E22">
        <f>+(C22-C$7)/C$8</f>
        <v>8998.9326992576189</v>
      </c>
      <c r="F22">
        <f>ROUND(2*E22,0)/2</f>
        <v>8999</v>
      </c>
      <c r="G22">
        <f>+C22-(C$7+F22*C$8)</f>
        <v>-0.19925999999395572</v>
      </c>
      <c r="I22">
        <f>+G22</f>
        <v>-0.19925999999395572</v>
      </c>
      <c r="O22">
        <f ca="1">+C$11+C$12*$F22</f>
        <v>-0.19925999999395572</v>
      </c>
      <c r="Q22" s="1">
        <f>+C22-15018.5</f>
        <v>40459.230000000003</v>
      </c>
    </row>
    <row r="23" spans="1:17" x14ac:dyDescent="0.2">
      <c r="A23" s="32" t="s">
        <v>44</v>
      </c>
      <c r="B23" s="33" t="s">
        <v>42</v>
      </c>
      <c r="C23" s="32">
        <v>55853.690300000002</v>
      </c>
      <c r="D23" s="32">
        <v>1.2999999999999999E-3</v>
      </c>
      <c r="E23">
        <f>+(C23-C$7)/C$8</f>
        <v>9125.9145686551346</v>
      </c>
      <c r="F23">
        <f>ROUND(2*E23,0)/2</f>
        <v>9126</v>
      </c>
      <c r="G23">
        <f>+C23-(C$7+F23*C$8)</f>
        <v>-0.25293999999848893</v>
      </c>
      <c r="I23">
        <f>+G23</f>
        <v>-0.25293999999848893</v>
      </c>
      <c r="O23">
        <f ca="1">+C$11+C$12*$F23</f>
        <v>-0.25293999999848893</v>
      </c>
      <c r="Q23" s="1">
        <f>+C23-15018.5</f>
        <v>40835.190300000002</v>
      </c>
    </row>
    <row r="24" spans="1:17" x14ac:dyDescent="0.2">
      <c r="C24" s="9"/>
      <c r="D24" s="9"/>
      <c r="Q24" s="1"/>
    </row>
    <row r="25" spans="1:17" x14ac:dyDescent="0.2">
      <c r="C25" s="9"/>
      <c r="D25" s="9"/>
      <c r="Q25" s="1"/>
    </row>
    <row r="26" spans="1:17" x14ac:dyDescent="0.2">
      <c r="C26" s="9"/>
      <c r="D26" s="9"/>
      <c r="Q26" s="1"/>
    </row>
    <row r="27" spans="1:17" x14ac:dyDescent="0.2">
      <c r="C27" s="9"/>
      <c r="D27" s="9"/>
      <c r="Q27" s="1"/>
    </row>
    <row r="28" spans="1:17" x14ac:dyDescent="0.2">
      <c r="C28" s="9"/>
      <c r="D28" s="9"/>
      <c r="Q28" s="1"/>
    </row>
    <row r="29" spans="1:17" x14ac:dyDescent="0.2">
      <c r="C29" s="9"/>
      <c r="D29" s="9"/>
      <c r="Q29" s="1"/>
    </row>
    <row r="30" spans="1:17" x14ac:dyDescent="0.2">
      <c r="C30" s="9"/>
      <c r="D30" s="9"/>
      <c r="Q30" s="1"/>
    </row>
    <row r="31" spans="1:17" x14ac:dyDescent="0.2">
      <c r="C31" s="9"/>
      <c r="D31" s="9"/>
      <c r="Q31" s="1"/>
    </row>
    <row r="32" spans="1:17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2024-01-31T04:32:49Z</dcterms:modified>
</cp:coreProperties>
</file>