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D9E2E4F-4F3D-447E-A45A-5575EAF11DA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E22" i="1"/>
  <c r="F22" i="1"/>
  <c r="C8" i="1"/>
  <c r="C21" i="1"/>
  <c r="E21" i="1"/>
  <c r="F21" i="1"/>
  <c r="G21" i="1"/>
  <c r="H21" i="1"/>
  <c r="Q22" i="1"/>
  <c r="G11" i="1"/>
  <c r="F11" i="1"/>
  <c r="E15" i="1"/>
  <c r="C17" i="1"/>
  <c r="Q21" i="1"/>
  <c r="G22" i="1"/>
  <c r="I22" i="1"/>
  <c r="C12" i="1"/>
  <c r="C16" i="1" l="1"/>
  <c r="D18" i="1" s="1"/>
  <c r="C11" i="1"/>
  <c r="O21" i="1" l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<sst xmlns="http://schemas.openxmlformats.org/spreadsheetml/2006/main" count="46" uniqueCount="43">
  <si>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</si>
  <si>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</si>
  <si>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</si>
  <si>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</si>
  <si>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</si>
  <si>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</si>
  <si>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</si>
  <si>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</si>
  <si>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</si>
  <si>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</si>
  <si>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</si>
  <si>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</si>
  <si>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</si>
  <si>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</si>
  <si>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</si>
  <si>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</si>
  <si>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</si>
  <si>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</si>
  <si>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</si>
  <si>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</si>
  <si>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</si>
  <si>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</si>
  <si>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</si>
  <si>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</si>
  <si>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</si>
  <si>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</si>
  <si>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</si>
  <si>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</si>
  <si>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</si>
  <si>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</si>
  <si>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</si>
  <si>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</si>
  <si>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</si>
  <si>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</si>
  <si>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</si>
  <si>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</si>
  <si>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</si>
  <si>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</si>
  <si>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0074</t>
  </si>
  <si>
    <t>I</t>
  </si>
  <si>
    <t>CCD</t>
  </si>
  <si>
    <t>EA/SD:</t>
  </si>
  <si>
    <t>V0692 Cyg /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</si>
</sst>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4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V0692 Cyg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7412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5E-4A6B-A62E-229D0223282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7412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7.2908000001916662E-2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5E-4A6B-A62E-229D0223282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7412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5E-4A6B-A62E-229D0223282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7412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5E-4A6B-A62E-229D0223282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7412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5E-4A6B-A62E-229D0223282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7412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5E-4A6B-A62E-229D0223282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7412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5E-4A6B-A62E-229D0223282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7412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7.2908000001916662E-2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5E-4A6B-A62E-229D02232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609296"/>
        <c:axId val="1"/>
      </c:scatterChart>
      <c:valAx>
        <c:axId val="557609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7609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60902255639097"/>
          <c:y val="0.92375366568914952"/>
          <c:w val="0.6571428571428571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6DD5245-5165-9FFC-101D-212AD9A42E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0" t="s">
        <v>42</v>
      </c>
    </row>
    <row r="2" spans="1:7" x14ac:dyDescent="0.2">
      <c r="A2" t="s">
        <v>25</v>
      </c>
      <c r="B2" t="s">
        <v>41</v>
      </c>
      <c r="C2" s="2"/>
      <c r="D2" s="2"/>
    </row>
    <row r="3" spans="1:7" ht="13.5" thickBot="1" x14ac:dyDescent="0.25"/>
    <row r="4" spans="1:7" ht="14.25" thickTop="1" thickBot="1" x14ac:dyDescent="0.25">
      <c r="A4" s="4" t="s">
        <v>0</v>
      </c>
      <c r="C4" s="7">
        <v>31971.151000000002</v>
      </c>
      <c r="D4" s="8">
        <v>2.7677160000000001</v>
      </c>
    </row>
    <row r="6" spans="1:7" x14ac:dyDescent="0.2">
      <c r="A6" s="4" t="s">
        <v>1</v>
      </c>
    </row>
    <row r="7" spans="1:7" x14ac:dyDescent="0.2">
      <c r="A7" t="s">
        <v>2</v>
      </c>
      <c r="C7">
        <f>+C4</f>
        <v>31971.151000000002</v>
      </c>
    </row>
    <row r="8" spans="1:7" x14ac:dyDescent="0.2">
      <c r="A8" t="s">
        <v>3</v>
      </c>
      <c r="C8">
        <f>+D4</f>
        <v>2.7677160000000001</v>
      </c>
    </row>
    <row r="9" spans="1:7" x14ac:dyDescent="0.2">
      <c r="A9" s="10" t="s">
        <v>31</v>
      </c>
      <c r="B9" s="11"/>
      <c r="C9" s="12">
        <v>-9.5</v>
      </c>
      <c r="D9" s="11" t="s">
        <v>32</v>
      </c>
      <c r="E9" s="11"/>
    </row>
    <row r="10" spans="1:7" ht="13.5" thickBot="1" x14ac:dyDescent="0.25">
      <c r="A10" s="11"/>
      <c r="B10" s="11"/>
      <c r="C10" s="3" t="s">
        <v>21</v>
      </c>
      <c r="D10" s="3" t="s">
        <v>22</v>
      </c>
      <c r="E10" s="11"/>
    </row>
    <row r="11" spans="1:7" x14ac:dyDescent="0.2">
      <c r="A11" s="11" t="s">
        <v>16</v>
      </c>
      <c r="B11" s="11"/>
      <c r="C11" s="23">
        <f ca="1">INTERCEPT(INDIRECT($G$11):G992,INDIRECT($F$11):F992)</f>
        <v>0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17</v>
      </c>
      <c r="B12" s="11"/>
      <c r="C12" s="23">
        <f ca="1">SLOPE(INDIRECT($G$11):G992,INDIRECT($F$11):F992)</f>
        <v>9.8364813818020317E-6</v>
      </c>
      <c r="D12" s="2"/>
      <c r="E12" s="11"/>
    </row>
    <row r="13" spans="1:7" x14ac:dyDescent="0.2">
      <c r="A13" s="11" t="s">
        <v>20</v>
      </c>
      <c r="B13" s="11"/>
      <c r="C13" s="2" t="s">
        <v>14</v>
      </c>
      <c r="D13" s="2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13" t="s">
        <v>18</v>
      </c>
      <c r="B15" s="11"/>
      <c r="C15" s="14">
        <f ca="1">(C7+C11)+(C8+C12)*INT(MAX(F21:F3533))</f>
        <v>52485.534900000006</v>
      </c>
      <c r="D15" s="15" t="s">
        <v>33</v>
      </c>
      <c r="E15" s="16">
        <f ca="1">TODAY()+15018.5-B9/24</f>
        <v>60340.5</v>
      </c>
    </row>
    <row r="16" spans="1:7" x14ac:dyDescent="0.2">
      <c r="A16" s="17" t="s">
        <v>4</v>
      </c>
      <c r="B16" s="11"/>
      <c r="C16" s="18">
        <f ca="1">+C8+C12</f>
        <v>2.7677258364813819</v>
      </c>
      <c r="D16" s="15" t="s">
        <v>34</v>
      </c>
      <c r="E16" s="16">
        <f ca="1">ROUND(2*(E15-C15)/C16,0)/2+1</f>
        <v>2839</v>
      </c>
    </row>
    <row r="17" spans="1:17" ht="13.5" thickBot="1" x14ac:dyDescent="0.25">
      <c r="A17" s="15" t="s">
        <v>30</v>
      </c>
      <c r="B17" s="11"/>
      <c r="C17" s="11">
        <f>COUNT(C21:C2191)</f>
        <v>2</v>
      </c>
      <c r="D17" s="15" t="s">
        <v>35</v>
      </c>
      <c r="E17" s="19">
        <f ca="1">+C15+C16*E16-15018.5-C9/24</f>
        <v>45325.004383103987</v>
      </c>
    </row>
    <row r="18" spans="1:17" ht="14.25" thickTop="1" thickBot="1" x14ac:dyDescent="0.25">
      <c r="A18" s="17" t="s">
        <v>5</v>
      </c>
      <c r="B18" s="11"/>
      <c r="C18" s="20">
        <f ca="1">+C15</f>
        <v>52485.534900000006</v>
      </c>
      <c r="D18" s="21">
        <f ca="1">+C16</f>
        <v>2.7677258364813819</v>
      </c>
      <c r="E18" s="22" t="s">
        <v>36</v>
      </c>
    </row>
    <row r="19" spans="1:17" ht="13.5" thickTop="1" x14ac:dyDescent="0.2">
      <c r="A19" s="26" t="s">
        <v>37</v>
      </c>
      <c r="E19" s="27">
        <v>21</v>
      </c>
    </row>
    <row r="20" spans="1:17" ht="13.5" thickBot="1" x14ac:dyDescent="0.25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12</v>
      </c>
      <c r="I20" s="6" t="s">
        <v>40</v>
      </c>
      <c r="J20" s="6" t="s">
        <v>19</v>
      </c>
      <c r="K20" s="6" t="s">
        <v>26</v>
      </c>
      <c r="L20" s="6" t="s">
        <v>27</v>
      </c>
      <c r="M20" s="6" t="s">
        <v>28</v>
      </c>
      <c r="N20" s="6" t="s">
        <v>29</v>
      </c>
      <c r="O20" s="6" t="s">
        <v>24</v>
      </c>
      <c r="P20" s="5" t="s">
        <v>23</v>
      </c>
      <c r="Q20" s="3" t="s">
        <v>15</v>
      </c>
    </row>
    <row r="21" spans="1:17" x14ac:dyDescent="0.2">
      <c r="A21" t="s">
        <v>12</v>
      </c>
      <c r="C21" s="9">
        <f>+C4</f>
        <v>31971.151000000002</v>
      </c>
      <c r="D21" s="9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16952.651000000002</v>
      </c>
    </row>
    <row r="22" spans="1:17" x14ac:dyDescent="0.2">
      <c r="A22" s="28" t="s">
        <v>38</v>
      </c>
      <c r="B22" s="29" t="s">
        <v>39</v>
      </c>
      <c r="C22" s="28">
        <v>52485.534899999999</v>
      </c>
      <c r="D22" s="28" t="s">
        <v>40</v>
      </c>
      <c r="E22">
        <f>+(Active!C22-C$7)/C$8</f>
        <v>7412.0263422981243</v>
      </c>
      <c r="F22">
        <f>ROUND(2*E22,0)/2</f>
        <v>7412</v>
      </c>
      <c r="G22">
        <f>+Active!C22-(C$7+F22*C$8)</f>
        <v>7.2908000001916662E-2</v>
      </c>
      <c r="I22">
        <f>+G22</f>
        <v>7.2908000001916662E-2</v>
      </c>
      <c r="O22">
        <f ca="1">+C$11+C$12*$F22</f>
        <v>7.2908000001916662E-2</v>
      </c>
      <c r="Q22" s="1">
        <f>+Active!C22-15018.5</f>
        <v>37467.034899999999</v>
      </c>
    </row>
    <row r="23" spans="1:17" x14ac:dyDescent="0.2">
      <c r="C23" s="9"/>
      <c r="D23" s="9"/>
      <c r="Q23" s="1"/>
    </row>
    <row r="24" spans="1:17" x14ac:dyDescent="0.2">
      <c r="C24" s="9"/>
      <c r="D24" s="9"/>
      <c r="Q24" s="1"/>
    </row>
    <row r="25" spans="1:17" x14ac:dyDescent="0.2">
      <c r="C25" s="9"/>
      <c r="D25" s="9"/>
      <c r="Q25" s="1"/>
    </row>
    <row r="26" spans="1:17" x14ac:dyDescent="0.2">
      <c r="C26" s="9"/>
      <c r="D26" s="9"/>
      <c r="Q26" s="1"/>
    </row>
    <row r="27" spans="1:17" x14ac:dyDescent="0.2">
      <c r="C27" s="9"/>
      <c r="D27" s="9"/>
      <c r="Q27" s="1"/>
    </row>
    <row r="28" spans="1:17" x14ac:dyDescent="0.2">
      <c r="C28" s="9"/>
      <c r="D28" s="9"/>
      <c r="Q28" s="1"/>
    </row>
    <row r="29" spans="1:17" x14ac:dyDescent="0.2">
      <c r="C29" s="9"/>
      <c r="D29" s="9"/>
      <c r="Q29" s="1"/>
    </row>
    <row r="30" spans="1:17" x14ac:dyDescent="0.2">
      <c r="C30" s="9"/>
      <c r="D30" s="9"/>
      <c r="Q30" s="1"/>
    </row>
    <row r="31" spans="1:17" x14ac:dyDescent="0.2">
      <c r="C31" s="9"/>
      <c r="D31" s="9"/>
      <c r="Q31" s="1"/>
    </row>
    <row r="32" spans="1:17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2024-01-31T04:39:19Z</dcterms:modified>
</cp:coreProperties>
</file>