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EC9241F-6B01-405F-9B02-CCC3682766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8" r:id="rId1"/>
    <sheet name="Graphs 1" sheetId="14" r:id="rId2"/>
    <sheet name="Active 2" sheetId="13" r:id="rId3"/>
    <sheet name="A (old)" sheetId="7" r:id="rId4"/>
    <sheet name="A (2)" sheetId="10" r:id="rId5"/>
    <sheet name="A (3)" sheetId="11" r:id="rId6"/>
    <sheet name="BAV" sheetId="9" r:id="rId7"/>
    <sheet name="Sheet2" sheetId="12" r:id="rId8"/>
  </sheets>
  <definedNames>
    <definedName name="solver_adj" localSheetId="4" hidden="1">'A (2)'!$H$3:$H$7</definedName>
    <definedName name="solver_adj" localSheetId="5" hidden="1">'A (3)'!$H$3:$H$7</definedName>
    <definedName name="solver_adj" localSheetId="0" hidden="1">'Active 1'!$AC$3:$AC$10</definedName>
    <definedName name="solver_adj" localSheetId="2" hidden="1">'Active 2'!$H$3:$H$7</definedName>
    <definedName name="solver_cvg" localSheetId="4" hidden="1">0.0001</definedName>
    <definedName name="solver_cvg" localSheetId="5" hidden="1">0.0001</definedName>
    <definedName name="solver_cvg" localSheetId="0" hidden="1">0.0001</definedName>
    <definedName name="solver_cvg" localSheetId="2" hidden="1">0.0001</definedName>
    <definedName name="solver_drv" localSheetId="4" hidden="1">1</definedName>
    <definedName name="solver_drv" localSheetId="5" hidden="1">1</definedName>
    <definedName name="solver_drv" localSheetId="0" hidden="1">1</definedName>
    <definedName name="solver_drv" localSheetId="2" hidden="1">1</definedName>
    <definedName name="solver_est" localSheetId="4" hidden="1">1</definedName>
    <definedName name="solver_est" localSheetId="5" hidden="1">1</definedName>
    <definedName name="solver_est" localSheetId="0" hidden="1">1</definedName>
    <definedName name="solver_est" localSheetId="2" hidden="1">1</definedName>
    <definedName name="solver_itr" localSheetId="4" hidden="1">100</definedName>
    <definedName name="solver_itr" localSheetId="5" hidden="1">100</definedName>
    <definedName name="solver_itr" localSheetId="0" hidden="1">100</definedName>
    <definedName name="solver_itr" localSheetId="2" hidden="1">100</definedName>
    <definedName name="solver_lin" localSheetId="4" hidden="1">2</definedName>
    <definedName name="solver_lin" localSheetId="5" hidden="1">2</definedName>
    <definedName name="solver_lin" localSheetId="0" hidden="1">2</definedName>
    <definedName name="solver_lin" localSheetId="2" hidden="1">2</definedName>
    <definedName name="solver_neg" localSheetId="4" hidden="1">2</definedName>
    <definedName name="solver_neg" localSheetId="5" hidden="1">2</definedName>
    <definedName name="solver_neg" localSheetId="0" hidden="1">2</definedName>
    <definedName name="solver_neg" localSheetId="2" hidden="1">2</definedName>
    <definedName name="solver_num" localSheetId="4" hidden="1">0</definedName>
    <definedName name="solver_num" localSheetId="5" hidden="1">0</definedName>
    <definedName name="solver_num" localSheetId="0" hidden="1">0</definedName>
    <definedName name="solver_num" localSheetId="2" hidden="1">0</definedName>
    <definedName name="solver_nwt" localSheetId="4" hidden="1">1</definedName>
    <definedName name="solver_nwt" localSheetId="5" hidden="1">1</definedName>
    <definedName name="solver_nwt" localSheetId="0" hidden="1">1</definedName>
    <definedName name="solver_nwt" localSheetId="2" hidden="1">1</definedName>
    <definedName name="solver_opt" localSheetId="4" hidden="1">'A (2)'!$H$8</definedName>
    <definedName name="solver_opt" localSheetId="5" hidden="1">'A (3)'!$H$8</definedName>
    <definedName name="solver_opt" localSheetId="0" hidden="1">'Active 1'!$AC$11</definedName>
    <definedName name="solver_opt" localSheetId="2" hidden="1">'Active 2'!$H$8</definedName>
    <definedName name="solver_pre" localSheetId="4" hidden="1">0.000001</definedName>
    <definedName name="solver_pre" localSheetId="5" hidden="1">0.000001</definedName>
    <definedName name="solver_pre" localSheetId="0" hidden="1">0.000001</definedName>
    <definedName name="solver_pre" localSheetId="2" hidden="1">0.000001</definedName>
    <definedName name="solver_scl" localSheetId="4" hidden="1">2</definedName>
    <definedName name="solver_scl" localSheetId="5" hidden="1">2</definedName>
    <definedName name="solver_scl" localSheetId="0" hidden="1">2</definedName>
    <definedName name="solver_scl" localSheetId="2" hidden="1">2</definedName>
    <definedName name="solver_sho" localSheetId="4" hidden="1">2</definedName>
    <definedName name="solver_sho" localSheetId="5" hidden="1">2</definedName>
    <definedName name="solver_sho" localSheetId="0" hidden="1">2</definedName>
    <definedName name="solver_sho" localSheetId="2" hidden="1">2</definedName>
    <definedName name="solver_tim" localSheetId="4" hidden="1">100</definedName>
    <definedName name="solver_tim" localSheetId="5" hidden="1">100</definedName>
    <definedName name="solver_tim" localSheetId="0" hidden="1">100</definedName>
    <definedName name="solver_tim" localSheetId="2" hidden="1">100</definedName>
    <definedName name="solver_tol" localSheetId="4" hidden="1">0.05</definedName>
    <definedName name="solver_tol" localSheetId="5" hidden="1">0.05</definedName>
    <definedName name="solver_tol" localSheetId="0" hidden="1">0.05</definedName>
    <definedName name="solver_tol" localSheetId="2" hidden="1">0.05</definedName>
    <definedName name="solver_typ" localSheetId="4" hidden="1">2</definedName>
    <definedName name="solver_typ" localSheetId="5" hidden="1">2</definedName>
    <definedName name="solver_typ" localSheetId="0" hidden="1">2</definedName>
    <definedName name="solver_typ" localSheetId="2" hidden="1">2</definedName>
    <definedName name="solver_val" localSheetId="4" hidden="1">0</definedName>
    <definedName name="solver_val" localSheetId="5" hidden="1">0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171" i="13" l="1"/>
  <c r="F171" i="13" s="1"/>
  <c r="Q171" i="13"/>
  <c r="E172" i="13"/>
  <c r="F172" i="13" s="1"/>
  <c r="Q172" i="13"/>
  <c r="E173" i="13"/>
  <c r="F173" i="13"/>
  <c r="G173" i="13" s="1"/>
  <c r="K173" i="13" s="1"/>
  <c r="P173" i="13"/>
  <c r="R173" i="13" s="1"/>
  <c r="T173" i="13" s="1"/>
  <c r="Q173" i="13"/>
  <c r="E174" i="13"/>
  <c r="F174" i="13" s="1"/>
  <c r="Q174" i="13"/>
  <c r="E175" i="13"/>
  <c r="F175" i="13"/>
  <c r="P175" i="13" s="1"/>
  <c r="R175" i="13" s="1"/>
  <c r="T175" i="13" s="1"/>
  <c r="G175" i="13"/>
  <c r="K175" i="13" s="1"/>
  <c r="Q175" i="13"/>
  <c r="E171" i="8"/>
  <c r="F171" i="8" s="1"/>
  <c r="Q171" i="8"/>
  <c r="AF171" i="8"/>
  <c r="E172" i="8"/>
  <c r="F172" i="8"/>
  <c r="AU172" i="8" s="1"/>
  <c r="Q172" i="8"/>
  <c r="AF172" i="8"/>
  <c r="E173" i="8"/>
  <c r="F173" i="8"/>
  <c r="G173" i="8"/>
  <c r="K173" i="8"/>
  <c r="P173" i="8"/>
  <c r="R173" i="8" s="1"/>
  <c r="T173" i="8" s="1"/>
  <c r="Q173" i="8"/>
  <c r="Z173" i="8"/>
  <c r="AC173" i="8"/>
  <c r="AF173" i="8"/>
  <c r="AU173" i="8"/>
  <c r="E174" i="8"/>
  <c r="F174" i="8" s="1"/>
  <c r="Q174" i="8"/>
  <c r="AF174" i="8"/>
  <c r="E175" i="8"/>
  <c r="F175" i="8" s="1"/>
  <c r="Q175" i="8"/>
  <c r="AF175" i="8"/>
  <c r="E168" i="8"/>
  <c r="F168" i="8" s="1"/>
  <c r="Q168" i="8"/>
  <c r="AF168" i="8"/>
  <c r="E169" i="8"/>
  <c r="F169" i="8" s="1"/>
  <c r="Q169" i="8"/>
  <c r="AF169" i="8"/>
  <c r="E170" i="8"/>
  <c r="F170" i="8" s="1"/>
  <c r="Q170" i="8"/>
  <c r="AF170" i="8"/>
  <c r="E168" i="13"/>
  <c r="F168" i="13" s="1"/>
  <c r="Q168" i="13"/>
  <c r="E169" i="13"/>
  <c r="F169" i="13" s="1"/>
  <c r="Q169" i="13"/>
  <c r="E170" i="13"/>
  <c r="F170" i="13" s="1"/>
  <c r="Q170" i="13"/>
  <c r="E167" i="8"/>
  <c r="F167" i="8" s="1"/>
  <c r="Q167" i="8"/>
  <c r="AF167" i="8"/>
  <c r="E161" i="13"/>
  <c r="F161" i="13" s="1"/>
  <c r="Q161" i="13"/>
  <c r="E162" i="13"/>
  <c r="F162" i="13" s="1"/>
  <c r="Q162" i="13"/>
  <c r="E163" i="13"/>
  <c r="F163" i="13" s="1"/>
  <c r="Q163" i="13"/>
  <c r="E164" i="13"/>
  <c r="F164" i="13" s="1"/>
  <c r="Q164" i="13"/>
  <c r="E161" i="8"/>
  <c r="F161" i="8" s="1"/>
  <c r="Q161" i="8"/>
  <c r="AF161" i="8"/>
  <c r="E162" i="8"/>
  <c r="F162" i="8" s="1"/>
  <c r="Q162" i="8"/>
  <c r="AF162" i="8"/>
  <c r="E163" i="8"/>
  <c r="F163" i="8" s="1"/>
  <c r="Q163" i="8"/>
  <c r="AF163" i="8"/>
  <c r="E165" i="13"/>
  <c r="F165" i="13" s="1"/>
  <c r="Q165" i="13"/>
  <c r="E166" i="13"/>
  <c r="F166" i="13" s="1"/>
  <c r="Q166" i="13"/>
  <c r="E167" i="13"/>
  <c r="F167" i="13" s="1"/>
  <c r="Q167" i="13"/>
  <c r="E164" i="8"/>
  <c r="F164" i="8" s="1"/>
  <c r="Q164" i="8"/>
  <c r="AF164" i="8"/>
  <c r="E165" i="8"/>
  <c r="F165" i="8" s="1"/>
  <c r="Q165" i="8"/>
  <c r="AF165" i="8"/>
  <c r="E166" i="8"/>
  <c r="F166" i="8" s="1"/>
  <c r="Q166" i="8"/>
  <c r="AF166" i="8"/>
  <c r="E157" i="13"/>
  <c r="F157" i="13" s="1"/>
  <c r="G157" i="13" s="1"/>
  <c r="Q157" i="13"/>
  <c r="E158" i="13"/>
  <c r="F158" i="13" s="1"/>
  <c r="Q158" i="13"/>
  <c r="E159" i="13"/>
  <c r="F159" i="13" s="1"/>
  <c r="Q159" i="13"/>
  <c r="E157" i="8"/>
  <c r="F157" i="8" s="1"/>
  <c r="Q157" i="8"/>
  <c r="AF157" i="8"/>
  <c r="E158" i="8"/>
  <c r="F158" i="8" s="1"/>
  <c r="Q158" i="8"/>
  <c r="AF158" i="8"/>
  <c r="E159" i="8"/>
  <c r="F159" i="8" s="1"/>
  <c r="Q159" i="8"/>
  <c r="AF159" i="8"/>
  <c r="F16" i="13"/>
  <c r="F17" i="13" s="1"/>
  <c r="E154" i="13"/>
  <c r="F154" i="13"/>
  <c r="G154" i="13" s="1"/>
  <c r="K154" i="13" s="1"/>
  <c r="Q154" i="13"/>
  <c r="E156" i="13"/>
  <c r="F156" i="13" s="1"/>
  <c r="Q156" i="13"/>
  <c r="E155" i="13"/>
  <c r="F155" i="13"/>
  <c r="Q155" i="13"/>
  <c r="E160" i="13"/>
  <c r="F160" i="13"/>
  <c r="Q160" i="13"/>
  <c r="E160" i="8"/>
  <c r="F160" i="8" s="1"/>
  <c r="P160" i="8" s="1"/>
  <c r="AB9" i="8"/>
  <c r="AB8" i="8"/>
  <c r="AB10" i="8"/>
  <c r="AB7" i="8"/>
  <c r="AB6" i="8"/>
  <c r="AF160" i="8"/>
  <c r="AB3" i="8"/>
  <c r="AB4" i="8"/>
  <c r="AY120" i="8" s="1"/>
  <c r="AB5" i="8"/>
  <c r="Q160" i="8"/>
  <c r="E155" i="8"/>
  <c r="F155" i="8" s="1"/>
  <c r="P155" i="8" s="1"/>
  <c r="AF155" i="8"/>
  <c r="Q155" i="8"/>
  <c r="F16" i="8"/>
  <c r="F17" i="8" s="1"/>
  <c r="E154" i="8"/>
  <c r="F154" i="8" s="1"/>
  <c r="G154" i="8" s="1"/>
  <c r="AF154" i="8"/>
  <c r="Q154" i="8"/>
  <c r="E145" i="8"/>
  <c r="F145" i="8" s="1"/>
  <c r="P145" i="8" s="1"/>
  <c r="E146" i="8"/>
  <c r="F146" i="8" s="1"/>
  <c r="E147" i="8"/>
  <c r="F147" i="8" s="1"/>
  <c r="E148" i="8"/>
  <c r="F148" i="8" s="1"/>
  <c r="Z148" i="8" s="1"/>
  <c r="E149" i="8"/>
  <c r="F149" i="8" s="1"/>
  <c r="E150" i="8"/>
  <c r="F150" i="8" s="1"/>
  <c r="Z150" i="8" s="1"/>
  <c r="E151" i="8"/>
  <c r="F151" i="8" s="1"/>
  <c r="P151" i="8" s="1"/>
  <c r="E152" i="8"/>
  <c r="F152" i="8" s="1"/>
  <c r="Z152" i="8" s="1"/>
  <c r="E153" i="8"/>
  <c r="F153" i="8" s="1"/>
  <c r="E156" i="8"/>
  <c r="F156" i="8" s="1"/>
  <c r="Q144" i="8"/>
  <c r="Q145" i="8"/>
  <c r="Q146" i="8"/>
  <c r="Q147" i="8"/>
  <c r="Q148" i="8"/>
  <c r="Q149" i="8"/>
  <c r="Q150" i="8"/>
  <c r="Q151" i="8"/>
  <c r="Q152" i="8"/>
  <c r="Q153" i="8"/>
  <c r="Q156" i="8"/>
  <c r="AD2" i="8"/>
  <c r="AB18" i="8" s="1"/>
  <c r="AB2" i="8"/>
  <c r="AF156" i="8"/>
  <c r="AF153" i="8"/>
  <c r="AF152" i="8"/>
  <c r="AF151" i="8"/>
  <c r="AF150" i="8"/>
  <c r="AF149" i="8"/>
  <c r="AF148" i="8"/>
  <c r="AF147" i="8"/>
  <c r="AF146" i="8"/>
  <c r="AF145" i="8"/>
  <c r="E144" i="8"/>
  <c r="F144" i="8" s="1"/>
  <c r="AF144" i="8"/>
  <c r="AF143" i="8"/>
  <c r="AF142" i="8"/>
  <c r="AF141" i="8"/>
  <c r="AF140" i="8"/>
  <c r="AF139" i="8"/>
  <c r="AF138" i="8"/>
  <c r="AF137" i="8"/>
  <c r="AF136" i="8"/>
  <c r="AF135" i="8"/>
  <c r="AF134" i="8"/>
  <c r="AF133" i="8"/>
  <c r="AF132" i="8"/>
  <c r="AF131" i="8"/>
  <c r="AF130" i="8"/>
  <c r="AF129" i="8"/>
  <c r="AF128" i="8"/>
  <c r="AF127" i="8"/>
  <c r="AF126" i="8"/>
  <c r="AF125" i="8"/>
  <c r="AF124" i="8"/>
  <c r="AF123" i="8"/>
  <c r="AF122" i="8"/>
  <c r="AF121" i="8"/>
  <c r="AF120" i="8"/>
  <c r="AY119" i="8"/>
  <c r="AF119" i="8"/>
  <c r="AY118" i="8"/>
  <c r="AF118" i="8"/>
  <c r="AY117" i="8"/>
  <c r="AF117" i="8"/>
  <c r="AF116" i="8"/>
  <c r="AY115" i="8"/>
  <c r="AF115" i="8"/>
  <c r="AY114" i="8"/>
  <c r="AF114" i="8"/>
  <c r="AY113" i="8"/>
  <c r="AF113" i="8"/>
  <c r="AF112" i="8"/>
  <c r="AY111" i="8"/>
  <c r="AF111" i="8"/>
  <c r="AY110" i="8"/>
  <c r="AF110" i="8"/>
  <c r="AY109" i="8"/>
  <c r="AF109" i="8"/>
  <c r="AF108" i="8"/>
  <c r="AY107" i="8"/>
  <c r="AF107" i="8"/>
  <c r="AY106" i="8"/>
  <c r="AF106" i="8"/>
  <c r="AY105" i="8"/>
  <c r="AF105" i="8"/>
  <c r="AF104" i="8"/>
  <c r="AY103" i="8"/>
  <c r="AF103" i="8"/>
  <c r="AY102" i="8"/>
  <c r="AF102" i="8"/>
  <c r="AY101" i="8"/>
  <c r="AF101" i="8"/>
  <c r="AF100" i="8"/>
  <c r="AY99" i="8"/>
  <c r="AF99" i="8"/>
  <c r="AY98" i="8"/>
  <c r="AF98" i="8"/>
  <c r="AY97" i="8"/>
  <c r="AF97" i="8"/>
  <c r="AF96" i="8"/>
  <c r="AY95" i="8"/>
  <c r="AF95" i="8"/>
  <c r="AY94" i="8"/>
  <c r="AF94" i="8"/>
  <c r="AY93" i="8"/>
  <c r="AF93" i="8"/>
  <c r="AF92" i="8"/>
  <c r="AY91" i="8"/>
  <c r="AF91" i="8"/>
  <c r="AY90" i="8"/>
  <c r="AF90" i="8"/>
  <c r="AY89" i="8"/>
  <c r="AF89" i="8"/>
  <c r="AY88" i="8"/>
  <c r="AF88" i="8"/>
  <c r="AY87" i="8"/>
  <c r="AF87" i="8"/>
  <c r="AY86" i="8"/>
  <c r="AF86" i="8"/>
  <c r="AY85" i="8"/>
  <c r="AF85" i="8"/>
  <c r="AY84" i="8"/>
  <c r="AF84" i="8"/>
  <c r="AY83" i="8"/>
  <c r="AF83" i="8"/>
  <c r="AY82" i="8"/>
  <c r="AF82" i="8"/>
  <c r="AY81" i="8"/>
  <c r="AF81" i="8"/>
  <c r="AY80" i="8"/>
  <c r="AF80" i="8"/>
  <c r="AY79" i="8"/>
  <c r="AF79" i="8"/>
  <c r="AY78" i="8"/>
  <c r="AF78" i="8"/>
  <c r="AY77" i="8"/>
  <c r="AF77" i="8"/>
  <c r="AY76" i="8"/>
  <c r="AF76" i="8"/>
  <c r="AY75" i="8"/>
  <c r="AF75" i="8"/>
  <c r="AY74" i="8"/>
  <c r="AF74" i="8"/>
  <c r="AY73" i="8"/>
  <c r="AF73" i="8"/>
  <c r="AY72" i="8"/>
  <c r="AF72" i="8"/>
  <c r="AY71" i="8"/>
  <c r="AF71" i="8"/>
  <c r="AY70" i="8"/>
  <c r="AF70" i="8"/>
  <c r="AY69" i="8"/>
  <c r="AF69" i="8"/>
  <c r="AY68" i="8"/>
  <c r="AF68" i="8"/>
  <c r="AY67" i="8"/>
  <c r="AF67" i="8"/>
  <c r="AY66" i="8"/>
  <c r="AF66" i="8"/>
  <c r="AY65" i="8"/>
  <c r="AF65" i="8"/>
  <c r="AY64" i="8"/>
  <c r="AF64" i="8"/>
  <c r="AY63" i="8"/>
  <c r="AF63" i="8"/>
  <c r="AY62" i="8"/>
  <c r="AF62" i="8"/>
  <c r="AY61" i="8"/>
  <c r="AF61" i="8"/>
  <c r="AY60" i="8"/>
  <c r="AF60" i="8"/>
  <c r="AY59" i="8"/>
  <c r="AF59" i="8"/>
  <c r="AY58" i="8"/>
  <c r="AF58" i="8"/>
  <c r="AY57" i="8"/>
  <c r="AF57" i="8"/>
  <c r="AY56" i="8"/>
  <c r="AF56" i="8"/>
  <c r="AY55" i="8"/>
  <c r="AF55" i="8"/>
  <c r="AY54" i="8"/>
  <c r="AF54" i="8"/>
  <c r="AY53" i="8"/>
  <c r="AF53" i="8"/>
  <c r="AY52" i="8"/>
  <c r="AF52" i="8"/>
  <c r="AY51" i="8"/>
  <c r="AF51" i="8"/>
  <c r="AY50" i="8"/>
  <c r="AF50" i="8"/>
  <c r="AY49" i="8"/>
  <c r="AF49" i="8"/>
  <c r="AY48" i="8"/>
  <c r="AF48" i="8"/>
  <c r="AY47" i="8"/>
  <c r="AF47" i="8"/>
  <c r="AY46" i="8"/>
  <c r="AF46" i="8"/>
  <c r="AY45" i="8"/>
  <c r="AF45" i="8"/>
  <c r="AY44" i="8"/>
  <c r="AF44" i="8"/>
  <c r="AY43" i="8"/>
  <c r="AF43" i="8"/>
  <c r="AY42" i="8"/>
  <c r="AF42" i="8"/>
  <c r="AY41" i="8"/>
  <c r="AF41" i="8"/>
  <c r="AY40" i="8"/>
  <c r="AF40" i="8"/>
  <c r="AY39" i="8"/>
  <c r="AF39" i="8"/>
  <c r="AY38" i="8"/>
  <c r="AF38" i="8"/>
  <c r="AY37" i="8"/>
  <c r="AF37" i="8"/>
  <c r="AY36" i="8"/>
  <c r="AF36" i="8"/>
  <c r="AY35" i="8"/>
  <c r="AF35" i="8"/>
  <c r="AY34" i="8"/>
  <c r="AF34" i="8"/>
  <c r="AY33" i="8"/>
  <c r="AF33" i="8"/>
  <c r="AY32" i="8"/>
  <c r="AF32" i="8"/>
  <c r="AY31" i="8"/>
  <c r="AF31" i="8"/>
  <c r="AY30" i="8"/>
  <c r="AF30" i="8"/>
  <c r="AY29" i="8"/>
  <c r="AF29" i="8"/>
  <c r="AY28" i="8"/>
  <c r="AF28" i="8"/>
  <c r="AY27" i="8"/>
  <c r="AF27" i="8"/>
  <c r="AY26" i="8"/>
  <c r="AF26" i="8"/>
  <c r="AY25" i="8"/>
  <c r="AF25" i="8"/>
  <c r="AY24" i="8"/>
  <c r="AF24" i="8"/>
  <c r="AY23" i="8"/>
  <c r="AF23" i="8"/>
  <c r="AY22" i="8"/>
  <c r="AF22" i="8"/>
  <c r="AY21" i="8"/>
  <c r="AF21" i="8"/>
  <c r="AY20" i="8"/>
  <c r="AY19" i="8"/>
  <c r="AY18" i="8"/>
  <c r="AY17" i="8"/>
  <c r="AB13" i="8"/>
  <c r="AD13" i="8" s="1"/>
  <c r="AB17" i="8" s="1"/>
  <c r="AY16" i="8"/>
  <c r="AB16" i="8"/>
  <c r="AY15" i="8"/>
  <c r="AY14" i="8"/>
  <c r="AB14" i="8"/>
  <c r="AY13" i="8"/>
  <c r="AY12" i="8"/>
  <c r="AY11" i="8"/>
  <c r="AY10" i="8"/>
  <c r="AY9" i="8"/>
  <c r="AY8" i="8"/>
  <c r="AY7" i="8"/>
  <c r="AY6" i="8"/>
  <c r="AY5" i="8"/>
  <c r="AY4" i="8"/>
  <c r="AY3" i="8"/>
  <c r="AY2" i="8"/>
  <c r="G2" i="13"/>
  <c r="G3" i="13"/>
  <c r="G4" i="13"/>
  <c r="D13" i="13"/>
  <c r="G5" i="13"/>
  <c r="E11" i="13"/>
  <c r="G6" i="13"/>
  <c r="G10" i="13"/>
  <c r="G11" i="13"/>
  <c r="G12" i="13"/>
  <c r="G7" i="13"/>
  <c r="C9" i="13"/>
  <c r="D9" i="13"/>
  <c r="W13" i="13"/>
  <c r="G14" i="13"/>
  <c r="W16" i="13"/>
  <c r="C17" i="13"/>
  <c r="W20" i="13"/>
  <c r="E21" i="13"/>
  <c r="F21" i="13" s="1"/>
  <c r="G21" i="13" s="1"/>
  <c r="H21" i="13" s="1"/>
  <c r="Q21" i="13"/>
  <c r="E22" i="13"/>
  <c r="F22" i="13" s="1"/>
  <c r="G22" i="13" s="1"/>
  <c r="B22" i="13" s="1"/>
  <c r="Q22" i="13"/>
  <c r="E23" i="13"/>
  <c r="F23" i="13" s="1"/>
  <c r="Q23" i="13"/>
  <c r="E24" i="13"/>
  <c r="F24" i="13" s="1"/>
  <c r="G24" i="13" s="1"/>
  <c r="Q24" i="13"/>
  <c r="W24" i="13"/>
  <c r="E25" i="13"/>
  <c r="F25" i="13" s="1"/>
  <c r="G25" i="13" s="1"/>
  <c r="B25" i="13" s="1"/>
  <c r="Q25" i="13"/>
  <c r="E26" i="13"/>
  <c r="F26" i="13" s="1"/>
  <c r="Q26" i="13"/>
  <c r="E27" i="13"/>
  <c r="F27" i="13" s="1"/>
  <c r="G27" i="13" s="1"/>
  <c r="Q27" i="13"/>
  <c r="E28" i="13"/>
  <c r="F28" i="13"/>
  <c r="P28" i="13" s="1"/>
  <c r="Q28" i="13"/>
  <c r="E29" i="13"/>
  <c r="F29" i="13" s="1"/>
  <c r="Q29" i="13"/>
  <c r="E30" i="13"/>
  <c r="F30" i="13" s="1"/>
  <c r="Q30" i="13"/>
  <c r="E31" i="13"/>
  <c r="F31" i="13"/>
  <c r="P31" i="13" s="1"/>
  <c r="Q31" i="13"/>
  <c r="E32" i="13"/>
  <c r="F32" i="13" s="1"/>
  <c r="Q32" i="13"/>
  <c r="E33" i="13"/>
  <c r="F33" i="13" s="1"/>
  <c r="P33" i="13" s="1"/>
  <c r="Q33" i="13"/>
  <c r="E34" i="13"/>
  <c r="F34" i="13" s="1"/>
  <c r="P34" i="13" s="1"/>
  <c r="Q34" i="13"/>
  <c r="E35" i="13"/>
  <c r="F35" i="13" s="1"/>
  <c r="G35" i="13" s="1"/>
  <c r="Q35" i="13"/>
  <c r="E36" i="13"/>
  <c r="F36" i="13" s="1"/>
  <c r="Q36" i="13"/>
  <c r="E37" i="13"/>
  <c r="F37" i="13" s="1"/>
  <c r="Q37" i="13"/>
  <c r="E38" i="13"/>
  <c r="F38" i="13" s="1"/>
  <c r="G38" i="13" s="1"/>
  <c r="Q38" i="13"/>
  <c r="E39" i="13"/>
  <c r="F39" i="13" s="1"/>
  <c r="G39" i="13" s="1"/>
  <c r="H39" i="13" s="1"/>
  <c r="Q39" i="13"/>
  <c r="E40" i="13"/>
  <c r="F40" i="13" s="1"/>
  <c r="Q40" i="13"/>
  <c r="E41" i="13"/>
  <c r="F41" i="13" s="1"/>
  <c r="G41" i="13" s="1"/>
  <c r="Q41" i="13"/>
  <c r="E42" i="13"/>
  <c r="F42" i="13" s="1"/>
  <c r="Q42" i="13"/>
  <c r="E43" i="13"/>
  <c r="F43" i="13" s="1"/>
  <c r="Q43" i="13"/>
  <c r="E44" i="13"/>
  <c r="F44" i="13" s="1"/>
  <c r="Q44" i="13"/>
  <c r="E45" i="13"/>
  <c r="F45" i="13" s="1"/>
  <c r="Q45" i="13"/>
  <c r="E46" i="13"/>
  <c r="F46" i="13" s="1"/>
  <c r="Q46" i="13"/>
  <c r="E47" i="13"/>
  <c r="F47" i="13" s="1"/>
  <c r="Q47" i="13"/>
  <c r="E48" i="13"/>
  <c r="F48" i="13" s="1"/>
  <c r="Q48" i="13"/>
  <c r="E49" i="13"/>
  <c r="F49" i="13"/>
  <c r="G49" i="13" s="1"/>
  <c r="I49" i="13" s="1"/>
  <c r="Q49" i="13"/>
  <c r="E50" i="13"/>
  <c r="F50" i="13" s="1"/>
  <c r="Q50" i="13"/>
  <c r="E51" i="13"/>
  <c r="F51" i="13" s="1"/>
  <c r="Q51" i="13"/>
  <c r="E52" i="13"/>
  <c r="F52" i="13" s="1"/>
  <c r="Q52" i="13"/>
  <c r="E53" i="13"/>
  <c r="F53" i="13" s="1"/>
  <c r="G53" i="13" s="1"/>
  <c r="I53" i="13" s="1"/>
  <c r="Q53" i="13"/>
  <c r="E54" i="13"/>
  <c r="F54" i="13" s="1"/>
  <c r="Q54" i="13"/>
  <c r="E55" i="13"/>
  <c r="F55" i="13" s="1"/>
  <c r="Q55" i="13"/>
  <c r="E56" i="13"/>
  <c r="F56" i="13"/>
  <c r="P56" i="13" s="1"/>
  <c r="Q56" i="13"/>
  <c r="E57" i="13"/>
  <c r="F57" i="13" s="1"/>
  <c r="Q57" i="13"/>
  <c r="E58" i="13"/>
  <c r="F58" i="13" s="1"/>
  <c r="Q58" i="13"/>
  <c r="E59" i="13"/>
  <c r="F59" i="13" s="1"/>
  <c r="G59" i="13" s="1"/>
  <c r="K59" i="13" s="1"/>
  <c r="Q59" i="13"/>
  <c r="E60" i="13"/>
  <c r="F60" i="13" s="1"/>
  <c r="G60" i="13" s="1"/>
  <c r="K60" i="13" s="1"/>
  <c r="Q60" i="13"/>
  <c r="E61" i="13"/>
  <c r="F61" i="13" s="1"/>
  <c r="G61" i="13" s="1"/>
  <c r="K61" i="13" s="1"/>
  <c r="Q61" i="13"/>
  <c r="E62" i="13"/>
  <c r="F62" i="13" s="1"/>
  <c r="Q62" i="13"/>
  <c r="E63" i="13"/>
  <c r="F63" i="13" s="1"/>
  <c r="Q63" i="13"/>
  <c r="E64" i="13"/>
  <c r="F64" i="13" s="1"/>
  <c r="G64" i="13" s="1"/>
  <c r="Q64" i="13"/>
  <c r="E65" i="13"/>
  <c r="F65" i="13" s="1"/>
  <c r="Q65" i="13"/>
  <c r="E66" i="13"/>
  <c r="F66" i="13" s="1"/>
  <c r="Q66" i="13"/>
  <c r="E67" i="13"/>
  <c r="F67" i="13" s="1"/>
  <c r="Q67" i="13"/>
  <c r="E68" i="13"/>
  <c r="F68" i="13" s="1"/>
  <c r="Q68" i="13"/>
  <c r="E69" i="13"/>
  <c r="F69" i="13" s="1"/>
  <c r="G69" i="13" s="1"/>
  <c r="K69" i="13" s="1"/>
  <c r="Q69" i="13"/>
  <c r="E70" i="13"/>
  <c r="F70" i="13" s="1"/>
  <c r="Q70" i="13"/>
  <c r="E71" i="13"/>
  <c r="F71" i="13" s="1"/>
  <c r="G71" i="13" s="1"/>
  <c r="B71" i="13" s="1"/>
  <c r="Q71" i="13"/>
  <c r="E72" i="13"/>
  <c r="F72" i="13" s="1"/>
  <c r="G72" i="13" s="1"/>
  <c r="K72" i="13" s="1"/>
  <c r="Q72" i="13"/>
  <c r="E73" i="13"/>
  <c r="F73" i="13" s="1"/>
  <c r="Q73" i="13"/>
  <c r="E74" i="13"/>
  <c r="F74" i="13" s="1"/>
  <c r="Q74" i="13"/>
  <c r="E75" i="13"/>
  <c r="F75" i="13" s="1"/>
  <c r="G75" i="13" s="1"/>
  <c r="B75" i="13" s="1"/>
  <c r="Q75" i="13"/>
  <c r="E76" i="13"/>
  <c r="F76" i="13" s="1"/>
  <c r="P76" i="13" s="1"/>
  <c r="Q76" i="13"/>
  <c r="E77" i="13"/>
  <c r="F77" i="13" s="1"/>
  <c r="Q77" i="13"/>
  <c r="E78" i="13"/>
  <c r="F78" i="13" s="1"/>
  <c r="Q78" i="13"/>
  <c r="E79" i="13"/>
  <c r="F79" i="13" s="1"/>
  <c r="Q79" i="13"/>
  <c r="E80" i="13"/>
  <c r="F80" i="13" s="1"/>
  <c r="Q80" i="13"/>
  <c r="E81" i="13"/>
  <c r="F81" i="13" s="1"/>
  <c r="Q81" i="13"/>
  <c r="E82" i="13"/>
  <c r="F82" i="13" s="1"/>
  <c r="Q82" i="13"/>
  <c r="E83" i="13"/>
  <c r="F83" i="13" s="1"/>
  <c r="G83" i="13" s="1"/>
  <c r="K83" i="13" s="1"/>
  <c r="Q83" i="13"/>
  <c r="E84" i="13"/>
  <c r="F84" i="13" s="1"/>
  <c r="Q84" i="13"/>
  <c r="E85" i="13"/>
  <c r="F85" i="13" s="1"/>
  <c r="Q85" i="13"/>
  <c r="E86" i="13"/>
  <c r="F86" i="13" s="1"/>
  <c r="P86" i="13" s="1"/>
  <c r="Q86" i="13"/>
  <c r="E87" i="13"/>
  <c r="F87" i="13" s="1"/>
  <c r="Q87" i="13"/>
  <c r="E88" i="13"/>
  <c r="F88" i="13" s="1"/>
  <c r="P88" i="13" s="1"/>
  <c r="Q88" i="13"/>
  <c r="E89" i="13"/>
  <c r="F89" i="13" s="1"/>
  <c r="Q89" i="13"/>
  <c r="E90" i="13"/>
  <c r="F90" i="13" s="1"/>
  <c r="Q90" i="13"/>
  <c r="E91" i="13"/>
  <c r="F91" i="13" s="1"/>
  <c r="Q91" i="13"/>
  <c r="E92" i="13"/>
  <c r="F92" i="13" s="1"/>
  <c r="Q92" i="13"/>
  <c r="E93" i="13"/>
  <c r="F93" i="13" s="1"/>
  <c r="Q93" i="13"/>
  <c r="E94" i="13"/>
  <c r="F94" i="13" s="1"/>
  <c r="Q94" i="13"/>
  <c r="E95" i="13"/>
  <c r="F95" i="13" s="1"/>
  <c r="P95" i="13" s="1"/>
  <c r="Q95" i="13"/>
  <c r="E96" i="13"/>
  <c r="F96" i="13" s="1"/>
  <c r="Q96" i="13"/>
  <c r="E97" i="13"/>
  <c r="F97" i="13" s="1"/>
  <c r="G97" i="13" s="1"/>
  <c r="K97" i="13" s="1"/>
  <c r="Q97" i="13"/>
  <c r="E98" i="13"/>
  <c r="F98" i="13" s="1"/>
  <c r="P98" i="13" s="1"/>
  <c r="Q98" i="13"/>
  <c r="E99" i="13"/>
  <c r="F99" i="13" s="1"/>
  <c r="G99" i="13" s="1"/>
  <c r="K99" i="13" s="1"/>
  <c r="Q99" i="13"/>
  <c r="E100" i="13"/>
  <c r="F100" i="13" s="1"/>
  <c r="P100" i="13" s="1"/>
  <c r="Q100" i="13"/>
  <c r="E101" i="13"/>
  <c r="F101" i="13" s="1"/>
  <c r="Q101" i="13"/>
  <c r="E102" i="13"/>
  <c r="F102" i="13" s="1"/>
  <c r="Q102" i="13"/>
  <c r="E103" i="13"/>
  <c r="F103" i="13" s="1"/>
  <c r="Q103" i="13"/>
  <c r="E104" i="13"/>
  <c r="F104" i="13" s="1"/>
  <c r="G104" i="13" s="1"/>
  <c r="Q104" i="13"/>
  <c r="E105" i="13"/>
  <c r="F105" i="13" s="1"/>
  <c r="Q105" i="13"/>
  <c r="E106" i="13"/>
  <c r="F106" i="13" s="1"/>
  <c r="Q106" i="13"/>
  <c r="E107" i="13"/>
  <c r="F107" i="13"/>
  <c r="G107" i="13" s="1"/>
  <c r="K107" i="13" s="1"/>
  <c r="Q107" i="13"/>
  <c r="E108" i="13"/>
  <c r="F108" i="13" s="1"/>
  <c r="Q108" i="13"/>
  <c r="E109" i="13"/>
  <c r="F109" i="13" s="1"/>
  <c r="Q109" i="13"/>
  <c r="E110" i="13"/>
  <c r="F110" i="13" s="1"/>
  <c r="Q110" i="13"/>
  <c r="E111" i="13"/>
  <c r="F111" i="13" s="1"/>
  <c r="G111" i="13" s="1"/>
  <c r="Q111" i="13"/>
  <c r="E112" i="13"/>
  <c r="F112" i="13"/>
  <c r="P112" i="13" s="1"/>
  <c r="Q112" i="13"/>
  <c r="E113" i="13"/>
  <c r="F113" i="13" s="1"/>
  <c r="G113" i="13" s="1"/>
  <c r="K113" i="13" s="1"/>
  <c r="Q113" i="13"/>
  <c r="E114" i="13"/>
  <c r="F114" i="13" s="1"/>
  <c r="Q114" i="13"/>
  <c r="E115" i="13"/>
  <c r="F115" i="13" s="1"/>
  <c r="Q115" i="13"/>
  <c r="E116" i="13"/>
  <c r="F116" i="13" s="1"/>
  <c r="Q116" i="13"/>
  <c r="E117" i="13"/>
  <c r="F117" i="13" s="1"/>
  <c r="G117" i="13" s="1"/>
  <c r="K117" i="13" s="1"/>
  <c r="Q117" i="13"/>
  <c r="E118" i="13"/>
  <c r="F118" i="13" s="1"/>
  <c r="Q118" i="13"/>
  <c r="E119" i="13"/>
  <c r="F119" i="13" s="1"/>
  <c r="P119" i="13" s="1"/>
  <c r="Q119" i="13"/>
  <c r="E120" i="13"/>
  <c r="F120" i="13" s="1"/>
  <c r="G120" i="13" s="1"/>
  <c r="K120" i="13" s="1"/>
  <c r="Q120" i="13"/>
  <c r="E121" i="13"/>
  <c r="F121" i="13" s="1"/>
  <c r="Q121" i="13"/>
  <c r="E122" i="13"/>
  <c r="F122" i="13" s="1"/>
  <c r="Q122" i="13"/>
  <c r="E123" i="13"/>
  <c r="F123" i="13"/>
  <c r="Q123" i="13"/>
  <c r="E124" i="13"/>
  <c r="F124" i="13" s="1"/>
  <c r="Q124" i="13"/>
  <c r="E125" i="13"/>
  <c r="F125" i="13" s="1"/>
  <c r="Q125" i="13"/>
  <c r="E126" i="13"/>
  <c r="F126" i="13" s="1"/>
  <c r="Q126" i="13"/>
  <c r="E127" i="13"/>
  <c r="F127" i="13" s="1"/>
  <c r="Q127" i="13"/>
  <c r="E128" i="13"/>
  <c r="F128" i="13" s="1"/>
  <c r="G128" i="13" s="1"/>
  <c r="K128" i="13" s="1"/>
  <c r="Q128" i="13"/>
  <c r="E129" i="13"/>
  <c r="F129" i="13" s="1"/>
  <c r="Q129" i="13"/>
  <c r="E130" i="13"/>
  <c r="F130" i="13" s="1"/>
  <c r="Q130" i="13"/>
  <c r="E131" i="13"/>
  <c r="F131" i="13" s="1"/>
  <c r="Q131" i="13"/>
  <c r="E132" i="13"/>
  <c r="F132" i="13" s="1"/>
  <c r="Q132" i="13"/>
  <c r="E133" i="13"/>
  <c r="F133" i="13" s="1"/>
  <c r="Q133" i="13"/>
  <c r="E134" i="13"/>
  <c r="F134" i="13" s="1"/>
  <c r="P134" i="13" s="1"/>
  <c r="Q134" i="13"/>
  <c r="E135" i="13"/>
  <c r="F135" i="13" s="1"/>
  <c r="Q135" i="13"/>
  <c r="E136" i="13"/>
  <c r="F136" i="13" s="1"/>
  <c r="Q136" i="13"/>
  <c r="E137" i="13"/>
  <c r="F137" i="13" s="1"/>
  <c r="Q137" i="13"/>
  <c r="E138" i="13"/>
  <c r="F138" i="13" s="1"/>
  <c r="Q138" i="13"/>
  <c r="E139" i="13"/>
  <c r="F139" i="13" s="1"/>
  <c r="Q139" i="13"/>
  <c r="E140" i="13"/>
  <c r="F140" i="13" s="1"/>
  <c r="Q140" i="13"/>
  <c r="E141" i="13"/>
  <c r="F141" i="13" s="1"/>
  <c r="Q141" i="13"/>
  <c r="E142" i="13"/>
  <c r="F142" i="13" s="1"/>
  <c r="G142" i="13" s="1"/>
  <c r="K142" i="13" s="1"/>
  <c r="Q142" i="13"/>
  <c r="E143" i="13"/>
  <c r="F143" i="13" s="1"/>
  <c r="Q143" i="13"/>
  <c r="E144" i="13"/>
  <c r="F144" i="13" s="1"/>
  <c r="P144" i="13" s="1"/>
  <c r="Q144" i="13"/>
  <c r="E145" i="13"/>
  <c r="F145" i="13" s="1"/>
  <c r="Q145" i="13"/>
  <c r="E146" i="13"/>
  <c r="F146" i="13" s="1"/>
  <c r="Q146" i="13"/>
  <c r="E147" i="13"/>
  <c r="F147" i="13" s="1"/>
  <c r="G147" i="13" s="1"/>
  <c r="K147" i="13" s="1"/>
  <c r="Q147" i="13"/>
  <c r="E148" i="13"/>
  <c r="F148" i="13" s="1"/>
  <c r="G148" i="13" s="1"/>
  <c r="K148" i="13" s="1"/>
  <c r="Q148" i="13"/>
  <c r="E149" i="13"/>
  <c r="F149" i="13" s="1"/>
  <c r="Q149" i="13"/>
  <c r="E150" i="13"/>
  <c r="F150" i="13" s="1"/>
  <c r="Q150" i="13"/>
  <c r="E151" i="13"/>
  <c r="F151" i="13" s="1"/>
  <c r="P151" i="13" s="1"/>
  <c r="Q151" i="13"/>
  <c r="E152" i="13"/>
  <c r="F152" i="13" s="1"/>
  <c r="G152" i="13" s="1"/>
  <c r="K152" i="13" s="1"/>
  <c r="Q152" i="13"/>
  <c r="E153" i="13"/>
  <c r="F153" i="13" s="1"/>
  <c r="Q153" i="13"/>
  <c r="B11" i="12"/>
  <c r="B12" i="12"/>
  <c r="B13" i="12"/>
  <c r="B14" i="12"/>
  <c r="B15" i="12"/>
  <c r="B16" i="12"/>
  <c r="E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E50" i="9"/>
  <c r="B51" i="9"/>
  <c r="E51" i="9"/>
  <c r="B52" i="9"/>
  <c r="E52" i="9"/>
  <c r="B53" i="9"/>
  <c r="E53" i="9"/>
  <c r="B54" i="9"/>
  <c r="E54" i="9"/>
  <c r="B55" i="9"/>
  <c r="E55" i="9"/>
  <c r="B56" i="9"/>
  <c r="E56" i="9"/>
  <c r="B57" i="9"/>
  <c r="E57" i="9"/>
  <c r="B58" i="9"/>
  <c r="E58" i="9"/>
  <c r="B59" i="9"/>
  <c r="E59" i="9"/>
  <c r="B60" i="9"/>
  <c r="E60" i="9"/>
  <c r="B61" i="9"/>
  <c r="E61" i="9"/>
  <c r="B62" i="9"/>
  <c r="E62" i="9"/>
  <c r="B63" i="9"/>
  <c r="E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E89" i="9"/>
  <c r="B90" i="9"/>
  <c r="E90" i="9"/>
  <c r="B91" i="9"/>
  <c r="E91" i="9"/>
  <c r="B92" i="9"/>
  <c r="E92" i="9"/>
  <c r="B93" i="9"/>
  <c r="E93" i="9"/>
  <c r="B94" i="9"/>
  <c r="E94" i="9"/>
  <c r="B95" i="9"/>
  <c r="E95" i="9"/>
  <c r="B96" i="9"/>
  <c r="E96" i="9"/>
  <c r="B97" i="9"/>
  <c r="E97" i="9"/>
  <c r="B98" i="9"/>
  <c r="E98" i="9"/>
  <c r="B99" i="9"/>
  <c r="E99" i="9"/>
  <c r="B100" i="9"/>
  <c r="E100" i="9"/>
  <c r="B101" i="9"/>
  <c r="E101" i="9"/>
  <c r="B102" i="9"/>
  <c r="E102" i="9"/>
  <c r="B103" i="9"/>
  <c r="E103" i="9"/>
  <c r="B104" i="9"/>
  <c r="E104" i="9"/>
  <c r="B105" i="9"/>
  <c r="E105" i="9"/>
  <c r="G2" i="11"/>
  <c r="G3" i="11"/>
  <c r="G4" i="11"/>
  <c r="G5" i="11"/>
  <c r="E11" i="11"/>
  <c r="G6" i="11"/>
  <c r="G7" i="11"/>
  <c r="D9" i="11"/>
  <c r="E9" i="11"/>
  <c r="G10" i="11"/>
  <c r="K10" i="11"/>
  <c r="L10" i="11"/>
  <c r="M10" i="11"/>
  <c r="D11" i="11"/>
  <c r="G11" i="11"/>
  <c r="K11" i="11"/>
  <c r="K12" i="11"/>
  <c r="L11" i="11"/>
  <c r="M11" i="11"/>
  <c r="D12" i="11"/>
  <c r="D16" i="11" s="1"/>
  <c r="D19" i="11" s="1"/>
  <c r="G12" i="11"/>
  <c r="L12" i="11"/>
  <c r="M12" i="11"/>
  <c r="D13" i="11"/>
  <c r="G14" i="11"/>
  <c r="G16" i="11"/>
  <c r="M17" i="11"/>
  <c r="Y16" i="11"/>
  <c r="C17" i="11"/>
  <c r="Y19" i="11"/>
  <c r="E21" i="11"/>
  <c r="E11" i="12"/>
  <c r="F21" i="11"/>
  <c r="G21" i="11"/>
  <c r="P21" i="11"/>
  <c r="Q21" i="11"/>
  <c r="E22" i="11"/>
  <c r="F22" i="11"/>
  <c r="G22" i="11"/>
  <c r="P22" i="11"/>
  <c r="Q22" i="11"/>
  <c r="Y22" i="11"/>
  <c r="E23" i="11"/>
  <c r="F23" i="11"/>
  <c r="G23" i="11"/>
  <c r="B23" i="11"/>
  <c r="Q23" i="11"/>
  <c r="E24" i="11"/>
  <c r="F24" i="11"/>
  <c r="G24" i="11"/>
  <c r="Q24" i="11"/>
  <c r="B25" i="11"/>
  <c r="E25" i="11"/>
  <c r="F25" i="11"/>
  <c r="G25" i="11"/>
  <c r="H25" i="11"/>
  <c r="P25" i="11"/>
  <c r="R25" i="11"/>
  <c r="T25" i="11"/>
  <c r="Q25" i="11"/>
  <c r="Y25" i="11"/>
  <c r="E26" i="11"/>
  <c r="F26" i="11"/>
  <c r="G26" i="11"/>
  <c r="Q26" i="11"/>
  <c r="Y26" i="11"/>
  <c r="E27" i="11"/>
  <c r="F27" i="11"/>
  <c r="G27" i="11"/>
  <c r="Q27" i="11"/>
  <c r="Y27" i="11"/>
  <c r="E28" i="11"/>
  <c r="Q28" i="11"/>
  <c r="E29" i="11"/>
  <c r="E13" i="12"/>
  <c r="Q29" i="11"/>
  <c r="E30" i="11"/>
  <c r="E14" i="12"/>
  <c r="F30" i="11"/>
  <c r="G30" i="11"/>
  <c r="H30" i="11"/>
  <c r="Q30" i="11"/>
  <c r="E31" i="11"/>
  <c r="E15" i="12"/>
  <c r="F31" i="11"/>
  <c r="G31" i="11"/>
  <c r="H31" i="11"/>
  <c r="Q31" i="11"/>
  <c r="B32" i="11"/>
  <c r="E32" i="11"/>
  <c r="F32" i="11"/>
  <c r="G32" i="11"/>
  <c r="H32" i="11"/>
  <c r="P32" i="11"/>
  <c r="R32" i="11"/>
  <c r="T32" i="11"/>
  <c r="Q32" i="11"/>
  <c r="E33" i="11"/>
  <c r="E17" i="12"/>
  <c r="F33" i="11"/>
  <c r="B33" i="11"/>
  <c r="P33" i="11"/>
  <c r="Q33" i="11"/>
  <c r="E34" i="11"/>
  <c r="E18" i="12"/>
  <c r="Q34" i="11"/>
  <c r="E35" i="11"/>
  <c r="E19" i="12"/>
  <c r="Q35" i="11"/>
  <c r="E36" i="11"/>
  <c r="Q36" i="11"/>
  <c r="E37" i="11"/>
  <c r="E21" i="12"/>
  <c r="F37" i="11"/>
  <c r="G37" i="11"/>
  <c r="H37" i="11"/>
  <c r="P37" i="11"/>
  <c r="Q37" i="11"/>
  <c r="E38" i="11"/>
  <c r="E22" i="12"/>
  <c r="Q38" i="11"/>
  <c r="E39" i="11"/>
  <c r="F39" i="11"/>
  <c r="Q39" i="11"/>
  <c r="E40" i="11"/>
  <c r="E23" i="12"/>
  <c r="Q40" i="11"/>
  <c r="E41" i="11"/>
  <c r="F41" i="11"/>
  <c r="Q41" i="11"/>
  <c r="E42" i="11"/>
  <c r="E25" i="12"/>
  <c r="F42" i="11"/>
  <c r="G42" i="11"/>
  <c r="H42" i="11"/>
  <c r="P42" i="11"/>
  <c r="Q42" i="11"/>
  <c r="E43" i="11"/>
  <c r="E26" i="12"/>
  <c r="Q43" i="11"/>
  <c r="E44" i="11"/>
  <c r="E27" i="12"/>
  <c r="F44" i="11"/>
  <c r="G44" i="11"/>
  <c r="Q44" i="11"/>
  <c r="E45" i="11"/>
  <c r="E28" i="12"/>
  <c r="F45" i="11"/>
  <c r="G45" i="11"/>
  <c r="H45" i="11"/>
  <c r="Q45" i="11"/>
  <c r="B46" i="11"/>
  <c r="E46" i="11"/>
  <c r="E29" i="12"/>
  <c r="F46" i="11"/>
  <c r="G46" i="11"/>
  <c r="H46" i="11"/>
  <c r="P46" i="11"/>
  <c r="R46" i="11"/>
  <c r="T46" i="11"/>
  <c r="Q46" i="11"/>
  <c r="E47" i="11"/>
  <c r="E30" i="12"/>
  <c r="F47" i="11"/>
  <c r="G47" i="11"/>
  <c r="P47" i="11"/>
  <c r="Q47" i="11"/>
  <c r="E48" i="11"/>
  <c r="E31" i="12"/>
  <c r="Q48" i="11"/>
  <c r="E49" i="11"/>
  <c r="E32" i="12"/>
  <c r="F49" i="11"/>
  <c r="G49" i="11"/>
  <c r="I49" i="11"/>
  <c r="Q49" i="11"/>
  <c r="E50" i="11"/>
  <c r="E33" i="12"/>
  <c r="F50" i="11"/>
  <c r="G50" i="11"/>
  <c r="I50" i="11"/>
  <c r="Q50" i="11"/>
  <c r="E51" i="11"/>
  <c r="E34" i="12"/>
  <c r="F51" i="11"/>
  <c r="G51" i="11"/>
  <c r="I51" i="11"/>
  <c r="Q51" i="11"/>
  <c r="E52" i="11"/>
  <c r="E35" i="12"/>
  <c r="F52" i="11"/>
  <c r="G52" i="11"/>
  <c r="I52" i="11"/>
  <c r="P52" i="11"/>
  <c r="Q52" i="11"/>
  <c r="E53" i="11"/>
  <c r="F53" i="11"/>
  <c r="Q53" i="11"/>
  <c r="E54" i="11"/>
  <c r="E37" i="12"/>
  <c r="F54" i="11"/>
  <c r="G54" i="11"/>
  <c r="I54" i="11"/>
  <c r="Q54" i="11"/>
  <c r="E55" i="11"/>
  <c r="E38" i="12"/>
  <c r="Q55" i="11"/>
  <c r="E56" i="11"/>
  <c r="F56" i="11"/>
  <c r="G56" i="11"/>
  <c r="H56" i="11"/>
  <c r="P56" i="11"/>
  <c r="Q56" i="11"/>
  <c r="E57" i="11"/>
  <c r="E39" i="12"/>
  <c r="Q57" i="11"/>
  <c r="E58" i="11"/>
  <c r="E40" i="12"/>
  <c r="F58" i="11"/>
  <c r="G58" i="11"/>
  <c r="I58" i="11"/>
  <c r="Q58" i="11"/>
  <c r="E59" i="11"/>
  <c r="E41" i="12"/>
  <c r="Q59" i="11"/>
  <c r="E60" i="11"/>
  <c r="E42" i="12"/>
  <c r="F60" i="11"/>
  <c r="G60" i="11"/>
  <c r="K60" i="11"/>
  <c r="P60" i="11"/>
  <c r="Q60" i="11"/>
  <c r="E61" i="11"/>
  <c r="E43" i="12"/>
  <c r="Q61" i="11"/>
  <c r="E62" i="11"/>
  <c r="E44" i="12"/>
  <c r="F62" i="11"/>
  <c r="G62" i="11"/>
  <c r="K62" i="11"/>
  <c r="Q62" i="11"/>
  <c r="E63" i="11"/>
  <c r="E45" i="12"/>
  <c r="Q63" i="11"/>
  <c r="E64" i="11"/>
  <c r="E46" i="12"/>
  <c r="Q64" i="11"/>
  <c r="E65" i="11"/>
  <c r="E47" i="12"/>
  <c r="F65" i="11"/>
  <c r="G65" i="11"/>
  <c r="P65" i="11"/>
  <c r="Q65" i="11"/>
  <c r="E66" i="11"/>
  <c r="E48" i="12"/>
  <c r="F66" i="11"/>
  <c r="G66" i="11"/>
  <c r="K66" i="11"/>
  <c r="Q66" i="11"/>
  <c r="E67" i="11"/>
  <c r="E49" i="12"/>
  <c r="Q67" i="11"/>
  <c r="E68" i="11"/>
  <c r="E50" i="12"/>
  <c r="Q68" i="11"/>
  <c r="E69" i="11"/>
  <c r="E51" i="12"/>
  <c r="F69" i="11"/>
  <c r="G69" i="11"/>
  <c r="K69" i="11"/>
  <c r="Q69" i="11"/>
  <c r="E70" i="11"/>
  <c r="E52" i="12"/>
  <c r="Q70" i="11"/>
  <c r="E71" i="11"/>
  <c r="Q71" i="11"/>
  <c r="E72" i="11"/>
  <c r="E54" i="12"/>
  <c r="F72" i="11"/>
  <c r="G72" i="11"/>
  <c r="P72" i="11"/>
  <c r="Q72" i="11"/>
  <c r="E73" i="11"/>
  <c r="E55" i="12"/>
  <c r="F73" i="11"/>
  <c r="G73" i="11"/>
  <c r="K73" i="11"/>
  <c r="P73" i="11"/>
  <c r="Q73" i="11"/>
  <c r="E74" i="11"/>
  <c r="E57" i="12"/>
  <c r="F74" i="11"/>
  <c r="G74" i="11"/>
  <c r="P74" i="11"/>
  <c r="Q74" i="11"/>
  <c r="E75" i="11"/>
  <c r="F75" i="11"/>
  <c r="G75" i="11"/>
  <c r="K75" i="11"/>
  <c r="Q75" i="11"/>
  <c r="E76" i="11"/>
  <c r="E58" i="12"/>
  <c r="Q76" i="11"/>
  <c r="E77" i="11"/>
  <c r="E59" i="12"/>
  <c r="Q77" i="11"/>
  <c r="E78" i="11"/>
  <c r="E60" i="12"/>
  <c r="Q78" i="11"/>
  <c r="E79" i="11"/>
  <c r="E61" i="12"/>
  <c r="F79" i="11"/>
  <c r="P79" i="11"/>
  <c r="Q79" i="11"/>
  <c r="E80" i="11"/>
  <c r="E62" i="12"/>
  <c r="F80" i="11"/>
  <c r="P80" i="11"/>
  <c r="Q80" i="11"/>
  <c r="E81" i="11"/>
  <c r="E63" i="12"/>
  <c r="F81" i="11"/>
  <c r="P81" i="11"/>
  <c r="Q81" i="11"/>
  <c r="E82" i="11"/>
  <c r="F82" i="11"/>
  <c r="G82" i="11"/>
  <c r="K82" i="11"/>
  <c r="Q82" i="11"/>
  <c r="E83" i="11"/>
  <c r="E65" i="12"/>
  <c r="Q83" i="11"/>
  <c r="E84" i="11"/>
  <c r="E66" i="12"/>
  <c r="Q84" i="11"/>
  <c r="E85" i="11"/>
  <c r="E67" i="12"/>
  <c r="Q85" i="11"/>
  <c r="E86" i="11"/>
  <c r="E68" i="12"/>
  <c r="F86" i="11"/>
  <c r="G86" i="11"/>
  <c r="K86" i="11"/>
  <c r="P86" i="11"/>
  <c r="Q86" i="11"/>
  <c r="E87" i="11"/>
  <c r="E69" i="12"/>
  <c r="Q87" i="11"/>
  <c r="E88" i="11"/>
  <c r="E70" i="12"/>
  <c r="F88" i="11"/>
  <c r="G88" i="11"/>
  <c r="P88" i="11"/>
  <c r="Q88" i="11"/>
  <c r="E89" i="11"/>
  <c r="E71" i="12"/>
  <c r="Q89" i="11"/>
  <c r="E90" i="11"/>
  <c r="E72" i="12"/>
  <c r="F90" i="11"/>
  <c r="P90" i="11"/>
  <c r="Q90" i="11"/>
  <c r="E91" i="11"/>
  <c r="E73" i="12"/>
  <c r="Q91" i="11"/>
  <c r="E92" i="11"/>
  <c r="E74" i="12"/>
  <c r="F92" i="11"/>
  <c r="G92" i="11"/>
  <c r="K92" i="11"/>
  <c r="Q92" i="11"/>
  <c r="E93" i="11"/>
  <c r="E75" i="12"/>
  <c r="Q93" i="11"/>
  <c r="E94" i="11"/>
  <c r="F94" i="11"/>
  <c r="G94" i="11"/>
  <c r="M94" i="11"/>
  <c r="P94" i="11"/>
  <c r="Q94" i="11"/>
  <c r="S94" i="11"/>
  <c r="E95" i="11"/>
  <c r="F95" i="11"/>
  <c r="G95" i="11"/>
  <c r="P95" i="11"/>
  <c r="Q95" i="11"/>
  <c r="S95" i="11"/>
  <c r="E96" i="11"/>
  <c r="F96" i="11"/>
  <c r="P96" i="11"/>
  <c r="Q96" i="11"/>
  <c r="S96" i="11"/>
  <c r="E97" i="11"/>
  <c r="F97" i="11"/>
  <c r="G97" i="11"/>
  <c r="M97" i="11"/>
  <c r="Q97" i="11"/>
  <c r="S97" i="11"/>
  <c r="E98" i="11"/>
  <c r="F98" i="11"/>
  <c r="G98" i="11"/>
  <c r="M98" i="11"/>
  <c r="P98" i="11"/>
  <c r="R98" i="11"/>
  <c r="T98" i="11"/>
  <c r="Q98" i="11"/>
  <c r="S98" i="11"/>
  <c r="E99" i="11"/>
  <c r="F99" i="11"/>
  <c r="G99" i="11"/>
  <c r="M99" i="11"/>
  <c r="P99" i="11"/>
  <c r="R99" i="11"/>
  <c r="T99" i="11"/>
  <c r="Q99" i="11"/>
  <c r="S99" i="11"/>
  <c r="E100" i="11"/>
  <c r="F100" i="11"/>
  <c r="Q100" i="11"/>
  <c r="S100" i="11"/>
  <c r="E101" i="11"/>
  <c r="F101" i="11"/>
  <c r="G101" i="11"/>
  <c r="M101" i="11"/>
  <c r="Q101" i="11"/>
  <c r="S101" i="11"/>
  <c r="E102" i="11"/>
  <c r="F102" i="11"/>
  <c r="G102" i="11"/>
  <c r="M102" i="11"/>
  <c r="P102" i="11"/>
  <c r="R102" i="11"/>
  <c r="T102" i="11"/>
  <c r="Q102" i="11"/>
  <c r="S102" i="11"/>
  <c r="E103" i="11"/>
  <c r="F103" i="11"/>
  <c r="G103" i="11"/>
  <c r="M103" i="11"/>
  <c r="P103" i="11"/>
  <c r="Q103" i="11"/>
  <c r="S103" i="11"/>
  <c r="E104" i="11"/>
  <c r="F104" i="11"/>
  <c r="Q104" i="11"/>
  <c r="S104" i="11"/>
  <c r="E105" i="11"/>
  <c r="F105" i="11"/>
  <c r="G105" i="11"/>
  <c r="M105" i="11"/>
  <c r="Q105" i="11"/>
  <c r="S105" i="11"/>
  <c r="E106" i="11"/>
  <c r="F106" i="11"/>
  <c r="G106" i="11"/>
  <c r="M106" i="11"/>
  <c r="P106" i="11"/>
  <c r="Q106" i="11"/>
  <c r="S106" i="11"/>
  <c r="E107" i="11"/>
  <c r="F107" i="11"/>
  <c r="G107" i="11"/>
  <c r="M107" i="11"/>
  <c r="P107" i="11"/>
  <c r="Q107" i="11"/>
  <c r="S107" i="11"/>
  <c r="E108" i="11"/>
  <c r="F108" i="11"/>
  <c r="Q108" i="11"/>
  <c r="S108" i="11"/>
  <c r="E109" i="11"/>
  <c r="F109" i="11"/>
  <c r="G109" i="11"/>
  <c r="M109" i="11"/>
  <c r="Q109" i="11"/>
  <c r="S109" i="11"/>
  <c r="E110" i="11"/>
  <c r="F110" i="11"/>
  <c r="G110" i="11"/>
  <c r="M110" i="11"/>
  <c r="P110" i="11"/>
  <c r="R110" i="11"/>
  <c r="T110" i="11"/>
  <c r="Q110" i="11"/>
  <c r="S110" i="11"/>
  <c r="E111" i="11"/>
  <c r="F111" i="11"/>
  <c r="G111" i="11"/>
  <c r="M111" i="11"/>
  <c r="P111" i="11"/>
  <c r="Q111" i="11"/>
  <c r="S111" i="11"/>
  <c r="E112" i="11"/>
  <c r="F112" i="11"/>
  <c r="Q112" i="11"/>
  <c r="S112" i="11"/>
  <c r="E113" i="11"/>
  <c r="F113" i="11"/>
  <c r="Q113" i="11"/>
  <c r="S113" i="11"/>
  <c r="E114" i="11"/>
  <c r="F114" i="11"/>
  <c r="Q114" i="11"/>
  <c r="S114" i="11"/>
  <c r="E115" i="11"/>
  <c r="F115" i="11"/>
  <c r="Q115" i="11"/>
  <c r="S115" i="11"/>
  <c r="E116" i="11"/>
  <c r="F116" i="11"/>
  <c r="Q116" i="11"/>
  <c r="S116" i="11"/>
  <c r="E117" i="11"/>
  <c r="F117" i="11"/>
  <c r="G117" i="11"/>
  <c r="B117" i="11"/>
  <c r="M117" i="11"/>
  <c r="P117" i="11"/>
  <c r="R117" i="11"/>
  <c r="T117" i="11"/>
  <c r="Q117" i="11"/>
  <c r="S117" i="11"/>
  <c r="E118" i="11"/>
  <c r="F118" i="11"/>
  <c r="P118" i="11"/>
  <c r="Q118" i="11"/>
  <c r="S118" i="11"/>
  <c r="B119" i="11"/>
  <c r="E119" i="11"/>
  <c r="F119" i="11"/>
  <c r="G119" i="11"/>
  <c r="M119" i="11"/>
  <c r="P119" i="11"/>
  <c r="R119" i="11"/>
  <c r="T119" i="11"/>
  <c r="Q119" i="11"/>
  <c r="S119" i="11"/>
  <c r="E120" i="11"/>
  <c r="F120" i="11"/>
  <c r="G120" i="11"/>
  <c r="M120" i="11"/>
  <c r="P120" i="11"/>
  <c r="R120" i="11"/>
  <c r="T120" i="11"/>
  <c r="Q120" i="11"/>
  <c r="S120" i="11"/>
  <c r="E121" i="11"/>
  <c r="F121" i="11"/>
  <c r="G121" i="11"/>
  <c r="M121" i="11"/>
  <c r="Q121" i="11"/>
  <c r="S121" i="11"/>
  <c r="E122" i="11"/>
  <c r="F122" i="11"/>
  <c r="Q122" i="11"/>
  <c r="S122" i="11"/>
  <c r="E123" i="11"/>
  <c r="F123" i="11"/>
  <c r="G123" i="11"/>
  <c r="M123" i="11"/>
  <c r="P123" i="11"/>
  <c r="R123" i="11"/>
  <c r="T123" i="11"/>
  <c r="Q123" i="11"/>
  <c r="S123" i="11"/>
  <c r="E124" i="11"/>
  <c r="F124" i="11"/>
  <c r="P124" i="11"/>
  <c r="G124" i="11"/>
  <c r="Q124" i="11"/>
  <c r="S124" i="11"/>
  <c r="E125" i="11"/>
  <c r="F125" i="11"/>
  <c r="P125" i="11"/>
  <c r="R125" i="11"/>
  <c r="G125" i="11"/>
  <c r="M125" i="11"/>
  <c r="Q125" i="11"/>
  <c r="S125" i="11"/>
  <c r="E126" i="11"/>
  <c r="F126" i="11"/>
  <c r="P126" i="11"/>
  <c r="G126" i="11"/>
  <c r="M126" i="11"/>
  <c r="Q126" i="11"/>
  <c r="S126" i="11"/>
  <c r="E127" i="11"/>
  <c r="F127" i="11"/>
  <c r="Q127" i="11"/>
  <c r="S127" i="11"/>
  <c r="E128" i="11"/>
  <c r="F128" i="11"/>
  <c r="P128" i="11"/>
  <c r="G128" i="11"/>
  <c r="M128" i="11"/>
  <c r="Q128" i="11"/>
  <c r="S128" i="11"/>
  <c r="E129" i="11"/>
  <c r="F129" i="11"/>
  <c r="P129" i="11"/>
  <c r="Q129" i="11"/>
  <c r="S129" i="11"/>
  <c r="E130" i="11"/>
  <c r="F130" i="11"/>
  <c r="P130" i="11"/>
  <c r="Q130" i="11"/>
  <c r="S130" i="11"/>
  <c r="E131" i="11"/>
  <c r="F131" i="11"/>
  <c r="Q131" i="11"/>
  <c r="S131" i="11"/>
  <c r="G2" i="10"/>
  <c r="G3" i="10"/>
  <c r="G4" i="10"/>
  <c r="W12" i="10"/>
  <c r="G5" i="10"/>
  <c r="E11" i="10"/>
  <c r="G6" i="10"/>
  <c r="G10" i="10"/>
  <c r="G7" i="10"/>
  <c r="D9" i="10"/>
  <c r="E9" i="10"/>
  <c r="D11" i="10"/>
  <c r="G11" i="10"/>
  <c r="G12" i="10"/>
  <c r="C17" i="10"/>
  <c r="E21" i="10"/>
  <c r="F21" i="10"/>
  <c r="G21" i="10"/>
  <c r="B21" i="10"/>
  <c r="Q21" i="10"/>
  <c r="B22" i="10"/>
  <c r="E22" i="10"/>
  <c r="F22" i="10"/>
  <c r="G22" i="10"/>
  <c r="N22" i="10"/>
  <c r="Q22" i="10"/>
  <c r="E23" i="10"/>
  <c r="F23" i="10"/>
  <c r="G23" i="10"/>
  <c r="N23" i="10"/>
  <c r="P23" i="10"/>
  <c r="R23" i="10"/>
  <c r="Q23" i="10"/>
  <c r="E24" i="10"/>
  <c r="F24" i="10"/>
  <c r="G24" i="10"/>
  <c r="Q24" i="10"/>
  <c r="E25" i="10"/>
  <c r="F25" i="10"/>
  <c r="G25" i="10"/>
  <c r="B25" i="10"/>
  <c r="N25" i="10"/>
  <c r="Q25" i="10"/>
  <c r="E26" i="10"/>
  <c r="F26" i="10"/>
  <c r="G26" i="10"/>
  <c r="Q26" i="10"/>
  <c r="E27" i="10"/>
  <c r="F27" i="10"/>
  <c r="G27" i="10"/>
  <c r="B27" i="10"/>
  <c r="N27" i="10"/>
  <c r="P27" i="10"/>
  <c r="R27" i="10"/>
  <c r="Q27" i="10"/>
  <c r="E28" i="10"/>
  <c r="F28" i="10"/>
  <c r="G28" i="10"/>
  <c r="P28" i="10"/>
  <c r="R28" i="10"/>
  <c r="Q28" i="10"/>
  <c r="E29" i="10"/>
  <c r="F29" i="10"/>
  <c r="G29" i="10"/>
  <c r="B29" i="10"/>
  <c r="Q29" i="10"/>
  <c r="E30" i="10"/>
  <c r="F30" i="10"/>
  <c r="G30" i="10"/>
  <c r="I30" i="10"/>
  <c r="Q30" i="10"/>
  <c r="E31" i="10"/>
  <c r="F31" i="10"/>
  <c r="G31" i="10"/>
  <c r="Q31" i="10"/>
  <c r="E32" i="10"/>
  <c r="F32" i="10"/>
  <c r="G32" i="10"/>
  <c r="I32" i="10"/>
  <c r="P32" i="10"/>
  <c r="R32" i="10"/>
  <c r="Q32" i="10"/>
  <c r="E33" i="10"/>
  <c r="F33" i="10"/>
  <c r="G33" i="10"/>
  <c r="B33" i="10"/>
  <c r="Q33" i="10"/>
  <c r="E34" i="10"/>
  <c r="F34" i="10"/>
  <c r="G34" i="10"/>
  <c r="Q34" i="10"/>
  <c r="E35" i="10"/>
  <c r="F35" i="10"/>
  <c r="P35" i="10"/>
  <c r="R35" i="10"/>
  <c r="G35" i="10"/>
  <c r="Q35" i="10"/>
  <c r="E36" i="10"/>
  <c r="F36" i="10"/>
  <c r="G36" i="10"/>
  <c r="Q36" i="10"/>
  <c r="B37" i="10"/>
  <c r="E37" i="10"/>
  <c r="F37" i="10"/>
  <c r="G37" i="10"/>
  <c r="N37" i="10"/>
  <c r="P37" i="10"/>
  <c r="R37" i="10"/>
  <c r="Q37" i="10"/>
  <c r="E38" i="10"/>
  <c r="F38" i="10"/>
  <c r="G38" i="10"/>
  <c r="Q38" i="10"/>
  <c r="E39" i="10"/>
  <c r="F39" i="10"/>
  <c r="G39" i="10"/>
  <c r="B39" i="10"/>
  <c r="P39" i="10"/>
  <c r="R39" i="10"/>
  <c r="Q39" i="10"/>
  <c r="E40" i="10"/>
  <c r="F40" i="10"/>
  <c r="G40" i="10"/>
  <c r="Q40" i="10"/>
  <c r="E41" i="10"/>
  <c r="F41" i="10"/>
  <c r="G41" i="10"/>
  <c r="Q41" i="10"/>
  <c r="E42" i="10"/>
  <c r="F42" i="10"/>
  <c r="G42" i="10"/>
  <c r="K42" i="10"/>
  <c r="P42" i="10"/>
  <c r="R42" i="10"/>
  <c r="Q42" i="10"/>
  <c r="E43" i="10"/>
  <c r="F43" i="10"/>
  <c r="G43" i="10"/>
  <c r="K43" i="10"/>
  <c r="Q43" i="10"/>
  <c r="E44" i="10"/>
  <c r="F44" i="10"/>
  <c r="G44" i="10"/>
  <c r="K44" i="10"/>
  <c r="Q44" i="10"/>
  <c r="E45" i="10"/>
  <c r="F45" i="10"/>
  <c r="G45" i="10"/>
  <c r="K45" i="10"/>
  <c r="Q45" i="10"/>
  <c r="E46" i="10"/>
  <c r="F46" i="10"/>
  <c r="G46" i="10"/>
  <c r="K46" i="10"/>
  <c r="Q46" i="10"/>
  <c r="E47" i="10"/>
  <c r="F47" i="10"/>
  <c r="Q47" i="10"/>
  <c r="E48" i="10"/>
  <c r="F48" i="10"/>
  <c r="G48" i="10"/>
  <c r="K48" i="10"/>
  <c r="Q48" i="10"/>
  <c r="E49" i="10"/>
  <c r="F49" i="10"/>
  <c r="G49" i="10"/>
  <c r="H49" i="10"/>
  <c r="Q49" i="10"/>
  <c r="E50" i="10"/>
  <c r="F50" i="10"/>
  <c r="G50" i="10"/>
  <c r="K50" i="10"/>
  <c r="P50" i="10"/>
  <c r="R50" i="10"/>
  <c r="Q50" i="10"/>
  <c r="E51" i="10"/>
  <c r="F51" i="10"/>
  <c r="G51" i="10"/>
  <c r="K51" i="10"/>
  <c r="P51" i="10"/>
  <c r="R51" i="10"/>
  <c r="Q51" i="10"/>
  <c r="E52" i="10"/>
  <c r="F52" i="10"/>
  <c r="G52" i="10"/>
  <c r="J52" i="10"/>
  <c r="Q52" i="10"/>
  <c r="E53" i="10"/>
  <c r="F53" i="10"/>
  <c r="P53" i="10"/>
  <c r="R53" i="10"/>
  <c r="G53" i="10"/>
  <c r="J53" i="10"/>
  <c r="Q53" i="10"/>
  <c r="E54" i="10"/>
  <c r="F54" i="10"/>
  <c r="G54" i="10"/>
  <c r="J54" i="10"/>
  <c r="Q54" i="10"/>
  <c r="E55" i="10"/>
  <c r="F55" i="10"/>
  <c r="Q55" i="10"/>
  <c r="E56" i="10"/>
  <c r="F56" i="10"/>
  <c r="G56" i="10"/>
  <c r="Q56" i="10"/>
  <c r="B57" i="10"/>
  <c r="E57" i="10"/>
  <c r="F57" i="10"/>
  <c r="G57" i="10"/>
  <c r="N57" i="10"/>
  <c r="P57" i="10"/>
  <c r="R57" i="10"/>
  <c r="Q57" i="10"/>
  <c r="E58" i="10"/>
  <c r="F58" i="10"/>
  <c r="G58" i="10"/>
  <c r="Q58" i="10"/>
  <c r="E59" i="10"/>
  <c r="F59" i="10"/>
  <c r="Q59" i="10"/>
  <c r="E60" i="10"/>
  <c r="F60" i="10"/>
  <c r="G60" i="10"/>
  <c r="J60" i="10"/>
  <c r="P60" i="10"/>
  <c r="Q60" i="10"/>
  <c r="E61" i="10"/>
  <c r="F61" i="10"/>
  <c r="P61" i="10"/>
  <c r="R61" i="10"/>
  <c r="G61" i="10"/>
  <c r="J61" i="10"/>
  <c r="Q61" i="10"/>
  <c r="E62" i="10"/>
  <c r="F62" i="10"/>
  <c r="G62" i="10"/>
  <c r="J62" i="10"/>
  <c r="P62" i="10"/>
  <c r="Q62" i="10"/>
  <c r="E63" i="10"/>
  <c r="F63" i="10"/>
  <c r="P63" i="10"/>
  <c r="R63" i="10"/>
  <c r="G63" i="10"/>
  <c r="K63" i="10"/>
  <c r="Q63" i="10"/>
  <c r="E64" i="10"/>
  <c r="F64" i="10"/>
  <c r="G64" i="10"/>
  <c r="Q64" i="10"/>
  <c r="E65" i="10"/>
  <c r="F65" i="10"/>
  <c r="G65" i="10"/>
  <c r="J65" i="10"/>
  <c r="Q65" i="10"/>
  <c r="E66" i="10"/>
  <c r="F66" i="10"/>
  <c r="G66" i="10"/>
  <c r="J66" i="10"/>
  <c r="Q66" i="10"/>
  <c r="E67" i="10"/>
  <c r="F67" i="10"/>
  <c r="G67" i="10"/>
  <c r="J67" i="10"/>
  <c r="Q67" i="10"/>
  <c r="B68" i="10"/>
  <c r="E68" i="10"/>
  <c r="F68" i="10"/>
  <c r="G68" i="10"/>
  <c r="N68" i="10"/>
  <c r="P68" i="10"/>
  <c r="R68" i="10"/>
  <c r="Q68" i="10"/>
  <c r="E69" i="10"/>
  <c r="F69" i="10"/>
  <c r="G69" i="10"/>
  <c r="L69" i="10"/>
  <c r="P69" i="10"/>
  <c r="R69" i="10"/>
  <c r="Q69" i="10"/>
  <c r="E70" i="10"/>
  <c r="F70" i="10"/>
  <c r="G70" i="10"/>
  <c r="J70" i="10"/>
  <c r="Q70" i="10"/>
  <c r="E71" i="10"/>
  <c r="F71" i="10"/>
  <c r="Q71" i="10"/>
  <c r="E72" i="10"/>
  <c r="F72" i="10"/>
  <c r="G72" i="10"/>
  <c r="J72" i="10"/>
  <c r="P72" i="10"/>
  <c r="R72" i="10"/>
  <c r="Q72" i="10"/>
  <c r="E73" i="10"/>
  <c r="F73" i="10"/>
  <c r="G73" i="10"/>
  <c r="N73" i="10"/>
  <c r="P73" i="10"/>
  <c r="R73" i="10"/>
  <c r="Q73" i="10"/>
  <c r="E74" i="10"/>
  <c r="F74" i="10"/>
  <c r="G74" i="10"/>
  <c r="N74" i="10"/>
  <c r="Q74" i="10"/>
  <c r="E75" i="10"/>
  <c r="F75" i="10"/>
  <c r="Q75" i="10"/>
  <c r="E76" i="10"/>
  <c r="F76" i="10"/>
  <c r="G76" i="10"/>
  <c r="N76" i="10"/>
  <c r="P76" i="10"/>
  <c r="R76" i="10"/>
  <c r="Q76" i="10"/>
  <c r="E77" i="10"/>
  <c r="F77" i="10"/>
  <c r="G77" i="10"/>
  <c r="J77" i="10"/>
  <c r="P77" i="10"/>
  <c r="R77" i="10"/>
  <c r="Q77" i="10"/>
  <c r="E78" i="10"/>
  <c r="F78" i="10"/>
  <c r="G78" i="10"/>
  <c r="J78" i="10"/>
  <c r="Q78" i="10"/>
  <c r="E79" i="10"/>
  <c r="F79" i="10"/>
  <c r="Q79" i="10"/>
  <c r="E80" i="10"/>
  <c r="F80" i="10"/>
  <c r="G80" i="10"/>
  <c r="N80" i="10"/>
  <c r="Q80" i="10"/>
  <c r="E81" i="10"/>
  <c r="F81" i="10"/>
  <c r="G81" i="10"/>
  <c r="J81" i="10"/>
  <c r="Q81" i="10"/>
  <c r="E82" i="10"/>
  <c r="F82" i="10"/>
  <c r="G82" i="10"/>
  <c r="J82" i="10"/>
  <c r="Q82" i="10"/>
  <c r="E83" i="10"/>
  <c r="F83" i="10"/>
  <c r="G83" i="10"/>
  <c r="J83" i="10"/>
  <c r="Q83" i="10"/>
  <c r="E84" i="10"/>
  <c r="F84" i="10"/>
  <c r="G84" i="10"/>
  <c r="J84" i="10"/>
  <c r="Q84" i="10"/>
  <c r="E85" i="10"/>
  <c r="F85" i="10"/>
  <c r="G85" i="10"/>
  <c r="L85" i="10"/>
  <c r="Q85" i="10"/>
  <c r="B86" i="10"/>
  <c r="E86" i="10"/>
  <c r="F86" i="10"/>
  <c r="G86" i="10"/>
  <c r="N86" i="10"/>
  <c r="P86" i="10"/>
  <c r="R86" i="10"/>
  <c r="Q86" i="10"/>
  <c r="E87" i="10"/>
  <c r="F87" i="10"/>
  <c r="Q87" i="10"/>
  <c r="E88" i="10"/>
  <c r="F88" i="10"/>
  <c r="G88" i="10"/>
  <c r="J88" i="10"/>
  <c r="Q88" i="10"/>
  <c r="E89" i="10"/>
  <c r="F89" i="10"/>
  <c r="Q89" i="10"/>
  <c r="E90" i="10"/>
  <c r="F90" i="10"/>
  <c r="G90" i="10"/>
  <c r="M90" i="10"/>
  <c r="P90" i="10"/>
  <c r="R90" i="10"/>
  <c r="Q90" i="10"/>
  <c r="E91" i="10"/>
  <c r="F91" i="10"/>
  <c r="Q91" i="10"/>
  <c r="E92" i="10"/>
  <c r="F92" i="10"/>
  <c r="G92" i="10"/>
  <c r="M92" i="10"/>
  <c r="Q92" i="10"/>
  <c r="E93" i="10"/>
  <c r="F93" i="10"/>
  <c r="Q93" i="10"/>
  <c r="E94" i="10"/>
  <c r="F94" i="10"/>
  <c r="G94" i="10"/>
  <c r="M94" i="10"/>
  <c r="P94" i="10"/>
  <c r="R94" i="10"/>
  <c r="Q94" i="10"/>
  <c r="E95" i="10"/>
  <c r="F95" i="10"/>
  <c r="Q95" i="10"/>
  <c r="E96" i="10"/>
  <c r="F96" i="10"/>
  <c r="Q96" i="10"/>
  <c r="E97" i="10"/>
  <c r="F97" i="10"/>
  <c r="G97" i="10"/>
  <c r="M97" i="10"/>
  <c r="P97" i="10"/>
  <c r="R97" i="10"/>
  <c r="Q97" i="10"/>
  <c r="E98" i="10"/>
  <c r="F98" i="10"/>
  <c r="Q98" i="10"/>
  <c r="E99" i="10"/>
  <c r="F99" i="10"/>
  <c r="G99" i="10"/>
  <c r="M99" i="10"/>
  <c r="Q99" i="10"/>
  <c r="E100" i="10"/>
  <c r="F100" i="10"/>
  <c r="Q100" i="10"/>
  <c r="E101" i="10"/>
  <c r="F101" i="10"/>
  <c r="G101" i="10"/>
  <c r="M101" i="10"/>
  <c r="P101" i="10"/>
  <c r="R101" i="10"/>
  <c r="Q101" i="10"/>
  <c r="E102" i="10"/>
  <c r="F102" i="10"/>
  <c r="Q102" i="10"/>
  <c r="B103" i="10"/>
  <c r="E103" i="10"/>
  <c r="F103" i="10"/>
  <c r="B104" i="10"/>
  <c r="E104" i="10"/>
  <c r="F104" i="10"/>
  <c r="B105" i="10"/>
  <c r="E105" i="10"/>
  <c r="F105" i="10"/>
  <c r="B106" i="10"/>
  <c r="E106" i="10"/>
  <c r="F106" i="10"/>
  <c r="B107" i="10"/>
  <c r="E107" i="10"/>
  <c r="F107" i="10"/>
  <c r="B108" i="10"/>
  <c r="E108" i="10"/>
  <c r="F108" i="10"/>
  <c r="E109" i="10"/>
  <c r="F109" i="10"/>
  <c r="E110" i="10"/>
  <c r="F110" i="10"/>
  <c r="E111" i="10"/>
  <c r="F111" i="10"/>
  <c r="E112" i="10"/>
  <c r="F112" i="10"/>
  <c r="B113" i="10"/>
  <c r="E113" i="10"/>
  <c r="F113" i="10"/>
  <c r="E114" i="10"/>
  <c r="F114" i="10"/>
  <c r="E115" i="10"/>
  <c r="F115" i="10"/>
  <c r="E116" i="10"/>
  <c r="F116" i="10"/>
  <c r="E117" i="10"/>
  <c r="F117" i="10"/>
  <c r="E118" i="10"/>
  <c r="F118" i="10"/>
  <c r="E119" i="10"/>
  <c r="F119" i="10"/>
  <c r="E120" i="10"/>
  <c r="F120" i="10"/>
  <c r="B121" i="10"/>
  <c r="B122" i="10"/>
  <c r="B123" i="10"/>
  <c r="B124" i="10"/>
  <c r="B125" i="10"/>
  <c r="B126" i="10"/>
  <c r="C17" i="7"/>
  <c r="E21" i="7"/>
  <c r="F21" i="7"/>
  <c r="G21" i="7"/>
  <c r="C11" i="7"/>
  <c r="S21" i="7"/>
  <c r="E22" i="7"/>
  <c r="F22" i="7"/>
  <c r="G22" i="7"/>
  <c r="I22" i="7"/>
  <c r="S22" i="7"/>
  <c r="E23" i="7"/>
  <c r="F23" i="7"/>
  <c r="G23" i="7"/>
  <c r="I23" i="7"/>
  <c r="S23" i="7"/>
  <c r="E24" i="7"/>
  <c r="F24" i="7"/>
  <c r="G24" i="7"/>
  <c r="I24" i="7"/>
  <c r="S24" i="7"/>
  <c r="E25" i="7"/>
  <c r="F25" i="7"/>
  <c r="G25" i="7"/>
  <c r="I25" i="7"/>
  <c r="S25" i="7"/>
  <c r="E26" i="7"/>
  <c r="F26" i="7"/>
  <c r="G26" i="7"/>
  <c r="I26" i="7"/>
  <c r="S26" i="7"/>
  <c r="E27" i="7"/>
  <c r="F27" i="7"/>
  <c r="G27" i="7"/>
  <c r="I27" i="7"/>
  <c r="S27" i="7"/>
  <c r="E28" i="7"/>
  <c r="F28" i="7"/>
  <c r="G28" i="7"/>
  <c r="I28" i="7"/>
  <c r="S28" i="7"/>
  <c r="E29" i="7"/>
  <c r="F29" i="7"/>
  <c r="G29" i="7"/>
  <c r="I29" i="7"/>
  <c r="S29" i="7"/>
  <c r="E30" i="7"/>
  <c r="F30" i="7"/>
  <c r="G30" i="7"/>
  <c r="I30" i="7"/>
  <c r="S30" i="7"/>
  <c r="E31" i="7"/>
  <c r="F31" i="7"/>
  <c r="G31" i="7"/>
  <c r="I31" i="7"/>
  <c r="S31" i="7"/>
  <c r="E32" i="7"/>
  <c r="F32" i="7"/>
  <c r="G32" i="7"/>
  <c r="I32" i="7"/>
  <c r="S32" i="7"/>
  <c r="E33" i="7"/>
  <c r="F33" i="7"/>
  <c r="G33" i="7"/>
  <c r="I33" i="7"/>
  <c r="S33" i="7"/>
  <c r="E34" i="7"/>
  <c r="F34" i="7"/>
  <c r="G34" i="7"/>
  <c r="I34" i="7"/>
  <c r="S34" i="7"/>
  <c r="E35" i="7"/>
  <c r="F35" i="7"/>
  <c r="G35" i="7"/>
  <c r="I35" i="7"/>
  <c r="S35" i="7"/>
  <c r="E36" i="7"/>
  <c r="F36" i="7"/>
  <c r="G36" i="7"/>
  <c r="I36" i="7"/>
  <c r="S36" i="7"/>
  <c r="E37" i="7"/>
  <c r="F37" i="7"/>
  <c r="G37" i="7"/>
  <c r="I37" i="7"/>
  <c r="S37" i="7"/>
  <c r="E38" i="7"/>
  <c r="F38" i="7"/>
  <c r="G38" i="7"/>
  <c r="I38" i="7"/>
  <c r="S38" i="7"/>
  <c r="E39" i="7"/>
  <c r="F39" i="7"/>
  <c r="G39" i="7"/>
  <c r="I39" i="7"/>
  <c r="S39" i="7"/>
  <c r="E40" i="7"/>
  <c r="F40" i="7"/>
  <c r="G40" i="7"/>
  <c r="I40" i="7"/>
  <c r="S40" i="7"/>
  <c r="E41" i="7"/>
  <c r="F41" i="7"/>
  <c r="G41" i="7"/>
  <c r="I41" i="7"/>
  <c r="S41" i="7"/>
  <c r="E42" i="7"/>
  <c r="F42" i="7"/>
  <c r="G42" i="7"/>
  <c r="K42" i="7"/>
  <c r="S42" i="7"/>
  <c r="E43" i="7"/>
  <c r="F43" i="7"/>
  <c r="G43" i="7"/>
  <c r="K43" i="7"/>
  <c r="S43" i="7"/>
  <c r="E44" i="7"/>
  <c r="F44" i="7"/>
  <c r="G44" i="7"/>
  <c r="K44" i="7"/>
  <c r="S44" i="7"/>
  <c r="E45" i="7"/>
  <c r="F45" i="7"/>
  <c r="G45" i="7"/>
  <c r="K45" i="7"/>
  <c r="S45" i="7"/>
  <c r="E46" i="7"/>
  <c r="F46" i="7"/>
  <c r="G46" i="7"/>
  <c r="K46" i="7"/>
  <c r="S46" i="7"/>
  <c r="E47" i="7"/>
  <c r="F47" i="7"/>
  <c r="G47" i="7"/>
  <c r="K47" i="7"/>
  <c r="S47" i="7"/>
  <c r="E48" i="7"/>
  <c r="F48" i="7"/>
  <c r="G48" i="7"/>
  <c r="K48" i="7"/>
  <c r="S48" i="7"/>
  <c r="E49" i="7"/>
  <c r="F49" i="7"/>
  <c r="G49" i="7"/>
  <c r="H49" i="7"/>
  <c r="S49" i="7"/>
  <c r="E50" i="7"/>
  <c r="F50" i="7"/>
  <c r="G50" i="7"/>
  <c r="K50" i="7"/>
  <c r="S50" i="7"/>
  <c r="E51" i="7"/>
  <c r="F51" i="7"/>
  <c r="G51" i="7"/>
  <c r="K51" i="7"/>
  <c r="S51" i="7"/>
  <c r="E52" i="7"/>
  <c r="F52" i="7"/>
  <c r="G52" i="7"/>
  <c r="J52" i="7"/>
  <c r="S52" i="7"/>
  <c r="E53" i="7"/>
  <c r="F53" i="7"/>
  <c r="G53" i="7"/>
  <c r="J53" i="7"/>
  <c r="S53" i="7"/>
  <c r="E54" i="7"/>
  <c r="F54" i="7"/>
  <c r="G54" i="7"/>
  <c r="J54" i="7"/>
  <c r="S54" i="7"/>
  <c r="E55" i="7"/>
  <c r="F55" i="7"/>
  <c r="G55" i="7"/>
  <c r="J55" i="7"/>
  <c r="S55" i="7"/>
  <c r="E56" i="7"/>
  <c r="F56" i="7"/>
  <c r="G56" i="7"/>
  <c r="S56" i="7"/>
  <c r="E57" i="7"/>
  <c r="F57" i="7"/>
  <c r="G57" i="7"/>
  <c r="J57" i="7"/>
  <c r="S57" i="7"/>
  <c r="E58" i="7"/>
  <c r="F58" i="7"/>
  <c r="G58" i="7"/>
  <c r="J58" i="7"/>
  <c r="S58" i="7"/>
  <c r="E59" i="7"/>
  <c r="F59" i="7"/>
  <c r="G59" i="7"/>
  <c r="J59" i="7"/>
  <c r="S59" i="7"/>
  <c r="E60" i="7"/>
  <c r="F60" i="7"/>
  <c r="G60" i="7"/>
  <c r="J60" i="7"/>
  <c r="S60" i="7"/>
  <c r="E61" i="7"/>
  <c r="F61" i="7"/>
  <c r="G61" i="7"/>
  <c r="K61" i="7"/>
  <c r="S61" i="7"/>
  <c r="E62" i="7"/>
  <c r="F62" i="7"/>
  <c r="G62" i="7"/>
  <c r="N62" i="7"/>
  <c r="S62" i="7"/>
  <c r="E63" i="7"/>
  <c r="F63" i="7"/>
  <c r="G63" i="7"/>
  <c r="N63" i="7"/>
  <c r="S63" i="7"/>
  <c r="E64" i="7"/>
  <c r="F64" i="7"/>
  <c r="G64" i="7"/>
  <c r="N64" i="7"/>
  <c r="S64" i="7"/>
  <c r="E65" i="7"/>
  <c r="F65" i="7"/>
  <c r="G65" i="7"/>
  <c r="L65" i="7"/>
  <c r="S65" i="7"/>
  <c r="E66" i="7"/>
  <c r="F66" i="7"/>
  <c r="G66" i="7"/>
  <c r="K66" i="7"/>
  <c r="S66" i="7"/>
  <c r="E67" i="7"/>
  <c r="F67" i="7"/>
  <c r="G67" i="7"/>
  <c r="J67" i="7"/>
  <c r="S67" i="7"/>
  <c r="E68" i="7"/>
  <c r="F68" i="7"/>
  <c r="G68" i="7"/>
  <c r="J68" i="7"/>
  <c r="S68" i="7"/>
  <c r="E69" i="7"/>
  <c r="F69" i="7"/>
  <c r="G69" i="7"/>
  <c r="M69" i="7"/>
  <c r="S69" i="7"/>
  <c r="E70" i="7"/>
  <c r="F70" i="7"/>
  <c r="G70" i="7"/>
  <c r="M70" i="7"/>
  <c r="S70" i="7"/>
  <c r="E71" i="7"/>
  <c r="F71" i="7"/>
  <c r="G71" i="7"/>
  <c r="J71" i="7"/>
  <c r="S71" i="7"/>
  <c r="E72" i="7"/>
  <c r="F72" i="7"/>
  <c r="G72" i="7"/>
  <c r="M72" i="7"/>
  <c r="S72" i="7"/>
  <c r="E73" i="7"/>
  <c r="F73" i="7"/>
  <c r="G73" i="7"/>
  <c r="J73" i="7"/>
  <c r="S73" i="7"/>
  <c r="E74" i="7"/>
  <c r="F74" i="7"/>
  <c r="G74" i="7"/>
  <c r="J74" i="7"/>
  <c r="S74" i="7"/>
  <c r="E75" i="7"/>
  <c r="F75" i="7"/>
  <c r="G75" i="7"/>
  <c r="J75" i="7"/>
  <c r="S75" i="7"/>
  <c r="E76" i="7"/>
  <c r="F76" i="7"/>
  <c r="G76" i="7"/>
  <c r="J76" i="7"/>
  <c r="S76" i="7"/>
  <c r="E77" i="7"/>
  <c r="F77" i="7"/>
  <c r="G77" i="7"/>
  <c r="J77" i="7"/>
  <c r="S77" i="7"/>
  <c r="E78" i="7"/>
  <c r="F78" i="7"/>
  <c r="G78" i="7"/>
  <c r="J78" i="7"/>
  <c r="S78" i="7"/>
  <c r="E79" i="7"/>
  <c r="F79" i="7"/>
  <c r="G79" i="7"/>
  <c r="J79" i="7"/>
  <c r="S79" i="7"/>
  <c r="E80" i="7"/>
  <c r="F80" i="7"/>
  <c r="G80" i="7"/>
  <c r="L80" i="7"/>
  <c r="S80" i="7"/>
  <c r="E81" i="7"/>
  <c r="F81" i="7"/>
  <c r="G81" i="7"/>
  <c r="J81" i="7"/>
  <c r="S81" i="7"/>
  <c r="E82" i="7"/>
  <c r="F82" i="7"/>
  <c r="G82" i="7"/>
  <c r="J82" i="7"/>
  <c r="S82" i="7"/>
  <c r="E83" i="7"/>
  <c r="F83" i="7"/>
  <c r="G83" i="7"/>
  <c r="J83" i="7"/>
  <c r="S83" i="7"/>
  <c r="E84" i="7"/>
  <c r="F84" i="7"/>
  <c r="G84" i="7"/>
  <c r="P84" i="7"/>
  <c r="S84" i="7"/>
  <c r="E85" i="7"/>
  <c r="F85" i="7"/>
  <c r="G85" i="7"/>
  <c r="J85" i="7"/>
  <c r="S85" i="7"/>
  <c r="E86" i="7"/>
  <c r="F86" i="7"/>
  <c r="G86" i="7"/>
  <c r="P86" i="7"/>
  <c r="S86" i="7"/>
  <c r="E87" i="7"/>
  <c r="F87" i="7"/>
  <c r="G87" i="7"/>
  <c r="L87" i="7"/>
  <c r="S87" i="7"/>
  <c r="E88" i="7"/>
  <c r="F88" i="7"/>
  <c r="G88" i="7"/>
  <c r="P88" i="7"/>
  <c r="S88" i="7"/>
  <c r="E89" i="7"/>
  <c r="F89" i="7"/>
  <c r="G89" i="7"/>
  <c r="P89" i="7"/>
  <c r="S89" i="7"/>
  <c r="E90" i="7"/>
  <c r="F90" i="7"/>
  <c r="G90" i="7"/>
  <c r="P90" i="7"/>
  <c r="S90" i="7"/>
  <c r="E91" i="7"/>
  <c r="F91" i="7"/>
  <c r="G91" i="7"/>
  <c r="P91" i="7"/>
  <c r="S91" i="7"/>
  <c r="E92" i="7"/>
  <c r="F92" i="7"/>
  <c r="G92" i="7"/>
  <c r="P92" i="7"/>
  <c r="S92" i="7"/>
  <c r="E93" i="7"/>
  <c r="F93" i="7"/>
  <c r="G93" i="7"/>
  <c r="P93" i="7"/>
  <c r="S93" i="7"/>
  <c r="E94" i="7"/>
  <c r="F94" i="7"/>
  <c r="G94" i="7"/>
  <c r="P94" i="7"/>
  <c r="S94" i="7"/>
  <c r="E95" i="7"/>
  <c r="F95" i="7"/>
  <c r="G95" i="7"/>
  <c r="P95" i="7"/>
  <c r="S95" i="7"/>
  <c r="E96" i="7"/>
  <c r="F96" i="7"/>
  <c r="G96" i="7"/>
  <c r="P96" i="7"/>
  <c r="S96" i="7"/>
  <c r="E97" i="7"/>
  <c r="F97" i="7"/>
  <c r="G97" i="7"/>
  <c r="P97" i="7"/>
  <c r="S97" i="7"/>
  <c r="E98" i="7"/>
  <c r="F98" i="7"/>
  <c r="G98" i="7"/>
  <c r="P98" i="7"/>
  <c r="S98" i="7"/>
  <c r="E99" i="7"/>
  <c r="F99" i="7"/>
  <c r="G99" i="7"/>
  <c r="P99" i="7"/>
  <c r="S99" i="7"/>
  <c r="E100" i="7"/>
  <c r="F100" i="7"/>
  <c r="G100" i="7"/>
  <c r="P100" i="7"/>
  <c r="S100" i="7"/>
  <c r="E101" i="7"/>
  <c r="F101" i="7"/>
  <c r="G101" i="7"/>
  <c r="L101" i="7"/>
  <c r="S101" i="7"/>
  <c r="C9" i="8"/>
  <c r="D9" i="8"/>
  <c r="D11" i="8"/>
  <c r="D12" i="8"/>
  <c r="D13" i="8"/>
  <c r="C17" i="8"/>
  <c r="E21" i="8"/>
  <c r="Q21" i="8"/>
  <c r="E22" i="8"/>
  <c r="F22" i="8" s="1"/>
  <c r="Q22" i="8"/>
  <c r="E23" i="8"/>
  <c r="F23" i="8" s="1"/>
  <c r="Q23" i="8"/>
  <c r="E24" i="8"/>
  <c r="F24" i="8" s="1"/>
  <c r="G24" i="8" s="1"/>
  <c r="Q24" i="8"/>
  <c r="E25" i="8"/>
  <c r="F25" i="8" s="1"/>
  <c r="Q25" i="8"/>
  <c r="E26" i="8"/>
  <c r="F26" i="8" s="1"/>
  <c r="Q26" i="8"/>
  <c r="E27" i="8"/>
  <c r="F27" i="8" s="1"/>
  <c r="G27" i="8" s="1"/>
  <c r="Q27" i="8"/>
  <c r="E28" i="8"/>
  <c r="E65" i="9" s="1"/>
  <c r="Q28" i="8"/>
  <c r="E29" i="8"/>
  <c r="E66" i="9" s="1"/>
  <c r="Q29" i="8"/>
  <c r="E30" i="8"/>
  <c r="F30" i="8" s="1"/>
  <c r="Q30" i="8"/>
  <c r="E31" i="8"/>
  <c r="Q31" i="8"/>
  <c r="E32" i="8"/>
  <c r="Q32" i="8"/>
  <c r="E33" i="8"/>
  <c r="Q33" i="8"/>
  <c r="E34" i="8"/>
  <c r="E71" i="9" s="1"/>
  <c r="Q34" i="8"/>
  <c r="E35" i="8"/>
  <c r="Q35" i="8"/>
  <c r="E36" i="8"/>
  <c r="E11" i="9" s="1"/>
  <c r="Q36" i="8"/>
  <c r="E37" i="8"/>
  <c r="E73" i="9" s="1"/>
  <c r="Q37" i="8"/>
  <c r="E38" i="8"/>
  <c r="Q38" i="8"/>
  <c r="E39" i="8"/>
  <c r="F39" i="8" s="1"/>
  <c r="Z39" i="8" s="1"/>
  <c r="Q39" i="8"/>
  <c r="E40" i="8"/>
  <c r="E74" i="9" s="1"/>
  <c r="Q40" i="8"/>
  <c r="E41" i="8"/>
  <c r="Q41" i="8"/>
  <c r="E42" i="8"/>
  <c r="E76" i="9" s="1"/>
  <c r="Q42" i="8"/>
  <c r="E43" i="8"/>
  <c r="F43" i="8" s="1"/>
  <c r="Z43" i="8" s="1"/>
  <c r="Q43" i="8"/>
  <c r="E44" i="8"/>
  <c r="Q44" i="8"/>
  <c r="E45" i="8"/>
  <c r="Q45" i="8"/>
  <c r="E46" i="8"/>
  <c r="Q46" i="8"/>
  <c r="E47" i="8"/>
  <c r="Q47" i="8"/>
  <c r="E48" i="8"/>
  <c r="E82" i="9" s="1"/>
  <c r="Q48" i="8"/>
  <c r="E49" i="8"/>
  <c r="Q49" i="8"/>
  <c r="E50" i="8"/>
  <c r="F50" i="8" s="1"/>
  <c r="Q50" i="8"/>
  <c r="E51" i="8"/>
  <c r="E15" i="9" s="1"/>
  <c r="Q51" i="8"/>
  <c r="E52" i="8"/>
  <c r="Q52" i="8"/>
  <c r="E53" i="8"/>
  <c r="Q53" i="8"/>
  <c r="E54" i="8"/>
  <c r="E18" i="9" s="1"/>
  <c r="Q54" i="8"/>
  <c r="E55" i="8"/>
  <c r="F55" i="8" s="1"/>
  <c r="P55" i="8" s="1"/>
  <c r="E19" i="9"/>
  <c r="Q55" i="8"/>
  <c r="E56" i="8"/>
  <c r="F56" i="8" s="1"/>
  <c r="Z56" i="8" s="1"/>
  <c r="Q56" i="8"/>
  <c r="E57" i="8"/>
  <c r="E20" i="9" s="1"/>
  <c r="Q57" i="8"/>
  <c r="E58" i="8"/>
  <c r="E21" i="9" s="1"/>
  <c r="F58" i="8"/>
  <c r="Q58" i="8"/>
  <c r="E59" i="8"/>
  <c r="Q59" i="8"/>
  <c r="E60" i="8"/>
  <c r="E23" i="9" s="1"/>
  <c r="Q60" i="8"/>
  <c r="E61" i="8"/>
  <c r="F61" i="8" s="1"/>
  <c r="G61" i="8" s="1"/>
  <c r="Q61" i="8"/>
  <c r="E62" i="8"/>
  <c r="F62" i="8" s="1"/>
  <c r="Q62" i="8"/>
  <c r="E63" i="8"/>
  <c r="Q63" i="8"/>
  <c r="E64" i="8"/>
  <c r="E83" i="9" s="1"/>
  <c r="Q64" i="8"/>
  <c r="E65" i="8"/>
  <c r="E84" i="9" s="1"/>
  <c r="Q65" i="8"/>
  <c r="E66" i="8"/>
  <c r="E27" i="9" s="1"/>
  <c r="Q66" i="8"/>
  <c r="E67" i="8"/>
  <c r="Q67" i="8"/>
  <c r="E68" i="8"/>
  <c r="E29" i="9" s="1"/>
  <c r="Q68" i="8"/>
  <c r="E69" i="8"/>
  <c r="E30" i="9" s="1"/>
  <c r="Q69" i="8"/>
  <c r="E70" i="8"/>
  <c r="F70" i="8" s="1"/>
  <c r="G70" i="8" s="1"/>
  <c r="K70" i="8" s="1"/>
  <c r="Q70" i="8"/>
  <c r="E71" i="8"/>
  <c r="E85" i="9" s="1"/>
  <c r="Q71" i="8"/>
  <c r="E72" i="8"/>
  <c r="Q72" i="8"/>
  <c r="E73" i="8"/>
  <c r="F73" i="8" s="1"/>
  <c r="Z73" i="8" s="1"/>
  <c r="Q73" i="8"/>
  <c r="E74" i="8"/>
  <c r="E33" i="9" s="1"/>
  <c r="Q74" i="8"/>
  <c r="E75" i="8"/>
  <c r="E86" i="9" s="1"/>
  <c r="Q75" i="8"/>
  <c r="E76" i="8"/>
  <c r="F76" i="8" s="1"/>
  <c r="Q76" i="8"/>
  <c r="E77" i="8"/>
  <c r="E34" i="9" s="1"/>
  <c r="Q77" i="8"/>
  <c r="E78" i="8"/>
  <c r="Q78" i="8"/>
  <c r="E79" i="8"/>
  <c r="E36" i="9" s="1"/>
  <c r="Q79" i="8"/>
  <c r="E80" i="8"/>
  <c r="F80" i="8" s="1"/>
  <c r="Q80" i="8"/>
  <c r="E81" i="8"/>
  <c r="F81" i="8" s="1"/>
  <c r="Q81" i="8"/>
  <c r="E82" i="8"/>
  <c r="Q82" i="8"/>
  <c r="E83" i="8"/>
  <c r="F83" i="8" s="1"/>
  <c r="Z83" i="8" s="1"/>
  <c r="Q83" i="8"/>
  <c r="E84" i="8"/>
  <c r="F84" i="8" s="1"/>
  <c r="G84" i="8" s="1"/>
  <c r="E38" i="9"/>
  <c r="Q84" i="8"/>
  <c r="E85" i="8"/>
  <c r="E39" i="9" s="1"/>
  <c r="Q85" i="8"/>
  <c r="E86" i="8"/>
  <c r="Q86" i="8"/>
  <c r="E87" i="8"/>
  <c r="E87" i="9" s="1"/>
  <c r="Q87" i="8"/>
  <c r="E88" i="8"/>
  <c r="F88" i="8" s="1"/>
  <c r="Q88" i="8"/>
  <c r="E89" i="8"/>
  <c r="F89" i="8" s="1"/>
  <c r="Q89" i="8"/>
  <c r="E90" i="8"/>
  <c r="F90" i="8" s="1"/>
  <c r="Q90" i="8"/>
  <c r="E91" i="8"/>
  <c r="F91" i="8" s="1"/>
  <c r="Q91" i="8"/>
  <c r="E92" i="8"/>
  <c r="F92" i="8" s="1"/>
  <c r="Z92" i="8" s="1"/>
  <c r="Q92" i="8"/>
  <c r="E93" i="8"/>
  <c r="F93" i="8" s="1"/>
  <c r="Q93" i="8"/>
  <c r="E94" i="8"/>
  <c r="F94" i="8" s="1"/>
  <c r="Z94" i="8" s="1"/>
  <c r="Q94" i="8"/>
  <c r="E95" i="8"/>
  <c r="E41" i="9" s="1"/>
  <c r="Q95" i="8"/>
  <c r="E96" i="8"/>
  <c r="F96" i="8" s="1"/>
  <c r="Q96" i="8"/>
  <c r="E97" i="8"/>
  <c r="Q97" i="8"/>
  <c r="E98" i="8"/>
  <c r="F98" i="8" s="1"/>
  <c r="Q98" i="8"/>
  <c r="E99" i="8"/>
  <c r="F99" i="8" s="1"/>
  <c r="Q99" i="8"/>
  <c r="E100" i="8"/>
  <c r="F100" i="8"/>
  <c r="Z100" i="8" s="1"/>
  <c r="Q100" i="8"/>
  <c r="E101" i="8"/>
  <c r="F101" i="8" s="1"/>
  <c r="Q101" i="8"/>
  <c r="E102" i="8"/>
  <c r="Q102" i="8"/>
  <c r="E103" i="8"/>
  <c r="E45" i="9" s="1"/>
  <c r="Q103" i="8"/>
  <c r="E104" i="8"/>
  <c r="Q104" i="8"/>
  <c r="E105" i="8"/>
  <c r="E46" i="9" s="1"/>
  <c r="Q105" i="8"/>
  <c r="E106" i="8"/>
  <c r="Q106" i="8"/>
  <c r="E107" i="8"/>
  <c r="F107" i="8" s="1"/>
  <c r="Q107" i="8"/>
  <c r="E108" i="8"/>
  <c r="E49" i="9" s="1"/>
  <c r="Q108" i="8"/>
  <c r="E109" i="8"/>
  <c r="F109" i="8" s="1"/>
  <c r="Q109" i="8"/>
  <c r="E110" i="8"/>
  <c r="F110" i="8" s="1"/>
  <c r="Q110" i="8"/>
  <c r="E111" i="8"/>
  <c r="F111" i="8" s="1"/>
  <c r="Q111" i="8"/>
  <c r="E112" i="8"/>
  <c r="F112" i="8" s="1"/>
  <c r="Q112" i="8"/>
  <c r="E113" i="8"/>
  <c r="F113" i="8" s="1"/>
  <c r="Q113" i="8"/>
  <c r="E114" i="8"/>
  <c r="F114" i="8" s="1"/>
  <c r="P114" i="8" s="1"/>
  <c r="Q114" i="8"/>
  <c r="E115" i="8"/>
  <c r="F115" i="8" s="1"/>
  <c r="Q115" i="8"/>
  <c r="E116" i="8"/>
  <c r="F116" i="8" s="1"/>
  <c r="G116" i="8" s="1"/>
  <c r="Q116" i="8"/>
  <c r="E117" i="8"/>
  <c r="F117" i="8" s="1"/>
  <c r="G117" i="8" s="1"/>
  <c r="Q117" i="8"/>
  <c r="E118" i="8"/>
  <c r="F118" i="8" s="1"/>
  <c r="Z118" i="8" s="1"/>
  <c r="Q118" i="8"/>
  <c r="E119" i="8"/>
  <c r="F119" i="8" s="1"/>
  <c r="Q119" i="8"/>
  <c r="E120" i="8"/>
  <c r="F120" i="8" s="1"/>
  <c r="Z120" i="8" s="1"/>
  <c r="Q120" i="8"/>
  <c r="E121" i="8"/>
  <c r="F121" i="8" s="1"/>
  <c r="G121" i="8" s="1"/>
  <c r="Q121" i="8"/>
  <c r="E122" i="8"/>
  <c r="F122" i="8" s="1"/>
  <c r="G122" i="8" s="1"/>
  <c r="K122" i="8" s="1"/>
  <c r="Q122" i="8"/>
  <c r="E123" i="8"/>
  <c r="F123" i="8" s="1"/>
  <c r="Q123" i="8"/>
  <c r="E124" i="8"/>
  <c r="F124" i="8" s="1"/>
  <c r="Q124" i="8"/>
  <c r="E125" i="8"/>
  <c r="F125" i="8" s="1"/>
  <c r="Q125" i="8"/>
  <c r="E126" i="8"/>
  <c r="F126" i="8" s="1"/>
  <c r="Q126" i="8"/>
  <c r="E127" i="8"/>
  <c r="F127" i="8" s="1"/>
  <c r="Q127" i="8"/>
  <c r="E128" i="8"/>
  <c r="F128" i="8" s="1"/>
  <c r="Z128" i="8" s="1"/>
  <c r="Q128" i="8"/>
  <c r="E129" i="8"/>
  <c r="F129" i="8" s="1"/>
  <c r="Z129" i="8" s="1"/>
  <c r="Q129" i="8"/>
  <c r="E130" i="8"/>
  <c r="F130" i="8" s="1"/>
  <c r="P130" i="8" s="1"/>
  <c r="Q130" i="8"/>
  <c r="E131" i="8"/>
  <c r="F131" i="8" s="1"/>
  <c r="Q131" i="8"/>
  <c r="E132" i="8"/>
  <c r="F132" i="8" s="1"/>
  <c r="Q132" i="8"/>
  <c r="E133" i="8"/>
  <c r="F133" i="8" s="1"/>
  <c r="G133" i="8" s="1"/>
  <c r="K133" i="8" s="1"/>
  <c r="Q133" i="8"/>
  <c r="E134" i="8"/>
  <c r="F134" i="8" s="1"/>
  <c r="Q134" i="8"/>
  <c r="E135" i="8"/>
  <c r="F135" i="8" s="1"/>
  <c r="Q135" i="8"/>
  <c r="E136" i="8"/>
  <c r="F136" i="8" s="1"/>
  <c r="Z136" i="8" s="1"/>
  <c r="Q136" i="8"/>
  <c r="E137" i="8"/>
  <c r="F137" i="8" s="1"/>
  <c r="Q137" i="8"/>
  <c r="E138" i="8"/>
  <c r="F138" i="8" s="1"/>
  <c r="Q138" i="8"/>
  <c r="E139" i="8"/>
  <c r="F139" i="8" s="1"/>
  <c r="P139" i="8" s="1"/>
  <c r="Q139" i="8"/>
  <c r="E140" i="8"/>
  <c r="F140" i="8" s="1"/>
  <c r="G140" i="8" s="1"/>
  <c r="Q140" i="8"/>
  <c r="E141" i="8"/>
  <c r="F141" i="8" s="1"/>
  <c r="G141" i="8" s="1"/>
  <c r="K141" i="8" s="1"/>
  <c r="Q141" i="8"/>
  <c r="E142" i="8"/>
  <c r="F142" i="8" s="1"/>
  <c r="Q142" i="8"/>
  <c r="E143" i="8"/>
  <c r="F143" i="8" s="1"/>
  <c r="Q143" i="8"/>
  <c r="G155" i="13"/>
  <c r="K155" i="13" s="1"/>
  <c r="P155" i="13"/>
  <c r="E12" i="7"/>
  <c r="E16" i="7"/>
  <c r="D18" i="7"/>
  <c r="Z98" i="8"/>
  <c r="G100" i="10"/>
  <c r="M100" i="10"/>
  <c r="P100" i="10"/>
  <c r="G93" i="10"/>
  <c r="L93" i="10"/>
  <c r="P93" i="10"/>
  <c r="R93" i="10"/>
  <c r="G55" i="10"/>
  <c r="J55" i="10"/>
  <c r="P55" i="10"/>
  <c r="N35" i="10"/>
  <c r="B35" i="10"/>
  <c r="F37" i="8"/>
  <c r="Z37" i="8" s="1"/>
  <c r="J56" i="7"/>
  <c r="E11" i="7"/>
  <c r="G102" i="10"/>
  <c r="M102" i="10"/>
  <c r="P102" i="10"/>
  <c r="G95" i="10"/>
  <c r="M95" i="10"/>
  <c r="P95" i="10"/>
  <c r="R95" i="10"/>
  <c r="P88" i="10"/>
  <c r="R88" i="10"/>
  <c r="G59" i="10"/>
  <c r="J59" i="10"/>
  <c r="P59" i="10"/>
  <c r="N40" i="10"/>
  <c r="B40" i="10"/>
  <c r="G79" i="10"/>
  <c r="J79" i="10"/>
  <c r="P79" i="10"/>
  <c r="R79" i="10"/>
  <c r="B26" i="10"/>
  <c r="N26" i="10"/>
  <c r="F95" i="8"/>
  <c r="Z95" i="8" s="1"/>
  <c r="F87" i="8"/>
  <c r="F60" i="8"/>
  <c r="P60" i="8" s="1"/>
  <c r="P92" i="10"/>
  <c r="R92" i="10"/>
  <c r="G47" i="10"/>
  <c r="K47" i="10"/>
  <c r="P47" i="10"/>
  <c r="N28" i="10"/>
  <c r="B28" i="10"/>
  <c r="P61" i="8"/>
  <c r="D11" i="7"/>
  <c r="D12" i="7"/>
  <c r="D16" i="7"/>
  <c r="C12" i="7"/>
  <c r="C16" i="7"/>
  <c r="I21" i="7"/>
  <c r="G71" i="10"/>
  <c r="J71" i="10"/>
  <c r="P71" i="10"/>
  <c r="B58" i="10"/>
  <c r="N58" i="10"/>
  <c r="B34" i="10"/>
  <c r="N34" i="10"/>
  <c r="Z30" i="8"/>
  <c r="F28" i="8"/>
  <c r="Z28" i="8" s="1"/>
  <c r="G87" i="10"/>
  <c r="P87" i="10"/>
  <c r="R87" i="10"/>
  <c r="R62" i="10"/>
  <c r="R60" i="10"/>
  <c r="J56" i="10"/>
  <c r="E47" i="9"/>
  <c r="F106" i="8"/>
  <c r="P106" i="8" s="1"/>
  <c r="F69" i="8"/>
  <c r="Z69" i="8" s="1"/>
  <c r="F65" i="8"/>
  <c r="G96" i="10"/>
  <c r="M96" i="10"/>
  <c r="P96" i="10"/>
  <c r="R96" i="10"/>
  <c r="G89" i="10"/>
  <c r="J89" i="10"/>
  <c r="P89" i="10"/>
  <c r="R89" i="10"/>
  <c r="B41" i="10"/>
  <c r="N41" i="10"/>
  <c r="B36" i="10"/>
  <c r="N36" i="10"/>
  <c r="F48" i="8"/>
  <c r="P48" i="8" s="1"/>
  <c r="F34" i="8"/>
  <c r="G98" i="10"/>
  <c r="M98" i="10"/>
  <c r="P98" i="10"/>
  <c r="G91" i="10"/>
  <c r="J91" i="10"/>
  <c r="P91" i="10"/>
  <c r="G75" i="10"/>
  <c r="J75" i="10"/>
  <c r="P75" i="10"/>
  <c r="B64" i="10"/>
  <c r="N64" i="10"/>
  <c r="N38" i="10"/>
  <c r="B38" i="10"/>
  <c r="B31" i="10"/>
  <c r="N31" i="10"/>
  <c r="P74" i="10"/>
  <c r="R74" i="10"/>
  <c r="P25" i="10"/>
  <c r="R25" i="10"/>
  <c r="W19" i="10"/>
  <c r="T125" i="11"/>
  <c r="B124" i="11"/>
  <c r="M124" i="11"/>
  <c r="P115" i="11"/>
  <c r="G115" i="11"/>
  <c r="P112" i="11"/>
  <c r="G112" i="11"/>
  <c r="M112" i="11"/>
  <c r="R103" i="11"/>
  <c r="T103" i="11"/>
  <c r="R88" i="11"/>
  <c r="T88" i="11"/>
  <c r="K88" i="11"/>
  <c r="B21" i="11"/>
  <c r="H21" i="11"/>
  <c r="G131" i="11"/>
  <c r="M131" i="11"/>
  <c r="P131" i="11"/>
  <c r="G129" i="11"/>
  <c r="M129" i="11"/>
  <c r="R124" i="11"/>
  <c r="G118" i="11"/>
  <c r="R118" i="11"/>
  <c r="T118" i="11"/>
  <c r="R106" i="11"/>
  <c r="T106" i="11"/>
  <c r="P100" i="11"/>
  <c r="G100" i="11"/>
  <c r="M100" i="11"/>
  <c r="R60" i="11"/>
  <c r="T60" i="11"/>
  <c r="R129" i="11"/>
  <c r="G113" i="11"/>
  <c r="M113" i="11"/>
  <c r="P113" i="11"/>
  <c r="R113" i="11"/>
  <c r="T113" i="11"/>
  <c r="G39" i="11"/>
  <c r="H39" i="11"/>
  <c r="P39" i="11"/>
  <c r="B26" i="11"/>
  <c r="H26" i="11"/>
  <c r="N39" i="10"/>
  <c r="D13" i="10"/>
  <c r="G14" i="10"/>
  <c r="G127" i="11"/>
  <c r="M127" i="11"/>
  <c r="P127" i="11"/>
  <c r="P121" i="11"/>
  <c r="R121" i="11"/>
  <c r="T121" i="11"/>
  <c r="G116" i="11"/>
  <c r="P116" i="11"/>
  <c r="R116" i="11"/>
  <c r="T116" i="11"/>
  <c r="R107" i="11"/>
  <c r="T107" i="11"/>
  <c r="R95" i="11"/>
  <c r="T95" i="11"/>
  <c r="M95" i="11"/>
  <c r="R74" i="11"/>
  <c r="T74" i="11"/>
  <c r="K74" i="11"/>
  <c r="R72" i="11"/>
  <c r="T72" i="11"/>
  <c r="K72" i="11"/>
  <c r="B24" i="11"/>
  <c r="H24" i="11"/>
  <c r="R22" i="11"/>
  <c r="T22" i="11"/>
  <c r="B80" i="10"/>
  <c r="P78" i="10"/>
  <c r="R78" i="10"/>
  <c r="P70" i="10"/>
  <c r="R70" i="10"/>
  <c r="P45" i="10"/>
  <c r="R45" i="10"/>
  <c r="N33" i="10"/>
  <c r="N29" i="10"/>
  <c r="B23" i="10"/>
  <c r="P21" i="10"/>
  <c r="R21" i="10"/>
  <c r="W16" i="10"/>
  <c r="W10" i="10"/>
  <c r="P44" i="10"/>
  <c r="R44" i="10"/>
  <c r="P52" i="10"/>
  <c r="R52" i="10"/>
  <c r="P80" i="10"/>
  <c r="R80" i="10"/>
  <c r="P81" i="10"/>
  <c r="R81" i="10"/>
  <c r="P82" i="10"/>
  <c r="R82" i="10"/>
  <c r="P83" i="10"/>
  <c r="R83" i="10"/>
  <c r="P84" i="10"/>
  <c r="R84" i="10"/>
  <c r="P85" i="10"/>
  <c r="R85" i="10"/>
  <c r="W20" i="10"/>
  <c r="W9" i="10"/>
  <c r="W14" i="10"/>
  <c r="W17" i="10"/>
  <c r="P22" i="10"/>
  <c r="R22" i="10"/>
  <c r="P29" i="10"/>
  <c r="R29" i="10"/>
  <c r="P31" i="10"/>
  <c r="R31" i="10"/>
  <c r="P33" i="10"/>
  <c r="R33" i="10"/>
  <c r="P41" i="10"/>
  <c r="R41" i="10"/>
  <c r="P49" i="10"/>
  <c r="R49" i="10"/>
  <c r="D12" i="10"/>
  <c r="D16" i="10" s="1"/>
  <c r="D19" i="10" s="1"/>
  <c r="P58" i="10"/>
  <c r="R58" i="10"/>
  <c r="P64" i="10"/>
  <c r="R64" i="10"/>
  <c r="P65" i="10"/>
  <c r="R65" i="10"/>
  <c r="P66" i="10"/>
  <c r="R66" i="10"/>
  <c r="P67" i="10"/>
  <c r="R67" i="10"/>
  <c r="G130" i="11"/>
  <c r="M130" i="11"/>
  <c r="R111" i="11"/>
  <c r="T111" i="11"/>
  <c r="P104" i="11"/>
  <c r="G104" i="11"/>
  <c r="M104" i="11"/>
  <c r="R65" i="11"/>
  <c r="T65" i="11"/>
  <c r="R56" i="11"/>
  <c r="T56" i="11"/>
  <c r="H44" i="11"/>
  <c r="B44" i="11"/>
  <c r="H22" i="11"/>
  <c r="B22" i="11"/>
  <c r="P43" i="10"/>
  <c r="R43" i="10"/>
  <c r="P40" i="10"/>
  <c r="R40" i="10"/>
  <c r="P30" i="10"/>
  <c r="R30" i="10"/>
  <c r="N21" i="10"/>
  <c r="W4" i="10"/>
  <c r="R130" i="11"/>
  <c r="T130" i="11"/>
  <c r="T124" i="11"/>
  <c r="G114" i="11"/>
  <c r="P114" i="11"/>
  <c r="R86" i="11"/>
  <c r="T86" i="11"/>
  <c r="J65" i="11"/>
  <c r="B65" i="11"/>
  <c r="G53" i="11"/>
  <c r="I53" i="11"/>
  <c r="P53" i="11"/>
  <c r="R53" i="11"/>
  <c r="T53" i="11"/>
  <c r="B24" i="10"/>
  <c r="N24" i="10"/>
  <c r="T129" i="11"/>
  <c r="G122" i="11"/>
  <c r="M122" i="11"/>
  <c r="P122" i="11"/>
  <c r="R122" i="11"/>
  <c r="T122" i="11"/>
  <c r="R96" i="11"/>
  <c r="T96" i="11"/>
  <c r="G41" i="11"/>
  <c r="P41" i="11"/>
  <c r="R41" i="11"/>
  <c r="T41" i="11"/>
  <c r="P99" i="10"/>
  <c r="R99" i="10"/>
  <c r="W13" i="10"/>
  <c r="R128" i="11"/>
  <c r="T128" i="11"/>
  <c r="R126" i="11"/>
  <c r="T126" i="11"/>
  <c r="P108" i="11"/>
  <c r="G108" i="11"/>
  <c r="M108" i="11"/>
  <c r="R94" i="11"/>
  <c r="T94" i="11"/>
  <c r="R52" i="11"/>
  <c r="T52" i="11"/>
  <c r="B47" i="11"/>
  <c r="H47" i="11"/>
  <c r="H27" i="11"/>
  <c r="B27" i="11"/>
  <c r="R73" i="11"/>
  <c r="T73" i="11"/>
  <c r="P58" i="11"/>
  <c r="R58" i="11"/>
  <c r="T58" i="11"/>
  <c r="B45" i="11"/>
  <c r="B31" i="11"/>
  <c r="B30" i="11"/>
  <c r="E64" i="12"/>
  <c r="P113" i="13"/>
  <c r="P54" i="10"/>
  <c r="R54" i="10"/>
  <c r="P46" i="10"/>
  <c r="R46" i="10"/>
  <c r="P36" i="10"/>
  <c r="R36" i="10"/>
  <c r="P24" i="10"/>
  <c r="R24" i="10"/>
  <c r="W22" i="10"/>
  <c r="W18" i="10"/>
  <c r="W15" i="10"/>
  <c r="W7" i="10"/>
  <c r="W3" i="10"/>
  <c r="G96" i="11"/>
  <c r="M96" i="11"/>
  <c r="F91" i="11"/>
  <c r="G90" i="11"/>
  <c r="K90" i="11"/>
  <c r="F84" i="11"/>
  <c r="F83" i="11"/>
  <c r="G81" i="11"/>
  <c r="K81" i="11"/>
  <c r="G80" i="11"/>
  <c r="K80" i="11"/>
  <c r="G79" i="11"/>
  <c r="F57" i="11"/>
  <c r="R42" i="11"/>
  <c r="T42" i="11"/>
  <c r="B42" i="11"/>
  <c r="R37" i="11"/>
  <c r="T37" i="11"/>
  <c r="B37" i="11"/>
  <c r="H23" i="11"/>
  <c r="R47" i="11"/>
  <c r="T47" i="11"/>
  <c r="R21" i="11"/>
  <c r="T21" i="11"/>
  <c r="E56" i="12"/>
  <c r="E24" i="12"/>
  <c r="P56" i="10"/>
  <c r="R56" i="10"/>
  <c r="P48" i="10"/>
  <c r="R48" i="10"/>
  <c r="P34" i="10"/>
  <c r="R34" i="10"/>
  <c r="W21" i="10"/>
  <c r="W6" i="10"/>
  <c r="W2" i="10"/>
  <c r="F89" i="11"/>
  <c r="F78" i="11"/>
  <c r="F77" i="11"/>
  <c r="F76" i="11"/>
  <c r="P66" i="11"/>
  <c r="R66" i="11"/>
  <c r="T66" i="11"/>
  <c r="F59" i="11"/>
  <c r="Y24" i="11"/>
  <c r="Y18" i="11"/>
  <c r="E36" i="12"/>
  <c r="K75" i="13"/>
  <c r="P109" i="11"/>
  <c r="R109" i="11"/>
  <c r="T109" i="11"/>
  <c r="P105" i="11"/>
  <c r="R105" i="11"/>
  <c r="T105" i="11"/>
  <c r="P101" i="11"/>
  <c r="R101" i="11"/>
  <c r="T101" i="11"/>
  <c r="P97" i="11"/>
  <c r="R97" i="11"/>
  <c r="T97" i="11"/>
  <c r="P92" i="11"/>
  <c r="R92" i="11"/>
  <c r="T92" i="11"/>
  <c r="P62" i="11"/>
  <c r="R62" i="11"/>
  <c r="T62" i="11"/>
  <c r="P54" i="11"/>
  <c r="R54" i="11"/>
  <c r="T54" i="11"/>
  <c r="P45" i="11"/>
  <c r="R45" i="11"/>
  <c r="T45" i="11"/>
  <c r="P31" i="11"/>
  <c r="R31" i="11"/>
  <c r="T31" i="11"/>
  <c r="P26" i="11"/>
  <c r="R26" i="11"/>
  <c r="T26" i="11"/>
  <c r="W11" i="10"/>
  <c r="W5" i="10"/>
  <c r="F87" i="11"/>
  <c r="F71" i="11"/>
  <c r="E53" i="12"/>
  <c r="F70" i="11"/>
  <c r="F61" i="11"/>
  <c r="F48" i="11"/>
  <c r="G48" i="11"/>
  <c r="F35" i="11"/>
  <c r="F34" i="11"/>
  <c r="G34" i="11"/>
  <c r="G33" i="11"/>
  <c r="H33" i="11"/>
  <c r="P104" i="13"/>
  <c r="R104" i="13" s="1"/>
  <c r="T104" i="13" s="1"/>
  <c r="L17" i="11"/>
  <c r="P38" i="10"/>
  <c r="R38" i="10"/>
  <c r="P26" i="10"/>
  <c r="R26" i="10"/>
  <c r="W8" i="10"/>
  <c r="F93" i="11"/>
  <c r="F85" i="11"/>
  <c r="F68" i="11"/>
  <c r="F67" i="11"/>
  <c r="F64" i="11"/>
  <c r="F63" i="11"/>
  <c r="F55" i="11"/>
  <c r="F43" i="11"/>
  <c r="F40" i="11"/>
  <c r="G40" i="11"/>
  <c r="F38" i="11"/>
  <c r="F36" i="11"/>
  <c r="E20" i="12"/>
  <c r="F29" i="11"/>
  <c r="F28" i="11"/>
  <c r="E12" i="12"/>
  <c r="P23" i="11"/>
  <c r="R23" i="11"/>
  <c r="T23" i="11"/>
  <c r="Y21" i="11"/>
  <c r="K17" i="11"/>
  <c r="Y13" i="11"/>
  <c r="Y3" i="11"/>
  <c r="Y7" i="11"/>
  <c r="Y15" i="11"/>
  <c r="Y20" i="11"/>
  <c r="P24" i="11"/>
  <c r="R24" i="11"/>
  <c r="T24" i="11"/>
  <c r="Y28" i="11"/>
  <c r="P69" i="11"/>
  <c r="R69" i="11"/>
  <c r="T69" i="11"/>
  <c r="P75" i="11"/>
  <c r="R75" i="11"/>
  <c r="T75" i="11"/>
  <c r="P82" i="11"/>
  <c r="R82" i="11"/>
  <c r="T82" i="11"/>
  <c r="Y4" i="11"/>
  <c r="Y8" i="11"/>
  <c r="Y10" i="11"/>
  <c r="Y11" i="11"/>
  <c r="Y12" i="11"/>
  <c r="Y17" i="11"/>
  <c r="Y23" i="11"/>
  <c r="P27" i="11"/>
  <c r="R27" i="11"/>
  <c r="T27" i="11"/>
  <c r="P30" i="11"/>
  <c r="R30" i="11"/>
  <c r="T30" i="11"/>
  <c r="P34" i="11"/>
  <c r="R34" i="11"/>
  <c r="T34" i="11"/>
  <c r="P40" i="11"/>
  <c r="R40" i="11"/>
  <c r="T40" i="11"/>
  <c r="P44" i="11"/>
  <c r="R44" i="11"/>
  <c r="T44" i="11"/>
  <c r="P49" i="11"/>
  <c r="R49" i="11"/>
  <c r="T49" i="11"/>
  <c r="P50" i="11"/>
  <c r="R50" i="11"/>
  <c r="T50" i="11"/>
  <c r="P51" i="11"/>
  <c r="R51" i="11"/>
  <c r="T51" i="11"/>
  <c r="Y5" i="11"/>
  <c r="Y9" i="11"/>
  <c r="Y2" i="11"/>
  <c r="Y6" i="11"/>
  <c r="Y14" i="11"/>
  <c r="P107" i="13"/>
  <c r="H25" i="13"/>
  <c r="W19" i="13"/>
  <c r="D12" i="13"/>
  <c r="P69" i="13"/>
  <c r="R69" i="13" s="1"/>
  <c r="T69" i="13" s="1"/>
  <c r="P75" i="13"/>
  <c r="R75" i="13" s="1"/>
  <c r="T75" i="13" s="1"/>
  <c r="P49" i="13"/>
  <c r="R49" i="13"/>
  <c r="T49" i="13" s="1"/>
  <c r="P41" i="13"/>
  <c r="R41" i="13" s="1"/>
  <c r="T41" i="13" s="1"/>
  <c r="P72" i="13"/>
  <c r="R72" i="13" s="1"/>
  <c r="T72" i="13" s="1"/>
  <c r="W9" i="13"/>
  <c r="W14" i="13"/>
  <c r="W17" i="13"/>
  <c r="P30" i="13"/>
  <c r="P39" i="13"/>
  <c r="R39" i="13" s="1"/>
  <c r="T39" i="13" s="1"/>
  <c r="W10" i="13"/>
  <c r="W2" i="13"/>
  <c r="W11" i="13"/>
  <c r="W5" i="13"/>
  <c r="W27" i="13"/>
  <c r="W23" i="13"/>
  <c r="W8" i="13"/>
  <c r="W4" i="13"/>
  <c r="W12" i="13"/>
  <c r="D11" i="13"/>
  <c r="W26" i="13"/>
  <c r="P24" i="13"/>
  <c r="R24" i="13"/>
  <c r="T24" i="13" s="1"/>
  <c r="W22" i="13"/>
  <c r="W18" i="13"/>
  <c r="W15" i="13"/>
  <c r="W7" i="13"/>
  <c r="W3" i="13"/>
  <c r="P27" i="13"/>
  <c r="R27" i="13" s="1"/>
  <c r="T27" i="13" s="1"/>
  <c r="W25" i="13"/>
  <c r="W21" i="13"/>
  <c r="W6" i="13"/>
  <c r="Z154" i="8"/>
  <c r="G155" i="8"/>
  <c r="K155" i="8" s="1"/>
  <c r="Z155" i="8"/>
  <c r="P156" i="8"/>
  <c r="Z151" i="8"/>
  <c r="P148" i="8"/>
  <c r="B29" i="11"/>
  <c r="G29" i="11"/>
  <c r="H29" i="11"/>
  <c r="P29" i="11"/>
  <c r="G64" i="11"/>
  <c r="P64" i="11"/>
  <c r="R64" i="11"/>
  <c r="T64" i="11"/>
  <c r="G61" i="11"/>
  <c r="K61" i="11"/>
  <c r="P61" i="11"/>
  <c r="P89" i="11"/>
  <c r="G89" i="11"/>
  <c r="K89" i="11"/>
  <c r="R113" i="13"/>
  <c r="T113" i="13" s="1"/>
  <c r="R108" i="11"/>
  <c r="T108" i="11"/>
  <c r="M116" i="11"/>
  <c r="B116" i="11"/>
  <c r="R98" i="10"/>
  <c r="R47" i="10"/>
  <c r="R55" i="10"/>
  <c r="O28" i="7"/>
  <c r="O26" i="7"/>
  <c r="G67" i="11"/>
  <c r="K67" i="11"/>
  <c r="P67" i="11"/>
  <c r="R67" i="11"/>
  <c r="T67" i="11"/>
  <c r="G70" i="11"/>
  <c r="P70" i="11"/>
  <c r="R70" i="11"/>
  <c r="T70" i="11"/>
  <c r="P91" i="11"/>
  <c r="G91" i="11"/>
  <c r="K91" i="11"/>
  <c r="M118" i="11"/>
  <c r="B118" i="11"/>
  <c r="E12" i="10"/>
  <c r="R102" i="10"/>
  <c r="O24" i="7"/>
  <c r="C15" i="7"/>
  <c r="G36" i="11"/>
  <c r="H36" i="11"/>
  <c r="P36" i="11"/>
  <c r="R36" i="11"/>
  <c r="T36" i="11"/>
  <c r="G68" i="11"/>
  <c r="K68" i="11"/>
  <c r="P68" i="11"/>
  <c r="B128" i="13"/>
  <c r="K104" i="13"/>
  <c r="B104" i="13"/>
  <c r="R33" i="11"/>
  <c r="T33" i="11"/>
  <c r="P57" i="11"/>
  <c r="G57" i="11"/>
  <c r="R127" i="11"/>
  <c r="T127" i="11"/>
  <c r="R39" i="11"/>
  <c r="T39" i="11"/>
  <c r="R71" i="10"/>
  <c r="O38" i="7"/>
  <c r="O34" i="7"/>
  <c r="G38" i="11"/>
  <c r="P38" i="11"/>
  <c r="G85" i="11"/>
  <c r="P85" i="11"/>
  <c r="R85" i="11"/>
  <c r="T85" i="11"/>
  <c r="G71" i="11"/>
  <c r="P71" i="11"/>
  <c r="G59" i="11"/>
  <c r="K59" i="11"/>
  <c r="P59" i="11"/>
  <c r="R59" i="11"/>
  <c r="T59" i="11"/>
  <c r="B79" i="11"/>
  <c r="J79" i="11"/>
  <c r="G69" i="8"/>
  <c r="Q57" i="7"/>
  <c r="Q61" i="7"/>
  <c r="Q65" i="7"/>
  <c r="Q69" i="7"/>
  <c r="Q73" i="7"/>
  <c r="Q77" i="7"/>
  <c r="Q81" i="7"/>
  <c r="Q85" i="7"/>
  <c r="Q89" i="7"/>
  <c r="Q93" i="7"/>
  <c r="Q97" i="7"/>
  <c r="Q101" i="7"/>
  <c r="E15" i="7"/>
  <c r="C18" i="7"/>
  <c r="Q56" i="7"/>
  <c r="Q60" i="7"/>
  <c r="Q59" i="7"/>
  <c r="Q63" i="7"/>
  <c r="Q67" i="7"/>
  <c r="Q71" i="7"/>
  <c r="Q75" i="7"/>
  <c r="Q79" i="7"/>
  <c r="Q83" i="7"/>
  <c r="Q87" i="7"/>
  <c r="Q91" i="7"/>
  <c r="Q95" i="7"/>
  <c r="Q99" i="7"/>
  <c r="Q70" i="7"/>
  <c r="Q72" i="7"/>
  <c r="Q86" i="7"/>
  <c r="Q88" i="7"/>
  <c r="Q55" i="7"/>
  <c r="Q74" i="7"/>
  <c r="Q76" i="7"/>
  <c r="Q90" i="7"/>
  <c r="Q92" i="7"/>
  <c r="Q78" i="7"/>
  <c r="Q80" i="7"/>
  <c r="Q94" i="7"/>
  <c r="Q96" i="7"/>
  <c r="Q64" i="7"/>
  <c r="Q62" i="7"/>
  <c r="Q66" i="7"/>
  <c r="Q68" i="7"/>
  <c r="Q82" i="7"/>
  <c r="Q84" i="7"/>
  <c r="Q98" i="7"/>
  <c r="Q100" i="7"/>
  <c r="Q58" i="7"/>
  <c r="K117" i="8"/>
  <c r="O33" i="7"/>
  <c r="O30" i="7"/>
  <c r="O27" i="7"/>
  <c r="P48" i="11"/>
  <c r="R48" i="11"/>
  <c r="T48" i="11"/>
  <c r="H40" i="11"/>
  <c r="B40" i="11"/>
  <c r="G93" i="11"/>
  <c r="K93" i="11"/>
  <c r="P93" i="11"/>
  <c r="G87" i="11"/>
  <c r="K87" i="11"/>
  <c r="P87" i="11"/>
  <c r="R114" i="11"/>
  <c r="T114" i="11"/>
  <c r="R80" i="11"/>
  <c r="T80" i="11"/>
  <c r="R90" i="11"/>
  <c r="T90" i="11"/>
  <c r="R81" i="11"/>
  <c r="T81" i="11"/>
  <c r="R131" i="11"/>
  <c r="T131" i="11"/>
  <c r="R112" i="11"/>
  <c r="T112" i="11"/>
  <c r="R75" i="10"/>
  <c r="R59" i="10"/>
  <c r="R100" i="10"/>
  <c r="O29" i="7"/>
  <c r="O25" i="7"/>
  <c r="O23" i="7"/>
  <c r="G43" i="11"/>
  <c r="P43" i="11"/>
  <c r="B34" i="11"/>
  <c r="H34" i="11"/>
  <c r="G76" i="11"/>
  <c r="K76" i="11"/>
  <c r="P76" i="11"/>
  <c r="R79" i="11"/>
  <c r="T79" i="11"/>
  <c r="B114" i="11"/>
  <c r="M114" i="11"/>
  <c r="B115" i="11"/>
  <c r="M115" i="11"/>
  <c r="Z34" i="8"/>
  <c r="P34" i="8"/>
  <c r="G106" i="8"/>
  <c r="Z87" i="8"/>
  <c r="P87" i="8"/>
  <c r="AC87" i="8" s="1"/>
  <c r="G87" i="8"/>
  <c r="J87" i="8" s="1"/>
  <c r="O37" i="7"/>
  <c r="O39" i="7"/>
  <c r="O35" i="7"/>
  <c r="G55" i="11"/>
  <c r="I55" i="11"/>
  <c r="P55" i="11"/>
  <c r="G35" i="11"/>
  <c r="P35" i="11"/>
  <c r="R35" i="11"/>
  <c r="T35" i="11"/>
  <c r="G77" i="11"/>
  <c r="K77" i="11"/>
  <c r="P77" i="11"/>
  <c r="P83" i="11"/>
  <c r="G83" i="11"/>
  <c r="K83" i="11"/>
  <c r="H41" i="11"/>
  <c r="B41" i="11"/>
  <c r="R104" i="11"/>
  <c r="T104" i="11"/>
  <c r="R100" i="11"/>
  <c r="T100" i="11"/>
  <c r="R115" i="11"/>
  <c r="T115" i="11"/>
  <c r="R91" i="10"/>
  <c r="H8" i="10"/>
  <c r="J87" i="10"/>
  <c r="K116" i="8"/>
  <c r="O21" i="7"/>
  <c r="O31" i="7"/>
  <c r="O22" i="7"/>
  <c r="G28" i="11"/>
  <c r="H28" i="11"/>
  <c r="P28" i="11"/>
  <c r="R28" i="11"/>
  <c r="T28" i="11"/>
  <c r="B28" i="11"/>
  <c r="G63" i="11"/>
  <c r="K63" i="11"/>
  <c r="P63" i="11"/>
  <c r="B48" i="11"/>
  <c r="H48" i="11"/>
  <c r="G78" i="11"/>
  <c r="K78" i="11"/>
  <c r="P78" i="11"/>
  <c r="R78" i="11"/>
  <c r="T78" i="11"/>
  <c r="P84" i="11"/>
  <c r="G84" i="11"/>
  <c r="L84" i="11"/>
  <c r="Z65" i="8"/>
  <c r="P28" i="7"/>
  <c r="P36" i="7"/>
  <c r="P35" i="7"/>
  <c r="P33" i="7"/>
  <c r="P40" i="7"/>
  <c r="P44" i="7"/>
  <c r="P48" i="7"/>
  <c r="P52" i="7"/>
  <c r="D15" i="7"/>
  <c r="P32" i="7"/>
  <c r="P56" i="7"/>
  <c r="P31" i="7"/>
  <c r="P39" i="7"/>
  <c r="P43" i="7"/>
  <c r="P47" i="7"/>
  <c r="P51" i="7"/>
  <c r="P55" i="7"/>
  <c r="P29" i="7"/>
  <c r="P37" i="7"/>
  <c r="P42" i="7"/>
  <c r="P46" i="7"/>
  <c r="P50" i="7"/>
  <c r="P54" i="7"/>
  <c r="P38" i="7"/>
  <c r="P30" i="7"/>
  <c r="P34" i="7"/>
  <c r="P53" i="7"/>
  <c r="P49" i="7"/>
  <c r="P45" i="7"/>
  <c r="P41" i="7"/>
  <c r="O36" i="7"/>
  <c r="O32" i="7"/>
  <c r="K106" i="8"/>
  <c r="K85" i="11"/>
  <c r="B85" i="11"/>
  <c r="R91" i="11"/>
  <c r="T91" i="11"/>
  <c r="R61" i="11"/>
  <c r="T61" i="11"/>
  <c r="R77" i="11"/>
  <c r="T77" i="11"/>
  <c r="H35" i="11"/>
  <c r="B35" i="11"/>
  <c r="R87" i="11"/>
  <c r="T87" i="11"/>
  <c r="R38" i="11"/>
  <c r="T38" i="11"/>
  <c r="B38" i="11"/>
  <c r="H38" i="11"/>
  <c r="J70" i="11"/>
  <c r="B70" i="11"/>
  <c r="J64" i="11"/>
  <c r="B64" i="11"/>
  <c r="R63" i="11"/>
  <c r="T63" i="11"/>
  <c r="R76" i="11"/>
  <c r="T76" i="11"/>
  <c r="R43" i="11"/>
  <c r="T43" i="11"/>
  <c r="R71" i="11"/>
  <c r="T71" i="11"/>
  <c r="R68" i="11"/>
  <c r="T68" i="11"/>
  <c r="R29" i="11"/>
  <c r="T29" i="11"/>
  <c r="H8" i="11"/>
  <c r="B43" i="11"/>
  <c r="H43" i="11"/>
  <c r="B71" i="11"/>
  <c r="K71" i="11"/>
  <c r="I57" i="11"/>
  <c r="E12" i="11"/>
  <c r="R84" i="11"/>
  <c r="T84" i="11"/>
  <c r="R83" i="11"/>
  <c r="T83" i="11"/>
  <c r="R55" i="11"/>
  <c r="T55" i="11"/>
  <c r="R93" i="11"/>
  <c r="T93" i="11"/>
  <c r="R57" i="11"/>
  <c r="T57" i="11"/>
  <c r="R89" i="11"/>
  <c r="T89" i="11"/>
  <c r="C11" i="11"/>
  <c r="C11" i="10"/>
  <c r="C12" i="11"/>
  <c r="C12" i="10"/>
  <c r="P172" i="13" l="1"/>
  <c r="R172" i="13" s="1"/>
  <c r="T172" i="13" s="1"/>
  <c r="G172" i="13"/>
  <c r="K172" i="13" s="1"/>
  <c r="P174" i="13"/>
  <c r="G174" i="13"/>
  <c r="K174" i="13" s="1"/>
  <c r="G171" i="13"/>
  <c r="K171" i="13" s="1"/>
  <c r="P171" i="13"/>
  <c r="R171" i="13" s="1"/>
  <c r="T171" i="13" s="1"/>
  <c r="AU175" i="8"/>
  <c r="P175" i="8"/>
  <c r="R175" i="8" s="1"/>
  <c r="T175" i="8" s="1"/>
  <c r="G175" i="8"/>
  <c r="Z175" i="8"/>
  <c r="AT172" i="8"/>
  <c r="AS172" i="8" s="1"/>
  <c r="AR172" i="8" s="1"/>
  <c r="AQ172" i="8" s="1"/>
  <c r="AP172" i="8" s="1"/>
  <c r="AO172" i="8" s="1"/>
  <c r="AN172" i="8" s="1"/>
  <c r="AM172" i="8" s="1"/>
  <c r="AL172" i="8" s="1"/>
  <c r="Z174" i="8"/>
  <c r="G174" i="8"/>
  <c r="AU174" i="8"/>
  <c r="P174" i="8"/>
  <c r="Z171" i="8"/>
  <c r="G171" i="8"/>
  <c r="AU171" i="8"/>
  <c r="P171" i="8"/>
  <c r="R171" i="8" s="1"/>
  <c r="T171" i="8" s="1"/>
  <c r="Z172" i="8"/>
  <c r="G172" i="8"/>
  <c r="AT173" i="8"/>
  <c r="AS173" i="8" s="1"/>
  <c r="AR173" i="8" s="1"/>
  <c r="AQ173" i="8" s="1"/>
  <c r="AP173" i="8" s="1"/>
  <c r="AO173" i="8" s="1"/>
  <c r="AN173" i="8" s="1"/>
  <c r="AM173" i="8" s="1"/>
  <c r="AL173" i="8" s="1"/>
  <c r="P172" i="8"/>
  <c r="BL78" i="8"/>
  <c r="AC155" i="8"/>
  <c r="P136" i="8"/>
  <c r="AB15" i="8"/>
  <c r="AU127" i="8"/>
  <c r="P69" i="8"/>
  <c r="AC69" i="8" s="1"/>
  <c r="I154" i="8"/>
  <c r="P37" i="8"/>
  <c r="AC37" i="8" s="1"/>
  <c r="AU43" i="8"/>
  <c r="AU144" i="8"/>
  <c r="AU87" i="8"/>
  <c r="AT87" i="8" s="1"/>
  <c r="AS87" i="8" s="1"/>
  <c r="AR87" i="8" s="1"/>
  <c r="AQ87" i="8" s="1"/>
  <c r="AP87" i="8" s="1"/>
  <c r="AO87" i="8" s="1"/>
  <c r="AN87" i="8" s="1"/>
  <c r="AM87" i="8" s="1"/>
  <c r="AL87" i="8" s="1"/>
  <c r="AI87" i="8" s="1"/>
  <c r="G151" i="8"/>
  <c r="K151" i="8" s="1"/>
  <c r="AU154" i="8"/>
  <c r="AT154" i="8" s="1"/>
  <c r="AS154" i="8" s="1"/>
  <c r="AR154" i="8" s="1"/>
  <c r="AQ154" i="8" s="1"/>
  <c r="AP154" i="8" s="1"/>
  <c r="AO154" i="8" s="1"/>
  <c r="AN154" i="8" s="1"/>
  <c r="AM154" i="8" s="1"/>
  <c r="AL154" i="8" s="1"/>
  <c r="P154" i="8"/>
  <c r="R154" i="8" s="1"/>
  <c r="T154" i="8" s="1"/>
  <c r="F108" i="8"/>
  <c r="P108" i="8" s="1"/>
  <c r="AU30" i="8"/>
  <c r="F74" i="8"/>
  <c r="G74" i="8" s="1"/>
  <c r="BL86" i="8"/>
  <c r="BK86" i="8" s="1"/>
  <c r="BJ86" i="8" s="1"/>
  <c r="BI86" i="8" s="1"/>
  <c r="BH86" i="8" s="1"/>
  <c r="BG86" i="8" s="1"/>
  <c r="BF86" i="8" s="1"/>
  <c r="BE86" i="8" s="1"/>
  <c r="BD86" i="8" s="1"/>
  <c r="BC86" i="8" s="1"/>
  <c r="BB86" i="8" s="1"/>
  <c r="AU170" i="8"/>
  <c r="AT170" i="8" s="1"/>
  <c r="AS170" i="8" s="1"/>
  <c r="AR170" i="8" s="1"/>
  <c r="AQ170" i="8" s="1"/>
  <c r="AP170" i="8" s="1"/>
  <c r="AO170" i="8" s="1"/>
  <c r="AN170" i="8" s="1"/>
  <c r="AM170" i="8" s="1"/>
  <c r="AL170" i="8" s="1"/>
  <c r="AU69" i="8"/>
  <c r="AT69" i="8" s="1"/>
  <c r="AS69" i="8" s="1"/>
  <c r="AR69" i="8" s="1"/>
  <c r="AQ69" i="8" s="1"/>
  <c r="AP69" i="8" s="1"/>
  <c r="AO69" i="8" s="1"/>
  <c r="AN69" i="8" s="1"/>
  <c r="AM69" i="8" s="1"/>
  <c r="AL69" i="8" s="1"/>
  <c r="AJ69" i="8" s="1"/>
  <c r="AU107" i="8"/>
  <c r="AT107" i="8" s="1"/>
  <c r="AS107" i="8" s="1"/>
  <c r="AU88" i="8"/>
  <c r="G160" i="8"/>
  <c r="AC160" i="8" s="1"/>
  <c r="AU65" i="8"/>
  <c r="AT65" i="8" s="1"/>
  <c r="AS65" i="8" s="1"/>
  <c r="AR65" i="8" s="1"/>
  <c r="AU149" i="8"/>
  <c r="BL16" i="8"/>
  <c r="BK16" i="8" s="1"/>
  <c r="BJ16" i="8" s="1"/>
  <c r="BI16" i="8" s="1"/>
  <c r="BH16" i="8" s="1"/>
  <c r="BG16" i="8" s="1"/>
  <c r="BF16" i="8" s="1"/>
  <c r="BE16" i="8" s="1"/>
  <c r="BD16" i="8" s="1"/>
  <c r="BC16" i="8" s="1"/>
  <c r="AU146" i="8"/>
  <c r="AT146" i="8" s="1"/>
  <c r="AS146" i="8" s="1"/>
  <c r="AR146" i="8" s="1"/>
  <c r="AQ146" i="8" s="1"/>
  <c r="AP146" i="8" s="1"/>
  <c r="AO146" i="8" s="1"/>
  <c r="AN146" i="8" s="1"/>
  <c r="AM146" i="8" s="1"/>
  <c r="AL146" i="8" s="1"/>
  <c r="Z160" i="8"/>
  <c r="AU155" i="8"/>
  <c r="AT155" i="8" s="1"/>
  <c r="AS155" i="8" s="1"/>
  <c r="G150" i="8"/>
  <c r="K150" i="8" s="1"/>
  <c r="BL70" i="8"/>
  <c r="BK70" i="8" s="1"/>
  <c r="BJ70" i="8" s="1"/>
  <c r="BI70" i="8" s="1"/>
  <c r="BH70" i="8" s="1"/>
  <c r="BG70" i="8" s="1"/>
  <c r="BF70" i="8" s="1"/>
  <c r="BE70" i="8" s="1"/>
  <c r="BD70" i="8" s="1"/>
  <c r="BC70" i="8" s="1"/>
  <c r="AU140" i="8"/>
  <c r="AT140" i="8" s="1"/>
  <c r="AS140" i="8" s="1"/>
  <c r="AR140" i="8" s="1"/>
  <c r="AQ140" i="8" s="1"/>
  <c r="AP140" i="8" s="1"/>
  <c r="AO140" i="8" s="1"/>
  <c r="AN140" i="8" s="1"/>
  <c r="AM140" i="8" s="1"/>
  <c r="AL140" i="8" s="1"/>
  <c r="AU95" i="8"/>
  <c r="R155" i="8"/>
  <c r="T155" i="8" s="1"/>
  <c r="AU145" i="8"/>
  <c r="R106" i="8"/>
  <c r="T106" i="8" s="1"/>
  <c r="BL18" i="8"/>
  <c r="BK18" i="8" s="1"/>
  <c r="BL74" i="8"/>
  <c r="BK74" i="8" s="1"/>
  <c r="AU101" i="8"/>
  <c r="AT101" i="8" s="1"/>
  <c r="AS101" i="8" s="1"/>
  <c r="AR101" i="8" s="1"/>
  <c r="AQ101" i="8" s="1"/>
  <c r="AP101" i="8" s="1"/>
  <c r="AO101" i="8" s="1"/>
  <c r="AN101" i="8" s="1"/>
  <c r="AM101" i="8" s="1"/>
  <c r="AL101" i="8" s="1"/>
  <c r="AT127" i="8"/>
  <c r="AS127" i="8" s="1"/>
  <c r="AR127" i="8" s="1"/>
  <c r="AQ127" i="8" s="1"/>
  <c r="AP127" i="8" s="1"/>
  <c r="AO127" i="8" s="1"/>
  <c r="AN127" i="8" s="1"/>
  <c r="AM127" i="8" s="1"/>
  <c r="AL127" i="8" s="1"/>
  <c r="G143" i="8"/>
  <c r="K143" i="8" s="1"/>
  <c r="AU143" i="8"/>
  <c r="AT143" i="8" s="1"/>
  <c r="AS143" i="8" s="1"/>
  <c r="AR143" i="8" s="1"/>
  <c r="AQ143" i="8" s="1"/>
  <c r="AP143" i="8" s="1"/>
  <c r="AO143" i="8" s="1"/>
  <c r="AN143" i="8" s="1"/>
  <c r="AM143" i="8" s="1"/>
  <c r="AL143" i="8" s="1"/>
  <c r="G170" i="8"/>
  <c r="K170" i="8" s="1"/>
  <c r="P170" i="8"/>
  <c r="Z170" i="8"/>
  <c r="K61" i="8"/>
  <c r="AC61" i="8"/>
  <c r="AT95" i="8"/>
  <c r="G65" i="8"/>
  <c r="Z60" i="8"/>
  <c r="AU48" i="8"/>
  <c r="AT48" i="8" s="1"/>
  <c r="AS48" i="8" s="1"/>
  <c r="AR48" i="8" s="1"/>
  <c r="AQ48" i="8" s="1"/>
  <c r="AP48" i="8" s="1"/>
  <c r="AO48" i="8" s="1"/>
  <c r="AN48" i="8" s="1"/>
  <c r="AM48" i="8" s="1"/>
  <c r="AL48" i="8" s="1"/>
  <c r="P65" i="8"/>
  <c r="P100" i="8"/>
  <c r="R100" i="8" s="1"/>
  <c r="T100" i="8" s="1"/>
  <c r="G107" i="8"/>
  <c r="G37" i="8"/>
  <c r="H37" i="8" s="1"/>
  <c r="G28" i="8"/>
  <c r="H28" i="8" s="1"/>
  <c r="AB11" i="8"/>
  <c r="F64" i="8"/>
  <c r="AU169" i="8"/>
  <c r="AT88" i="8"/>
  <c r="P107" i="8"/>
  <c r="AU37" i="8"/>
  <c r="AT37" i="8" s="1"/>
  <c r="AS37" i="8" s="1"/>
  <c r="AR37" i="8" s="1"/>
  <c r="G60" i="8"/>
  <c r="P28" i="8"/>
  <c r="G48" i="8"/>
  <c r="AC151" i="8"/>
  <c r="BJ74" i="8"/>
  <c r="F66" i="8"/>
  <c r="F105" i="8"/>
  <c r="G105" i="8" s="1"/>
  <c r="K105" i="8" s="1"/>
  <c r="AI154" i="8"/>
  <c r="AI140" i="8"/>
  <c r="Z107" i="8"/>
  <c r="AU60" i="8"/>
  <c r="AT60" i="8" s="1"/>
  <c r="AU28" i="8"/>
  <c r="AT28" i="8" s="1"/>
  <c r="AS28" i="8" s="1"/>
  <c r="AR28" i="8" s="1"/>
  <c r="AQ28" i="8" s="1"/>
  <c r="AP28" i="8" s="1"/>
  <c r="AO28" i="8" s="1"/>
  <c r="AN28" i="8" s="1"/>
  <c r="AM28" i="8" s="1"/>
  <c r="AL28" i="8" s="1"/>
  <c r="Z48" i="8"/>
  <c r="AT144" i="8"/>
  <c r="AS144" i="8" s="1"/>
  <c r="AR144" i="8" s="1"/>
  <c r="AQ144" i="8" s="1"/>
  <c r="AP144" i="8" s="1"/>
  <c r="AO144" i="8" s="1"/>
  <c r="AN144" i="8" s="1"/>
  <c r="AM144" i="8" s="1"/>
  <c r="AL144" i="8" s="1"/>
  <c r="BJ18" i="8"/>
  <c r="BI18" i="8" s="1"/>
  <c r="BH18" i="8" s="1"/>
  <c r="BG18" i="8" s="1"/>
  <c r="BF18" i="8" s="1"/>
  <c r="BE18" i="8" s="1"/>
  <c r="BD18" i="8" s="1"/>
  <c r="BC18" i="8" s="1"/>
  <c r="BA18" i="8" s="1"/>
  <c r="F68" i="8"/>
  <c r="AU122" i="8"/>
  <c r="AT122" i="8" s="1"/>
  <c r="AS122" i="8" s="1"/>
  <c r="AR122" i="8" s="1"/>
  <c r="AQ122" i="8" s="1"/>
  <c r="AP122" i="8" s="1"/>
  <c r="AO122" i="8" s="1"/>
  <c r="AN122" i="8" s="1"/>
  <c r="AM122" i="8" s="1"/>
  <c r="AL122" i="8" s="1"/>
  <c r="B28" i="8"/>
  <c r="BK78" i="8"/>
  <c r="BJ78" i="8" s="1"/>
  <c r="BI78" i="8" s="1"/>
  <c r="BH78" i="8" s="1"/>
  <c r="BG78" i="8" s="1"/>
  <c r="BF78" i="8" s="1"/>
  <c r="BE78" i="8" s="1"/>
  <c r="BD78" i="8" s="1"/>
  <c r="BC78" i="8" s="1"/>
  <c r="AT145" i="8"/>
  <c r="AU141" i="8"/>
  <c r="AT141" i="8" s="1"/>
  <c r="AS141" i="8" s="1"/>
  <c r="AR141" i="8" s="1"/>
  <c r="AQ141" i="8" s="1"/>
  <c r="AP141" i="8" s="1"/>
  <c r="AO141" i="8" s="1"/>
  <c r="AN141" i="8" s="1"/>
  <c r="AM141" i="8" s="1"/>
  <c r="AL141" i="8" s="1"/>
  <c r="F103" i="8"/>
  <c r="AU103" i="8" s="1"/>
  <c r="E67" i="9"/>
  <c r="BL80" i="8"/>
  <c r="BK80" i="8" s="1"/>
  <c r="BJ80" i="8" s="1"/>
  <c r="BI80" i="8" s="1"/>
  <c r="BH80" i="8" s="1"/>
  <c r="G100" i="8"/>
  <c r="AY92" i="8"/>
  <c r="AY96" i="8"/>
  <c r="AY100" i="8"/>
  <c r="AY104" i="8"/>
  <c r="AY108" i="8"/>
  <c r="AY112" i="8"/>
  <c r="AY116" i="8"/>
  <c r="AT169" i="8"/>
  <c r="AS169" i="8" s="1"/>
  <c r="R170" i="8"/>
  <c r="T170" i="8" s="1"/>
  <c r="AC170" i="8"/>
  <c r="Z168" i="8"/>
  <c r="G168" i="8"/>
  <c r="AU168" i="8"/>
  <c r="P168" i="8"/>
  <c r="G169" i="8"/>
  <c r="Z169" i="8"/>
  <c r="P169" i="8"/>
  <c r="R169" i="8" s="1"/>
  <c r="T169" i="8" s="1"/>
  <c r="G170" i="13"/>
  <c r="K170" i="13" s="1"/>
  <c r="P170" i="13"/>
  <c r="R170" i="13" s="1"/>
  <c r="T170" i="13" s="1"/>
  <c r="G169" i="13"/>
  <c r="K169" i="13" s="1"/>
  <c r="P169" i="13"/>
  <c r="R169" i="13" s="1"/>
  <c r="T169" i="13" s="1"/>
  <c r="G168" i="13"/>
  <c r="K168" i="13" s="1"/>
  <c r="P168" i="13"/>
  <c r="R168" i="13" s="1"/>
  <c r="T168" i="13" s="1"/>
  <c r="R69" i="8"/>
  <c r="T69" i="8" s="1"/>
  <c r="K69" i="8"/>
  <c r="AU119" i="8"/>
  <c r="AT119" i="8" s="1"/>
  <c r="AS119" i="8" s="1"/>
  <c r="AR119" i="8" s="1"/>
  <c r="AQ119" i="8" s="1"/>
  <c r="AP119" i="8" s="1"/>
  <c r="AO119" i="8" s="1"/>
  <c r="AN119" i="8" s="1"/>
  <c r="AM119" i="8" s="1"/>
  <c r="AL119" i="8" s="1"/>
  <c r="AI119" i="8" s="1"/>
  <c r="P119" i="8"/>
  <c r="F86" i="8"/>
  <c r="P86" i="8" s="1"/>
  <c r="E40" i="9"/>
  <c r="E79" i="9"/>
  <c r="F45" i="8"/>
  <c r="E37" i="9"/>
  <c r="F82" i="8"/>
  <c r="P82" i="8" s="1"/>
  <c r="BL84" i="8"/>
  <c r="BL119" i="8"/>
  <c r="BL111" i="8"/>
  <c r="BL98" i="8"/>
  <c r="BL93" i="8"/>
  <c r="BL55" i="8"/>
  <c r="BL45" i="8"/>
  <c r="BL37" i="8"/>
  <c r="BL8" i="8"/>
  <c r="BL116" i="8"/>
  <c r="BL108" i="8"/>
  <c r="BL104" i="8"/>
  <c r="BL95" i="8"/>
  <c r="BL87" i="8"/>
  <c r="BL85" i="8"/>
  <c r="BL83" i="8"/>
  <c r="BL81" i="8"/>
  <c r="BL79" i="8"/>
  <c r="BL77" i="8"/>
  <c r="BL75" i="8"/>
  <c r="BL73" i="8"/>
  <c r="BL71" i="8"/>
  <c r="BL62" i="8"/>
  <c r="BL50" i="8"/>
  <c r="BL42" i="8"/>
  <c r="BL23" i="8"/>
  <c r="BL17" i="8"/>
  <c r="BL15" i="8"/>
  <c r="BL10" i="8"/>
  <c r="BL2" i="8"/>
  <c r="AU22" i="8"/>
  <c r="BL113" i="8"/>
  <c r="BL100" i="8"/>
  <c r="BL67" i="8"/>
  <c r="BL65" i="8"/>
  <c r="BL47" i="8"/>
  <c r="BL39" i="8"/>
  <c r="BL12" i="8"/>
  <c r="BL5" i="8"/>
  <c r="AU89" i="8"/>
  <c r="AT89" i="8" s="1"/>
  <c r="BL118" i="8"/>
  <c r="BL110" i="8"/>
  <c r="BL105" i="8"/>
  <c r="BL102" i="8"/>
  <c r="BL97" i="8"/>
  <c r="BL92" i="8"/>
  <c r="BL90" i="8"/>
  <c r="BL69" i="8"/>
  <c r="BL63" i="8"/>
  <c r="BL60" i="8"/>
  <c r="BL58" i="8"/>
  <c r="BL52" i="8"/>
  <c r="BL44" i="8"/>
  <c r="BL36" i="8"/>
  <c r="BL34" i="8"/>
  <c r="BL32" i="8"/>
  <c r="BL30" i="8"/>
  <c r="BL28" i="8"/>
  <c r="BL26" i="8"/>
  <c r="BL24" i="8"/>
  <c r="BL21" i="8"/>
  <c r="BL14" i="8"/>
  <c r="AU27" i="8"/>
  <c r="AT27" i="8" s="1"/>
  <c r="BL115" i="8"/>
  <c r="BL107" i="8"/>
  <c r="BL94" i="8"/>
  <c r="BL54" i="8"/>
  <c r="BL49" i="8"/>
  <c r="BL41" i="8"/>
  <c r="BL19" i="8"/>
  <c r="BL11" i="8"/>
  <c r="BL9" i="8"/>
  <c r="BL4" i="8"/>
  <c r="BL120" i="8"/>
  <c r="BL112" i="8"/>
  <c r="BL103" i="8"/>
  <c r="BL99" i="8"/>
  <c r="BL88" i="8"/>
  <c r="BL61" i="8"/>
  <c r="BL56" i="8"/>
  <c r="BL46" i="8"/>
  <c r="BL38" i="8"/>
  <c r="BL22" i="8"/>
  <c r="BL7" i="8"/>
  <c r="BL114" i="8"/>
  <c r="BL106" i="8"/>
  <c r="BL101" i="8"/>
  <c r="BL91" i="8"/>
  <c r="BL89" i="8"/>
  <c r="BL68" i="8"/>
  <c r="BL66" i="8"/>
  <c r="BL64" i="8"/>
  <c r="BL59" i="8"/>
  <c r="BL57" i="8"/>
  <c r="BL53" i="8"/>
  <c r="BL48" i="8"/>
  <c r="BL40" i="8"/>
  <c r="BL35" i="8"/>
  <c r="BL33" i="8"/>
  <c r="BL31" i="8"/>
  <c r="BL29" i="8"/>
  <c r="BL27" i="8"/>
  <c r="BL25" i="8"/>
  <c r="BL20" i="8"/>
  <c r="BL13" i="8"/>
  <c r="BL6" i="8"/>
  <c r="BL3" i="8"/>
  <c r="AU50" i="8"/>
  <c r="AT50" i="8" s="1"/>
  <c r="AS50" i="8" s="1"/>
  <c r="AR50" i="8" s="1"/>
  <c r="AQ50" i="8" s="1"/>
  <c r="AP50" i="8" s="1"/>
  <c r="AO50" i="8" s="1"/>
  <c r="AN50" i="8" s="1"/>
  <c r="AM50" i="8" s="1"/>
  <c r="AL50" i="8" s="1"/>
  <c r="AK50" i="8" s="1"/>
  <c r="AU121" i="8"/>
  <c r="P111" i="8"/>
  <c r="G111" i="8"/>
  <c r="AC111" i="8" s="1"/>
  <c r="AU96" i="8"/>
  <c r="P96" i="8"/>
  <c r="F59" i="8"/>
  <c r="E22" i="9"/>
  <c r="F52" i="8"/>
  <c r="E16" i="9"/>
  <c r="E69" i="9"/>
  <c r="F32" i="8"/>
  <c r="P140" i="8"/>
  <c r="AC140" i="8" s="1"/>
  <c r="Z140" i="8"/>
  <c r="K121" i="8"/>
  <c r="B121" i="8"/>
  <c r="BL72" i="8"/>
  <c r="AU158" i="8"/>
  <c r="AT158" i="8" s="1"/>
  <c r="AS158" i="8" s="1"/>
  <c r="AR158" i="8" s="1"/>
  <c r="AQ158" i="8" s="1"/>
  <c r="AP158" i="8" s="1"/>
  <c r="AO158" i="8" s="1"/>
  <c r="AN158" i="8" s="1"/>
  <c r="AM158" i="8" s="1"/>
  <c r="AL158" i="8" s="1"/>
  <c r="AU133" i="8"/>
  <c r="Z121" i="8"/>
  <c r="P121" i="8"/>
  <c r="R121" i="8" s="1"/>
  <c r="T121" i="8" s="1"/>
  <c r="F35" i="8"/>
  <c r="E72" i="9"/>
  <c r="E68" i="9"/>
  <c r="F31" i="8"/>
  <c r="P31" i="8" s="1"/>
  <c r="BL43" i="8"/>
  <c r="BL82" i="8"/>
  <c r="BL96" i="8"/>
  <c r="BL109" i="8"/>
  <c r="BL51" i="8"/>
  <c r="BL76" i="8"/>
  <c r="BL117" i="8"/>
  <c r="AB12" i="8"/>
  <c r="E31" i="9"/>
  <c r="F72" i="8"/>
  <c r="E80" i="9"/>
  <c r="F46" i="8"/>
  <c r="F38" i="8"/>
  <c r="G38" i="8" s="1"/>
  <c r="E12" i="9"/>
  <c r="Z116" i="8"/>
  <c r="P116" i="8"/>
  <c r="G112" i="8"/>
  <c r="K112" i="8" s="1"/>
  <c r="Z112" i="8"/>
  <c r="G166" i="8"/>
  <c r="P166" i="8"/>
  <c r="AC166" i="8" s="1"/>
  <c r="AU151" i="8"/>
  <c r="AT151" i="8" s="1"/>
  <c r="E43" i="9"/>
  <c r="AU70" i="8"/>
  <c r="AT70" i="8" s="1"/>
  <c r="AS70" i="8" s="1"/>
  <c r="AR70" i="8" s="1"/>
  <c r="AQ70" i="8" s="1"/>
  <c r="AP70" i="8" s="1"/>
  <c r="AO70" i="8" s="1"/>
  <c r="AN70" i="8" s="1"/>
  <c r="AM70" i="8" s="1"/>
  <c r="AL70" i="8" s="1"/>
  <c r="E25" i="9"/>
  <c r="AU137" i="8"/>
  <c r="AU76" i="8"/>
  <c r="E14" i="9"/>
  <c r="E77" i="9"/>
  <c r="F36" i="8"/>
  <c r="Z167" i="8"/>
  <c r="AG168" i="8"/>
  <c r="AU167" i="8"/>
  <c r="P167" i="8"/>
  <c r="B29" i="13"/>
  <c r="P29" i="13"/>
  <c r="R29" i="13" s="1"/>
  <c r="T29" i="13" s="1"/>
  <c r="G29" i="13"/>
  <c r="H29" i="13" s="1"/>
  <c r="G87" i="13"/>
  <c r="P87" i="13"/>
  <c r="R87" i="13" s="1"/>
  <c r="T87" i="13" s="1"/>
  <c r="P137" i="13"/>
  <c r="G137" i="13"/>
  <c r="K137" i="13" s="1"/>
  <c r="P125" i="13"/>
  <c r="G125" i="13"/>
  <c r="K125" i="13" s="1"/>
  <c r="G55" i="13"/>
  <c r="I55" i="13" s="1"/>
  <c r="P55" i="13"/>
  <c r="G74" i="13"/>
  <c r="K74" i="13" s="1"/>
  <c r="P74" i="13"/>
  <c r="R74" i="13" s="1"/>
  <c r="T74" i="13" s="1"/>
  <c r="P58" i="13"/>
  <c r="G58" i="13"/>
  <c r="I58" i="13" s="1"/>
  <c r="G85" i="13"/>
  <c r="K85" i="13" s="1"/>
  <c r="P85" i="13"/>
  <c r="P35" i="13"/>
  <c r="R35" i="13" s="1"/>
  <c r="T35" i="13" s="1"/>
  <c r="G134" i="13"/>
  <c r="K134" i="13" s="1"/>
  <c r="R155" i="13"/>
  <c r="T155" i="13" s="1"/>
  <c r="G112" i="13"/>
  <c r="K112" i="13" s="1"/>
  <c r="P128" i="13"/>
  <c r="R128" i="13" s="1"/>
  <c r="T128" i="13" s="1"/>
  <c r="R107" i="13"/>
  <c r="T107" i="13" s="1"/>
  <c r="P25" i="13"/>
  <c r="R25" i="13" s="1"/>
  <c r="T25" i="13" s="1"/>
  <c r="P64" i="13"/>
  <c r="R64" i="13" s="1"/>
  <c r="T64" i="13" s="1"/>
  <c r="G161" i="13"/>
  <c r="K161" i="13" s="1"/>
  <c r="P161" i="13"/>
  <c r="R161" i="13" s="1"/>
  <c r="T161" i="13" s="1"/>
  <c r="AU132" i="8"/>
  <c r="P132" i="8"/>
  <c r="K74" i="8"/>
  <c r="Z134" i="8"/>
  <c r="AU134" i="8"/>
  <c r="AT134" i="8" s="1"/>
  <c r="AS134" i="8" s="1"/>
  <c r="AR134" i="8" s="1"/>
  <c r="AQ134" i="8" s="1"/>
  <c r="AP134" i="8" s="1"/>
  <c r="AO134" i="8" s="1"/>
  <c r="AN134" i="8" s="1"/>
  <c r="AM134" i="8" s="1"/>
  <c r="AL134" i="8" s="1"/>
  <c r="AT43" i="8"/>
  <c r="AS43" i="8" s="1"/>
  <c r="AR43" i="8" s="1"/>
  <c r="AQ43" i="8" s="1"/>
  <c r="AP43" i="8" s="1"/>
  <c r="AO43" i="8" s="1"/>
  <c r="AN43" i="8" s="1"/>
  <c r="AM43" i="8" s="1"/>
  <c r="AL43" i="8" s="1"/>
  <c r="Z106" i="8"/>
  <c r="AU106" i="8"/>
  <c r="P125" i="8"/>
  <c r="Z125" i="8"/>
  <c r="E44" i="9"/>
  <c r="F102" i="8"/>
  <c r="E64" i="9"/>
  <c r="F21" i="8"/>
  <c r="P144" i="8"/>
  <c r="G144" i="8"/>
  <c r="Z144" i="8"/>
  <c r="AS60" i="8"/>
  <c r="AR60" i="8" s="1"/>
  <c r="AQ60" i="8" s="1"/>
  <c r="AP60" i="8" s="1"/>
  <c r="AO60" i="8" s="1"/>
  <c r="AN60" i="8" s="1"/>
  <c r="AM60" i="8" s="1"/>
  <c r="AL60" i="8" s="1"/>
  <c r="AK60" i="8" s="1"/>
  <c r="P131" i="8"/>
  <c r="G131" i="8"/>
  <c r="Z131" i="8"/>
  <c r="AU131" i="8"/>
  <c r="AT131" i="8" s="1"/>
  <c r="AS131" i="8" s="1"/>
  <c r="AR131" i="8" s="1"/>
  <c r="AQ131" i="8" s="1"/>
  <c r="AP131" i="8" s="1"/>
  <c r="AO131" i="8" s="1"/>
  <c r="AN131" i="8" s="1"/>
  <c r="AM131" i="8" s="1"/>
  <c r="AL131" i="8" s="1"/>
  <c r="AK131" i="8" s="1"/>
  <c r="F67" i="8"/>
  <c r="G67" i="8" s="1"/>
  <c r="E28" i="9"/>
  <c r="F41" i="8"/>
  <c r="Z41" i="8" s="1"/>
  <c r="E75" i="9"/>
  <c r="G55" i="8"/>
  <c r="R55" i="8" s="1"/>
  <c r="T55" i="8" s="1"/>
  <c r="G82" i="8"/>
  <c r="G163" i="8"/>
  <c r="K163" i="8" s="1"/>
  <c r="P163" i="8"/>
  <c r="Z163" i="8"/>
  <c r="AU163" i="8"/>
  <c r="AU74" i="8"/>
  <c r="P74" i="8"/>
  <c r="R74" i="8" s="1"/>
  <c r="T74" i="8" s="1"/>
  <c r="Z74" i="8"/>
  <c r="K140" i="8"/>
  <c r="G95" i="8"/>
  <c r="P95" i="8"/>
  <c r="L111" i="8"/>
  <c r="R111" i="8"/>
  <c r="T111" i="8" s="1"/>
  <c r="G30" i="8"/>
  <c r="B30" i="8"/>
  <c r="P30" i="8"/>
  <c r="Z153" i="8"/>
  <c r="AU153" i="8"/>
  <c r="G153" i="8"/>
  <c r="K153" i="8" s="1"/>
  <c r="Z147" i="8"/>
  <c r="G147" i="8"/>
  <c r="AU147" i="8"/>
  <c r="AT147" i="8" s="1"/>
  <c r="AS147" i="8" s="1"/>
  <c r="AR147" i="8" s="1"/>
  <c r="AQ147" i="8" s="1"/>
  <c r="AP147" i="8" s="1"/>
  <c r="AO147" i="8" s="1"/>
  <c r="AN147" i="8" s="1"/>
  <c r="AM147" i="8" s="1"/>
  <c r="AL147" i="8" s="1"/>
  <c r="P147" i="8"/>
  <c r="G128" i="8"/>
  <c r="P128" i="8"/>
  <c r="AU128" i="8"/>
  <c r="AT128" i="8" s="1"/>
  <c r="AS128" i="8" s="1"/>
  <c r="AR128" i="8" s="1"/>
  <c r="AQ128" i="8" s="1"/>
  <c r="AP128" i="8" s="1"/>
  <c r="AO128" i="8" s="1"/>
  <c r="AN128" i="8" s="1"/>
  <c r="AM128" i="8" s="1"/>
  <c r="AL128" i="8" s="1"/>
  <c r="AJ128" i="8" s="1"/>
  <c r="G58" i="8"/>
  <c r="Z58" i="8"/>
  <c r="AU58" i="8"/>
  <c r="P58" i="8"/>
  <c r="AU55" i="8"/>
  <c r="AU34" i="8"/>
  <c r="G34" i="8"/>
  <c r="Z143" i="8"/>
  <c r="P143" i="8"/>
  <c r="AC143" i="8" s="1"/>
  <c r="G126" i="8"/>
  <c r="Z126" i="8"/>
  <c r="AU126" i="8"/>
  <c r="AT126" i="8" s="1"/>
  <c r="AS126" i="8" s="1"/>
  <c r="AR126" i="8" s="1"/>
  <c r="AQ126" i="8" s="1"/>
  <c r="AP126" i="8" s="1"/>
  <c r="AO126" i="8" s="1"/>
  <c r="AN126" i="8" s="1"/>
  <c r="AM126" i="8" s="1"/>
  <c r="AL126" i="8" s="1"/>
  <c r="AI126" i="8" s="1"/>
  <c r="P126" i="8"/>
  <c r="F33" i="8"/>
  <c r="E70" i="9"/>
  <c r="G152" i="8"/>
  <c r="AU152" i="8"/>
  <c r="AT152" i="8" s="1"/>
  <c r="AS152" i="8" s="1"/>
  <c r="AR152" i="8" s="1"/>
  <c r="P152" i="8"/>
  <c r="AC106" i="8"/>
  <c r="Z55" i="8"/>
  <c r="P35" i="8"/>
  <c r="G35" i="8"/>
  <c r="B35" i="8" s="1"/>
  <c r="AT30" i="8"/>
  <c r="AS30" i="8" s="1"/>
  <c r="AR30" i="8" s="1"/>
  <c r="AQ30" i="8" s="1"/>
  <c r="AP30" i="8" s="1"/>
  <c r="AO30" i="8" s="1"/>
  <c r="AN30" i="8" s="1"/>
  <c r="AM30" i="8" s="1"/>
  <c r="AL30" i="8" s="1"/>
  <c r="AK30" i="8" s="1"/>
  <c r="P83" i="8"/>
  <c r="G83" i="8"/>
  <c r="AU83" i="8"/>
  <c r="F53" i="8"/>
  <c r="AU53" i="8" s="1"/>
  <c r="E17" i="9"/>
  <c r="G50" i="8"/>
  <c r="Z50" i="8"/>
  <c r="P50" i="8"/>
  <c r="G43" i="8"/>
  <c r="P43" i="8"/>
  <c r="AU162" i="8"/>
  <c r="AT162" i="8" s="1"/>
  <c r="AS162" i="8" s="1"/>
  <c r="AR162" i="8" s="1"/>
  <c r="AQ162" i="8" s="1"/>
  <c r="AP162" i="8" s="1"/>
  <c r="AO162" i="8" s="1"/>
  <c r="AN162" i="8" s="1"/>
  <c r="AM162" i="8" s="1"/>
  <c r="AL162" i="8" s="1"/>
  <c r="Z162" i="8"/>
  <c r="AU72" i="8"/>
  <c r="P72" i="8"/>
  <c r="Z88" i="8"/>
  <c r="G135" i="8"/>
  <c r="P135" i="8"/>
  <c r="Z135" i="8"/>
  <c r="AU135" i="8"/>
  <c r="AT96" i="8"/>
  <c r="AS96" i="8" s="1"/>
  <c r="AR96" i="8" s="1"/>
  <c r="AQ96" i="8" s="1"/>
  <c r="AP96" i="8" s="1"/>
  <c r="AO96" i="8" s="1"/>
  <c r="AN96" i="8" s="1"/>
  <c r="AM96" i="8" s="1"/>
  <c r="AL96" i="8" s="1"/>
  <c r="G93" i="8"/>
  <c r="AU93" i="8"/>
  <c r="AU86" i="8"/>
  <c r="AT86" i="8" s="1"/>
  <c r="AS86" i="8" s="1"/>
  <c r="AR86" i="8" s="1"/>
  <c r="AQ86" i="8" s="1"/>
  <c r="AP86" i="8" s="1"/>
  <c r="AO86" i="8" s="1"/>
  <c r="AN86" i="8" s="1"/>
  <c r="AM86" i="8" s="1"/>
  <c r="AL86" i="8" s="1"/>
  <c r="AJ86" i="8" s="1"/>
  <c r="AU165" i="8"/>
  <c r="AT165" i="8" s="1"/>
  <c r="AS165" i="8" s="1"/>
  <c r="AR165" i="8" s="1"/>
  <c r="AQ165" i="8" s="1"/>
  <c r="AP165" i="8" s="1"/>
  <c r="AO165" i="8" s="1"/>
  <c r="AN165" i="8" s="1"/>
  <c r="AM165" i="8" s="1"/>
  <c r="AL165" i="8" s="1"/>
  <c r="G165" i="8"/>
  <c r="K165" i="8" s="1"/>
  <c r="Z165" i="8"/>
  <c r="AU116" i="8"/>
  <c r="Z133" i="8"/>
  <c r="P24" i="8"/>
  <c r="AC24" i="8" s="1"/>
  <c r="Z27" i="8"/>
  <c r="AU100" i="8"/>
  <c r="Z111" i="8"/>
  <c r="G119" i="8"/>
  <c r="F71" i="8"/>
  <c r="F40" i="8"/>
  <c r="P133" i="8"/>
  <c r="AC133" i="8" s="1"/>
  <c r="AU24" i="8"/>
  <c r="P27" i="8"/>
  <c r="R27" i="8" s="1"/>
  <c r="T27" i="8" s="1"/>
  <c r="AU111" i="8"/>
  <c r="AT111" i="8" s="1"/>
  <c r="AS111" i="8" s="1"/>
  <c r="AR111" i="8" s="1"/>
  <c r="AQ111" i="8" s="1"/>
  <c r="AP111" i="8" s="1"/>
  <c r="AO111" i="8" s="1"/>
  <c r="AN111" i="8" s="1"/>
  <c r="AM111" i="8" s="1"/>
  <c r="AL111" i="8" s="1"/>
  <c r="AK111" i="8" s="1"/>
  <c r="Z119" i="8"/>
  <c r="F85" i="8"/>
  <c r="F54" i="8"/>
  <c r="F42" i="8"/>
  <c r="F29" i="8"/>
  <c r="Z24" i="8"/>
  <c r="E32" i="9"/>
  <c r="AU166" i="8"/>
  <c r="AT166" i="8" s="1"/>
  <c r="AS166" i="8" s="1"/>
  <c r="AR166" i="8" s="1"/>
  <c r="AQ166" i="8" s="1"/>
  <c r="AP166" i="8" s="1"/>
  <c r="AO166" i="8" s="1"/>
  <c r="AN166" i="8" s="1"/>
  <c r="AM166" i="8" s="1"/>
  <c r="AL166" i="8" s="1"/>
  <c r="E24" i="9"/>
  <c r="Z166" i="8"/>
  <c r="G102" i="13"/>
  <c r="K102" i="13" s="1"/>
  <c r="P102" i="13"/>
  <c r="G153" i="13"/>
  <c r="K153" i="13" s="1"/>
  <c r="P153" i="13"/>
  <c r="P149" i="13"/>
  <c r="G149" i="13"/>
  <c r="K149" i="13" s="1"/>
  <c r="G146" i="13"/>
  <c r="K146" i="13" s="1"/>
  <c r="P146" i="13"/>
  <c r="G127" i="13"/>
  <c r="P127" i="13"/>
  <c r="P96" i="13"/>
  <c r="G96" i="13"/>
  <c r="K96" i="13" s="1"/>
  <c r="G92" i="13"/>
  <c r="P92" i="13"/>
  <c r="G67" i="13"/>
  <c r="K67" i="13" s="1"/>
  <c r="P67" i="13"/>
  <c r="H38" i="13"/>
  <c r="B38" i="13"/>
  <c r="P116" i="13"/>
  <c r="G116" i="13"/>
  <c r="K116" i="13" s="1"/>
  <c r="P141" i="13"/>
  <c r="G141" i="13"/>
  <c r="K141" i="13" s="1"/>
  <c r="G130" i="13"/>
  <c r="B130" i="13" s="1"/>
  <c r="P130" i="13"/>
  <c r="G45" i="13"/>
  <c r="B45" i="13" s="1"/>
  <c r="P45" i="13"/>
  <c r="G37" i="13"/>
  <c r="P37" i="13"/>
  <c r="G133" i="13"/>
  <c r="K133" i="13" s="1"/>
  <c r="P133" i="13"/>
  <c r="P105" i="13"/>
  <c r="G105" i="13"/>
  <c r="K105" i="13" s="1"/>
  <c r="P101" i="13"/>
  <c r="R101" i="13" s="1"/>
  <c r="T101" i="13" s="1"/>
  <c r="G101" i="13"/>
  <c r="K101" i="13" s="1"/>
  <c r="G23" i="13"/>
  <c r="P23" i="13"/>
  <c r="P77" i="13"/>
  <c r="R77" i="13" s="1"/>
  <c r="T77" i="13" s="1"/>
  <c r="G77" i="13"/>
  <c r="K77" i="13" s="1"/>
  <c r="P129" i="13"/>
  <c r="G129" i="13"/>
  <c r="P94" i="13"/>
  <c r="G94" i="13"/>
  <c r="K94" i="13" s="1"/>
  <c r="G65" i="13"/>
  <c r="P65" i="13"/>
  <c r="G44" i="13"/>
  <c r="P44" i="13"/>
  <c r="G40" i="13"/>
  <c r="P40" i="13"/>
  <c r="G36" i="13"/>
  <c r="H36" i="13" s="1"/>
  <c r="P36" i="13"/>
  <c r="G26" i="13"/>
  <c r="P26" i="13"/>
  <c r="P118" i="13"/>
  <c r="R118" i="13" s="1"/>
  <c r="T118" i="13" s="1"/>
  <c r="G118" i="13"/>
  <c r="K118" i="13" s="1"/>
  <c r="G114" i="13"/>
  <c r="K114" i="13" s="1"/>
  <c r="P114" i="13"/>
  <c r="P79" i="13"/>
  <c r="G79" i="13"/>
  <c r="K79" i="13" s="1"/>
  <c r="G51" i="13"/>
  <c r="I51" i="13" s="1"/>
  <c r="P51" i="13"/>
  <c r="P32" i="13"/>
  <c r="B32" i="13"/>
  <c r="G32" i="13"/>
  <c r="H32" i="13" s="1"/>
  <c r="P150" i="13"/>
  <c r="G150" i="13"/>
  <c r="K150" i="13" s="1"/>
  <c r="G143" i="13"/>
  <c r="K143" i="13" s="1"/>
  <c r="P143" i="13"/>
  <c r="R143" i="13" s="1"/>
  <c r="T143" i="13" s="1"/>
  <c r="G139" i="13"/>
  <c r="P139" i="13"/>
  <c r="P121" i="13"/>
  <c r="G121" i="13"/>
  <c r="B121" i="13" s="1"/>
  <c r="G89" i="13"/>
  <c r="K89" i="13" s="1"/>
  <c r="P89" i="13"/>
  <c r="R89" i="13" s="1"/>
  <c r="T89" i="13" s="1"/>
  <c r="G43" i="13"/>
  <c r="P43" i="13"/>
  <c r="R43" i="13" s="1"/>
  <c r="T43" i="13" s="1"/>
  <c r="P109" i="13"/>
  <c r="R109" i="13" s="1"/>
  <c r="T109" i="13" s="1"/>
  <c r="G109" i="13"/>
  <c r="K109" i="13" s="1"/>
  <c r="P135" i="13"/>
  <c r="G135" i="13"/>
  <c r="K135" i="13" s="1"/>
  <c r="P103" i="13"/>
  <c r="G103" i="13"/>
  <c r="L103" i="13" s="1"/>
  <c r="P78" i="13"/>
  <c r="G78" i="13"/>
  <c r="K78" i="13" s="1"/>
  <c r="G57" i="13"/>
  <c r="I57" i="13" s="1"/>
  <c r="P57" i="13"/>
  <c r="R85" i="13"/>
  <c r="T85" i="13" s="1"/>
  <c r="P120" i="13"/>
  <c r="R120" i="13" s="1"/>
  <c r="T120" i="13" s="1"/>
  <c r="P83" i="13"/>
  <c r="R83" i="13" s="1"/>
  <c r="T83" i="13" s="1"/>
  <c r="P111" i="13"/>
  <c r="R111" i="13" s="1"/>
  <c r="T111" i="13" s="1"/>
  <c r="G100" i="13"/>
  <c r="K100" i="13" s="1"/>
  <c r="G56" i="13"/>
  <c r="H56" i="13" s="1"/>
  <c r="G31" i="13"/>
  <c r="H31" i="13" s="1"/>
  <c r="P59" i="13"/>
  <c r="R59" i="13" s="1"/>
  <c r="T59" i="13" s="1"/>
  <c r="P71" i="13"/>
  <c r="R71" i="13" s="1"/>
  <c r="T71" i="13" s="1"/>
  <c r="B33" i="13"/>
  <c r="G86" i="13"/>
  <c r="K86" i="13" s="1"/>
  <c r="P99" i="13"/>
  <c r="R99" i="13" s="1"/>
  <c r="T99" i="13" s="1"/>
  <c r="G33" i="13"/>
  <c r="H33" i="13" s="1"/>
  <c r="P154" i="13"/>
  <c r="R154" i="13" s="1"/>
  <c r="T154" i="13" s="1"/>
  <c r="P97" i="13"/>
  <c r="R97" i="13" s="1"/>
  <c r="T97" i="13" s="1"/>
  <c r="P147" i="13"/>
  <c r="R147" i="13" s="1"/>
  <c r="T147" i="13" s="1"/>
  <c r="P148" i="13"/>
  <c r="R148" i="13" s="1"/>
  <c r="T148" i="13" s="1"/>
  <c r="P117" i="13"/>
  <c r="R117" i="13" s="1"/>
  <c r="T117" i="13" s="1"/>
  <c r="P142" i="13"/>
  <c r="R142" i="13" s="1"/>
  <c r="T142" i="13" s="1"/>
  <c r="G164" i="13"/>
  <c r="K164" i="13" s="1"/>
  <c r="P164" i="13"/>
  <c r="G163" i="13"/>
  <c r="K163" i="13" s="1"/>
  <c r="P163" i="13"/>
  <c r="G162" i="13"/>
  <c r="K162" i="13" s="1"/>
  <c r="P162" i="13"/>
  <c r="Z161" i="8"/>
  <c r="G161" i="8"/>
  <c r="AU161" i="8"/>
  <c r="P161" i="8"/>
  <c r="G162" i="8"/>
  <c r="AT163" i="8"/>
  <c r="AS163" i="8" s="1"/>
  <c r="AR163" i="8" s="1"/>
  <c r="AQ163" i="8" s="1"/>
  <c r="AP163" i="8" s="1"/>
  <c r="AO163" i="8" s="1"/>
  <c r="AN163" i="8" s="1"/>
  <c r="AM163" i="8" s="1"/>
  <c r="AL163" i="8" s="1"/>
  <c r="P162" i="8"/>
  <c r="D15" i="11"/>
  <c r="C19" i="11" s="1"/>
  <c r="G167" i="13"/>
  <c r="K167" i="13" s="1"/>
  <c r="P167" i="13"/>
  <c r="G166" i="13"/>
  <c r="K166" i="13" s="1"/>
  <c r="P166" i="13"/>
  <c r="G165" i="13"/>
  <c r="K165" i="13" s="1"/>
  <c r="P165" i="13"/>
  <c r="K166" i="8"/>
  <c r="Z164" i="8"/>
  <c r="G164" i="8"/>
  <c r="AU164" i="8"/>
  <c r="P164" i="8"/>
  <c r="P165" i="8"/>
  <c r="D15" i="10"/>
  <c r="C19" i="10" s="1"/>
  <c r="P53" i="13"/>
  <c r="R53" i="13" s="1"/>
  <c r="T53" i="13" s="1"/>
  <c r="R121" i="13"/>
  <c r="T121" i="13" s="1"/>
  <c r="G98" i="13"/>
  <c r="K98" i="13" s="1"/>
  <c r="G144" i="13"/>
  <c r="K144" i="13" s="1"/>
  <c r="G138" i="13"/>
  <c r="L138" i="13" s="1"/>
  <c r="P138" i="13"/>
  <c r="G132" i="13"/>
  <c r="K132" i="13" s="1"/>
  <c r="P132" i="13"/>
  <c r="G126" i="13"/>
  <c r="P126" i="13"/>
  <c r="L111" i="13"/>
  <c r="P108" i="13"/>
  <c r="G108" i="13"/>
  <c r="K108" i="13" s="1"/>
  <c r="K92" i="13"/>
  <c r="G76" i="13"/>
  <c r="L76" i="13" s="1"/>
  <c r="P73" i="13"/>
  <c r="G73" i="13"/>
  <c r="K73" i="13" s="1"/>
  <c r="B64" i="13"/>
  <c r="K64" i="13"/>
  <c r="G48" i="13"/>
  <c r="P48" i="13"/>
  <c r="G34" i="13"/>
  <c r="R34" i="13" s="1"/>
  <c r="T34" i="13" s="1"/>
  <c r="H24" i="13"/>
  <c r="B24" i="13"/>
  <c r="G84" i="13"/>
  <c r="K84" i="13" s="1"/>
  <c r="P84" i="13"/>
  <c r="G81" i="13"/>
  <c r="K81" i="13" s="1"/>
  <c r="P81" i="13"/>
  <c r="G70" i="13"/>
  <c r="K70" i="13" s="1"/>
  <c r="P70" i="13"/>
  <c r="P42" i="13"/>
  <c r="G42" i="13"/>
  <c r="R141" i="13"/>
  <c r="T141" i="13" s="1"/>
  <c r="R137" i="13"/>
  <c r="T137" i="13" s="1"/>
  <c r="G131" i="13"/>
  <c r="K131" i="13" s="1"/>
  <c r="P131" i="13"/>
  <c r="G122" i="13"/>
  <c r="K122" i="13" s="1"/>
  <c r="P122" i="13"/>
  <c r="G119" i="13"/>
  <c r="G66" i="13"/>
  <c r="K66" i="13" s="1"/>
  <c r="P66" i="13"/>
  <c r="R66" i="13" s="1"/>
  <c r="T66" i="13" s="1"/>
  <c r="P63" i="13"/>
  <c r="G63" i="13"/>
  <c r="K63" i="13" s="1"/>
  <c r="P50" i="13"/>
  <c r="G50" i="13"/>
  <c r="I50" i="13" s="1"/>
  <c r="G47" i="13"/>
  <c r="P47" i="13"/>
  <c r="B23" i="13"/>
  <c r="H23" i="13"/>
  <c r="G156" i="13"/>
  <c r="K156" i="13" s="1"/>
  <c r="P156" i="13"/>
  <c r="G159" i="13"/>
  <c r="K159" i="13" s="1"/>
  <c r="P159" i="13"/>
  <c r="G151" i="13"/>
  <c r="G140" i="13"/>
  <c r="K140" i="13" s="1"/>
  <c r="P140" i="13"/>
  <c r="G110" i="13"/>
  <c r="K110" i="13" s="1"/>
  <c r="P110" i="13"/>
  <c r="P80" i="13"/>
  <c r="G80" i="13"/>
  <c r="K80" i="13" s="1"/>
  <c r="B28" i="13"/>
  <c r="G28" i="13"/>
  <c r="H28" i="13" s="1"/>
  <c r="R76" i="13"/>
  <c r="T76" i="13" s="1"/>
  <c r="B21" i="13"/>
  <c r="R112" i="13"/>
  <c r="T112" i="13" s="1"/>
  <c r="G91" i="13"/>
  <c r="K91" i="13" s="1"/>
  <c r="P91" i="13"/>
  <c r="G88" i="13"/>
  <c r="K88" i="13" s="1"/>
  <c r="G52" i="13"/>
  <c r="I52" i="13" s="1"/>
  <c r="P52" i="13"/>
  <c r="G46" i="13"/>
  <c r="P46" i="13"/>
  <c r="H41" i="13"/>
  <c r="B41" i="13"/>
  <c r="G160" i="13"/>
  <c r="K160" i="13" s="1"/>
  <c r="P160" i="13"/>
  <c r="G136" i="13"/>
  <c r="P136" i="13"/>
  <c r="P124" i="13"/>
  <c r="G124" i="13"/>
  <c r="K124" i="13" s="1"/>
  <c r="G115" i="13"/>
  <c r="K115" i="13" s="1"/>
  <c r="P115" i="13"/>
  <c r="R88" i="13"/>
  <c r="T88" i="13" s="1"/>
  <c r="J71" i="13"/>
  <c r="G68" i="13"/>
  <c r="K68" i="13" s="1"/>
  <c r="P68" i="13"/>
  <c r="G62" i="13"/>
  <c r="K62" i="13" s="1"/>
  <c r="P62" i="13"/>
  <c r="R62" i="13" s="1"/>
  <c r="T62" i="13" s="1"/>
  <c r="H22" i="13"/>
  <c r="P21" i="13"/>
  <c r="R21" i="13" s="1"/>
  <c r="T21" i="13" s="1"/>
  <c r="G145" i="13"/>
  <c r="K145" i="13" s="1"/>
  <c r="P145" i="13"/>
  <c r="P93" i="13"/>
  <c r="G93" i="13"/>
  <c r="K93" i="13" s="1"/>
  <c r="P90" i="13"/>
  <c r="G90" i="13"/>
  <c r="K90" i="13" s="1"/>
  <c r="G82" i="13"/>
  <c r="K82" i="13" s="1"/>
  <c r="P82" i="13"/>
  <c r="R82" i="13" s="1"/>
  <c r="T82" i="13" s="1"/>
  <c r="P54" i="13"/>
  <c r="G54" i="13"/>
  <c r="I54" i="13" s="1"/>
  <c r="B35" i="13"/>
  <c r="H35" i="13"/>
  <c r="G30" i="13"/>
  <c r="H30" i="13" s="1"/>
  <c r="B30" i="13"/>
  <c r="B27" i="13"/>
  <c r="H27" i="13"/>
  <c r="R134" i="13"/>
  <c r="T134" i="13" s="1"/>
  <c r="G95" i="13"/>
  <c r="K95" i="13" s="1"/>
  <c r="G123" i="13"/>
  <c r="K123" i="13" s="1"/>
  <c r="P123" i="13"/>
  <c r="G106" i="13"/>
  <c r="K106" i="13" s="1"/>
  <c r="P106" i="13"/>
  <c r="P152" i="13"/>
  <c r="R152" i="13" s="1"/>
  <c r="T152" i="13" s="1"/>
  <c r="P61" i="13"/>
  <c r="R61" i="13" s="1"/>
  <c r="T61" i="13" s="1"/>
  <c r="P60" i="13"/>
  <c r="R60" i="13" s="1"/>
  <c r="T60" i="13" s="1"/>
  <c r="P22" i="13"/>
  <c r="R22" i="13" s="1"/>
  <c r="T22" i="13" s="1"/>
  <c r="B31" i="13"/>
  <c r="P38" i="13"/>
  <c r="R38" i="13" s="1"/>
  <c r="T38" i="13" s="1"/>
  <c r="G158" i="13"/>
  <c r="P158" i="13"/>
  <c r="K157" i="13"/>
  <c r="P157" i="13"/>
  <c r="R157" i="13" s="1"/>
  <c r="T157" i="13" s="1"/>
  <c r="AK87" i="8"/>
  <c r="AJ87" i="8"/>
  <c r="AJ28" i="8"/>
  <c r="AK28" i="8"/>
  <c r="AI28" i="8"/>
  <c r="AI48" i="8"/>
  <c r="AK48" i="8"/>
  <c r="AJ48" i="8"/>
  <c r="AI69" i="8"/>
  <c r="AH69" i="8" s="1"/>
  <c r="AK69" i="8"/>
  <c r="AI111" i="8"/>
  <c r="R34" i="8"/>
  <c r="T34" i="8" s="1"/>
  <c r="AC34" i="8"/>
  <c r="R87" i="8"/>
  <c r="T87" i="8" s="1"/>
  <c r="B87" i="8"/>
  <c r="AI128" i="8"/>
  <c r="AH128" i="8" s="1"/>
  <c r="AI131" i="8"/>
  <c r="AJ126" i="8"/>
  <c r="AK126" i="8"/>
  <c r="AJ140" i="8"/>
  <c r="AH140" i="8" s="1"/>
  <c r="AK140" i="8"/>
  <c r="AJ119" i="8"/>
  <c r="AH119" i="8" s="1"/>
  <c r="AQ65" i="8"/>
  <c r="AP65" i="8" s="1"/>
  <c r="AO65" i="8" s="1"/>
  <c r="AN65" i="8" s="1"/>
  <c r="AM65" i="8" s="1"/>
  <c r="AL65" i="8" s="1"/>
  <c r="AK154" i="8"/>
  <c r="AJ154" i="8"/>
  <c r="AH154" i="8" s="1"/>
  <c r="AK119" i="8"/>
  <c r="AT137" i="8"/>
  <c r="AS137" i="8" s="1"/>
  <c r="AR137" i="8" s="1"/>
  <c r="AQ137" i="8" s="1"/>
  <c r="AP137" i="8" s="1"/>
  <c r="AO137" i="8" s="1"/>
  <c r="AN137" i="8" s="1"/>
  <c r="AM137" i="8" s="1"/>
  <c r="AL137" i="8" s="1"/>
  <c r="AR107" i="8"/>
  <c r="AQ107" i="8" s="1"/>
  <c r="AP107" i="8" s="1"/>
  <c r="AO107" i="8" s="1"/>
  <c r="AN107" i="8" s="1"/>
  <c r="AM107" i="8" s="1"/>
  <c r="AL107" i="8" s="1"/>
  <c r="H24" i="8"/>
  <c r="B24" i="8"/>
  <c r="AT149" i="8"/>
  <c r="AS149" i="8" s="1"/>
  <c r="AR149" i="8" s="1"/>
  <c r="AQ149" i="8" s="1"/>
  <c r="AP149" i="8" s="1"/>
  <c r="AO149" i="8" s="1"/>
  <c r="AN149" i="8" s="1"/>
  <c r="AM149" i="8" s="1"/>
  <c r="AL149" i="8" s="1"/>
  <c r="Z149" i="8"/>
  <c r="G149" i="8"/>
  <c r="P149" i="8"/>
  <c r="R151" i="8"/>
  <c r="T151" i="8" s="1"/>
  <c r="AT153" i="8"/>
  <c r="AS153" i="8" s="1"/>
  <c r="AR153" i="8" s="1"/>
  <c r="AQ153" i="8" s="1"/>
  <c r="AP153" i="8" s="1"/>
  <c r="AO153" i="8" s="1"/>
  <c r="AN153" i="8" s="1"/>
  <c r="AM153" i="8" s="1"/>
  <c r="AL153" i="8" s="1"/>
  <c r="G62" i="8"/>
  <c r="Z62" i="8"/>
  <c r="AU62" i="8"/>
  <c r="P62" i="8"/>
  <c r="P113" i="8"/>
  <c r="AU113" i="8"/>
  <c r="Z113" i="8"/>
  <c r="G113" i="8"/>
  <c r="Z110" i="8"/>
  <c r="P110" i="8"/>
  <c r="AU110" i="8"/>
  <c r="G110" i="8"/>
  <c r="P91" i="8"/>
  <c r="G91" i="8"/>
  <c r="AU91" i="8"/>
  <c r="Z91" i="8"/>
  <c r="Z26" i="8"/>
  <c r="AU26" i="8"/>
  <c r="P26" i="8"/>
  <c r="G26" i="8"/>
  <c r="R140" i="8"/>
  <c r="T140" i="8" s="1"/>
  <c r="Z138" i="8"/>
  <c r="P138" i="8"/>
  <c r="G138" i="8"/>
  <c r="AU138" i="8"/>
  <c r="Z90" i="8"/>
  <c r="G90" i="8"/>
  <c r="P90" i="8"/>
  <c r="AU90" i="8"/>
  <c r="AR155" i="8"/>
  <c r="AQ155" i="8" s="1"/>
  <c r="AP155" i="8" s="1"/>
  <c r="AO155" i="8" s="1"/>
  <c r="AN155" i="8" s="1"/>
  <c r="AM155" i="8" s="1"/>
  <c r="AL155" i="8" s="1"/>
  <c r="G124" i="8"/>
  <c r="P124" i="8"/>
  <c r="Z124" i="8"/>
  <c r="AU124" i="8"/>
  <c r="R61" i="8"/>
  <c r="T61" i="8" s="1"/>
  <c r="P137" i="8"/>
  <c r="G137" i="8"/>
  <c r="Z137" i="8"/>
  <c r="P141" i="8"/>
  <c r="Z141" i="8"/>
  <c r="Z130" i="8"/>
  <c r="AU130" i="8"/>
  <c r="G130" i="8"/>
  <c r="R130" i="8" s="1"/>
  <c r="T130" i="8" s="1"/>
  <c r="P127" i="8"/>
  <c r="G127" i="8"/>
  <c r="Z127" i="8"/>
  <c r="F97" i="8"/>
  <c r="E42" i="9"/>
  <c r="G94" i="8"/>
  <c r="AU94" i="8"/>
  <c r="P94" i="8"/>
  <c r="AU73" i="8"/>
  <c r="P73" i="8"/>
  <c r="G73" i="8"/>
  <c r="F49" i="8"/>
  <c r="E13" i="9"/>
  <c r="AU156" i="8"/>
  <c r="Z156" i="8"/>
  <c r="G156" i="8"/>
  <c r="R156" i="8" s="1"/>
  <c r="T156" i="8" s="1"/>
  <c r="G159" i="8"/>
  <c r="K159" i="8" s="1"/>
  <c r="Z159" i="8"/>
  <c r="AU159" i="8"/>
  <c r="P129" i="8"/>
  <c r="AU129" i="8"/>
  <c r="G129" i="8"/>
  <c r="B126" i="8"/>
  <c r="K126" i="8"/>
  <c r="P109" i="8"/>
  <c r="G109" i="8"/>
  <c r="Z109" i="8"/>
  <c r="K84" i="8"/>
  <c r="F78" i="8"/>
  <c r="E35" i="9"/>
  <c r="G23" i="8"/>
  <c r="Z23" i="8"/>
  <c r="AU23" i="8"/>
  <c r="P23" i="8"/>
  <c r="G148" i="8"/>
  <c r="R148" i="8" s="1"/>
  <c r="T148" i="8" s="1"/>
  <c r="AU148" i="8"/>
  <c r="Z123" i="8"/>
  <c r="P123" i="8"/>
  <c r="G123" i="8"/>
  <c r="AU123" i="8"/>
  <c r="P118" i="8"/>
  <c r="AU118" i="8"/>
  <c r="G118" i="8"/>
  <c r="P115" i="8"/>
  <c r="Z115" i="8"/>
  <c r="AU115" i="8"/>
  <c r="G115" i="8"/>
  <c r="Z99" i="8"/>
  <c r="AU99" i="8"/>
  <c r="P99" i="8"/>
  <c r="G99" i="8"/>
  <c r="Z93" i="8"/>
  <c r="P93" i="8"/>
  <c r="G89" i="8"/>
  <c r="Z89" i="8"/>
  <c r="P89" i="8"/>
  <c r="AU61" i="8"/>
  <c r="Z61" i="8"/>
  <c r="AU56" i="8"/>
  <c r="G56" i="8"/>
  <c r="P56" i="8"/>
  <c r="F44" i="8"/>
  <c r="E78" i="9"/>
  <c r="P39" i="8"/>
  <c r="G39" i="8"/>
  <c r="AU39" i="8"/>
  <c r="R126" i="8"/>
  <c r="T126" i="8" s="1"/>
  <c r="AU109" i="8"/>
  <c r="Z84" i="8"/>
  <c r="AU84" i="8"/>
  <c r="P84" i="8"/>
  <c r="R84" i="8" s="1"/>
  <c r="T84" i="8" s="1"/>
  <c r="Z81" i="8"/>
  <c r="AU81" i="8"/>
  <c r="P81" i="8"/>
  <c r="G81" i="8"/>
  <c r="F63" i="8"/>
  <c r="E26" i="9"/>
  <c r="G25" i="8"/>
  <c r="Z25" i="8"/>
  <c r="AU25" i="8"/>
  <c r="P25" i="8"/>
  <c r="G22" i="8"/>
  <c r="Z22" i="8"/>
  <c r="P22" i="8"/>
  <c r="Z142" i="8"/>
  <c r="AU142" i="8"/>
  <c r="G142" i="8"/>
  <c r="P142" i="8"/>
  <c r="G139" i="8"/>
  <c r="AU139" i="8"/>
  <c r="Z139" i="8"/>
  <c r="AU114" i="8"/>
  <c r="G114" i="8"/>
  <c r="Z114" i="8"/>
  <c r="E88" i="9"/>
  <c r="F104" i="8"/>
  <c r="G92" i="8"/>
  <c r="AU92" i="8"/>
  <c r="P92" i="8"/>
  <c r="Z53" i="8"/>
  <c r="G53" i="8"/>
  <c r="P53" i="8"/>
  <c r="F47" i="8"/>
  <c r="E81" i="9"/>
  <c r="Z146" i="8"/>
  <c r="P146" i="8"/>
  <c r="G146" i="8"/>
  <c r="Z122" i="8"/>
  <c r="P122" i="8"/>
  <c r="P117" i="8"/>
  <c r="AU117" i="8"/>
  <c r="Z117" i="8"/>
  <c r="G101" i="8"/>
  <c r="Z101" i="8"/>
  <c r="P101" i="8"/>
  <c r="G98" i="8"/>
  <c r="P98" i="8"/>
  <c r="AU98" i="8"/>
  <c r="G80" i="8"/>
  <c r="Z80" i="8"/>
  <c r="AU80" i="8"/>
  <c r="P80" i="8"/>
  <c r="Z76" i="8"/>
  <c r="G76" i="8"/>
  <c r="P76" i="8"/>
  <c r="R76" i="8" s="1"/>
  <c r="T76" i="8" s="1"/>
  <c r="H27" i="8"/>
  <c r="B27" i="8"/>
  <c r="AQ152" i="8"/>
  <c r="G145" i="8"/>
  <c r="R145" i="8" s="1"/>
  <c r="T145" i="8" s="1"/>
  <c r="Z145" i="8"/>
  <c r="AU150" i="8"/>
  <c r="P150" i="8"/>
  <c r="Z96" i="8"/>
  <c r="AU136" i="8"/>
  <c r="AU112" i="8"/>
  <c r="P120" i="8"/>
  <c r="AU125" i="8"/>
  <c r="G88" i="8"/>
  <c r="Z132" i="8"/>
  <c r="G134" i="8"/>
  <c r="G132" i="8"/>
  <c r="G125" i="8"/>
  <c r="E48" i="9"/>
  <c r="P153" i="8"/>
  <c r="R153" i="8" s="1"/>
  <c r="T153" i="8" s="1"/>
  <c r="AU160" i="8"/>
  <c r="P88" i="8"/>
  <c r="R88" i="8" s="1"/>
  <c r="T88" i="8" s="1"/>
  <c r="P70" i="8"/>
  <c r="P112" i="8"/>
  <c r="F79" i="8"/>
  <c r="F77" i="8"/>
  <c r="F75" i="8"/>
  <c r="F57" i="8"/>
  <c r="R133" i="8"/>
  <c r="T133" i="8" s="1"/>
  <c r="P134" i="8"/>
  <c r="Z70" i="8"/>
  <c r="G120" i="8"/>
  <c r="G136" i="8"/>
  <c r="G96" i="8"/>
  <c r="AU120" i="8"/>
  <c r="F51" i="8"/>
  <c r="Q16" i="8"/>
  <c r="Q17" i="8" s="1"/>
  <c r="Q18" i="8" s="1"/>
  <c r="Z157" i="8"/>
  <c r="G157" i="8"/>
  <c r="AU157" i="8"/>
  <c r="P157" i="8"/>
  <c r="P159" i="8"/>
  <c r="G158" i="8"/>
  <c r="AT159" i="8"/>
  <c r="AS159" i="8" s="1"/>
  <c r="AR159" i="8" s="1"/>
  <c r="AQ159" i="8" s="1"/>
  <c r="AP159" i="8" s="1"/>
  <c r="AO159" i="8" s="1"/>
  <c r="AN159" i="8" s="1"/>
  <c r="AM159" i="8" s="1"/>
  <c r="AL159" i="8" s="1"/>
  <c r="Z158" i="8"/>
  <c r="P158" i="8"/>
  <c r="O48" i="11"/>
  <c r="O81" i="11"/>
  <c r="O121" i="11"/>
  <c r="O28" i="11"/>
  <c r="O109" i="11"/>
  <c r="O43" i="11"/>
  <c r="O21" i="11"/>
  <c r="O86" i="11"/>
  <c r="O71" i="11"/>
  <c r="O95" i="11"/>
  <c r="O75" i="11"/>
  <c r="O129" i="11"/>
  <c r="O90" i="11"/>
  <c r="O83" i="11"/>
  <c r="O82" i="11"/>
  <c r="O122" i="11"/>
  <c r="O98" i="11"/>
  <c r="O103" i="11"/>
  <c r="O76" i="11"/>
  <c r="O41" i="11"/>
  <c r="O31" i="11"/>
  <c r="O113" i="11"/>
  <c r="O67" i="11"/>
  <c r="O32" i="11"/>
  <c r="O94" i="11"/>
  <c r="O87" i="11"/>
  <c r="O99" i="11"/>
  <c r="O89" i="11"/>
  <c r="O131" i="11"/>
  <c r="O45" i="11"/>
  <c r="O33" i="11"/>
  <c r="O96" i="11"/>
  <c r="O68" i="11"/>
  <c r="O72" i="11"/>
  <c r="O124" i="11"/>
  <c r="O27" i="11"/>
  <c r="O22" i="11"/>
  <c r="O100" i="11"/>
  <c r="O84" i="11"/>
  <c r="O64" i="11"/>
  <c r="O29" i="11"/>
  <c r="O85" i="11"/>
  <c r="O46" i="11"/>
  <c r="O102" i="11"/>
  <c r="O73" i="11"/>
  <c r="O107" i="11"/>
  <c r="O128" i="11"/>
  <c r="O34" i="11"/>
  <c r="O25" i="11"/>
  <c r="O108" i="11"/>
  <c r="C15" i="11"/>
  <c r="C18" i="11" s="1"/>
  <c r="O97" i="11"/>
  <c r="O37" i="11"/>
  <c r="O116" i="11"/>
  <c r="O65" i="11"/>
  <c r="O110" i="11"/>
  <c r="O77" i="11"/>
  <c r="O117" i="11"/>
  <c r="O125" i="11"/>
  <c r="O40" i="11"/>
  <c r="O79" i="11"/>
  <c r="O112" i="11"/>
  <c r="O101" i="11"/>
  <c r="O38" i="11"/>
  <c r="O126" i="11"/>
  <c r="O69" i="11"/>
  <c r="O119" i="11"/>
  <c r="O78" i="11"/>
  <c r="O120" i="11"/>
  <c r="O127" i="11"/>
  <c r="O26" i="11"/>
  <c r="O70" i="11"/>
  <c r="O118" i="11"/>
  <c r="O42" i="11"/>
  <c r="O91" i="11"/>
  <c r="O30" i="11"/>
  <c r="O92" i="11"/>
  <c r="O106" i="11"/>
  <c r="O44" i="11"/>
  <c r="O105" i="11"/>
  <c r="O123" i="11"/>
  <c r="O47" i="11"/>
  <c r="O24" i="11"/>
  <c r="O35" i="11"/>
  <c r="O74" i="11"/>
  <c r="O80" i="11"/>
  <c r="O88" i="11"/>
  <c r="O104" i="11"/>
  <c r="O93" i="11"/>
  <c r="O111" i="11"/>
  <c r="O115" i="11"/>
  <c r="O130" i="11"/>
  <c r="O23" i="11"/>
  <c r="O114" i="11"/>
  <c r="C16" i="11"/>
  <c r="D18" i="11" s="1"/>
  <c r="O27" i="10"/>
  <c r="O92" i="10"/>
  <c r="O23" i="10"/>
  <c r="O37" i="10"/>
  <c r="O75" i="10"/>
  <c r="O66" i="10"/>
  <c r="O29" i="10"/>
  <c r="O101" i="10"/>
  <c r="O84" i="10"/>
  <c r="O39" i="10"/>
  <c r="O93" i="10"/>
  <c r="O35" i="10"/>
  <c r="O68" i="10"/>
  <c r="O76" i="10"/>
  <c r="O82" i="10"/>
  <c r="O33" i="10"/>
  <c r="O38" i="10"/>
  <c r="O86" i="10"/>
  <c r="O94" i="10"/>
  <c r="O57" i="10"/>
  <c r="O69" i="10"/>
  <c r="O77" i="10"/>
  <c r="O98" i="10"/>
  <c r="O36" i="10"/>
  <c r="O58" i="10"/>
  <c r="O87" i="10"/>
  <c r="O95" i="10"/>
  <c r="O60" i="10"/>
  <c r="O70" i="10"/>
  <c r="O78" i="10"/>
  <c r="O40" i="10"/>
  <c r="O65" i="10"/>
  <c r="O85" i="10"/>
  <c r="O89" i="10"/>
  <c r="O34" i="10"/>
  <c r="O62" i="10"/>
  <c r="O72" i="10"/>
  <c r="O31" i="10"/>
  <c r="O24" i="10"/>
  <c r="O102" i="10"/>
  <c r="O100" i="10"/>
  <c r="O21" i="10"/>
  <c r="O91" i="10"/>
  <c r="O25" i="10"/>
  <c r="O74" i="10"/>
  <c r="O64" i="10"/>
  <c r="O26" i="10"/>
  <c r="O83" i="10"/>
  <c r="O96" i="10"/>
  <c r="O90" i="10"/>
  <c r="C15" i="10"/>
  <c r="C18" i="10" s="1"/>
  <c r="O63" i="10"/>
  <c r="O73" i="10"/>
  <c r="O41" i="10"/>
  <c r="O81" i="10"/>
  <c r="O28" i="10"/>
  <c r="O80" i="10"/>
  <c r="O61" i="10"/>
  <c r="O71" i="10"/>
  <c r="O79" i="10"/>
  <c r="O97" i="10"/>
  <c r="O67" i="10"/>
  <c r="O99" i="10"/>
  <c r="O88" i="10"/>
  <c r="O22" i="10"/>
  <c r="C16" i="10"/>
  <c r="D18" i="10" s="1"/>
  <c r="D15" i="13"/>
  <c r="C19" i="13" s="1"/>
  <c r="D16" i="13"/>
  <c r="D19" i="13" s="1"/>
  <c r="C12" i="8"/>
  <c r="C11" i="13"/>
  <c r="C11" i="8"/>
  <c r="C12" i="13"/>
  <c r="O175" i="13" l="1"/>
  <c r="O173" i="13"/>
  <c r="O171" i="13"/>
  <c r="O172" i="13"/>
  <c r="O174" i="13"/>
  <c r="R174" i="13"/>
  <c r="T174" i="13" s="1"/>
  <c r="O175" i="8"/>
  <c r="O172" i="8"/>
  <c r="O174" i="8"/>
  <c r="O171" i="8"/>
  <c r="O173" i="8"/>
  <c r="AJ172" i="8"/>
  <c r="AI172" i="8"/>
  <c r="AH172" i="8" s="1"/>
  <c r="AB172" i="8" s="1"/>
  <c r="AK172" i="8"/>
  <c r="AI173" i="8"/>
  <c r="AJ173" i="8"/>
  <c r="AK173" i="8"/>
  <c r="K172" i="8"/>
  <c r="AC172" i="8"/>
  <c r="R174" i="8"/>
  <c r="T174" i="8" s="1"/>
  <c r="AT174" i="8"/>
  <c r="AS174" i="8" s="1"/>
  <c r="AR174" i="8" s="1"/>
  <c r="AQ174" i="8" s="1"/>
  <c r="AP174" i="8" s="1"/>
  <c r="AO174" i="8" s="1"/>
  <c r="AN174" i="8" s="1"/>
  <c r="AM174" i="8" s="1"/>
  <c r="AL174" i="8" s="1"/>
  <c r="K174" i="8"/>
  <c r="AC174" i="8"/>
  <c r="R172" i="8"/>
  <c r="T172" i="8" s="1"/>
  <c r="AT171" i="8"/>
  <c r="AS171" i="8" s="1"/>
  <c r="AR171" i="8" s="1"/>
  <c r="AQ171" i="8" s="1"/>
  <c r="AP171" i="8" s="1"/>
  <c r="AO171" i="8" s="1"/>
  <c r="AN171" i="8" s="1"/>
  <c r="AM171" i="8" s="1"/>
  <c r="AL171" i="8" s="1"/>
  <c r="AC175" i="8"/>
  <c r="K175" i="8"/>
  <c r="K171" i="8"/>
  <c r="AC171" i="8"/>
  <c r="AT175" i="8"/>
  <c r="AS175" i="8" s="1"/>
  <c r="AR175" i="8" s="1"/>
  <c r="AQ175" i="8" s="1"/>
  <c r="AP175" i="8" s="1"/>
  <c r="AO175" i="8" s="1"/>
  <c r="AN175" i="8" s="1"/>
  <c r="AM175" i="8" s="1"/>
  <c r="AL175" i="8" s="1"/>
  <c r="Z38" i="8"/>
  <c r="AJ111" i="8"/>
  <c r="Z103" i="8"/>
  <c r="R166" i="8"/>
  <c r="T166" i="8" s="1"/>
  <c r="P38" i="8"/>
  <c r="Z108" i="8"/>
  <c r="AU38" i="8"/>
  <c r="AS88" i="8"/>
  <c r="AR88" i="8" s="1"/>
  <c r="AQ88" i="8" s="1"/>
  <c r="AP88" i="8" s="1"/>
  <c r="AO88" i="8" s="1"/>
  <c r="AN88" i="8" s="1"/>
  <c r="AM88" i="8" s="1"/>
  <c r="AL88" i="8" s="1"/>
  <c r="BI74" i="8"/>
  <c r="BH74" i="8" s="1"/>
  <c r="BG74" i="8" s="1"/>
  <c r="BF74" i="8" s="1"/>
  <c r="AS145" i="8"/>
  <c r="AR145" i="8" s="1"/>
  <c r="AQ145" i="8" s="1"/>
  <c r="AP145" i="8" s="1"/>
  <c r="AO145" i="8" s="1"/>
  <c r="AN145" i="8" s="1"/>
  <c r="AM145" i="8" s="1"/>
  <c r="AL145" i="8" s="1"/>
  <c r="BE74" i="8"/>
  <c r="BD74" i="8" s="1"/>
  <c r="BC74" i="8" s="1"/>
  <c r="AC126" i="8"/>
  <c r="AC65" i="8"/>
  <c r="AS95" i="8"/>
  <c r="AR95" i="8" s="1"/>
  <c r="AQ95" i="8" s="1"/>
  <c r="AP95" i="8" s="1"/>
  <c r="AO95" i="8" s="1"/>
  <c r="AN95" i="8" s="1"/>
  <c r="AM95" i="8" s="1"/>
  <c r="AL95" i="8" s="1"/>
  <c r="R24" i="8"/>
  <c r="T24" i="8" s="1"/>
  <c r="R30" i="8"/>
  <c r="T30" i="8" s="1"/>
  <c r="BB16" i="8"/>
  <c r="BA16" i="8"/>
  <c r="R35" i="8"/>
  <c r="T35" i="8" s="1"/>
  <c r="BA86" i="8"/>
  <c r="AJ60" i="8"/>
  <c r="B37" i="8"/>
  <c r="H30" i="8"/>
  <c r="AH48" i="8"/>
  <c r="R132" i="8"/>
  <c r="T132" i="8" s="1"/>
  <c r="G41" i="8"/>
  <c r="R65" i="8"/>
  <c r="T65" i="8" s="1"/>
  <c r="P105" i="8"/>
  <c r="R105" i="8" s="1"/>
  <c r="T105" i="8" s="1"/>
  <c r="AZ86" i="8"/>
  <c r="AX86" i="8" s="1"/>
  <c r="P41" i="8"/>
  <c r="R41" i="8" s="1"/>
  <c r="T41" i="8" s="1"/>
  <c r="AK128" i="8"/>
  <c r="AU105" i="8"/>
  <c r="J65" i="8"/>
  <c r="G31" i="8"/>
  <c r="R37" i="8"/>
  <c r="T37" i="8" s="1"/>
  <c r="R160" i="8"/>
  <c r="T160" i="8" s="1"/>
  <c r="K160" i="8"/>
  <c r="AU108" i="8"/>
  <c r="AT108" i="8" s="1"/>
  <c r="AS108" i="8" s="1"/>
  <c r="AR108" i="8" s="1"/>
  <c r="AQ108" i="8" s="1"/>
  <c r="AP108" i="8" s="1"/>
  <c r="AO108" i="8" s="1"/>
  <c r="AN108" i="8" s="1"/>
  <c r="AM108" i="8" s="1"/>
  <c r="AL108" i="8" s="1"/>
  <c r="G108" i="8"/>
  <c r="AI50" i="8"/>
  <c r="Z105" i="8"/>
  <c r="B65" i="8"/>
  <c r="R82" i="8"/>
  <c r="T82" i="8" s="1"/>
  <c r="AC154" i="8"/>
  <c r="AU41" i="8"/>
  <c r="R98" i="8"/>
  <c r="T98" i="8" s="1"/>
  <c r="R28" i="8"/>
  <c r="T28" i="8" s="1"/>
  <c r="AQ37" i="8"/>
  <c r="AP37" i="8" s="1"/>
  <c r="AO37" i="8" s="1"/>
  <c r="AN37" i="8" s="1"/>
  <c r="AM37" i="8" s="1"/>
  <c r="AL37" i="8" s="1"/>
  <c r="AI60" i="8"/>
  <c r="AC28" i="8"/>
  <c r="BB78" i="8"/>
  <c r="BA78" i="8"/>
  <c r="AR169" i="8"/>
  <c r="AJ127" i="8"/>
  <c r="AK127" i="8"/>
  <c r="AI127" i="8"/>
  <c r="AK122" i="8"/>
  <c r="AJ122" i="8"/>
  <c r="H48" i="8"/>
  <c r="AC48" i="8"/>
  <c r="G64" i="8"/>
  <c r="Z64" i="8"/>
  <c r="AU64" i="8"/>
  <c r="P64" i="8"/>
  <c r="R129" i="8"/>
  <c r="T129" i="8" s="1"/>
  <c r="AJ50" i="8"/>
  <c r="P68" i="8"/>
  <c r="AU68" i="8"/>
  <c r="AT68" i="8" s="1"/>
  <c r="AS68" i="8" s="1"/>
  <c r="AR68" i="8" s="1"/>
  <c r="AQ68" i="8" s="1"/>
  <c r="AP68" i="8" s="1"/>
  <c r="AO68" i="8" s="1"/>
  <c r="AN68" i="8" s="1"/>
  <c r="AM68" i="8" s="1"/>
  <c r="AL68" i="8" s="1"/>
  <c r="Z68" i="8"/>
  <c r="G68" i="8"/>
  <c r="AP152" i="8"/>
  <c r="AO152" i="8" s="1"/>
  <c r="AN152" i="8" s="1"/>
  <c r="AM152" i="8" s="1"/>
  <c r="AL152" i="8" s="1"/>
  <c r="AI86" i="8"/>
  <c r="AH86" i="8" s="1"/>
  <c r="G103" i="8"/>
  <c r="P103" i="8"/>
  <c r="R103" i="8" s="1"/>
  <c r="T103" i="8" s="1"/>
  <c r="R60" i="8"/>
  <c r="T60" i="8" s="1"/>
  <c r="K60" i="8"/>
  <c r="AC27" i="8"/>
  <c r="AI122" i="8"/>
  <c r="AH122" i="8" s="1"/>
  <c r="AB122" i="8" s="1"/>
  <c r="AC163" i="8"/>
  <c r="AS27" i="8"/>
  <c r="AR27" i="8" s="1"/>
  <c r="AQ27" i="8" s="1"/>
  <c r="AP27" i="8" s="1"/>
  <c r="AO27" i="8" s="1"/>
  <c r="AN27" i="8" s="1"/>
  <c r="AM27" i="8" s="1"/>
  <c r="AL27" i="8" s="1"/>
  <c r="AJ27" i="8" s="1"/>
  <c r="AC60" i="8"/>
  <c r="AQ169" i="8"/>
  <c r="AP169" i="8" s="1"/>
  <c r="AO169" i="8" s="1"/>
  <c r="AN169" i="8" s="1"/>
  <c r="AM169" i="8" s="1"/>
  <c r="AL169" i="8" s="1"/>
  <c r="AK169" i="8" s="1"/>
  <c r="Z66" i="8"/>
  <c r="G66" i="8"/>
  <c r="AU66" i="8"/>
  <c r="AT66" i="8" s="1"/>
  <c r="AS66" i="8" s="1"/>
  <c r="AR66" i="8" s="1"/>
  <c r="AQ66" i="8" s="1"/>
  <c r="AP66" i="8" s="1"/>
  <c r="AO66" i="8" s="1"/>
  <c r="AN66" i="8" s="1"/>
  <c r="AM66" i="8" s="1"/>
  <c r="AL66" i="8" s="1"/>
  <c r="P66" i="8"/>
  <c r="R66" i="8" s="1"/>
  <c r="T66" i="8" s="1"/>
  <c r="R107" i="8"/>
  <c r="T107" i="8" s="1"/>
  <c r="R48" i="8"/>
  <c r="T48" i="8" s="1"/>
  <c r="R163" i="8"/>
  <c r="T163" i="8" s="1"/>
  <c r="AS89" i="8"/>
  <c r="AR89" i="8" s="1"/>
  <c r="AQ89" i="8" s="1"/>
  <c r="AP89" i="8" s="1"/>
  <c r="AO89" i="8" s="1"/>
  <c r="AN89" i="8" s="1"/>
  <c r="AM89" i="8" s="1"/>
  <c r="AL89" i="8" s="1"/>
  <c r="B48" i="8"/>
  <c r="BG80" i="8"/>
  <c r="BF80" i="8" s="1"/>
  <c r="BE80" i="8" s="1"/>
  <c r="BD80" i="8" s="1"/>
  <c r="BC80" i="8" s="1"/>
  <c r="BB18" i="8"/>
  <c r="AZ18" i="8" s="1"/>
  <c r="AX18" i="8" s="1"/>
  <c r="AC100" i="8"/>
  <c r="K100" i="8"/>
  <c r="AC107" i="8"/>
  <c r="K107" i="8"/>
  <c r="AS151" i="8"/>
  <c r="AR151" i="8" s="1"/>
  <c r="AQ151" i="8" s="1"/>
  <c r="AP151" i="8" s="1"/>
  <c r="AO151" i="8" s="1"/>
  <c r="AN151" i="8" s="1"/>
  <c r="AM151" i="8" s="1"/>
  <c r="AL151" i="8" s="1"/>
  <c r="R62" i="8"/>
  <c r="T62" i="8" s="1"/>
  <c r="O169" i="8"/>
  <c r="O170" i="8"/>
  <c r="O168" i="8"/>
  <c r="AI170" i="8"/>
  <c r="AJ170" i="8"/>
  <c r="AK170" i="8"/>
  <c r="AI169" i="8"/>
  <c r="K168" i="8"/>
  <c r="AC168" i="8"/>
  <c r="K169" i="8"/>
  <c r="AC169" i="8"/>
  <c r="R168" i="8"/>
  <c r="T168" i="8" s="1"/>
  <c r="AS168" i="8"/>
  <c r="AR168" i="8" s="1"/>
  <c r="AQ168" i="8" s="1"/>
  <c r="AP168" i="8" s="1"/>
  <c r="AO168" i="8" s="1"/>
  <c r="AN168" i="8" s="1"/>
  <c r="AM168" i="8" s="1"/>
  <c r="AL168" i="8" s="1"/>
  <c r="AT168" i="8"/>
  <c r="O170" i="13"/>
  <c r="O168" i="13"/>
  <c r="O169" i="13"/>
  <c r="BB70" i="8"/>
  <c r="BA70" i="8"/>
  <c r="AZ70" i="8" s="1"/>
  <c r="AX70" i="8" s="1"/>
  <c r="AH111" i="8"/>
  <c r="AB111" i="8" s="1"/>
  <c r="AC74" i="8"/>
  <c r="R167" i="8"/>
  <c r="T167" i="8" s="1"/>
  <c r="BK82" i="8"/>
  <c r="BJ82" i="8" s="1"/>
  <c r="BI82" i="8" s="1"/>
  <c r="BH82" i="8" s="1"/>
  <c r="BG82" i="8" s="1"/>
  <c r="BF82" i="8" s="1"/>
  <c r="BE82" i="8" s="1"/>
  <c r="BD82" i="8" s="1"/>
  <c r="BC82" i="8" s="1"/>
  <c r="AT133" i="8"/>
  <c r="AS133" i="8" s="1"/>
  <c r="AR133" i="8" s="1"/>
  <c r="AQ133" i="8" s="1"/>
  <c r="AP133" i="8" s="1"/>
  <c r="AO133" i="8" s="1"/>
  <c r="AN133" i="8" s="1"/>
  <c r="AM133" i="8" s="1"/>
  <c r="AL133" i="8" s="1"/>
  <c r="Z32" i="8"/>
  <c r="AU32" i="8"/>
  <c r="AT32" i="8" s="1"/>
  <c r="AS32" i="8" s="1"/>
  <c r="AR32" i="8" s="1"/>
  <c r="AQ32" i="8" s="1"/>
  <c r="AP32" i="8" s="1"/>
  <c r="AO32" i="8" s="1"/>
  <c r="AN32" i="8" s="1"/>
  <c r="AM32" i="8" s="1"/>
  <c r="AL32" i="8" s="1"/>
  <c r="P32" i="8"/>
  <c r="G32" i="8"/>
  <c r="B32" i="8"/>
  <c r="BK25" i="8"/>
  <c r="BJ25" i="8" s="1"/>
  <c r="BI25" i="8" s="1"/>
  <c r="BH25" i="8" s="1"/>
  <c r="BG25" i="8" s="1"/>
  <c r="BF25" i="8" s="1"/>
  <c r="BE25" i="8" s="1"/>
  <c r="BD25" i="8" s="1"/>
  <c r="BC25" i="8" s="1"/>
  <c r="BK53" i="8"/>
  <c r="BJ53" i="8" s="1"/>
  <c r="BI53" i="8" s="1"/>
  <c r="BH53" i="8" s="1"/>
  <c r="BG53" i="8" s="1"/>
  <c r="BF53" i="8" s="1"/>
  <c r="BE53" i="8" s="1"/>
  <c r="BD53" i="8" s="1"/>
  <c r="BC53" i="8" s="1"/>
  <c r="BK101" i="8"/>
  <c r="BJ101" i="8" s="1"/>
  <c r="BI101" i="8" s="1"/>
  <c r="BH101" i="8" s="1"/>
  <c r="BG101" i="8" s="1"/>
  <c r="BF101" i="8" s="1"/>
  <c r="BE101" i="8" s="1"/>
  <c r="BD101" i="8" s="1"/>
  <c r="BC101" i="8" s="1"/>
  <c r="BK61" i="8"/>
  <c r="BJ61" i="8" s="1"/>
  <c r="BI61" i="8" s="1"/>
  <c r="BH61" i="8" s="1"/>
  <c r="BG61" i="8" s="1"/>
  <c r="BF61" i="8" s="1"/>
  <c r="BE61" i="8" s="1"/>
  <c r="BD61" i="8" s="1"/>
  <c r="BC61" i="8" s="1"/>
  <c r="BK11" i="8"/>
  <c r="BJ11" i="8" s="1"/>
  <c r="BI11" i="8" s="1"/>
  <c r="BH11" i="8" s="1"/>
  <c r="BG11" i="8" s="1"/>
  <c r="BF11" i="8" s="1"/>
  <c r="BE11" i="8" s="1"/>
  <c r="BD11" i="8" s="1"/>
  <c r="BC11" i="8" s="1"/>
  <c r="BK34" i="8"/>
  <c r="BJ34" i="8" s="1"/>
  <c r="BI34" i="8" s="1"/>
  <c r="BH34" i="8" s="1"/>
  <c r="BG34" i="8" s="1"/>
  <c r="BF34" i="8" s="1"/>
  <c r="BE34" i="8" s="1"/>
  <c r="BD34" i="8" s="1"/>
  <c r="BC34" i="8" s="1"/>
  <c r="BK90" i="8"/>
  <c r="BJ90" i="8" s="1"/>
  <c r="BI90" i="8" s="1"/>
  <c r="BH90" i="8" s="1"/>
  <c r="BG90" i="8" s="1"/>
  <c r="BF90" i="8" s="1"/>
  <c r="BE90" i="8" s="1"/>
  <c r="BD90" i="8" s="1"/>
  <c r="BC90" i="8" s="1"/>
  <c r="BK5" i="8"/>
  <c r="BJ5" i="8" s="1"/>
  <c r="BI5" i="8" s="1"/>
  <c r="BH5" i="8" s="1"/>
  <c r="BG5" i="8" s="1"/>
  <c r="BF5" i="8" s="1"/>
  <c r="BE5" i="8" s="1"/>
  <c r="BD5" i="8" s="1"/>
  <c r="BC5" i="8" s="1"/>
  <c r="AT22" i="8"/>
  <c r="AS22" i="8" s="1"/>
  <c r="AR22" i="8" s="1"/>
  <c r="AQ22" i="8" s="1"/>
  <c r="AP22" i="8" s="1"/>
  <c r="AO22" i="8" s="1"/>
  <c r="AN22" i="8" s="1"/>
  <c r="AM22" i="8" s="1"/>
  <c r="AL22" i="8" s="1"/>
  <c r="BK62" i="8"/>
  <c r="BJ62" i="8" s="1"/>
  <c r="BI62" i="8" s="1"/>
  <c r="BH62" i="8" s="1"/>
  <c r="BG62" i="8" s="1"/>
  <c r="BF62" i="8" s="1"/>
  <c r="BE62" i="8" s="1"/>
  <c r="BD62" i="8" s="1"/>
  <c r="BC62" i="8" s="1"/>
  <c r="BK85" i="8"/>
  <c r="BJ85" i="8" s="1"/>
  <c r="BI85" i="8" s="1"/>
  <c r="BH85" i="8" s="1"/>
  <c r="BG85" i="8" s="1"/>
  <c r="BF85" i="8" s="1"/>
  <c r="BE85" i="8" s="1"/>
  <c r="BD85" i="8" s="1"/>
  <c r="BC85" i="8" s="1"/>
  <c r="BK45" i="8"/>
  <c r="BJ45" i="8" s="1"/>
  <c r="BI45" i="8" s="1"/>
  <c r="BH45" i="8" s="1"/>
  <c r="BG45" i="8" s="1"/>
  <c r="BF45" i="8" s="1"/>
  <c r="BE45" i="8" s="1"/>
  <c r="BD45" i="8" s="1"/>
  <c r="BC45" i="8" s="1"/>
  <c r="Z86" i="8"/>
  <c r="AA86" i="8" s="1"/>
  <c r="G86" i="8"/>
  <c r="K86" i="8" s="1"/>
  <c r="AH126" i="8"/>
  <c r="AJ30" i="8"/>
  <c r="AH87" i="8"/>
  <c r="R131" i="8"/>
  <c r="T131" i="8" s="1"/>
  <c r="AC116" i="8"/>
  <c r="R116" i="8"/>
  <c r="T116" i="8" s="1"/>
  <c r="Z72" i="8"/>
  <c r="G72" i="8"/>
  <c r="K72" i="8" s="1"/>
  <c r="BK43" i="8"/>
  <c r="BJ43" i="8" s="1"/>
  <c r="BI43" i="8" s="1"/>
  <c r="BH43" i="8" s="1"/>
  <c r="BG43" i="8" s="1"/>
  <c r="BF43" i="8" s="1"/>
  <c r="BE43" i="8" s="1"/>
  <c r="BD43" i="8" s="1"/>
  <c r="BC43" i="8" s="1"/>
  <c r="BK27" i="8"/>
  <c r="BJ27" i="8" s="1"/>
  <c r="BI27" i="8" s="1"/>
  <c r="BH27" i="8" s="1"/>
  <c r="BG27" i="8" s="1"/>
  <c r="BF27" i="8" s="1"/>
  <c r="BE27" i="8" s="1"/>
  <c r="BD27" i="8" s="1"/>
  <c r="BC27" i="8" s="1"/>
  <c r="BK57" i="8"/>
  <c r="BJ57" i="8" s="1"/>
  <c r="BI57" i="8" s="1"/>
  <c r="BH57" i="8" s="1"/>
  <c r="BG57" i="8" s="1"/>
  <c r="BF57" i="8" s="1"/>
  <c r="BE57" i="8" s="1"/>
  <c r="BD57" i="8" s="1"/>
  <c r="BC57" i="8" s="1"/>
  <c r="BK106" i="8"/>
  <c r="BJ106" i="8" s="1"/>
  <c r="BI106" i="8" s="1"/>
  <c r="BH106" i="8" s="1"/>
  <c r="BG106" i="8" s="1"/>
  <c r="BF106" i="8" s="1"/>
  <c r="BE106" i="8" s="1"/>
  <c r="BD106" i="8" s="1"/>
  <c r="BC106" i="8" s="1"/>
  <c r="BK88" i="8"/>
  <c r="BJ88" i="8" s="1"/>
  <c r="BI88" i="8" s="1"/>
  <c r="BH88" i="8" s="1"/>
  <c r="BG88" i="8" s="1"/>
  <c r="BF88" i="8" s="1"/>
  <c r="BE88" i="8" s="1"/>
  <c r="BD88" i="8" s="1"/>
  <c r="BC88" i="8" s="1"/>
  <c r="BK19" i="8"/>
  <c r="BJ19" i="8" s="1"/>
  <c r="BI19" i="8" s="1"/>
  <c r="BH19" i="8" s="1"/>
  <c r="BG19" i="8" s="1"/>
  <c r="BF19" i="8" s="1"/>
  <c r="BE19" i="8" s="1"/>
  <c r="BD19" i="8" s="1"/>
  <c r="BC19" i="8" s="1"/>
  <c r="BK14" i="8"/>
  <c r="BJ14" i="8"/>
  <c r="BI14" i="8" s="1"/>
  <c r="BH14" i="8" s="1"/>
  <c r="BG14" i="8" s="1"/>
  <c r="BF14" i="8" s="1"/>
  <c r="BE14" i="8" s="1"/>
  <c r="BD14" i="8" s="1"/>
  <c r="BC14" i="8" s="1"/>
  <c r="BK36" i="8"/>
  <c r="BJ36" i="8" s="1"/>
  <c r="BI36" i="8" s="1"/>
  <c r="BH36" i="8" s="1"/>
  <c r="BG36" i="8" s="1"/>
  <c r="BF36" i="8" s="1"/>
  <c r="BE36" i="8" s="1"/>
  <c r="BD36" i="8" s="1"/>
  <c r="BC36" i="8" s="1"/>
  <c r="BK92" i="8"/>
  <c r="BJ92" i="8" s="1"/>
  <c r="BI92" i="8" s="1"/>
  <c r="BH92" i="8" s="1"/>
  <c r="BG92" i="8" s="1"/>
  <c r="BF92" i="8" s="1"/>
  <c r="BE92" i="8" s="1"/>
  <c r="BD92" i="8" s="1"/>
  <c r="BC92" i="8" s="1"/>
  <c r="BK12" i="8"/>
  <c r="BJ12" i="8" s="1"/>
  <c r="BI12" i="8" s="1"/>
  <c r="BH12" i="8" s="1"/>
  <c r="BG12" i="8" s="1"/>
  <c r="BF12" i="8" s="1"/>
  <c r="BE12" i="8" s="1"/>
  <c r="BD12" i="8" s="1"/>
  <c r="BC12" i="8" s="1"/>
  <c r="BK2" i="8"/>
  <c r="BJ2" i="8" s="1"/>
  <c r="BI2" i="8" s="1"/>
  <c r="BH2" i="8" s="1"/>
  <c r="BG2" i="8" s="1"/>
  <c r="BF2" i="8" s="1"/>
  <c r="BE2" i="8" s="1"/>
  <c r="BD2" i="8" s="1"/>
  <c r="BC2" i="8" s="1"/>
  <c r="BK71" i="8"/>
  <c r="BJ71" i="8" s="1"/>
  <c r="BI71" i="8" s="1"/>
  <c r="BH71" i="8" s="1"/>
  <c r="BG71" i="8" s="1"/>
  <c r="BF71" i="8" s="1"/>
  <c r="BE71" i="8" s="1"/>
  <c r="BD71" i="8" s="1"/>
  <c r="BC71" i="8" s="1"/>
  <c r="BK87" i="8"/>
  <c r="BJ87" i="8"/>
  <c r="BI87" i="8" s="1"/>
  <c r="BH87" i="8" s="1"/>
  <c r="BG87" i="8" s="1"/>
  <c r="BF87" i="8" s="1"/>
  <c r="BE87" i="8" s="1"/>
  <c r="BD87" i="8" s="1"/>
  <c r="BC87" i="8" s="1"/>
  <c r="BK55" i="8"/>
  <c r="BJ55" i="8" s="1"/>
  <c r="BI55" i="8" s="1"/>
  <c r="BH55" i="8" s="1"/>
  <c r="BG55" i="8" s="1"/>
  <c r="BF55" i="8" s="1"/>
  <c r="BE55" i="8" s="1"/>
  <c r="BD55" i="8" s="1"/>
  <c r="BC55" i="8" s="1"/>
  <c r="Z31" i="8"/>
  <c r="AU31" i="8"/>
  <c r="BK72" i="8"/>
  <c r="BJ72" i="8" s="1"/>
  <c r="BI72" i="8" s="1"/>
  <c r="BH72" i="8" s="1"/>
  <c r="BG72" i="8" s="1"/>
  <c r="BF72" i="8" s="1"/>
  <c r="BE72" i="8" s="1"/>
  <c r="BD72" i="8" s="1"/>
  <c r="BC72" i="8" s="1"/>
  <c r="AT121" i="8"/>
  <c r="AS121" i="8" s="1"/>
  <c r="AR121" i="8" s="1"/>
  <c r="AQ121" i="8" s="1"/>
  <c r="AP121" i="8" s="1"/>
  <c r="AO121" i="8" s="1"/>
  <c r="AN121" i="8" s="1"/>
  <c r="AM121" i="8" s="1"/>
  <c r="AL121" i="8" s="1"/>
  <c r="BK29" i="8"/>
  <c r="BJ29" i="8" s="1"/>
  <c r="BI29" i="8" s="1"/>
  <c r="BH29" i="8" s="1"/>
  <c r="BG29" i="8" s="1"/>
  <c r="BF29" i="8" s="1"/>
  <c r="BE29" i="8" s="1"/>
  <c r="BD29" i="8" s="1"/>
  <c r="BC29" i="8" s="1"/>
  <c r="BK59" i="8"/>
  <c r="BJ59" i="8" s="1"/>
  <c r="BI59" i="8" s="1"/>
  <c r="BH59" i="8" s="1"/>
  <c r="BG59" i="8" s="1"/>
  <c r="BF59" i="8" s="1"/>
  <c r="BE59" i="8" s="1"/>
  <c r="BD59" i="8" s="1"/>
  <c r="BC59" i="8" s="1"/>
  <c r="BK114" i="8"/>
  <c r="BJ114" i="8" s="1"/>
  <c r="BI114" i="8" s="1"/>
  <c r="BH114" i="8" s="1"/>
  <c r="BG114" i="8" s="1"/>
  <c r="BF114" i="8" s="1"/>
  <c r="BE114" i="8" s="1"/>
  <c r="BD114" i="8" s="1"/>
  <c r="BC114" i="8" s="1"/>
  <c r="BK99" i="8"/>
  <c r="BJ99" i="8" s="1"/>
  <c r="BI99" i="8" s="1"/>
  <c r="BH99" i="8" s="1"/>
  <c r="BG99" i="8" s="1"/>
  <c r="BF99" i="8" s="1"/>
  <c r="BE99" i="8" s="1"/>
  <c r="BD99" i="8" s="1"/>
  <c r="BC99" i="8" s="1"/>
  <c r="BK41" i="8"/>
  <c r="BJ41" i="8" s="1"/>
  <c r="BI41" i="8" s="1"/>
  <c r="BH41" i="8" s="1"/>
  <c r="BG41" i="8" s="1"/>
  <c r="BF41" i="8" s="1"/>
  <c r="BE41" i="8" s="1"/>
  <c r="BD41" i="8" s="1"/>
  <c r="BC41" i="8" s="1"/>
  <c r="BK21" i="8"/>
  <c r="BJ21" i="8" s="1"/>
  <c r="BI21" i="8" s="1"/>
  <c r="BH21" i="8" s="1"/>
  <c r="BG21" i="8" s="1"/>
  <c r="BF21" i="8" s="1"/>
  <c r="BE21" i="8" s="1"/>
  <c r="BD21" i="8" s="1"/>
  <c r="BC21" i="8" s="1"/>
  <c r="BK44" i="8"/>
  <c r="BJ44" i="8" s="1"/>
  <c r="BI44" i="8" s="1"/>
  <c r="BH44" i="8" s="1"/>
  <c r="BG44" i="8" s="1"/>
  <c r="BF44" i="8" s="1"/>
  <c r="BE44" i="8" s="1"/>
  <c r="BD44" i="8" s="1"/>
  <c r="BC44" i="8" s="1"/>
  <c r="BK97" i="8"/>
  <c r="BJ97" i="8" s="1"/>
  <c r="BI97" i="8" s="1"/>
  <c r="BH97" i="8" s="1"/>
  <c r="BG97" i="8" s="1"/>
  <c r="BF97" i="8" s="1"/>
  <c r="BE97" i="8" s="1"/>
  <c r="BD97" i="8" s="1"/>
  <c r="BC97" i="8" s="1"/>
  <c r="BK39" i="8"/>
  <c r="BJ39" i="8" s="1"/>
  <c r="BI39" i="8" s="1"/>
  <c r="BH39" i="8" s="1"/>
  <c r="BG39" i="8" s="1"/>
  <c r="BF39" i="8" s="1"/>
  <c r="BE39" i="8" s="1"/>
  <c r="BD39" i="8" s="1"/>
  <c r="BC39" i="8" s="1"/>
  <c r="BK10" i="8"/>
  <c r="BJ10" i="8" s="1"/>
  <c r="BI10" i="8" s="1"/>
  <c r="BH10" i="8" s="1"/>
  <c r="BG10" i="8" s="1"/>
  <c r="BF10" i="8" s="1"/>
  <c r="BE10" i="8" s="1"/>
  <c r="BD10" i="8" s="1"/>
  <c r="BC10" i="8" s="1"/>
  <c r="BK73" i="8"/>
  <c r="BJ73" i="8" s="1"/>
  <c r="BI73" i="8" s="1"/>
  <c r="BH73" i="8" s="1"/>
  <c r="BG73" i="8" s="1"/>
  <c r="BF73" i="8" s="1"/>
  <c r="BE73" i="8" s="1"/>
  <c r="BD73" i="8" s="1"/>
  <c r="BC73" i="8" s="1"/>
  <c r="BK95" i="8"/>
  <c r="BJ95" i="8" s="1"/>
  <c r="BI95" i="8" s="1"/>
  <c r="BH95" i="8" s="1"/>
  <c r="BG95" i="8" s="1"/>
  <c r="BF95" i="8" s="1"/>
  <c r="BE95" i="8" s="1"/>
  <c r="BD95" i="8" s="1"/>
  <c r="BC95" i="8" s="1"/>
  <c r="BK93" i="8"/>
  <c r="BJ93" i="8" s="1"/>
  <c r="BI93" i="8" s="1"/>
  <c r="BH93" i="8" s="1"/>
  <c r="BG93" i="8" s="1"/>
  <c r="BF93" i="8" s="1"/>
  <c r="BE93" i="8" s="1"/>
  <c r="BD93" i="8" s="1"/>
  <c r="BC93" i="8" s="1"/>
  <c r="BA74" i="8"/>
  <c r="BB74" i="8"/>
  <c r="R138" i="8"/>
  <c r="T138" i="8" s="1"/>
  <c r="AC128" i="8"/>
  <c r="BK117" i="8"/>
  <c r="BJ117" i="8" s="1"/>
  <c r="BI117" i="8" s="1"/>
  <c r="BH117" i="8" s="1"/>
  <c r="BG117" i="8" s="1"/>
  <c r="BF117" i="8" s="1"/>
  <c r="BE117" i="8" s="1"/>
  <c r="BD117" i="8" s="1"/>
  <c r="BC117" i="8" s="1"/>
  <c r="AC121" i="8"/>
  <c r="P52" i="8"/>
  <c r="AU52" i="8"/>
  <c r="Z52" i="8"/>
  <c r="G52" i="8"/>
  <c r="BK31" i="8"/>
  <c r="BJ31" i="8" s="1"/>
  <c r="BI31" i="8" s="1"/>
  <c r="BH31" i="8" s="1"/>
  <c r="BG31" i="8" s="1"/>
  <c r="BF31" i="8" s="1"/>
  <c r="BE31" i="8" s="1"/>
  <c r="BD31" i="8" s="1"/>
  <c r="BC31" i="8" s="1"/>
  <c r="BK64" i="8"/>
  <c r="BJ64" i="8" s="1"/>
  <c r="BI64" i="8" s="1"/>
  <c r="BH64" i="8" s="1"/>
  <c r="BG64" i="8" s="1"/>
  <c r="BF64" i="8" s="1"/>
  <c r="BE64" i="8" s="1"/>
  <c r="BD64" i="8" s="1"/>
  <c r="BC64" i="8" s="1"/>
  <c r="BK7" i="8"/>
  <c r="BJ7" i="8" s="1"/>
  <c r="BI7" i="8" s="1"/>
  <c r="BH7" i="8" s="1"/>
  <c r="BG7" i="8" s="1"/>
  <c r="BF7" i="8" s="1"/>
  <c r="BE7" i="8" s="1"/>
  <c r="BD7" i="8" s="1"/>
  <c r="BC7" i="8" s="1"/>
  <c r="BK103" i="8"/>
  <c r="BJ103" i="8" s="1"/>
  <c r="BI103" i="8" s="1"/>
  <c r="BH103" i="8" s="1"/>
  <c r="BG103" i="8" s="1"/>
  <c r="BF103" i="8" s="1"/>
  <c r="BE103" i="8" s="1"/>
  <c r="BD103" i="8" s="1"/>
  <c r="BC103" i="8" s="1"/>
  <c r="BK49" i="8"/>
  <c r="BJ49" i="8" s="1"/>
  <c r="BI49" i="8" s="1"/>
  <c r="BH49" i="8" s="1"/>
  <c r="BG49" i="8" s="1"/>
  <c r="BF49" i="8" s="1"/>
  <c r="BE49" i="8" s="1"/>
  <c r="BD49" i="8" s="1"/>
  <c r="BC49" i="8" s="1"/>
  <c r="BK24" i="8"/>
  <c r="BJ24" i="8" s="1"/>
  <c r="BI24" i="8" s="1"/>
  <c r="BH24" i="8" s="1"/>
  <c r="BG24" i="8" s="1"/>
  <c r="BF24" i="8" s="1"/>
  <c r="BE24" i="8" s="1"/>
  <c r="BD24" i="8" s="1"/>
  <c r="BC24" i="8" s="1"/>
  <c r="BJ52" i="8"/>
  <c r="BI52" i="8" s="1"/>
  <c r="BH52" i="8" s="1"/>
  <c r="BG52" i="8" s="1"/>
  <c r="BF52" i="8" s="1"/>
  <c r="BE52" i="8" s="1"/>
  <c r="BD52" i="8" s="1"/>
  <c r="BC52" i="8" s="1"/>
  <c r="BK52" i="8"/>
  <c r="BK102" i="8"/>
  <c r="BJ102" i="8" s="1"/>
  <c r="BI102" i="8" s="1"/>
  <c r="BH102" i="8" s="1"/>
  <c r="BG102" i="8" s="1"/>
  <c r="BF102" i="8" s="1"/>
  <c r="BE102" i="8" s="1"/>
  <c r="BD102" i="8" s="1"/>
  <c r="BC102" i="8" s="1"/>
  <c r="BK47" i="8"/>
  <c r="BJ47" i="8" s="1"/>
  <c r="BI47" i="8" s="1"/>
  <c r="BH47" i="8" s="1"/>
  <c r="BG47" i="8" s="1"/>
  <c r="BF47" i="8" s="1"/>
  <c r="BE47" i="8" s="1"/>
  <c r="BD47" i="8" s="1"/>
  <c r="BC47" i="8" s="1"/>
  <c r="BK15" i="8"/>
  <c r="BJ15" i="8" s="1"/>
  <c r="BI15" i="8" s="1"/>
  <c r="BH15" i="8" s="1"/>
  <c r="BG15" i="8" s="1"/>
  <c r="BF15" i="8" s="1"/>
  <c r="BE15" i="8" s="1"/>
  <c r="BD15" i="8" s="1"/>
  <c r="BC15" i="8" s="1"/>
  <c r="BK75" i="8"/>
  <c r="BJ75" i="8" s="1"/>
  <c r="BI75" i="8" s="1"/>
  <c r="BH75" i="8" s="1"/>
  <c r="BG75" i="8" s="1"/>
  <c r="BF75" i="8" s="1"/>
  <c r="BE75" i="8" s="1"/>
  <c r="BD75" i="8" s="1"/>
  <c r="BC75" i="8" s="1"/>
  <c r="BK104" i="8"/>
  <c r="BJ104" i="8" s="1"/>
  <c r="BI104" i="8" s="1"/>
  <c r="BH104" i="8" s="1"/>
  <c r="BG104" i="8" s="1"/>
  <c r="BF104" i="8" s="1"/>
  <c r="BE104" i="8" s="1"/>
  <c r="BD104" i="8" s="1"/>
  <c r="BC104" i="8" s="1"/>
  <c r="BK98" i="8"/>
  <c r="BJ98" i="8" s="1"/>
  <c r="BI98" i="8" s="1"/>
  <c r="BH98" i="8" s="1"/>
  <c r="BG98" i="8" s="1"/>
  <c r="BF98" i="8" s="1"/>
  <c r="BE98" i="8" s="1"/>
  <c r="BD98" i="8" s="1"/>
  <c r="BC98" i="8" s="1"/>
  <c r="BA80" i="8"/>
  <c r="BB80" i="8"/>
  <c r="R120" i="8"/>
  <c r="T120" i="8" s="1"/>
  <c r="AJ131" i="8"/>
  <c r="AH131" i="8" s="1"/>
  <c r="B31" i="8"/>
  <c r="Z36" i="8"/>
  <c r="G36" i="8"/>
  <c r="AU36" i="8"/>
  <c r="P36" i="8"/>
  <c r="BK76" i="8"/>
  <c r="BJ76" i="8" s="1"/>
  <c r="BI76" i="8" s="1"/>
  <c r="BH76" i="8" s="1"/>
  <c r="BG76" i="8" s="1"/>
  <c r="BF76" i="8" s="1"/>
  <c r="BE76" i="8" s="1"/>
  <c r="BD76" i="8" s="1"/>
  <c r="BC76" i="8" s="1"/>
  <c r="BK3" i="8"/>
  <c r="BJ3" i="8" s="1"/>
  <c r="BI3" i="8" s="1"/>
  <c r="BH3" i="8" s="1"/>
  <c r="BG3" i="8" s="1"/>
  <c r="BF3" i="8" s="1"/>
  <c r="BE3" i="8" s="1"/>
  <c r="BD3" i="8" s="1"/>
  <c r="BC3" i="8" s="1"/>
  <c r="BK33" i="8"/>
  <c r="BJ33" i="8" s="1"/>
  <c r="BI33" i="8" s="1"/>
  <c r="BH33" i="8" s="1"/>
  <c r="BG33" i="8" s="1"/>
  <c r="BF33" i="8" s="1"/>
  <c r="BE33" i="8" s="1"/>
  <c r="BD33" i="8" s="1"/>
  <c r="BC33" i="8" s="1"/>
  <c r="BK66" i="8"/>
  <c r="BJ66" i="8" s="1"/>
  <c r="BI66" i="8" s="1"/>
  <c r="BH66" i="8" s="1"/>
  <c r="BG66" i="8" s="1"/>
  <c r="BF66" i="8" s="1"/>
  <c r="BE66" i="8" s="1"/>
  <c r="BD66" i="8" s="1"/>
  <c r="BC66" i="8" s="1"/>
  <c r="BK22" i="8"/>
  <c r="BJ22" i="8" s="1"/>
  <c r="BI22" i="8" s="1"/>
  <c r="BH22" i="8" s="1"/>
  <c r="BG22" i="8" s="1"/>
  <c r="BF22" i="8" s="1"/>
  <c r="BE22" i="8" s="1"/>
  <c r="BD22" i="8" s="1"/>
  <c r="BC22" i="8" s="1"/>
  <c r="BK112" i="8"/>
  <c r="BJ112" i="8" s="1"/>
  <c r="BI112" i="8" s="1"/>
  <c r="BH112" i="8" s="1"/>
  <c r="BG112" i="8" s="1"/>
  <c r="BF112" i="8" s="1"/>
  <c r="BE112" i="8" s="1"/>
  <c r="BD112" i="8" s="1"/>
  <c r="BC112" i="8" s="1"/>
  <c r="BK54" i="8"/>
  <c r="BJ54" i="8" s="1"/>
  <c r="BI54" i="8" s="1"/>
  <c r="BH54" i="8" s="1"/>
  <c r="BG54" i="8" s="1"/>
  <c r="BF54" i="8" s="1"/>
  <c r="BE54" i="8" s="1"/>
  <c r="BD54" i="8" s="1"/>
  <c r="BC54" i="8" s="1"/>
  <c r="BK26" i="8"/>
  <c r="BJ26" i="8" s="1"/>
  <c r="BI26" i="8" s="1"/>
  <c r="BH26" i="8" s="1"/>
  <c r="BG26" i="8" s="1"/>
  <c r="BF26" i="8" s="1"/>
  <c r="BE26" i="8" s="1"/>
  <c r="BD26" i="8" s="1"/>
  <c r="BC26" i="8" s="1"/>
  <c r="BK58" i="8"/>
  <c r="BJ58" i="8" s="1"/>
  <c r="BI58" i="8" s="1"/>
  <c r="BH58" i="8" s="1"/>
  <c r="BG58" i="8" s="1"/>
  <c r="BF58" i="8" s="1"/>
  <c r="BE58" i="8" s="1"/>
  <c r="BD58" i="8" s="1"/>
  <c r="BC58" i="8" s="1"/>
  <c r="BK105" i="8"/>
  <c r="BJ105" i="8" s="1"/>
  <c r="BI105" i="8" s="1"/>
  <c r="BH105" i="8" s="1"/>
  <c r="BG105" i="8" s="1"/>
  <c r="BF105" i="8" s="1"/>
  <c r="BE105" i="8" s="1"/>
  <c r="BD105" i="8" s="1"/>
  <c r="BC105" i="8" s="1"/>
  <c r="BK65" i="8"/>
  <c r="BJ65" i="8" s="1"/>
  <c r="BI65" i="8" s="1"/>
  <c r="BH65" i="8" s="1"/>
  <c r="BG65" i="8" s="1"/>
  <c r="BF65" i="8" s="1"/>
  <c r="BE65" i="8" s="1"/>
  <c r="BD65" i="8" s="1"/>
  <c r="BC65" i="8" s="1"/>
  <c r="BK17" i="8"/>
  <c r="BJ17" i="8" s="1"/>
  <c r="BI17" i="8" s="1"/>
  <c r="BH17" i="8" s="1"/>
  <c r="BG17" i="8" s="1"/>
  <c r="BF17" i="8" s="1"/>
  <c r="BE17" i="8" s="1"/>
  <c r="BD17" i="8" s="1"/>
  <c r="BC17" i="8" s="1"/>
  <c r="BK77" i="8"/>
  <c r="BJ77" i="8"/>
  <c r="BI77" i="8" s="1"/>
  <c r="BH77" i="8" s="1"/>
  <c r="BG77" i="8" s="1"/>
  <c r="BF77" i="8" s="1"/>
  <c r="BE77" i="8" s="1"/>
  <c r="BD77" i="8" s="1"/>
  <c r="BC77" i="8" s="1"/>
  <c r="BK108" i="8"/>
  <c r="BJ108" i="8" s="1"/>
  <c r="BI108" i="8" s="1"/>
  <c r="BH108" i="8" s="1"/>
  <c r="BG108" i="8" s="1"/>
  <c r="BF108" i="8" s="1"/>
  <c r="BE108" i="8" s="1"/>
  <c r="BD108" i="8" s="1"/>
  <c r="BC108" i="8" s="1"/>
  <c r="BK111" i="8"/>
  <c r="BJ111" i="8" s="1"/>
  <c r="BI111" i="8" s="1"/>
  <c r="BH111" i="8" s="1"/>
  <c r="BG111" i="8" s="1"/>
  <c r="BF111" i="8" s="1"/>
  <c r="BE111" i="8" s="1"/>
  <c r="BD111" i="8" s="1"/>
  <c r="BC111" i="8" s="1"/>
  <c r="R159" i="8"/>
  <c r="T159" i="8" s="1"/>
  <c r="R113" i="8"/>
  <c r="T113" i="8" s="1"/>
  <c r="AK86" i="8"/>
  <c r="R50" i="8"/>
  <c r="T50" i="8" s="1"/>
  <c r="R58" i="8"/>
  <c r="T58" i="8" s="1"/>
  <c r="R147" i="8"/>
  <c r="T147" i="8" s="1"/>
  <c r="BK51" i="8"/>
  <c r="BJ51" i="8" s="1"/>
  <c r="BI51" i="8" s="1"/>
  <c r="BH51" i="8" s="1"/>
  <c r="BG51" i="8" s="1"/>
  <c r="BF51" i="8" s="1"/>
  <c r="BE51" i="8" s="1"/>
  <c r="BD51" i="8" s="1"/>
  <c r="BC51" i="8" s="1"/>
  <c r="Z35" i="8"/>
  <c r="AU35" i="8"/>
  <c r="G59" i="8"/>
  <c r="P59" i="8"/>
  <c r="Z59" i="8"/>
  <c r="AU59" i="8"/>
  <c r="AT59" i="8" s="1"/>
  <c r="AS59" i="8" s="1"/>
  <c r="AR59" i="8" s="1"/>
  <c r="AQ59" i="8" s="1"/>
  <c r="AP59" i="8" s="1"/>
  <c r="AO59" i="8" s="1"/>
  <c r="AN59" i="8" s="1"/>
  <c r="AM59" i="8" s="1"/>
  <c r="AL59" i="8" s="1"/>
  <c r="BK6" i="8"/>
  <c r="BJ6" i="8" s="1"/>
  <c r="BI6" i="8" s="1"/>
  <c r="BH6" i="8" s="1"/>
  <c r="BG6" i="8" s="1"/>
  <c r="BF6" i="8" s="1"/>
  <c r="BE6" i="8" s="1"/>
  <c r="BD6" i="8" s="1"/>
  <c r="BC6" i="8" s="1"/>
  <c r="BK35" i="8"/>
  <c r="BJ35" i="8" s="1"/>
  <c r="BI35" i="8" s="1"/>
  <c r="BH35" i="8" s="1"/>
  <c r="BG35" i="8" s="1"/>
  <c r="BF35" i="8" s="1"/>
  <c r="BE35" i="8" s="1"/>
  <c r="BD35" i="8" s="1"/>
  <c r="BC35" i="8" s="1"/>
  <c r="BK68" i="8"/>
  <c r="BJ68" i="8" s="1"/>
  <c r="BI68" i="8" s="1"/>
  <c r="BH68" i="8" s="1"/>
  <c r="BG68" i="8" s="1"/>
  <c r="BF68" i="8" s="1"/>
  <c r="BE68" i="8" s="1"/>
  <c r="BD68" i="8" s="1"/>
  <c r="BC68" i="8" s="1"/>
  <c r="BK38" i="8"/>
  <c r="BJ38" i="8" s="1"/>
  <c r="BI38" i="8" s="1"/>
  <c r="BH38" i="8" s="1"/>
  <c r="BG38" i="8" s="1"/>
  <c r="BF38" i="8" s="1"/>
  <c r="BE38" i="8" s="1"/>
  <c r="BD38" i="8" s="1"/>
  <c r="BC38" i="8" s="1"/>
  <c r="BK120" i="8"/>
  <c r="BJ120" i="8" s="1"/>
  <c r="BI120" i="8" s="1"/>
  <c r="BH120" i="8" s="1"/>
  <c r="BG120" i="8" s="1"/>
  <c r="BF120" i="8" s="1"/>
  <c r="BE120" i="8" s="1"/>
  <c r="BD120" i="8" s="1"/>
  <c r="BC120" i="8" s="1"/>
  <c r="BK94" i="8"/>
  <c r="BJ94" i="8" s="1"/>
  <c r="BI94" i="8" s="1"/>
  <c r="BH94" i="8" s="1"/>
  <c r="BG94" i="8" s="1"/>
  <c r="BF94" i="8" s="1"/>
  <c r="BE94" i="8" s="1"/>
  <c r="BD94" i="8" s="1"/>
  <c r="BC94" i="8" s="1"/>
  <c r="BK28" i="8"/>
  <c r="BJ28" i="8" s="1"/>
  <c r="BI28" i="8" s="1"/>
  <c r="BH28" i="8" s="1"/>
  <c r="BG28" i="8" s="1"/>
  <c r="BF28" i="8" s="1"/>
  <c r="BE28" i="8" s="1"/>
  <c r="BD28" i="8" s="1"/>
  <c r="BC28" i="8" s="1"/>
  <c r="BK60" i="8"/>
  <c r="BJ60" i="8" s="1"/>
  <c r="BI60" i="8" s="1"/>
  <c r="BH60" i="8" s="1"/>
  <c r="BG60" i="8" s="1"/>
  <c r="BF60" i="8" s="1"/>
  <c r="BE60" i="8" s="1"/>
  <c r="BD60" i="8" s="1"/>
  <c r="BC60" i="8" s="1"/>
  <c r="BK110" i="8"/>
  <c r="BJ110" i="8" s="1"/>
  <c r="BI110" i="8" s="1"/>
  <c r="BH110" i="8" s="1"/>
  <c r="BG110" i="8" s="1"/>
  <c r="BF110" i="8" s="1"/>
  <c r="BE110" i="8" s="1"/>
  <c r="BD110" i="8" s="1"/>
  <c r="BC110" i="8" s="1"/>
  <c r="BK67" i="8"/>
  <c r="BJ67" i="8" s="1"/>
  <c r="BI67" i="8" s="1"/>
  <c r="BH67" i="8" s="1"/>
  <c r="BG67" i="8" s="1"/>
  <c r="BF67" i="8" s="1"/>
  <c r="BE67" i="8" s="1"/>
  <c r="BD67" i="8" s="1"/>
  <c r="BC67" i="8" s="1"/>
  <c r="BK23" i="8"/>
  <c r="BJ23" i="8" s="1"/>
  <c r="BI23" i="8" s="1"/>
  <c r="BH23" i="8" s="1"/>
  <c r="BG23" i="8" s="1"/>
  <c r="BF23" i="8" s="1"/>
  <c r="BE23" i="8" s="1"/>
  <c r="BD23" i="8" s="1"/>
  <c r="BC23" i="8" s="1"/>
  <c r="BK79" i="8"/>
  <c r="BJ79" i="8" s="1"/>
  <c r="BI79" i="8" s="1"/>
  <c r="BH79" i="8" s="1"/>
  <c r="BG79" i="8" s="1"/>
  <c r="BF79" i="8" s="1"/>
  <c r="BE79" i="8" s="1"/>
  <c r="BD79" i="8" s="1"/>
  <c r="BC79" i="8" s="1"/>
  <c r="BK116" i="8"/>
  <c r="BJ116" i="8" s="1"/>
  <c r="BI116" i="8" s="1"/>
  <c r="BH116" i="8" s="1"/>
  <c r="BG116" i="8" s="1"/>
  <c r="BF116" i="8" s="1"/>
  <c r="BE116" i="8" s="1"/>
  <c r="BD116" i="8" s="1"/>
  <c r="BC116" i="8" s="1"/>
  <c r="BK119" i="8"/>
  <c r="BJ119" i="8" s="1"/>
  <c r="BI119" i="8" s="1"/>
  <c r="BH119" i="8" s="1"/>
  <c r="BG119" i="8" s="1"/>
  <c r="BF119" i="8" s="1"/>
  <c r="BE119" i="8" s="1"/>
  <c r="BD119" i="8" s="1"/>
  <c r="BC119" i="8" s="1"/>
  <c r="P45" i="8"/>
  <c r="G45" i="8"/>
  <c r="Z45" i="8"/>
  <c r="AU45" i="8"/>
  <c r="AT45" i="8" s="1"/>
  <c r="AS45" i="8" s="1"/>
  <c r="AR45" i="8" s="1"/>
  <c r="AQ45" i="8" s="1"/>
  <c r="AP45" i="8" s="1"/>
  <c r="AO45" i="8" s="1"/>
  <c r="AN45" i="8" s="1"/>
  <c r="AM45" i="8" s="1"/>
  <c r="AL45" i="8" s="1"/>
  <c r="AZ78" i="8"/>
  <c r="AX78" i="8" s="1"/>
  <c r="H38" i="8"/>
  <c r="B38" i="8"/>
  <c r="BK109" i="8"/>
  <c r="BJ109" i="8" s="1"/>
  <c r="BI109" i="8" s="1"/>
  <c r="BH109" i="8" s="1"/>
  <c r="BG109" i="8" s="1"/>
  <c r="BF109" i="8" s="1"/>
  <c r="BE109" i="8" s="1"/>
  <c r="BD109" i="8" s="1"/>
  <c r="BC109" i="8" s="1"/>
  <c r="BK13" i="8"/>
  <c r="BJ13" i="8"/>
  <c r="BI13" i="8" s="1"/>
  <c r="BH13" i="8" s="1"/>
  <c r="BG13" i="8" s="1"/>
  <c r="BF13" i="8" s="1"/>
  <c r="BE13" i="8" s="1"/>
  <c r="BD13" i="8" s="1"/>
  <c r="BC13" i="8" s="1"/>
  <c r="BK40" i="8"/>
  <c r="BJ40" i="8" s="1"/>
  <c r="BI40" i="8" s="1"/>
  <c r="BH40" i="8" s="1"/>
  <c r="BG40" i="8" s="1"/>
  <c r="BF40" i="8" s="1"/>
  <c r="BE40" i="8" s="1"/>
  <c r="BD40" i="8" s="1"/>
  <c r="BC40" i="8" s="1"/>
  <c r="BK89" i="8"/>
  <c r="BJ89" i="8" s="1"/>
  <c r="BI89" i="8" s="1"/>
  <c r="BH89" i="8" s="1"/>
  <c r="BG89" i="8" s="1"/>
  <c r="BF89" i="8" s="1"/>
  <c r="BE89" i="8" s="1"/>
  <c r="BD89" i="8" s="1"/>
  <c r="BC89" i="8" s="1"/>
  <c r="BK46" i="8"/>
  <c r="BJ46" i="8"/>
  <c r="BI46" i="8" s="1"/>
  <c r="BH46" i="8" s="1"/>
  <c r="BG46" i="8" s="1"/>
  <c r="BF46" i="8" s="1"/>
  <c r="BE46" i="8" s="1"/>
  <c r="BD46" i="8" s="1"/>
  <c r="BC46" i="8" s="1"/>
  <c r="BK4" i="8"/>
  <c r="BJ4" i="8" s="1"/>
  <c r="BI4" i="8" s="1"/>
  <c r="BH4" i="8" s="1"/>
  <c r="BG4" i="8" s="1"/>
  <c r="BF4" i="8" s="1"/>
  <c r="BE4" i="8" s="1"/>
  <c r="BD4" i="8" s="1"/>
  <c r="BC4" i="8" s="1"/>
  <c r="BK107" i="8"/>
  <c r="BJ107" i="8" s="1"/>
  <c r="BI107" i="8" s="1"/>
  <c r="BH107" i="8" s="1"/>
  <c r="BG107" i="8" s="1"/>
  <c r="BF107" i="8" s="1"/>
  <c r="BE107" i="8" s="1"/>
  <c r="BD107" i="8" s="1"/>
  <c r="BC107" i="8" s="1"/>
  <c r="BK30" i="8"/>
  <c r="BJ30" i="8" s="1"/>
  <c r="BI30" i="8" s="1"/>
  <c r="BH30" i="8" s="1"/>
  <c r="BG30" i="8" s="1"/>
  <c r="BF30" i="8" s="1"/>
  <c r="BE30" i="8" s="1"/>
  <c r="BD30" i="8" s="1"/>
  <c r="BC30" i="8" s="1"/>
  <c r="BK63" i="8"/>
  <c r="BJ63" i="8" s="1"/>
  <c r="BI63" i="8" s="1"/>
  <c r="BH63" i="8" s="1"/>
  <c r="BG63" i="8" s="1"/>
  <c r="BF63" i="8" s="1"/>
  <c r="BE63" i="8" s="1"/>
  <c r="BD63" i="8" s="1"/>
  <c r="BC63" i="8" s="1"/>
  <c r="BK118" i="8"/>
  <c r="BJ118" i="8" s="1"/>
  <c r="BI118" i="8" s="1"/>
  <c r="BH118" i="8" s="1"/>
  <c r="BG118" i="8" s="1"/>
  <c r="BF118" i="8" s="1"/>
  <c r="BE118" i="8" s="1"/>
  <c r="BD118" i="8" s="1"/>
  <c r="BC118" i="8" s="1"/>
  <c r="BK100" i="8"/>
  <c r="BJ100" i="8" s="1"/>
  <c r="BI100" i="8" s="1"/>
  <c r="BH100" i="8" s="1"/>
  <c r="BG100" i="8" s="1"/>
  <c r="BF100" i="8" s="1"/>
  <c r="BE100" i="8" s="1"/>
  <c r="BD100" i="8" s="1"/>
  <c r="BC100" i="8" s="1"/>
  <c r="BK42" i="8"/>
  <c r="BJ42" i="8" s="1"/>
  <c r="BI42" i="8" s="1"/>
  <c r="BH42" i="8" s="1"/>
  <c r="BG42" i="8" s="1"/>
  <c r="BF42" i="8" s="1"/>
  <c r="BE42" i="8" s="1"/>
  <c r="BD42" i="8" s="1"/>
  <c r="BC42" i="8" s="1"/>
  <c r="BK81" i="8"/>
  <c r="BJ81" i="8" s="1"/>
  <c r="BI81" i="8" s="1"/>
  <c r="BH81" i="8" s="1"/>
  <c r="BG81" i="8" s="1"/>
  <c r="BF81" i="8" s="1"/>
  <c r="BE81" i="8" s="1"/>
  <c r="BD81" i="8" s="1"/>
  <c r="BC81" i="8" s="1"/>
  <c r="BK8" i="8"/>
  <c r="BJ8" i="8" s="1"/>
  <c r="BI8" i="8" s="1"/>
  <c r="BH8" i="8" s="1"/>
  <c r="BG8" i="8" s="1"/>
  <c r="BF8" i="8" s="1"/>
  <c r="BE8" i="8" s="1"/>
  <c r="BD8" i="8" s="1"/>
  <c r="BC8" i="8" s="1"/>
  <c r="BK84" i="8"/>
  <c r="BJ84" i="8" s="1"/>
  <c r="BI84" i="8" s="1"/>
  <c r="BH84" i="8" s="1"/>
  <c r="BG84" i="8" s="1"/>
  <c r="BF84" i="8" s="1"/>
  <c r="BE84" i="8" s="1"/>
  <c r="BD84" i="8" s="1"/>
  <c r="BC84" i="8" s="1"/>
  <c r="AZ16" i="8"/>
  <c r="AX16" i="8" s="1"/>
  <c r="R144" i="8"/>
  <c r="T144" i="8" s="1"/>
  <c r="AT76" i="8"/>
  <c r="AS76" i="8" s="1"/>
  <c r="AR76" i="8" s="1"/>
  <c r="AQ76" i="8" s="1"/>
  <c r="AP76" i="8" s="1"/>
  <c r="AO76" i="8" s="1"/>
  <c r="AN76" i="8" s="1"/>
  <c r="AM76" i="8" s="1"/>
  <c r="AL76" i="8" s="1"/>
  <c r="Z46" i="8"/>
  <c r="G46" i="8"/>
  <c r="AU46" i="8"/>
  <c r="AT46" i="8" s="1"/>
  <c r="AS46" i="8" s="1"/>
  <c r="AR46" i="8" s="1"/>
  <c r="AQ46" i="8" s="1"/>
  <c r="AP46" i="8" s="1"/>
  <c r="AO46" i="8" s="1"/>
  <c r="AN46" i="8" s="1"/>
  <c r="AM46" i="8" s="1"/>
  <c r="AL46" i="8" s="1"/>
  <c r="P46" i="8"/>
  <c r="BK96" i="8"/>
  <c r="BJ96" i="8" s="1"/>
  <c r="BI96" i="8" s="1"/>
  <c r="BH96" i="8" s="1"/>
  <c r="BG96" i="8" s="1"/>
  <c r="BF96" i="8" s="1"/>
  <c r="BE96" i="8" s="1"/>
  <c r="BD96" i="8" s="1"/>
  <c r="BC96" i="8" s="1"/>
  <c r="BK20" i="8"/>
  <c r="BJ20" i="8" s="1"/>
  <c r="BI20" i="8" s="1"/>
  <c r="BH20" i="8" s="1"/>
  <c r="BG20" i="8" s="1"/>
  <c r="BF20" i="8" s="1"/>
  <c r="BE20" i="8" s="1"/>
  <c r="BD20" i="8" s="1"/>
  <c r="BC20" i="8" s="1"/>
  <c r="BK48" i="8"/>
  <c r="BJ48" i="8" s="1"/>
  <c r="BI48" i="8" s="1"/>
  <c r="BH48" i="8" s="1"/>
  <c r="BG48" i="8" s="1"/>
  <c r="BF48" i="8" s="1"/>
  <c r="BE48" i="8" s="1"/>
  <c r="BD48" i="8" s="1"/>
  <c r="BC48" i="8" s="1"/>
  <c r="BK91" i="8"/>
  <c r="BJ91" i="8" s="1"/>
  <c r="BI91" i="8" s="1"/>
  <c r="BH91" i="8" s="1"/>
  <c r="BG91" i="8" s="1"/>
  <c r="BF91" i="8" s="1"/>
  <c r="BE91" i="8" s="1"/>
  <c r="BD91" i="8" s="1"/>
  <c r="BC91" i="8" s="1"/>
  <c r="BK56" i="8"/>
  <c r="BJ56" i="8"/>
  <c r="BI56" i="8" s="1"/>
  <c r="BH56" i="8" s="1"/>
  <c r="BG56" i="8" s="1"/>
  <c r="BF56" i="8" s="1"/>
  <c r="BE56" i="8" s="1"/>
  <c r="BD56" i="8" s="1"/>
  <c r="BC56" i="8" s="1"/>
  <c r="BK9" i="8"/>
  <c r="BJ9" i="8" s="1"/>
  <c r="BI9" i="8" s="1"/>
  <c r="BH9" i="8" s="1"/>
  <c r="BG9" i="8" s="1"/>
  <c r="BF9" i="8" s="1"/>
  <c r="BE9" i="8" s="1"/>
  <c r="BD9" i="8" s="1"/>
  <c r="BC9" i="8" s="1"/>
  <c r="BK115" i="8"/>
  <c r="BJ115" i="8" s="1"/>
  <c r="BI115" i="8" s="1"/>
  <c r="BH115" i="8" s="1"/>
  <c r="BG115" i="8" s="1"/>
  <c r="BF115" i="8" s="1"/>
  <c r="BE115" i="8" s="1"/>
  <c r="BD115" i="8" s="1"/>
  <c r="BC115" i="8" s="1"/>
  <c r="BK32" i="8"/>
  <c r="BJ32" i="8" s="1"/>
  <c r="BI32" i="8" s="1"/>
  <c r="BH32" i="8" s="1"/>
  <c r="BG32" i="8" s="1"/>
  <c r="BF32" i="8" s="1"/>
  <c r="BE32" i="8" s="1"/>
  <c r="BD32" i="8" s="1"/>
  <c r="BC32" i="8" s="1"/>
  <c r="BK69" i="8"/>
  <c r="BJ69" i="8" s="1"/>
  <c r="BI69" i="8" s="1"/>
  <c r="BH69" i="8" s="1"/>
  <c r="BG69" i="8" s="1"/>
  <c r="BF69" i="8" s="1"/>
  <c r="BE69" i="8" s="1"/>
  <c r="BD69" i="8" s="1"/>
  <c r="BC69" i="8" s="1"/>
  <c r="BK113" i="8"/>
  <c r="BJ113" i="8" s="1"/>
  <c r="BI113" i="8" s="1"/>
  <c r="BH113" i="8" s="1"/>
  <c r="BG113" i="8" s="1"/>
  <c r="BF113" i="8" s="1"/>
  <c r="BE113" i="8" s="1"/>
  <c r="BD113" i="8" s="1"/>
  <c r="BC113" i="8" s="1"/>
  <c r="BK50" i="8"/>
  <c r="BJ50" i="8" s="1"/>
  <c r="BI50" i="8" s="1"/>
  <c r="BH50" i="8" s="1"/>
  <c r="BG50" i="8" s="1"/>
  <c r="BF50" i="8" s="1"/>
  <c r="BE50" i="8" s="1"/>
  <c r="BD50" i="8" s="1"/>
  <c r="BC50" i="8" s="1"/>
  <c r="BK83" i="8"/>
  <c r="BJ83" i="8" s="1"/>
  <c r="BI83" i="8" s="1"/>
  <c r="BH83" i="8" s="1"/>
  <c r="BG83" i="8" s="1"/>
  <c r="BF83" i="8" s="1"/>
  <c r="BE83" i="8" s="1"/>
  <c r="BD83" i="8" s="1"/>
  <c r="BC83" i="8" s="1"/>
  <c r="BK37" i="8"/>
  <c r="BJ37" i="8" s="1"/>
  <c r="BI37" i="8" s="1"/>
  <c r="BH37" i="8" s="1"/>
  <c r="BG37" i="8" s="1"/>
  <c r="BF37" i="8" s="1"/>
  <c r="BE37" i="8" s="1"/>
  <c r="BD37" i="8" s="1"/>
  <c r="BC37" i="8" s="1"/>
  <c r="Z82" i="8"/>
  <c r="AU82" i="8"/>
  <c r="AT82" i="8" s="1"/>
  <c r="AS82" i="8" s="1"/>
  <c r="AR82" i="8" s="1"/>
  <c r="AQ82" i="8" s="1"/>
  <c r="AP82" i="8" s="1"/>
  <c r="AO82" i="8" s="1"/>
  <c r="AN82" i="8" s="1"/>
  <c r="AM82" i="8" s="1"/>
  <c r="AL82" i="8" s="1"/>
  <c r="O167" i="8"/>
  <c r="AT167" i="8"/>
  <c r="AS167" i="8" s="1"/>
  <c r="AR167" i="8" s="1"/>
  <c r="AQ167" i="8" s="1"/>
  <c r="AP167" i="8" s="1"/>
  <c r="AO167" i="8" s="1"/>
  <c r="AN167" i="8" s="1"/>
  <c r="AM167" i="8" s="1"/>
  <c r="AL167" i="8" s="1"/>
  <c r="AC167" i="8"/>
  <c r="H45" i="13"/>
  <c r="R36" i="13"/>
  <c r="T36" i="13" s="1"/>
  <c r="R127" i="13"/>
  <c r="T127" i="13" s="1"/>
  <c r="R102" i="13"/>
  <c r="T102" i="13" s="1"/>
  <c r="R125" i="13"/>
  <c r="T125" i="13" s="1"/>
  <c r="R114" i="13"/>
  <c r="T114" i="13" s="1"/>
  <c r="R40" i="13"/>
  <c r="T40" i="13" s="1"/>
  <c r="R86" i="13"/>
  <c r="T86" i="13" s="1"/>
  <c r="R163" i="13"/>
  <c r="T163" i="13" s="1"/>
  <c r="R58" i="13"/>
  <c r="T58" i="13" s="1"/>
  <c r="R31" i="13"/>
  <c r="T31" i="13" s="1"/>
  <c r="J87" i="13"/>
  <c r="B87" i="13"/>
  <c r="R150" i="13"/>
  <c r="T150" i="13" s="1"/>
  <c r="R55" i="13"/>
  <c r="T55" i="13" s="1"/>
  <c r="R159" i="13"/>
  <c r="T159" i="13" s="1"/>
  <c r="R164" i="13"/>
  <c r="T164" i="13" s="1"/>
  <c r="R51" i="13"/>
  <c r="T51" i="13" s="1"/>
  <c r="R26" i="13"/>
  <c r="T26" i="13" s="1"/>
  <c r="R65" i="13"/>
  <c r="T65" i="13" s="1"/>
  <c r="R23" i="13"/>
  <c r="T23" i="13" s="1"/>
  <c r="R37" i="13"/>
  <c r="T37" i="13" s="1"/>
  <c r="R153" i="13"/>
  <c r="T153" i="13" s="1"/>
  <c r="O161" i="13"/>
  <c r="AJ43" i="8"/>
  <c r="AI43" i="8"/>
  <c r="AK43" i="8"/>
  <c r="AK27" i="8"/>
  <c r="AK96" i="8"/>
  <c r="AJ96" i="8"/>
  <c r="AI96" i="8"/>
  <c r="AH96" i="8" s="1"/>
  <c r="AA96" i="8" s="1"/>
  <c r="AE96" i="8" s="1"/>
  <c r="AI143" i="8"/>
  <c r="AJ143" i="8"/>
  <c r="AK143" i="8"/>
  <c r="AJ70" i="8"/>
  <c r="AK70" i="8"/>
  <c r="AI70" i="8"/>
  <c r="AK146" i="8"/>
  <c r="AI146" i="8"/>
  <c r="AJ146" i="8"/>
  <c r="R142" i="8"/>
  <c r="T142" i="8" s="1"/>
  <c r="AI30" i="8"/>
  <c r="G85" i="8"/>
  <c r="Z85" i="8"/>
  <c r="AU85" i="8"/>
  <c r="P85" i="8"/>
  <c r="AC119" i="8"/>
  <c r="K119" i="8"/>
  <c r="R119" i="8"/>
  <c r="T119" i="8" s="1"/>
  <c r="R128" i="8"/>
  <c r="T128" i="8" s="1"/>
  <c r="R95" i="8"/>
  <c r="T95" i="8" s="1"/>
  <c r="AT74" i="8"/>
  <c r="AS74" i="8" s="1"/>
  <c r="AR74" i="8" s="1"/>
  <c r="AQ74" i="8" s="1"/>
  <c r="AP74" i="8" s="1"/>
  <c r="AO74" i="8" s="1"/>
  <c r="AN74" i="8" s="1"/>
  <c r="AM74" i="8" s="1"/>
  <c r="AL74" i="8" s="1"/>
  <c r="K131" i="8"/>
  <c r="AC131" i="8"/>
  <c r="P21" i="8"/>
  <c r="G21" i="8"/>
  <c r="AU21" i="8"/>
  <c r="Z21" i="8"/>
  <c r="AT55" i="8"/>
  <c r="AS55" i="8" s="1"/>
  <c r="AR55" i="8" s="1"/>
  <c r="AQ55" i="8" s="1"/>
  <c r="AP55" i="8" s="1"/>
  <c r="AO55" i="8" s="1"/>
  <c r="AN55" i="8" s="1"/>
  <c r="AM55" i="8" s="1"/>
  <c r="AL55" i="8" s="1"/>
  <c r="AT100" i="8"/>
  <c r="AS100" i="8" s="1"/>
  <c r="AR100" i="8" s="1"/>
  <c r="AQ100" i="8" s="1"/>
  <c r="AP100" i="8" s="1"/>
  <c r="AO100" i="8" s="1"/>
  <c r="AN100" i="8" s="1"/>
  <c r="AM100" i="8" s="1"/>
  <c r="AL100" i="8" s="1"/>
  <c r="AT135" i="8"/>
  <c r="AS135" i="8" s="1"/>
  <c r="AR135" i="8" s="1"/>
  <c r="AQ135" i="8" s="1"/>
  <c r="AP135" i="8" s="1"/>
  <c r="AO135" i="8" s="1"/>
  <c r="AN135" i="8" s="1"/>
  <c r="AM135" i="8" s="1"/>
  <c r="AL135" i="8" s="1"/>
  <c r="AT72" i="8"/>
  <c r="AS72" i="8" s="1"/>
  <c r="AR72" i="8" s="1"/>
  <c r="AQ72" i="8" s="1"/>
  <c r="AP72" i="8" s="1"/>
  <c r="AO72" i="8" s="1"/>
  <c r="AN72" i="8" s="1"/>
  <c r="AM72" i="8" s="1"/>
  <c r="AL72" i="8" s="1"/>
  <c r="I50" i="8"/>
  <c r="AC50" i="8"/>
  <c r="H35" i="8"/>
  <c r="AC35" i="8"/>
  <c r="AT103" i="8"/>
  <c r="AS103" i="8" s="1"/>
  <c r="AR103" i="8" s="1"/>
  <c r="AQ103" i="8" s="1"/>
  <c r="AP103" i="8" s="1"/>
  <c r="AO103" i="8" s="1"/>
  <c r="AN103" i="8" s="1"/>
  <c r="AM103" i="8" s="1"/>
  <c r="AL103" i="8" s="1"/>
  <c r="AT105" i="8"/>
  <c r="AS105" i="8" s="1"/>
  <c r="AR105" i="8" s="1"/>
  <c r="AQ105" i="8" s="1"/>
  <c r="AP105" i="8" s="1"/>
  <c r="AO105" i="8" s="1"/>
  <c r="AN105" i="8" s="1"/>
  <c r="AM105" i="8" s="1"/>
  <c r="AL105" i="8" s="1"/>
  <c r="AC82" i="8"/>
  <c r="K82" i="8"/>
  <c r="P102" i="8"/>
  <c r="AU102" i="8"/>
  <c r="Z102" i="8"/>
  <c r="G102" i="8"/>
  <c r="AC152" i="8"/>
  <c r="K152" i="8"/>
  <c r="B128" i="8"/>
  <c r="R39" i="8"/>
  <c r="T39" i="8" s="1"/>
  <c r="R73" i="8"/>
  <c r="T73" i="8" s="1"/>
  <c r="AC86" i="8"/>
  <c r="AI145" i="8"/>
  <c r="AJ145" i="8"/>
  <c r="AK145" i="8"/>
  <c r="G33" i="8"/>
  <c r="Z33" i="8"/>
  <c r="AU33" i="8"/>
  <c r="B33" i="8"/>
  <c r="P33" i="8"/>
  <c r="AC31" i="8"/>
  <c r="H31" i="8"/>
  <c r="AT106" i="8"/>
  <c r="AS106" i="8" s="1"/>
  <c r="AR106" i="8" s="1"/>
  <c r="AQ106" i="8" s="1"/>
  <c r="AP106" i="8" s="1"/>
  <c r="AO106" i="8" s="1"/>
  <c r="AN106" i="8" s="1"/>
  <c r="AM106" i="8" s="1"/>
  <c r="AL106" i="8" s="1"/>
  <c r="AC159" i="8"/>
  <c r="K128" i="8"/>
  <c r="AT24" i="8"/>
  <c r="AS24" i="8" s="1"/>
  <c r="AR24" i="8" s="1"/>
  <c r="AQ24" i="8" s="1"/>
  <c r="AP24" i="8" s="1"/>
  <c r="AO24" i="8" s="1"/>
  <c r="AN24" i="8" s="1"/>
  <c r="AM24" i="8" s="1"/>
  <c r="AL24" i="8" s="1"/>
  <c r="R135" i="8"/>
  <c r="T135" i="8" s="1"/>
  <c r="AT53" i="8"/>
  <c r="AS53" i="8" s="1"/>
  <c r="AR53" i="8" s="1"/>
  <c r="AQ53" i="8" s="1"/>
  <c r="AP53" i="8" s="1"/>
  <c r="AO53" i="8" s="1"/>
  <c r="AN53" i="8" s="1"/>
  <c r="AM53" i="8" s="1"/>
  <c r="AL53" i="8" s="1"/>
  <c r="R143" i="8"/>
  <c r="T143" i="8" s="1"/>
  <c r="AT58" i="8"/>
  <c r="AS58" i="8" s="1"/>
  <c r="AR58" i="8" s="1"/>
  <c r="AQ58" i="8" s="1"/>
  <c r="AP58" i="8" s="1"/>
  <c r="AO58" i="8" s="1"/>
  <c r="AN58" i="8" s="1"/>
  <c r="AM58" i="8" s="1"/>
  <c r="AL58" i="8" s="1"/>
  <c r="AC30" i="8"/>
  <c r="R31" i="8"/>
  <c r="T31" i="8" s="1"/>
  <c r="AT132" i="8"/>
  <c r="AS132" i="8" s="1"/>
  <c r="AR132" i="8" s="1"/>
  <c r="AQ132" i="8" s="1"/>
  <c r="AP132" i="8" s="1"/>
  <c r="AO132" i="8" s="1"/>
  <c r="AN132" i="8" s="1"/>
  <c r="AM132" i="8" s="1"/>
  <c r="AL132" i="8" s="1"/>
  <c r="R134" i="8"/>
  <c r="T134" i="8" s="1"/>
  <c r="R80" i="8"/>
  <c r="T80" i="8" s="1"/>
  <c r="R22" i="8"/>
  <c r="T22" i="8" s="1"/>
  <c r="D15" i="8"/>
  <c r="C19" i="8" s="1"/>
  <c r="R123" i="8"/>
  <c r="T123" i="8" s="1"/>
  <c r="R124" i="8"/>
  <c r="T124" i="8" s="1"/>
  <c r="G29" i="8"/>
  <c r="P29" i="8"/>
  <c r="Z29" i="8"/>
  <c r="AU29" i="8"/>
  <c r="B29" i="8"/>
  <c r="AT93" i="8"/>
  <c r="AS93" i="8" s="1"/>
  <c r="AR93" i="8" s="1"/>
  <c r="AQ93" i="8" s="1"/>
  <c r="AP93" i="8" s="1"/>
  <c r="AO93" i="8" s="1"/>
  <c r="AN93" i="8" s="1"/>
  <c r="AM93" i="8" s="1"/>
  <c r="AL93" i="8" s="1"/>
  <c r="K135" i="8"/>
  <c r="AC135" i="8"/>
  <c r="AT83" i="8"/>
  <c r="AS83" i="8" s="1"/>
  <c r="AR83" i="8" s="1"/>
  <c r="AQ83" i="8" s="1"/>
  <c r="AP83" i="8" s="1"/>
  <c r="AO83" i="8" s="1"/>
  <c r="AN83" i="8" s="1"/>
  <c r="AM83" i="8" s="1"/>
  <c r="AL83" i="8" s="1"/>
  <c r="B34" i="8"/>
  <c r="H34" i="8"/>
  <c r="K147" i="8"/>
  <c r="AC147" i="8"/>
  <c r="Z67" i="8"/>
  <c r="P67" i="8"/>
  <c r="R67" i="8" s="1"/>
  <c r="T67" i="8" s="1"/>
  <c r="AU67" i="8"/>
  <c r="R165" i="8"/>
  <c r="T165" i="8" s="1"/>
  <c r="G42" i="8"/>
  <c r="Z42" i="8"/>
  <c r="AU42" i="8"/>
  <c r="P42" i="8"/>
  <c r="AU40" i="8"/>
  <c r="P40" i="8"/>
  <c r="Z40" i="8"/>
  <c r="G40" i="8"/>
  <c r="AT116" i="8"/>
  <c r="AS116" i="8" s="1"/>
  <c r="AR116" i="8" s="1"/>
  <c r="AQ116" i="8" s="1"/>
  <c r="AP116" i="8" s="1"/>
  <c r="AO116" i="8" s="1"/>
  <c r="AN116" i="8" s="1"/>
  <c r="AM116" i="8" s="1"/>
  <c r="AL116" i="8" s="1"/>
  <c r="K93" i="8"/>
  <c r="AH50" i="8"/>
  <c r="AB50" i="8" s="1"/>
  <c r="AH127" i="8"/>
  <c r="AB127" i="8" s="1"/>
  <c r="R43" i="8"/>
  <c r="T43" i="8" s="1"/>
  <c r="R83" i="8"/>
  <c r="T83" i="8" s="1"/>
  <c r="AC83" i="8"/>
  <c r="K83" i="8"/>
  <c r="AT34" i="8"/>
  <c r="AS34" i="8" s="1"/>
  <c r="AR34" i="8" s="1"/>
  <c r="AQ34" i="8" s="1"/>
  <c r="AP34" i="8" s="1"/>
  <c r="AO34" i="8" s="1"/>
  <c r="AN34" i="8" s="1"/>
  <c r="AM34" i="8" s="1"/>
  <c r="AL34" i="8" s="1"/>
  <c r="I58" i="8"/>
  <c r="AC58" i="8"/>
  <c r="AC55" i="8"/>
  <c r="I55" i="8"/>
  <c r="K144" i="8"/>
  <c r="AC144" i="8"/>
  <c r="AC95" i="8"/>
  <c r="K95" i="8"/>
  <c r="R161" i="8"/>
  <c r="T161" i="8" s="1"/>
  <c r="G54" i="8"/>
  <c r="Z54" i="8"/>
  <c r="P54" i="8"/>
  <c r="AU54" i="8"/>
  <c r="G71" i="8"/>
  <c r="Z71" i="8"/>
  <c r="P71" i="8"/>
  <c r="AU71" i="8"/>
  <c r="AT71" i="8" s="1"/>
  <c r="AS71" i="8" s="1"/>
  <c r="AR71" i="8" s="1"/>
  <c r="AQ71" i="8" s="1"/>
  <c r="AP71" i="8" s="1"/>
  <c r="AO71" i="8" s="1"/>
  <c r="AN71" i="8" s="1"/>
  <c r="AM71" i="8" s="1"/>
  <c r="AL71" i="8" s="1"/>
  <c r="AI71" i="8" s="1"/>
  <c r="B43" i="8"/>
  <c r="AC43" i="8"/>
  <c r="H43" i="8"/>
  <c r="R152" i="8"/>
  <c r="T152" i="8" s="1"/>
  <c r="AK134" i="8"/>
  <c r="AJ134" i="8"/>
  <c r="AI134" i="8"/>
  <c r="AC105" i="8"/>
  <c r="R115" i="13"/>
  <c r="T115" i="13" s="1"/>
  <c r="R91" i="13"/>
  <c r="T91" i="13" s="1"/>
  <c r="R80" i="13"/>
  <c r="T80" i="13" s="1"/>
  <c r="R156" i="13"/>
  <c r="T156" i="13" s="1"/>
  <c r="R42" i="13"/>
  <c r="T42" i="13" s="1"/>
  <c r="R57" i="13"/>
  <c r="T57" i="13" s="1"/>
  <c r="R32" i="13"/>
  <c r="T32" i="13" s="1"/>
  <c r="R44" i="13"/>
  <c r="T44" i="13" s="1"/>
  <c r="R133" i="13"/>
  <c r="T133" i="13" s="1"/>
  <c r="R67" i="13"/>
  <c r="T67" i="13" s="1"/>
  <c r="R146" i="13"/>
  <c r="T146" i="13" s="1"/>
  <c r="H44" i="13"/>
  <c r="B44" i="13"/>
  <c r="R130" i="13"/>
  <c r="T130" i="13" s="1"/>
  <c r="K130" i="13"/>
  <c r="R56" i="13"/>
  <c r="T56" i="13" s="1"/>
  <c r="R108" i="13"/>
  <c r="T108" i="13" s="1"/>
  <c r="R78" i="13"/>
  <c r="T78" i="13" s="1"/>
  <c r="B43" i="13"/>
  <c r="H43" i="13"/>
  <c r="H26" i="13"/>
  <c r="B26" i="13"/>
  <c r="J65" i="13"/>
  <c r="B65" i="13"/>
  <c r="R33" i="13"/>
  <c r="T33" i="13" s="1"/>
  <c r="R92" i="13"/>
  <c r="T92" i="13" s="1"/>
  <c r="R149" i="13"/>
  <c r="T149" i="13" s="1"/>
  <c r="R68" i="13"/>
  <c r="T68" i="13" s="1"/>
  <c r="R136" i="13"/>
  <c r="T136" i="13" s="1"/>
  <c r="R47" i="13"/>
  <c r="T47" i="13" s="1"/>
  <c r="R79" i="13"/>
  <c r="T79" i="13" s="1"/>
  <c r="R139" i="13"/>
  <c r="T139" i="13" s="1"/>
  <c r="K139" i="13"/>
  <c r="K121" i="13"/>
  <c r="R167" i="13"/>
  <c r="T167" i="13" s="1"/>
  <c r="R162" i="13"/>
  <c r="T162" i="13" s="1"/>
  <c r="R103" i="13"/>
  <c r="T103" i="13" s="1"/>
  <c r="R100" i="13"/>
  <c r="T100" i="13" s="1"/>
  <c r="R94" i="13"/>
  <c r="T94" i="13" s="1"/>
  <c r="H37" i="13"/>
  <c r="B37" i="13"/>
  <c r="R116" i="13"/>
  <c r="T116" i="13" s="1"/>
  <c r="R96" i="13"/>
  <c r="T96" i="13" s="1"/>
  <c r="B129" i="13"/>
  <c r="K129" i="13"/>
  <c r="E12" i="13"/>
  <c r="R73" i="13"/>
  <c r="T73" i="13" s="1"/>
  <c r="R135" i="13"/>
  <c r="T135" i="13" s="1"/>
  <c r="H40" i="13"/>
  <c r="B40" i="13"/>
  <c r="R129" i="13"/>
  <c r="T129" i="13" s="1"/>
  <c r="R105" i="13"/>
  <c r="T105" i="13" s="1"/>
  <c r="R45" i="13"/>
  <c r="T45" i="13" s="1"/>
  <c r="K127" i="13"/>
  <c r="B127" i="13"/>
  <c r="O162" i="13"/>
  <c r="O163" i="13"/>
  <c r="O164" i="13"/>
  <c r="O162" i="8"/>
  <c r="O161" i="8"/>
  <c r="O163" i="8"/>
  <c r="AI163" i="8"/>
  <c r="AJ163" i="8"/>
  <c r="AK163" i="8"/>
  <c r="AJ162" i="8"/>
  <c r="AI162" i="8"/>
  <c r="AK162" i="8"/>
  <c r="K162" i="8"/>
  <c r="AC162" i="8"/>
  <c r="R162" i="8"/>
  <c r="T162" i="8" s="1"/>
  <c r="AT161" i="8"/>
  <c r="AS161" i="8" s="1"/>
  <c r="AR161" i="8" s="1"/>
  <c r="AQ161" i="8" s="1"/>
  <c r="AP161" i="8" s="1"/>
  <c r="AO161" i="8" s="1"/>
  <c r="AN161" i="8" s="1"/>
  <c r="AM161" i="8" s="1"/>
  <c r="AL161" i="8" s="1"/>
  <c r="K161" i="8"/>
  <c r="AC161" i="8"/>
  <c r="O165" i="13"/>
  <c r="O166" i="13"/>
  <c r="O167" i="13"/>
  <c r="R165" i="13"/>
  <c r="T165" i="13" s="1"/>
  <c r="R166" i="13"/>
  <c r="T166" i="13" s="1"/>
  <c r="O165" i="8"/>
  <c r="O164" i="8"/>
  <c r="O166" i="8"/>
  <c r="AI166" i="8"/>
  <c r="AJ166" i="8"/>
  <c r="AK166" i="8"/>
  <c r="AK165" i="8"/>
  <c r="AI165" i="8"/>
  <c r="AJ165" i="8"/>
  <c r="K164" i="8"/>
  <c r="AC164" i="8"/>
  <c r="AC165" i="8"/>
  <c r="R164" i="8"/>
  <c r="T164" i="8" s="1"/>
  <c r="AT164" i="8"/>
  <c r="AS164" i="8" s="1"/>
  <c r="AR164" i="8" s="1"/>
  <c r="AQ164" i="8" s="1"/>
  <c r="AP164" i="8" s="1"/>
  <c r="AO164" i="8" s="1"/>
  <c r="AN164" i="8" s="1"/>
  <c r="AM164" i="8" s="1"/>
  <c r="AL164" i="8" s="1"/>
  <c r="R106" i="13"/>
  <c r="T106" i="13" s="1"/>
  <c r="R160" i="13"/>
  <c r="T160" i="13" s="1"/>
  <c r="R50" i="13"/>
  <c r="T50" i="13" s="1"/>
  <c r="R131" i="13"/>
  <c r="T131" i="13" s="1"/>
  <c r="B42" i="13"/>
  <c r="H42" i="13"/>
  <c r="R144" i="13"/>
  <c r="T144" i="13" s="1"/>
  <c r="R126" i="13"/>
  <c r="T126" i="13" s="1"/>
  <c r="K126" i="13"/>
  <c r="B126" i="13"/>
  <c r="R123" i="13"/>
  <c r="T123" i="13" s="1"/>
  <c r="R90" i="13"/>
  <c r="T90" i="13" s="1"/>
  <c r="R110" i="13"/>
  <c r="T110" i="13" s="1"/>
  <c r="R63" i="13"/>
  <c r="T63" i="13" s="1"/>
  <c r="R70" i="13"/>
  <c r="T70" i="13" s="1"/>
  <c r="R132" i="13"/>
  <c r="T132" i="13" s="1"/>
  <c r="B34" i="13"/>
  <c r="H34" i="13"/>
  <c r="R95" i="13"/>
  <c r="T95" i="13" s="1"/>
  <c r="R93" i="13"/>
  <c r="T93" i="13" s="1"/>
  <c r="R124" i="13"/>
  <c r="T124" i="13" s="1"/>
  <c r="R46" i="13"/>
  <c r="T46" i="13" s="1"/>
  <c r="R140" i="13"/>
  <c r="T140" i="13" s="1"/>
  <c r="R81" i="13"/>
  <c r="T81" i="13" s="1"/>
  <c r="R48" i="13"/>
  <c r="T48" i="13" s="1"/>
  <c r="R138" i="13"/>
  <c r="T138" i="13" s="1"/>
  <c r="R30" i="13"/>
  <c r="T30" i="13" s="1"/>
  <c r="R98" i="13"/>
  <c r="T98" i="13" s="1"/>
  <c r="H46" i="13"/>
  <c r="B46" i="13"/>
  <c r="K119" i="13"/>
  <c r="R119" i="13"/>
  <c r="T119" i="13" s="1"/>
  <c r="B48" i="13"/>
  <c r="H48" i="13"/>
  <c r="R54" i="13"/>
  <c r="T54" i="13" s="1"/>
  <c r="R145" i="13"/>
  <c r="T145" i="13" s="1"/>
  <c r="K136" i="13"/>
  <c r="B136" i="13"/>
  <c r="R52" i="13"/>
  <c r="T52" i="13" s="1"/>
  <c r="K151" i="13"/>
  <c r="R151" i="13"/>
  <c r="T151" i="13" s="1"/>
  <c r="H47" i="13"/>
  <c r="B47" i="13"/>
  <c r="R122" i="13"/>
  <c r="T122" i="13" s="1"/>
  <c r="R84" i="13"/>
  <c r="T84" i="13" s="1"/>
  <c r="R28" i="13"/>
  <c r="T28" i="13" s="1"/>
  <c r="C16" i="13"/>
  <c r="D18" i="13" s="1"/>
  <c r="O157" i="13"/>
  <c r="O158" i="13"/>
  <c r="O159" i="13"/>
  <c r="O70" i="13"/>
  <c r="O130" i="13"/>
  <c r="C15" i="13"/>
  <c r="C18" i="13" s="1"/>
  <c r="O82" i="13"/>
  <c r="O160" i="13"/>
  <c r="O111" i="13"/>
  <c r="O116" i="13"/>
  <c r="O119" i="13"/>
  <c r="O123" i="13"/>
  <c r="O144" i="13"/>
  <c r="O134" i="13"/>
  <c r="O81" i="13"/>
  <c r="O93" i="13"/>
  <c r="O69" i="13"/>
  <c r="O86" i="13"/>
  <c r="O106" i="13"/>
  <c r="O41" i="13"/>
  <c r="O37" i="13"/>
  <c r="O90" i="13"/>
  <c r="O76" i="13"/>
  <c r="O137" i="13"/>
  <c r="O31" i="13"/>
  <c r="O89" i="13"/>
  <c r="O35" i="13"/>
  <c r="O97" i="13"/>
  <c r="O44" i="13"/>
  <c r="O112" i="13"/>
  <c r="O155" i="13"/>
  <c r="O62" i="13"/>
  <c r="O149" i="13"/>
  <c r="O152" i="13"/>
  <c r="O141" i="13"/>
  <c r="O150" i="13"/>
  <c r="O34" i="13"/>
  <c r="O73" i="13"/>
  <c r="O51" i="13"/>
  <c r="O29" i="13"/>
  <c r="O98" i="13"/>
  <c r="O28" i="13"/>
  <c r="O145" i="13"/>
  <c r="O32" i="13"/>
  <c r="O153" i="13"/>
  <c r="O45" i="13"/>
  <c r="O57" i="13"/>
  <c r="O56" i="13"/>
  <c r="O126" i="13"/>
  <c r="O48" i="13"/>
  <c r="O120" i="13"/>
  <c r="O46" i="13"/>
  <c r="O36" i="13"/>
  <c r="O117" i="13"/>
  <c r="O132" i="13"/>
  <c r="O54" i="13"/>
  <c r="O84" i="13"/>
  <c r="O33" i="13"/>
  <c r="O105" i="13"/>
  <c r="O42" i="13"/>
  <c r="O113" i="13"/>
  <c r="O52" i="13"/>
  <c r="O138" i="13"/>
  <c r="O58" i="13"/>
  <c r="O83" i="13"/>
  <c r="O50" i="13"/>
  <c r="O61" i="13"/>
  <c r="O131" i="13"/>
  <c r="O103" i="13"/>
  <c r="O72" i="13"/>
  <c r="O85" i="13"/>
  <c r="O124" i="13"/>
  <c r="O139" i="13"/>
  <c r="O59" i="13"/>
  <c r="O91" i="13"/>
  <c r="O64" i="13"/>
  <c r="O99" i="13"/>
  <c r="O94" i="13"/>
  <c r="O114" i="13"/>
  <c r="O66" i="13"/>
  <c r="O43" i="13"/>
  <c r="O60" i="13"/>
  <c r="O146" i="13"/>
  <c r="O63" i="13"/>
  <c r="O115" i="13"/>
  <c r="O101" i="13"/>
  <c r="O143" i="13"/>
  <c r="O87" i="13"/>
  <c r="O95" i="13"/>
  <c r="O107" i="13"/>
  <c r="O122" i="13"/>
  <c r="O77" i="13"/>
  <c r="O65" i="13"/>
  <c r="O40" i="13"/>
  <c r="O129" i="13"/>
  <c r="O148" i="13"/>
  <c r="O80" i="13"/>
  <c r="O92" i="13"/>
  <c r="O135" i="13"/>
  <c r="O147" i="13"/>
  <c r="O142" i="13"/>
  <c r="O30" i="13"/>
  <c r="O49" i="13"/>
  <c r="O39" i="13"/>
  <c r="O109" i="13"/>
  <c r="O127" i="13"/>
  <c r="O102" i="13"/>
  <c r="O121" i="13"/>
  <c r="O136" i="13"/>
  <c r="O75" i="13"/>
  <c r="O88" i="13"/>
  <c r="O38" i="13"/>
  <c r="O100" i="13"/>
  <c r="O110" i="13"/>
  <c r="O71" i="13"/>
  <c r="O53" i="13"/>
  <c r="O128" i="13"/>
  <c r="O154" i="13"/>
  <c r="O67" i="13"/>
  <c r="O156" i="13"/>
  <c r="O96" i="13"/>
  <c r="O108" i="13"/>
  <c r="O151" i="13"/>
  <c r="O55" i="13"/>
  <c r="O47" i="13"/>
  <c r="O74" i="13"/>
  <c r="O68" i="13"/>
  <c r="O78" i="13"/>
  <c r="O125" i="13"/>
  <c r="O140" i="13"/>
  <c r="O118" i="13"/>
  <c r="O133" i="13"/>
  <c r="O79" i="13"/>
  <c r="O104" i="13"/>
  <c r="R158" i="13"/>
  <c r="T158" i="13" s="1"/>
  <c r="K158" i="13"/>
  <c r="AI151" i="8"/>
  <c r="AJ151" i="8"/>
  <c r="AK151" i="8"/>
  <c r="AK153" i="8"/>
  <c r="AJ153" i="8"/>
  <c r="AI153" i="8"/>
  <c r="AK101" i="8"/>
  <c r="AJ101" i="8"/>
  <c r="AI101" i="8"/>
  <c r="AK95" i="8"/>
  <c r="AI95" i="8"/>
  <c r="AJ95" i="8"/>
  <c r="AI149" i="8"/>
  <c r="AK149" i="8"/>
  <c r="AJ149" i="8"/>
  <c r="AI144" i="8"/>
  <c r="AJ144" i="8"/>
  <c r="AK144" i="8"/>
  <c r="AI137" i="8"/>
  <c r="AK137" i="8"/>
  <c r="AJ137" i="8"/>
  <c r="AJ155" i="8"/>
  <c r="AK155" i="8"/>
  <c r="AI155" i="8"/>
  <c r="AJ147" i="8"/>
  <c r="AI147" i="8"/>
  <c r="AK147" i="8"/>
  <c r="AK141" i="8"/>
  <c r="AJ141" i="8"/>
  <c r="AI141" i="8"/>
  <c r="AT80" i="8"/>
  <c r="AS80" i="8" s="1"/>
  <c r="AR80" i="8" s="1"/>
  <c r="AQ80" i="8" s="1"/>
  <c r="AP80" i="8" s="1"/>
  <c r="AO80" i="8" s="1"/>
  <c r="AN80" i="8" s="1"/>
  <c r="AM80" i="8" s="1"/>
  <c r="AL80" i="8" s="1"/>
  <c r="R136" i="8"/>
  <c r="T136" i="8" s="1"/>
  <c r="AC136" i="8"/>
  <c r="K136" i="8"/>
  <c r="B136" i="8"/>
  <c r="AU79" i="8"/>
  <c r="P79" i="8"/>
  <c r="G79" i="8"/>
  <c r="Z79" i="8"/>
  <c r="K132" i="8"/>
  <c r="AC132" i="8"/>
  <c r="R146" i="8"/>
  <c r="T146" i="8" s="1"/>
  <c r="R53" i="8"/>
  <c r="T53" i="8" s="1"/>
  <c r="Z104" i="8"/>
  <c r="P104" i="8"/>
  <c r="AU104" i="8"/>
  <c r="G104" i="8"/>
  <c r="AT139" i="8"/>
  <c r="AS139" i="8" s="1"/>
  <c r="AR139" i="8" s="1"/>
  <c r="AQ139" i="8" s="1"/>
  <c r="AP139" i="8" s="1"/>
  <c r="AO139" i="8" s="1"/>
  <c r="AN139" i="8" s="1"/>
  <c r="AM139" i="8" s="1"/>
  <c r="AL139" i="8" s="1"/>
  <c r="R56" i="8"/>
  <c r="T56" i="8" s="1"/>
  <c r="AC93" i="8"/>
  <c r="R93" i="8"/>
  <c r="T93" i="8" s="1"/>
  <c r="AT73" i="8"/>
  <c r="AS73" i="8" s="1"/>
  <c r="AR73" i="8" s="1"/>
  <c r="AQ73" i="8" s="1"/>
  <c r="AP73" i="8" s="1"/>
  <c r="AO73" i="8" s="1"/>
  <c r="AN73" i="8" s="1"/>
  <c r="AM73" i="8" s="1"/>
  <c r="AL73" i="8" s="1"/>
  <c r="R127" i="8"/>
  <c r="T127" i="8" s="1"/>
  <c r="AC138" i="8"/>
  <c r="K138" i="8"/>
  <c r="R26" i="8"/>
  <c r="T26" i="8" s="1"/>
  <c r="AT110" i="8"/>
  <c r="AS110" i="8" s="1"/>
  <c r="AR110" i="8" s="1"/>
  <c r="AQ110" i="8" s="1"/>
  <c r="AP110" i="8" s="1"/>
  <c r="AO110" i="8" s="1"/>
  <c r="AN110" i="8" s="1"/>
  <c r="AM110" i="8" s="1"/>
  <c r="AL110" i="8" s="1"/>
  <c r="AT62" i="8"/>
  <c r="AS62" i="8" s="1"/>
  <c r="AR62" i="8" s="1"/>
  <c r="AQ62" i="8" s="1"/>
  <c r="AP62" i="8" s="1"/>
  <c r="AO62" i="8" s="1"/>
  <c r="AN62" i="8" s="1"/>
  <c r="AM62" i="8" s="1"/>
  <c r="AL62" i="8" s="1"/>
  <c r="R149" i="8"/>
  <c r="T149" i="8" s="1"/>
  <c r="AH30" i="8"/>
  <c r="AT136" i="8"/>
  <c r="AS136" i="8" s="1"/>
  <c r="AR136" i="8" s="1"/>
  <c r="AQ136" i="8" s="1"/>
  <c r="AP136" i="8" s="1"/>
  <c r="AO136" i="8" s="1"/>
  <c r="AN136" i="8" s="1"/>
  <c r="AM136" i="8" s="1"/>
  <c r="AL136" i="8" s="1"/>
  <c r="K127" i="8"/>
  <c r="AC127" i="8"/>
  <c r="B127" i="8"/>
  <c r="AC120" i="8"/>
  <c r="K120" i="8"/>
  <c r="R112" i="8"/>
  <c r="T112" i="8" s="1"/>
  <c r="AC112" i="8"/>
  <c r="K134" i="8"/>
  <c r="AC134" i="8"/>
  <c r="R150" i="8"/>
  <c r="T150" i="8" s="1"/>
  <c r="AC150" i="8"/>
  <c r="AC38" i="8"/>
  <c r="R38" i="8"/>
  <c r="T38" i="8" s="1"/>
  <c r="K80" i="8"/>
  <c r="AC80" i="8"/>
  <c r="AT117" i="8"/>
  <c r="AS117" i="8" s="1"/>
  <c r="AR117" i="8" s="1"/>
  <c r="AQ117" i="8" s="1"/>
  <c r="AP117" i="8" s="1"/>
  <c r="AO117" i="8" s="1"/>
  <c r="AN117" i="8" s="1"/>
  <c r="AM117" i="8" s="1"/>
  <c r="AL117" i="8" s="1"/>
  <c r="I53" i="8"/>
  <c r="AC53" i="8"/>
  <c r="K139" i="8"/>
  <c r="AC139" i="8"/>
  <c r="R139" i="8"/>
  <c r="T139" i="8" s="1"/>
  <c r="B22" i="8"/>
  <c r="H22" i="8"/>
  <c r="AC22" i="8"/>
  <c r="G63" i="8"/>
  <c r="P63" i="8"/>
  <c r="AU63" i="8"/>
  <c r="Z63" i="8"/>
  <c r="AT109" i="8"/>
  <c r="AS109" i="8" s="1"/>
  <c r="AR109" i="8" s="1"/>
  <c r="AQ109" i="8" s="1"/>
  <c r="AP109" i="8" s="1"/>
  <c r="AO109" i="8" s="1"/>
  <c r="AN109" i="8" s="1"/>
  <c r="AM109" i="8" s="1"/>
  <c r="AL109" i="8" s="1"/>
  <c r="AC56" i="8"/>
  <c r="H56" i="8"/>
  <c r="R115" i="8"/>
  <c r="T115" i="8" s="1"/>
  <c r="D16" i="8"/>
  <c r="D19" i="8" s="1"/>
  <c r="P78" i="8"/>
  <c r="G78" i="8"/>
  <c r="AU78" i="8"/>
  <c r="Z78" i="8"/>
  <c r="K129" i="8"/>
  <c r="B129" i="8"/>
  <c r="AC129" i="8"/>
  <c r="AT156" i="8"/>
  <c r="AS156" i="8" s="1"/>
  <c r="AR156" i="8" s="1"/>
  <c r="AQ156" i="8" s="1"/>
  <c r="AP156" i="8" s="1"/>
  <c r="AO156" i="8" s="1"/>
  <c r="AN156" i="8" s="1"/>
  <c r="AM156" i="8" s="1"/>
  <c r="AL156" i="8" s="1"/>
  <c r="R94" i="8"/>
  <c r="T94" i="8" s="1"/>
  <c r="B130" i="8"/>
  <c r="AC130" i="8"/>
  <c r="K130" i="8"/>
  <c r="K67" i="8"/>
  <c r="AT26" i="8"/>
  <c r="AS26" i="8" s="1"/>
  <c r="AR26" i="8" s="1"/>
  <c r="AQ26" i="8" s="1"/>
  <c r="AP26" i="8" s="1"/>
  <c r="AO26" i="8" s="1"/>
  <c r="AN26" i="8" s="1"/>
  <c r="AM26" i="8" s="1"/>
  <c r="AL26" i="8" s="1"/>
  <c r="R110" i="8"/>
  <c r="T110" i="8" s="1"/>
  <c r="K149" i="8"/>
  <c r="AC149" i="8"/>
  <c r="AB140" i="8"/>
  <c r="AA140" i="8"/>
  <c r="AE140" i="8" s="1"/>
  <c r="K146" i="8"/>
  <c r="AC146" i="8"/>
  <c r="AT84" i="8"/>
  <c r="AS84" i="8" s="1"/>
  <c r="AR84" i="8" s="1"/>
  <c r="AQ84" i="8" s="1"/>
  <c r="AP84" i="8" s="1"/>
  <c r="AO84" i="8" s="1"/>
  <c r="AN84" i="8" s="1"/>
  <c r="AM84" i="8" s="1"/>
  <c r="AL84" i="8" s="1"/>
  <c r="AT115" i="8"/>
  <c r="AS115" i="8" s="1"/>
  <c r="AR115" i="8" s="1"/>
  <c r="AQ115" i="8" s="1"/>
  <c r="AP115" i="8" s="1"/>
  <c r="AO115" i="8" s="1"/>
  <c r="AN115" i="8" s="1"/>
  <c r="AM115" i="8" s="1"/>
  <c r="AL115" i="8" s="1"/>
  <c r="AT138" i="8"/>
  <c r="AS138" i="8" s="1"/>
  <c r="AR138" i="8" s="1"/>
  <c r="AQ138" i="8" s="1"/>
  <c r="AP138" i="8" s="1"/>
  <c r="AO138" i="8" s="1"/>
  <c r="AN138" i="8" s="1"/>
  <c r="AM138" i="8" s="1"/>
  <c r="AL138" i="8" s="1"/>
  <c r="R70" i="8"/>
  <c r="T70" i="8" s="1"/>
  <c r="AC70" i="8"/>
  <c r="AT150" i="8"/>
  <c r="AS150" i="8" s="1"/>
  <c r="AR150" i="8" s="1"/>
  <c r="AQ150" i="8" s="1"/>
  <c r="AP150" i="8" s="1"/>
  <c r="AO150" i="8" s="1"/>
  <c r="AN150" i="8" s="1"/>
  <c r="AM150" i="8" s="1"/>
  <c r="AL150" i="8" s="1"/>
  <c r="AT38" i="8"/>
  <c r="AS38" i="8" s="1"/>
  <c r="AR38" i="8" s="1"/>
  <c r="AQ38" i="8" s="1"/>
  <c r="AP38" i="8" s="1"/>
  <c r="AO38" i="8" s="1"/>
  <c r="AN38" i="8" s="1"/>
  <c r="AM38" i="8" s="1"/>
  <c r="AL38" i="8" s="1"/>
  <c r="AT98" i="8"/>
  <c r="AS98" i="8" s="1"/>
  <c r="AR98" i="8" s="1"/>
  <c r="AQ98" i="8" s="1"/>
  <c r="AP98" i="8" s="1"/>
  <c r="AO98" i="8" s="1"/>
  <c r="AN98" i="8" s="1"/>
  <c r="AM98" i="8" s="1"/>
  <c r="AL98" i="8" s="1"/>
  <c r="R117" i="8"/>
  <c r="T117" i="8" s="1"/>
  <c r="AC117" i="8"/>
  <c r="H41" i="8"/>
  <c r="B41" i="8"/>
  <c r="R25" i="8"/>
  <c r="T25" i="8" s="1"/>
  <c r="AC81" i="8"/>
  <c r="K81" i="8"/>
  <c r="AT56" i="8"/>
  <c r="AS56" i="8" s="1"/>
  <c r="AR56" i="8" s="1"/>
  <c r="AQ56" i="8" s="1"/>
  <c r="AP56" i="8" s="1"/>
  <c r="AO56" i="8" s="1"/>
  <c r="AN56" i="8" s="1"/>
  <c r="AM56" i="8" s="1"/>
  <c r="AL56" i="8" s="1"/>
  <c r="AC99" i="8"/>
  <c r="K99" i="8"/>
  <c r="AC118" i="8"/>
  <c r="K118" i="8"/>
  <c r="AT148" i="8"/>
  <c r="AS148" i="8" s="1"/>
  <c r="AR148" i="8" s="1"/>
  <c r="AQ148" i="8" s="1"/>
  <c r="AP148" i="8" s="1"/>
  <c r="AO148" i="8" s="1"/>
  <c r="AN148" i="8" s="1"/>
  <c r="AM148" i="8" s="1"/>
  <c r="AL148" i="8" s="1"/>
  <c r="AT129" i="8"/>
  <c r="AS129" i="8" s="1"/>
  <c r="AR129" i="8" s="1"/>
  <c r="AQ129" i="8" s="1"/>
  <c r="AP129" i="8" s="1"/>
  <c r="AO129" i="8" s="1"/>
  <c r="AN129" i="8" s="1"/>
  <c r="AM129" i="8" s="1"/>
  <c r="AL129" i="8" s="1"/>
  <c r="AT94" i="8"/>
  <c r="AS94" i="8" s="1"/>
  <c r="AR94" i="8" s="1"/>
  <c r="AQ94" i="8" s="1"/>
  <c r="AP94" i="8" s="1"/>
  <c r="AO94" i="8" s="1"/>
  <c r="AN94" i="8" s="1"/>
  <c r="AM94" i="8" s="1"/>
  <c r="AL94" i="8" s="1"/>
  <c r="AT130" i="8"/>
  <c r="AS130" i="8"/>
  <c r="AR130" i="8" s="1"/>
  <c r="AQ130" i="8" s="1"/>
  <c r="AP130" i="8" s="1"/>
  <c r="AO130" i="8" s="1"/>
  <c r="AN130" i="8" s="1"/>
  <c r="AM130" i="8" s="1"/>
  <c r="AL130" i="8" s="1"/>
  <c r="K62" i="8"/>
  <c r="AC62" i="8"/>
  <c r="AA154" i="8"/>
  <c r="AE154" i="8" s="1"/>
  <c r="AB154" i="8"/>
  <c r="AB48" i="8"/>
  <c r="AA48" i="8"/>
  <c r="AE48" i="8" s="1"/>
  <c r="K125" i="8"/>
  <c r="AC125" i="8"/>
  <c r="G47" i="8"/>
  <c r="Z47" i="8"/>
  <c r="AU47" i="8"/>
  <c r="P47" i="8"/>
  <c r="P44" i="8"/>
  <c r="AU44" i="8"/>
  <c r="Z44" i="8"/>
  <c r="G44" i="8"/>
  <c r="H23" i="8"/>
  <c r="B23" i="8"/>
  <c r="AC23" i="8"/>
  <c r="AC110" i="8"/>
  <c r="K110" i="8"/>
  <c r="AC88" i="8"/>
  <c r="K88" i="8"/>
  <c r="R122" i="8"/>
  <c r="T122" i="8" s="1"/>
  <c r="AC122" i="8"/>
  <c r="AC114" i="8"/>
  <c r="K114" i="8"/>
  <c r="R114" i="8"/>
  <c r="T114" i="8" s="1"/>
  <c r="AC142" i="8"/>
  <c r="K142" i="8"/>
  <c r="AT25" i="8"/>
  <c r="AS25" i="8"/>
  <c r="AR25" i="8" s="1"/>
  <c r="AQ25" i="8" s="1"/>
  <c r="AP25" i="8" s="1"/>
  <c r="AO25" i="8" s="1"/>
  <c r="AN25" i="8" s="1"/>
  <c r="AM25" i="8" s="1"/>
  <c r="AL25" i="8" s="1"/>
  <c r="R81" i="8"/>
  <c r="T81" i="8" s="1"/>
  <c r="AT39" i="8"/>
  <c r="AS39" i="8" s="1"/>
  <c r="AR39" i="8" s="1"/>
  <c r="AQ39" i="8" s="1"/>
  <c r="AP39" i="8" s="1"/>
  <c r="AO39" i="8" s="1"/>
  <c r="AN39" i="8" s="1"/>
  <c r="AM39" i="8" s="1"/>
  <c r="AL39" i="8" s="1"/>
  <c r="R99" i="8"/>
  <c r="T99" i="8" s="1"/>
  <c r="AT118" i="8"/>
  <c r="AS118" i="8" s="1"/>
  <c r="AR118" i="8" s="1"/>
  <c r="AQ118" i="8" s="1"/>
  <c r="AP118" i="8" s="1"/>
  <c r="AO118" i="8" s="1"/>
  <c r="AN118" i="8" s="1"/>
  <c r="AM118" i="8" s="1"/>
  <c r="AL118" i="8" s="1"/>
  <c r="K148" i="8"/>
  <c r="AC148" i="8"/>
  <c r="AC84" i="8"/>
  <c r="K94" i="8"/>
  <c r="AC94" i="8"/>
  <c r="K137" i="8"/>
  <c r="AC137" i="8"/>
  <c r="K124" i="8"/>
  <c r="AC124" i="8"/>
  <c r="AT90" i="8"/>
  <c r="AS90" i="8" s="1"/>
  <c r="AR90" i="8" s="1"/>
  <c r="AQ90" i="8" s="1"/>
  <c r="AP90" i="8" s="1"/>
  <c r="AO90" i="8" s="1"/>
  <c r="AN90" i="8" s="1"/>
  <c r="AM90" i="8" s="1"/>
  <c r="AL90" i="8" s="1"/>
  <c r="K113" i="8"/>
  <c r="AC113" i="8"/>
  <c r="AC153" i="8"/>
  <c r="AB126" i="8"/>
  <c r="AA126" i="8"/>
  <c r="AE126" i="8" s="1"/>
  <c r="AB128" i="8"/>
  <c r="AA128" i="8"/>
  <c r="AE128" i="8" s="1"/>
  <c r="AH28" i="8"/>
  <c r="AB87" i="8"/>
  <c r="AA87" i="8"/>
  <c r="AE87" i="8" s="1"/>
  <c r="AC89" i="8"/>
  <c r="K89" i="8"/>
  <c r="AC156" i="8"/>
  <c r="K156" i="8"/>
  <c r="AK107" i="8"/>
  <c r="AI107" i="8"/>
  <c r="AJ107" i="8"/>
  <c r="AT160" i="8"/>
  <c r="AS160" i="8" s="1"/>
  <c r="AR160" i="8" s="1"/>
  <c r="AQ160" i="8" s="1"/>
  <c r="AP160" i="8" s="1"/>
  <c r="AO160" i="8" s="1"/>
  <c r="AN160" i="8" s="1"/>
  <c r="AM160" i="8" s="1"/>
  <c r="AL160" i="8" s="1"/>
  <c r="AT125" i="8"/>
  <c r="AS125" i="8" s="1"/>
  <c r="AR125" i="8" s="1"/>
  <c r="AQ125" i="8" s="1"/>
  <c r="AP125" i="8" s="1"/>
  <c r="AO125" i="8" s="1"/>
  <c r="AN125" i="8" s="1"/>
  <c r="AM125" i="8" s="1"/>
  <c r="AL125" i="8" s="1"/>
  <c r="K145" i="8"/>
  <c r="AC145" i="8"/>
  <c r="L76" i="8"/>
  <c r="AC76" i="8"/>
  <c r="AC98" i="8"/>
  <c r="K98" i="8"/>
  <c r="AT41" i="8"/>
  <c r="AS41" i="8" s="1"/>
  <c r="AR41" i="8" s="1"/>
  <c r="AQ41" i="8" s="1"/>
  <c r="AP41" i="8" s="1"/>
  <c r="AO41" i="8" s="1"/>
  <c r="AN41" i="8" s="1"/>
  <c r="AM41" i="8" s="1"/>
  <c r="AL41" i="8" s="1"/>
  <c r="AT114" i="8"/>
  <c r="AS114" i="8" s="1"/>
  <c r="AR114" i="8" s="1"/>
  <c r="AQ114" i="8" s="1"/>
  <c r="AP114" i="8" s="1"/>
  <c r="AO114" i="8" s="1"/>
  <c r="AN114" i="8" s="1"/>
  <c r="AM114" i="8" s="1"/>
  <c r="AL114" i="8" s="1"/>
  <c r="AT142" i="8"/>
  <c r="AS142" i="8" s="1"/>
  <c r="AR142" i="8" s="1"/>
  <c r="AQ142" i="8" s="1"/>
  <c r="AP142" i="8" s="1"/>
  <c r="AO142" i="8" s="1"/>
  <c r="AN142" i="8" s="1"/>
  <c r="AM142" i="8" s="1"/>
  <c r="AL142" i="8" s="1"/>
  <c r="AT81" i="8"/>
  <c r="AS81" i="8" s="1"/>
  <c r="AR81" i="8" s="1"/>
  <c r="AQ81" i="8" s="1"/>
  <c r="AP81" i="8" s="1"/>
  <c r="AO81" i="8" s="1"/>
  <c r="AN81" i="8" s="1"/>
  <c r="AM81" i="8" s="1"/>
  <c r="AL81" i="8" s="1"/>
  <c r="AC39" i="8"/>
  <c r="H39" i="8"/>
  <c r="AT61" i="8"/>
  <c r="AS61" i="8" s="1"/>
  <c r="AR61" i="8" s="1"/>
  <c r="AQ61" i="8" s="1"/>
  <c r="AP61" i="8" s="1"/>
  <c r="AO61" i="8" s="1"/>
  <c r="AN61" i="8" s="1"/>
  <c r="AM61" i="8" s="1"/>
  <c r="AL61" i="8" s="1"/>
  <c r="AT99" i="8"/>
  <c r="AS99" i="8" s="1"/>
  <c r="AR99" i="8" s="1"/>
  <c r="AQ99" i="8" s="1"/>
  <c r="AP99" i="8" s="1"/>
  <c r="AO99" i="8" s="1"/>
  <c r="AN99" i="8" s="1"/>
  <c r="AM99" i="8" s="1"/>
  <c r="AL99" i="8" s="1"/>
  <c r="R118" i="8"/>
  <c r="T118" i="8" s="1"/>
  <c r="R23" i="8"/>
  <c r="T23" i="8" s="1"/>
  <c r="R137" i="8"/>
  <c r="T137" i="8" s="1"/>
  <c r="R90" i="8"/>
  <c r="T90" i="8" s="1"/>
  <c r="AT91" i="8"/>
  <c r="AS91" i="8" s="1"/>
  <c r="AR91" i="8" s="1"/>
  <c r="AQ91" i="8" s="1"/>
  <c r="AP91" i="8" s="1"/>
  <c r="AO91" i="8" s="1"/>
  <c r="AN91" i="8" s="1"/>
  <c r="AM91" i="8" s="1"/>
  <c r="AL91" i="8" s="1"/>
  <c r="AC96" i="8"/>
  <c r="R96" i="8"/>
  <c r="T96" i="8" s="1"/>
  <c r="K96" i="8"/>
  <c r="AC92" i="8"/>
  <c r="K92" i="8"/>
  <c r="B26" i="8"/>
  <c r="H26" i="8"/>
  <c r="AC26" i="8"/>
  <c r="AA69" i="8"/>
  <c r="AE69" i="8" s="1"/>
  <c r="AB69" i="8"/>
  <c r="G51" i="8"/>
  <c r="Z51" i="8"/>
  <c r="AU51" i="8"/>
  <c r="P51" i="8"/>
  <c r="Z57" i="8"/>
  <c r="P57" i="8"/>
  <c r="G57" i="8"/>
  <c r="AU57" i="8"/>
  <c r="R101" i="8"/>
  <c r="T101" i="8" s="1"/>
  <c r="R125" i="8"/>
  <c r="T125" i="8" s="1"/>
  <c r="R92" i="8"/>
  <c r="T92" i="8" s="1"/>
  <c r="B25" i="8"/>
  <c r="H25" i="8"/>
  <c r="AC25" i="8"/>
  <c r="R89" i="8"/>
  <c r="T89" i="8" s="1"/>
  <c r="AT123" i="8"/>
  <c r="AS123" i="8" s="1"/>
  <c r="AR123" i="8" s="1"/>
  <c r="AQ123" i="8" s="1"/>
  <c r="AP123" i="8" s="1"/>
  <c r="AO123" i="8" s="1"/>
  <c r="AN123" i="8" s="1"/>
  <c r="AM123" i="8" s="1"/>
  <c r="AL123" i="8" s="1"/>
  <c r="AT23" i="8"/>
  <c r="AS23" i="8" s="1"/>
  <c r="AR23" i="8" s="1"/>
  <c r="AQ23" i="8" s="1"/>
  <c r="AP23" i="8" s="1"/>
  <c r="AO23" i="8" s="1"/>
  <c r="AN23" i="8" s="1"/>
  <c r="AM23" i="8" s="1"/>
  <c r="AL23" i="8" s="1"/>
  <c r="AC109" i="8"/>
  <c r="K109" i="8"/>
  <c r="Z49" i="8"/>
  <c r="G49" i="8"/>
  <c r="AU49" i="8"/>
  <c r="P49" i="8"/>
  <c r="AU97" i="8"/>
  <c r="P97" i="8"/>
  <c r="G97" i="8"/>
  <c r="Z97" i="8"/>
  <c r="R141" i="8"/>
  <c r="T141" i="8" s="1"/>
  <c r="AC141" i="8"/>
  <c r="K90" i="8"/>
  <c r="AC90" i="8"/>
  <c r="AC91" i="8"/>
  <c r="K91" i="8"/>
  <c r="AT113" i="8"/>
  <c r="AS113" i="8" s="1"/>
  <c r="AR113" i="8" s="1"/>
  <c r="AQ113" i="8" s="1"/>
  <c r="AP113" i="8" s="1"/>
  <c r="AO113" i="8" s="1"/>
  <c r="AN113" i="8" s="1"/>
  <c r="AM113" i="8" s="1"/>
  <c r="AL113" i="8" s="1"/>
  <c r="AA111" i="8"/>
  <c r="AE111" i="8" s="1"/>
  <c r="AU77" i="8"/>
  <c r="P77" i="8"/>
  <c r="G77" i="8"/>
  <c r="Z77" i="8"/>
  <c r="AC101" i="8"/>
  <c r="K101" i="8"/>
  <c r="AA119" i="8"/>
  <c r="AE119" i="8" s="1"/>
  <c r="AB119" i="8"/>
  <c r="AT120" i="8"/>
  <c r="AS120" i="8" s="1"/>
  <c r="AR120" i="8" s="1"/>
  <c r="AQ120" i="8" s="1"/>
  <c r="AP120" i="8" s="1"/>
  <c r="AO120" i="8" s="1"/>
  <c r="AN120" i="8" s="1"/>
  <c r="AM120" i="8" s="1"/>
  <c r="AL120" i="8" s="1"/>
  <c r="Z75" i="8"/>
  <c r="P75" i="8"/>
  <c r="AU75" i="8"/>
  <c r="G75" i="8"/>
  <c r="AT112" i="8"/>
  <c r="AS112" i="8" s="1"/>
  <c r="AR112" i="8" s="1"/>
  <c r="AQ112" i="8" s="1"/>
  <c r="AP112" i="8" s="1"/>
  <c r="AO112" i="8" s="1"/>
  <c r="AN112" i="8" s="1"/>
  <c r="AM112" i="8" s="1"/>
  <c r="AL112" i="8" s="1"/>
  <c r="AT92" i="8"/>
  <c r="AS92" i="8" s="1"/>
  <c r="AR92" i="8" s="1"/>
  <c r="AQ92" i="8" s="1"/>
  <c r="AP92" i="8" s="1"/>
  <c r="AO92" i="8" s="1"/>
  <c r="AN92" i="8" s="1"/>
  <c r="AM92" i="8" s="1"/>
  <c r="AL92" i="8" s="1"/>
  <c r="AC115" i="8"/>
  <c r="K115" i="8"/>
  <c r="K123" i="8"/>
  <c r="AC123" i="8"/>
  <c r="R109" i="8"/>
  <c r="T109" i="8" s="1"/>
  <c r="K73" i="8"/>
  <c r="AC73" i="8"/>
  <c r="AT124" i="8"/>
  <c r="AS124" i="8" s="1"/>
  <c r="AR124" i="8" s="1"/>
  <c r="AQ124" i="8" s="1"/>
  <c r="AP124" i="8" s="1"/>
  <c r="AO124" i="8" s="1"/>
  <c r="AN124" i="8" s="1"/>
  <c r="AM124" i="8" s="1"/>
  <c r="AL124" i="8" s="1"/>
  <c r="R91" i="8"/>
  <c r="T91" i="8" s="1"/>
  <c r="AI37" i="8"/>
  <c r="AK37" i="8"/>
  <c r="AJ37" i="8"/>
  <c r="AI65" i="8"/>
  <c r="AJ65" i="8"/>
  <c r="AK65" i="8"/>
  <c r="C16" i="8"/>
  <c r="D18" i="8" s="1"/>
  <c r="O158" i="8"/>
  <c r="O159" i="8"/>
  <c r="O157" i="8"/>
  <c r="O94" i="8"/>
  <c r="O44" i="8"/>
  <c r="O85" i="8"/>
  <c r="O72" i="8"/>
  <c r="O67" i="8"/>
  <c r="O156" i="8"/>
  <c r="O98" i="8"/>
  <c r="O102" i="8"/>
  <c r="O150" i="8"/>
  <c r="O151" i="8"/>
  <c r="O91" i="8"/>
  <c r="O78" i="8"/>
  <c r="O130" i="8"/>
  <c r="O87" i="8"/>
  <c r="O45" i="8"/>
  <c r="O143" i="8"/>
  <c r="O124" i="8"/>
  <c r="O114" i="8"/>
  <c r="O140" i="8"/>
  <c r="O80" i="8"/>
  <c r="O116" i="8"/>
  <c r="O29" i="8"/>
  <c r="O89" i="8"/>
  <c r="O65" i="8"/>
  <c r="O99" i="8"/>
  <c r="O35" i="8"/>
  <c r="O93" i="8"/>
  <c r="O107" i="8"/>
  <c r="O73" i="8"/>
  <c r="O68" i="8"/>
  <c r="O160" i="8"/>
  <c r="O30" i="8"/>
  <c r="O138" i="8"/>
  <c r="O31" i="8"/>
  <c r="O142" i="8"/>
  <c r="O48" i="8"/>
  <c r="O60" i="8"/>
  <c r="O131" i="8"/>
  <c r="O95" i="8"/>
  <c r="O63" i="8"/>
  <c r="O103" i="8"/>
  <c r="O28" i="8"/>
  <c r="O123" i="8"/>
  <c r="O139" i="8"/>
  <c r="O128" i="8"/>
  <c r="O70" i="8"/>
  <c r="O43" i="8"/>
  <c r="O84" i="8"/>
  <c r="O47" i="8"/>
  <c r="O83" i="8"/>
  <c r="O115" i="8"/>
  <c r="O101" i="8"/>
  <c r="O108" i="8"/>
  <c r="O74" i="8"/>
  <c r="O69" i="8"/>
  <c r="O155" i="8"/>
  <c r="O55" i="8"/>
  <c r="O33" i="8"/>
  <c r="O64" i="8"/>
  <c r="O71" i="8"/>
  <c r="O56" i="8"/>
  <c r="O77" i="8"/>
  <c r="O37" i="8"/>
  <c r="O137" i="8"/>
  <c r="O154" i="8"/>
  <c r="O144" i="8"/>
  <c r="O92" i="8"/>
  <c r="O109" i="8"/>
  <c r="O59" i="8"/>
  <c r="O38" i="8"/>
  <c r="O88" i="8"/>
  <c r="O148" i="8"/>
  <c r="O145" i="8"/>
  <c r="O100" i="8"/>
  <c r="O117" i="8"/>
  <c r="O36" i="8"/>
  <c r="O110" i="8"/>
  <c r="O50" i="8"/>
  <c r="O112" i="8"/>
  <c r="O76" i="8"/>
  <c r="O97" i="8"/>
  <c r="O46" i="8"/>
  <c r="O111" i="8"/>
  <c r="O119" i="8"/>
  <c r="O66" i="8"/>
  <c r="O49" i="8"/>
  <c r="O127" i="8"/>
  <c r="O39" i="8"/>
  <c r="O96" i="8"/>
  <c r="O152" i="8"/>
  <c r="O149" i="8"/>
  <c r="O129" i="8"/>
  <c r="O118" i="8"/>
  <c r="O141" i="8"/>
  <c r="O120" i="8"/>
  <c r="O58" i="8"/>
  <c r="O113" i="8"/>
  <c r="O106" i="8"/>
  <c r="O86" i="8"/>
  <c r="O52" i="8"/>
  <c r="O79" i="8"/>
  <c r="O135" i="8"/>
  <c r="O104" i="8"/>
  <c r="O57" i="8"/>
  <c r="O53" i="8"/>
  <c r="O40" i="8"/>
  <c r="O105" i="8"/>
  <c r="O136" i="8"/>
  <c r="O153" i="8"/>
  <c r="O32" i="8"/>
  <c r="O54" i="8"/>
  <c r="O132" i="8"/>
  <c r="O122" i="8"/>
  <c r="O147" i="8"/>
  <c r="O75" i="8"/>
  <c r="O81" i="8"/>
  <c r="O51" i="8"/>
  <c r="C15" i="8"/>
  <c r="O90" i="8"/>
  <c r="O146" i="8"/>
  <c r="O126" i="8"/>
  <c r="O82" i="8"/>
  <c r="O61" i="8"/>
  <c r="O41" i="8"/>
  <c r="O121" i="8"/>
  <c r="O125" i="8"/>
  <c r="O34" i="8"/>
  <c r="O62" i="8"/>
  <c r="O134" i="8"/>
  <c r="O133" i="8"/>
  <c r="O42" i="8"/>
  <c r="AI159" i="8"/>
  <c r="AJ159" i="8"/>
  <c r="AK159" i="8"/>
  <c r="AJ158" i="8"/>
  <c r="AI158" i="8"/>
  <c r="AK158" i="8"/>
  <c r="AT157" i="8"/>
  <c r="AS157" i="8" s="1"/>
  <c r="AR157" i="8" s="1"/>
  <c r="AQ157" i="8" s="1"/>
  <c r="AP157" i="8" s="1"/>
  <c r="AO157" i="8" s="1"/>
  <c r="AN157" i="8" s="1"/>
  <c r="AM157" i="8" s="1"/>
  <c r="AL157" i="8" s="1"/>
  <c r="K157" i="8"/>
  <c r="AC157" i="8"/>
  <c r="K158" i="8"/>
  <c r="AC158" i="8"/>
  <c r="R158" i="8"/>
  <c r="T158" i="8" s="1"/>
  <c r="R157" i="8"/>
  <c r="T157" i="8" s="1"/>
  <c r="AI175" i="8" l="1"/>
  <c r="AJ175" i="8"/>
  <c r="AK175" i="8"/>
  <c r="AJ174" i="8"/>
  <c r="AK174" i="8"/>
  <c r="AI174" i="8"/>
  <c r="AH174" i="8" s="1"/>
  <c r="AI171" i="8"/>
  <c r="AH171" i="8" s="1"/>
  <c r="AJ171" i="8"/>
  <c r="AK171" i="8"/>
  <c r="AA172" i="8"/>
  <c r="AE172" i="8" s="1"/>
  <c r="AH173" i="8"/>
  <c r="AK88" i="8"/>
  <c r="AJ88" i="8"/>
  <c r="AI88" i="8"/>
  <c r="AE86" i="8"/>
  <c r="AC72" i="8"/>
  <c r="R86" i="8"/>
  <c r="T86" i="8" s="1"/>
  <c r="R64" i="8"/>
  <c r="T64" i="8" s="1"/>
  <c r="AA131" i="8"/>
  <c r="AE131" i="8" s="1"/>
  <c r="AB131" i="8"/>
  <c r="AK152" i="8"/>
  <c r="AI152" i="8"/>
  <c r="AK108" i="8"/>
  <c r="AI108" i="8"/>
  <c r="AJ108" i="8"/>
  <c r="AC41" i="8"/>
  <c r="R68" i="8"/>
  <c r="T68" i="8" s="1"/>
  <c r="AB86" i="8"/>
  <c r="AH60" i="8"/>
  <c r="AC108" i="8"/>
  <c r="K108" i="8"/>
  <c r="R108" i="8"/>
  <c r="T108" i="8" s="1"/>
  <c r="AJ152" i="8"/>
  <c r="AH152" i="8" s="1"/>
  <c r="R52" i="8"/>
  <c r="T52" i="8" s="1"/>
  <c r="R32" i="8"/>
  <c r="T32" i="8" s="1"/>
  <c r="L103" i="8"/>
  <c r="AC103" i="8"/>
  <c r="R29" i="8"/>
  <c r="T29" i="8" s="1"/>
  <c r="R102" i="8"/>
  <c r="T102" i="8" s="1"/>
  <c r="AI27" i="8"/>
  <c r="R59" i="8"/>
  <c r="T59" i="8" s="1"/>
  <c r="AH170" i="8"/>
  <c r="AB170" i="8" s="1"/>
  <c r="AC68" i="8"/>
  <c r="K68" i="8"/>
  <c r="AT64" i="8"/>
  <c r="AS64" i="8" s="1"/>
  <c r="AR64" i="8" s="1"/>
  <c r="AQ64" i="8" s="1"/>
  <c r="AP64" i="8" s="1"/>
  <c r="AO64" i="8" s="1"/>
  <c r="AN64" i="8" s="1"/>
  <c r="AM64" i="8" s="1"/>
  <c r="AL64" i="8" s="1"/>
  <c r="AJ66" i="8"/>
  <c r="AK66" i="8"/>
  <c r="AI66" i="8"/>
  <c r="AH66" i="8" s="1"/>
  <c r="AB66" i="8" s="1"/>
  <c r="R75" i="8"/>
  <c r="T75" i="8" s="1"/>
  <c r="AH155" i="8"/>
  <c r="AB155" i="8" s="1"/>
  <c r="AJ169" i="8"/>
  <c r="AH169" i="8" s="1"/>
  <c r="AA169" i="8" s="1"/>
  <c r="AE169" i="8" s="1"/>
  <c r="AC66" i="8"/>
  <c r="K66" i="8"/>
  <c r="AI68" i="8"/>
  <c r="AJ68" i="8"/>
  <c r="AK68" i="8"/>
  <c r="K64" i="8"/>
  <c r="B64" i="8"/>
  <c r="AC64" i="8"/>
  <c r="AJ89" i="8"/>
  <c r="AI89" i="8"/>
  <c r="AK89" i="8"/>
  <c r="AI168" i="8"/>
  <c r="AJ168" i="8"/>
  <c r="AK168" i="8"/>
  <c r="BA32" i="8"/>
  <c r="BB32" i="8"/>
  <c r="BA8" i="8"/>
  <c r="BB8" i="8"/>
  <c r="BA118" i="8"/>
  <c r="BB118" i="8"/>
  <c r="BA4" i="8"/>
  <c r="BB4" i="8"/>
  <c r="BA79" i="8"/>
  <c r="BB79" i="8"/>
  <c r="BA60" i="8"/>
  <c r="BB60" i="8"/>
  <c r="BA35" i="8"/>
  <c r="BB35" i="8"/>
  <c r="BA77" i="8"/>
  <c r="BB77" i="8"/>
  <c r="BB58" i="8"/>
  <c r="BA58" i="8"/>
  <c r="BB22" i="8"/>
  <c r="BA22" i="8"/>
  <c r="BB31" i="8"/>
  <c r="BA31" i="8"/>
  <c r="BB95" i="8"/>
  <c r="BA95" i="8"/>
  <c r="BB41" i="8"/>
  <c r="BA41" i="8"/>
  <c r="BB29" i="8"/>
  <c r="BA29" i="8"/>
  <c r="BB87" i="8"/>
  <c r="BA87" i="8"/>
  <c r="BA14" i="8"/>
  <c r="BB14" i="8"/>
  <c r="BA57" i="8"/>
  <c r="BB57" i="8"/>
  <c r="BA85" i="8"/>
  <c r="BB85" i="8"/>
  <c r="BB34" i="8"/>
  <c r="BA34" i="8"/>
  <c r="AK133" i="8"/>
  <c r="AJ133" i="8"/>
  <c r="AI133" i="8"/>
  <c r="BA115" i="8"/>
  <c r="BB115" i="8"/>
  <c r="BA81" i="8"/>
  <c r="BB81" i="8"/>
  <c r="BA46" i="8"/>
  <c r="BB46" i="8"/>
  <c r="BB23" i="8"/>
  <c r="BA23" i="8"/>
  <c r="BB66" i="8"/>
  <c r="BA66" i="8"/>
  <c r="BA98" i="8"/>
  <c r="BB98" i="8"/>
  <c r="BB15" i="8"/>
  <c r="BA15" i="8"/>
  <c r="BA49" i="8"/>
  <c r="BB49" i="8"/>
  <c r="BB39" i="8"/>
  <c r="BA39" i="8"/>
  <c r="AI121" i="8"/>
  <c r="AJ121" i="8"/>
  <c r="AK121" i="8"/>
  <c r="BB27" i="8"/>
  <c r="BA27" i="8"/>
  <c r="BB62" i="8"/>
  <c r="BA62" i="8"/>
  <c r="BB11" i="8"/>
  <c r="BA11" i="8"/>
  <c r="BA82" i="8"/>
  <c r="BB82" i="8"/>
  <c r="AH107" i="8"/>
  <c r="AA107" i="8" s="1"/>
  <c r="AE107" i="8" s="1"/>
  <c r="BA37" i="8"/>
  <c r="BB37" i="8"/>
  <c r="BA9" i="8"/>
  <c r="BB9" i="8"/>
  <c r="BB109" i="8"/>
  <c r="BA109" i="8"/>
  <c r="BB28" i="8"/>
  <c r="BA28" i="8"/>
  <c r="BB26" i="8"/>
  <c r="BA26" i="8"/>
  <c r="BB104" i="8"/>
  <c r="BA104" i="8"/>
  <c r="BA47" i="8"/>
  <c r="BB47" i="8"/>
  <c r="BA97" i="8"/>
  <c r="BB97" i="8"/>
  <c r="BB71" i="8"/>
  <c r="BA71" i="8"/>
  <c r="BA43" i="8"/>
  <c r="BB43" i="8"/>
  <c r="BB25" i="8"/>
  <c r="BA25" i="8"/>
  <c r="BA20" i="8"/>
  <c r="BB20" i="8"/>
  <c r="BB94" i="8"/>
  <c r="BA94" i="8"/>
  <c r="BB6" i="8"/>
  <c r="BA6" i="8"/>
  <c r="BB51" i="8"/>
  <c r="BA51" i="8"/>
  <c r="BA111" i="8"/>
  <c r="BB111" i="8"/>
  <c r="BB17" i="8"/>
  <c r="BA17" i="8"/>
  <c r="BB33" i="8"/>
  <c r="BA33" i="8"/>
  <c r="BB102" i="8"/>
  <c r="BA102" i="8"/>
  <c r="BB73" i="8"/>
  <c r="BA73" i="8"/>
  <c r="BB99" i="8"/>
  <c r="BA99" i="8"/>
  <c r="BA72" i="8"/>
  <c r="BB72" i="8"/>
  <c r="BB2" i="8"/>
  <c r="BA2" i="8"/>
  <c r="BA19" i="8"/>
  <c r="BB19" i="8"/>
  <c r="R51" i="8"/>
  <c r="T51" i="8" s="1"/>
  <c r="BA83" i="8"/>
  <c r="BB83" i="8"/>
  <c r="BA56" i="8"/>
  <c r="BB56" i="8"/>
  <c r="BB63" i="8"/>
  <c r="BA63" i="8"/>
  <c r="AZ63" i="8" s="1"/>
  <c r="AX63" i="8" s="1"/>
  <c r="BB89" i="8"/>
  <c r="BA89" i="8"/>
  <c r="BA119" i="8"/>
  <c r="BB119" i="8"/>
  <c r="BA67" i="8"/>
  <c r="BB67" i="8"/>
  <c r="BA120" i="8"/>
  <c r="BB120" i="8"/>
  <c r="BA65" i="8"/>
  <c r="BB65" i="8"/>
  <c r="BB3" i="8"/>
  <c r="BA3" i="8"/>
  <c r="BB103" i="8"/>
  <c r="BA103" i="8"/>
  <c r="BA12" i="8"/>
  <c r="BB12" i="8"/>
  <c r="BB5" i="8"/>
  <c r="BA5" i="8"/>
  <c r="BB61" i="8"/>
  <c r="BA61" i="8"/>
  <c r="BB50" i="8"/>
  <c r="BA50" i="8"/>
  <c r="BB42" i="8"/>
  <c r="BA42" i="8"/>
  <c r="AZ42" i="8" s="1"/>
  <c r="AX42" i="8" s="1"/>
  <c r="BB30" i="8"/>
  <c r="BA30" i="8"/>
  <c r="BB38" i="8"/>
  <c r="BA38" i="8"/>
  <c r="BB105" i="8"/>
  <c r="BA105" i="8"/>
  <c r="BA54" i="8"/>
  <c r="BB54" i="8"/>
  <c r="BB7" i="8"/>
  <c r="BA7" i="8"/>
  <c r="BB44" i="8"/>
  <c r="BA44" i="8"/>
  <c r="BB92" i="8"/>
  <c r="BA92" i="8"/>
  <c r="BA101" i="8"/>
  <c r="BB101" i="8"/>
  <c r="BA113" i="8"/>
  <c r="BB113" i="8"/>
  <c r="BB91" i="8"/>
  <c r="BA91" i="8"/>
  <c r="BB96" i="8"/>
  <c r="BA96" i="8"/>
  <c r="BA40" i="8"/>
  <c r="BB40" i="8"/>
  <c r="BA116" i="8"/>
  <c r="BB116" i="8"/>
  <c r="BA110" i="8"/>
  <c r="BB110" i="8"/>
  <c r="BA68" i="8"/>
  <c r="BB68" i="8"/>
  <c r="BA112" i="8"/>
  <c r="BB112" i="8"/>
  <c r="BB76" i="8"/>
  <c r="BA76" i="8"/>
  <c r="BB75" i="8"/>
  <c r="BA75" i="8"/>
  <c r="BA52" i="8"/>
  <c r="BB52" i="8"/>
  <c r="BB64" i="8"/>
  <c r="BA64" i="8"/>
  <c r="AZ64" i="8" s="1"/>
  <c r="AX64" i="8" s="1"/>
  <c r="BB21" i="8"/>
  <c r="BA21" i="8"/>
  <c r="BB114" i="8"/>
  <c r="BA114" i="8"/>
  <c r="BB55" i="8"/>
  <c r="BA55" i="8"/>
  <c r="BA88" i="8"/>
  <c r="BB88" i="8"/>
  <c r="BA90" i="8"/>
  <c r="BB90" i="8"/>
  <c r="BA69" i="8"/>
  <c r="BB69" i="8"/>
  <c r="BB48" i="8"/>
  <c r="BA48" i="8"/>
  <c r="BA84" i="8"/>
  <c r="BB84" i="8"/>
  <c r="BB100" i="8"/>
  <c r="BA100" i="8"/>
  <c r="BB107" i="8"/>
  <c r="BA107" i="8"/>
  <c r="BB13" i="8"/>
  <c r="BA13" i="8"/>
  <c r="BA108" i="8"/>
  <c r="BB108" i="8"/>
  <c r="BB24" i="8"/>
  <c r="BA24" i="8"/>
  <c r="BB117" i="8"/>
  <c r="BA117" i="8"/>
  <c r="BB93" i="8"/>
  <c r="BA93" i="8"/>
  <c r="BB10" i="8"/>
  <c r="BA10" i="8"/>
  <c r="AZ10" i="8" s="1"/>
  <c r="AX10" i="8" s="1"/>
  <c r="BA59" i="8"/>
  <c r="BB59" i="8"/>
  <c r="BB36" i="8"/>
  <c r="BA36" i="8"/>
  <c r="BA106" i="8"/>
  <c r="BB106" i="8"/>
  <c r="BB45" i="8"/>
  <c r="BA45" i="8"/>
  <c r="AZ45" i="8" s="1"/>
  <c r="AX45" i="8" s="1"/>
  <c r="BA53" i="8"/>
  <c r="BB53" i="8"/>
  <c r="AH141" i="8"/>
  <c r="R54" i="8"/>
  <c r="T54" i="8" s="1"/>
  <c r="R40" i="8"/>
  <c r="T40" i="8" s="1"/>
  <c r="R85" i="8"/>
  <c r="T85" i="8" s="1"/>
  <c r="AJ76" i="8"/>
  <c r="AI76" i="8"/>
  <c r="AH76" i="8" s="1"/>
  <c r="AK76" i="8"/>
  <c r="AK59" i="8"/>
  <c r="AJ59" i="8"/>
  <c r="AI59" i="8"/>
  <c r="AC52" i="8"/>
  <c r="I52" i="8"/>
  <c r="AH149" i="8"/>
  <c r="AA149" i="8" s="1"/>
  <c r="AE149" i="8" s="1"/>
  <c r="AH43" i="8"/>
  <c r="AJ45" i="8"/>
  <c r="AI45" i="8"/>
  <c r="AK45" i="8"/>
  <c r="AT52" i="8"/>
  <c r="AS52" i="8" s="1"/>
  <c r="AR52" i="8" s="1"/>
  <c r="AQ52" i="8" s="1"/>
  <c r="AP52" i="8" s="1"/>
  <c r="AO52" i="8" s="1"/>
  <c r="AN52" i="8" s="1"/>
  <c r="AM52" i="8" s="1"/>
  <c r="AL52" i="8" s="1"/>
  <c r="AI22" i="8"/>
  <c r="AJ22" i="8"/>
  <c r="AK22" i="8"/>
  <c r="K59" i="8"/>
  <c r="AC59" i="8"/>
  <c r="AH147" i="8"/>
  <c r="AA147" i="8" s="1"/>
  <c r="AE147" i="8" s="1"/>
  <c r="AH134" i="8"/>
  <c r="R71" i="8"/>
  <c r="T71" i="8" s="1"/>
  <c r="R46" i="8"/>
  <c r="T46" i="8" s="1"/>
  <c r="AC45" i="8"/>
  <c r="H45" i="8"/>
  <c r="B45" i="8"/>
  <c r="AT35" i="8"/>
  <c r="AS35" i="8" s="1"/>
  <c r="AR35" i="8" s="1"/>
  <c r="AQ35" i="8" s="1"/>
  <c r="AP35" i="8" s="1"/>
  <c r="AO35" i="8" s="1"/>
  <c r="AN35" i="8" s="1"/>
  <c r="AM35" i="8" s="1"/>
  <c r="AL35" i="8" s="1"/>
  <c r="R36" i="8"/>
  <c r="T36" i="8" s="1"/>
  <c r="AZ80" i="8"/>
  <c r="AX80" i="8" s="1"/>
  <c r="AT31" i="8"/>
  <c r="AS31" i="8" s="1"/>
  <c r="AR31" i="8" s="1"/>
  <c r="AQ31" i="8" s="1"/>
  <c r="AP31" i="8" s="1"/>
  <c r="AO31" i="8" s="1"/>
  <c r="AN31" i="8" s="1"/>
  <c r="AM31" i="8" s="1"/>
  <c r="AL31" i="8" s="1"/>
  <c r="AI46" i="8"/>
  <c r="AK46" i="8"/>
  <c r="AJ46" i="8"/>
  <c r="R45" i="8"/>
  <c r="T45" i="8" s="1"/>
  <c r="AT36" i="8"/>
  <c r="AS36" i="8" s="1"/>
  <c r="AR36" i="8" s="1"/>
  <c r="AQ36" i="8" s="1"/>
  <c r="AP36" i="8" s="1"/>
  <c r="AO36" i="8" s="1"/>
  <c r="AN36" i="8" s="1"/>
  <c r="AM36" i="8" s="1"/>
  <c r="AL36" i="8" s="1"/>
  <c r="R72" i="8"/>
  <c r="T72" i="8" s="1"/>
  <c r="H32" i="8"/>
  <c r="AC32" i="8"/>
  <c r="AA122" i="8"/>
  <c r="AE122" i="8" s="1"/>
  <c r="AC46" i="8"/>
  <c r="H46" i="8"/>
  <c r="B46" i="8"/>
  <c r="H36" i="8"/>
  <c r="AC36" i="8"/>
  <c r="AI82" i="8"/>
  <c r="AK82" i="8"/>
  <c r="AJ82" i="8"/>
  <c r="AZ74" i="8"/>
  <c r="AX74" i="8" s="1"/>
  <c r="AJ32" i="8"/>
  <c r="AK32" i="8"/>
  <c r="AI32" i="8"/>
  <c r="AI167" i="8"/>
  <c r="AJ167" i="8"/>
  <c r="AK167" i="8"/>
  <c r="AJ58" i="8"/>
  <c r="AK58" i="8"/>
  <c r="AI58" i="8"/>
  <c r="AI116" i="8"/>
  <c r="AH116" i="8" s="1"/>
  <c r="AJ116" i="8"/>
  <c r="AK116" i="8"/>
  <c r="AK132" i="8"/>
  <c r="AI132" i="8"/>
  <c r="AH132" i="8" s="1"/>
  <c r="AJ132" i="8"/>
  <c r="AK105" i="8"/>
  <c r="AI105" i="8"/>
  <c r="AJ105" i="8"/>
  <c r="AK83" i="8"/>
  <c r="AJ83" i="8"/>
  <c r="AI83" i="8"/>
  <c r="AH83" i="8" s="1"/>
  <c r="AI53" i="8"/>
  <c r="AH53" i="8" s="1"/>
  <c r="AJ53" i="8"/>
  <c r="AK53" i="8"/>
  <c r="AJ103" i="8"/>
  <c r="AI103" i="8"/>
  <c r="AH103" i="8" s="1"/>
  <c r="AK103" i="8"/>
  <c r="AI135" i="8"/>
  <c r="AK135" i="8"/>
  <c r="AJ135" i="8"/>
  <c r="AK106" i="8"/>
  <c r="AI106" i="8"/>
  <c r="AJ106" i="8"/>
  <c r="AK34" i="8"/>
  <c r="AJ34" i="8"/>
  <c r="AI34" i="8"/>
  <c r="AI24" i="8"/>
  <c r="AK24" i="8"/>
  <c r="AJ24" i="8"/>
  <c r="AK100" i="8"/>
  <c r="AJ100" i="8"/>
  <c r="AI100" i="8"/>
  <c r="AH100" i="8" s="1"/>
  <c r="AI93" i="8"/>
  <c r="AJ93" i="8"/>
  <c r="AK93" i="8"/>
  <c r="AJ55" i="8"/>
  <c r="AK55" i="8"/>
  <c r="AI55" i="8"/>
  <c r="AJ74" i="8"/>
  <c r="AI74" i="8"/>
  <c r="AH74" i="8" s="1"/>
  <c r="AK74" i="8"/>
  <c r="AK71" i="8"/>
  <c r="B71" i="8"/>
  <c r="AC71" i="8"/>
  <c r="J71" i="8"/>
  <c r="AT67" i="8"/>
  <c r="AS67" i="8" s="1"/>
  <c r="AR67" i="8" s="1"/>
  <c r="AQ67" i="8" s="1"/>
  <c r="AP67" i="8" s="1"/>
  <c r="AO67" i="8" s="1"/>
  <c r="AN67" i="8" s="1"/>
  <c r="AM67" i="8" s="1"/>
  <c r="AL67" i="8" s="1"/>
  <c r="AT33" i="8"/>
  <c r="AS33" i="8" s="1"/>
  <c r="AR33" i="8" s="1"/>
  <c r="AQ33" i="8" s="1"/>
  <c r="AP33" i="8" s="1"/>
  <c r="AO33" i="8" s="1"/>
  <c r="AN33" i="8" s="1"/>
  <c r="AM33" i="8" s="1"/>
  <c r="AL33" i="8" s="1"/>
  <c r="AT102" i="8"/>
  <c r="AS102" i="8" s="1"/>
  <c r="AR102" i="8" s="1"/>
  <c r="AQ102" i="8" s="1"/>
  <c r="AP102" i="8" s="1"/>
  <c r="AO102" i="8" s="1"/>
  <c r="AN102" i="8" s="1"/>
  <c r="AM102" i="8" s="1"/>
  <c r="AL102" i="8" s="1"/>
  <c r="AT21" i="8"/>
  <c r="AS21" i="8" s="1"/>
  <c r="AR21" i="8" s="1"/>
  <c r="AQ21" i="8" s="1"/>
  <c r="AP21" i="8" s="1"/>
  <c r="AO21" i="8" s="1"/>
  <c r="AN21" i="8" s="1"/>
  <c r="AM21" i="8" s="1"/>
  <c r="AL21" i="8" s="1"/>
  <c r="AT40" i="8"/>
  <c r="AS40" i="8" s="1"/>
  <c r="AR40" i="8" s="1"/>
  <c r="AQ40" i="8" s="1"/>
  <c r="AP40" i="8" s="1"/>
  <c r="AO40" i="8" s="1"/>
  <c r="AN40" i="8" s="1"/>
  <c r="AM40" i="8" s="1"/>
  <c r="AL40" i="8" s="1"/>
  <c r="AC29" i="8"/>
  <c r="H29" i="8"/>
  <c r="H33" i="8"/>
  <c r="AC33" i="8"/>
  <c r="R21" i="8"/>
  <c r="T21" i="8" s="1"/>
  <c r="AK72" i="8"/>
  <c r="AJ72" i="8"/>
  <c r="AI72" i="8"/>
  <c r="H21" i="8"/>
  <c r="AC21" i="8"/>
  <c r="B21" i="8"/>
  <c r="AB96" i="8"/>
  <c r="AC67" i="8"/>
  <c r="AH162" i="8"/>
  <c r="AA162" i="8" s="1"/>
  <c r="AE162" i="8" s="1"/>
  <c r="R42" i="8"/>
  <c r="T42" i="8" s="1"/>
  <c r="AA127" i="8"/>
  <c r="AE127" i="8" s="1"/>
  <c r="AH143" i="8"/>
  <c r="AH27" i="8"/>
  <c r="AT54" i="8"/>
  <c r="AS54" i="8" s="1"/>
  <c r="AR54" i="8" s="1"/>
  <c r="AQ54" i="8" s="1"/>
  <c r="AP54" i="8" s="1"/>
  <c r="AO54" i="8" s="1"/>
  <c r="AN54" i="8" s="1"/>
  <c r="AM54" i="8" s="1"/>
  <c r="AL54" i="8" s="1"/>
  <c r="R49" i="8"/>
  <c r="T49" i="8" s="1"/>
  <c r="I54" i="8"/>
  <c r="AC54" i="8"/>
  <c r="AT42" i="8"/>
  <c r="AS42" i="8" s="1"/>
  <c r="AR42" i="8" s="1"/>
  <c r="AQ42" i="8" s="1"/>
  <c r="AP42" i="8" s="1"/>
  <c r="AO42" i="8" s="1"/>
  <c r="AN42" i="8" s="1"/>
  <c r="AM42" i="8" s="1"/>
  <c r="AL42" i="8" s="1"/>
  <c r="AH146" i="8"/>
  <c r="AH145" i="8"/>
  <c r="AA50" i="8"/>
  <c r="AE50" i="8" s="1"/>
  <c r="AT85" i="8"/>
  <c r="AS85" i="8" s="1"/>
  <c r="AR85" i="8" s="1"/>
  <c r="AQ85" i="8" s="1"/>
  <c r="AP85" i="8" s="1"/>
  <c r="AO85" i="8" s="1"/>
  <c r="AN85" i="8" s="1"/>
  <c r="AM85" i="8" s="1"/>
  <c r="AL85" i="8" s="1"/>
  <c r="AJ71" i="8"/>
  <c r="AH71" i="8" s="1"/>
  <c r="AH165" i="8"/>
  <c r="AB165" i="8" s="1"/>
  <c r="AC42" i="8"/>
  <c r="H42" i="8"/>
  <c r="B42" i="8"/>
  <c r="R33" i="8"/>
  <c r="T33" i="8" s="1"/>
  <c r="AC102" i="8"/>
  <c r="K102" i="8"/>
  <c r="AH70" i="8"/>
  <c r="AH144" i="8"/>
  <c r="AA144" i="8" s="1"/>
  <c r="AE144" i="8" s="1"/>
  <c r="B40" i="8"/>
  <c r="AC40" i="8"/>
  <c r="H40" i="8"/>
  <c r="AT29" i="8"/>
  <c r="AS29" i="8" s="1"/>
  <c r="AR29" i="8" s="1"/>
  <c r="AQ29" i="8" s="1"/>
  <c r="AP29" i="8" s="1"/>
  <c r="AO29" i="8" s="1"/>
  <c r="AN29" i="8" s="1"/>
  <c r="AM29" i="8" s="1"/>
  <c r="AL29" i="8" s="1"/>
  <c r="K85" i="8"/>
  <c r="AC85" i="8"/>
  <c r="AH88" i="8"/>
  <c r="H8" i="13"/>
  <c r="AI161" i="8"/>
  <c r="AJ161" i="8"/>
  <c r="AK161" i="8"/>
  <c r="AH163" i="8"/>
  <c r="AI164" i="8"/>
  <c r="AJ164" i="8"/>
  <c r="AK164" i="8"/>
  <c r="AH166" i="8"/>
  <c r="F18" i="13"/>
  <c r="F19" i="13" s="1"/>
  <c r="AJ81" i="8"/>
  <c r="AI81" i="8"/>
  <c r="AK81" i="8"/>
  <c r="AI23" i="8"/>
  <c r="AK23" i="8"/>
  <c r="AJ23" i="8"/>
  <c r="AK90" i="8"/>
  <c r="AI90" i="8"/>
  <c r="AJ90" i="8"/>
  <c r="AJ25" i="8"/>
  <c r="AI25" i="8"/>
  <c r="AK25" i="8"/>
  <c r="AK129" i="8"/>
  <c r="AJ129" i="8"/>
  <c r="AI129" i="8"/>
  <c r="AK56" i="8"/>
  <c r="AJ56" i="8"/>
  <c r="AI56" i="8"/>
  <c r="AJ115" i="8"/>
  <c r="AI115" i="8"/>
  <c r="AK115" i="8"/>
  <c r="AK136" i="8"/>
  <c r="AI136" i="8"/>
  <c r="AJ136" i="8"/>
  <c r="AI73" i="8"/>
  <c r="AK73" i="8"/>
  <c r="AJ73" i="8"/>
  <c r="AK80" i="8"/>
  <c r="AJ80" i="8"/>
  <c r="AI80" i="8"/>
  <c r="AJ120" i="8"/>
  <c r="AI120" i="8"/>
  <c r="AK120" i="8"/>
  <c r="AI123" i="8"/>
  <c r="AJ123" i="8"/>
  <c r="AK123" i="8"/>
  <c r="AK142" i="8"/>
  <c r="AJ142" i="8"/>
  <c r="AI142" i="8"/>
  <c r="AK125" i="8"/>
  <c r="AI125" i="8"/>
  <c r="AJ125" i="8"/>
  <c r="AJ84" i="8"/>
  <c r="AI84" i="8"/>
  <c r="AK84" i="8"/>
  <c r="AK99" i="8"/>
  <c r="AJ99" i="8"/>
  <c r="AI99" i="8"/>
  <c r="AJ109" i="8"/>
  <c r="AI109" i="8"/>
  <c r="AK109" i="8"/>
  <c r="AJ110" i="8"/>
  <c r="AK110" i="8"/>
  <c r="AI110" i="8"/>
  <c r="AJ124" i="8"/>
  <c r="AK124" i="8"/>
  <c r="AI124" i="8"/>
  <c r="AI92" i="8"/>
  <c r="AK92" i="8"/>
  <c r="AJ92" i="8"/>
  <c r="AI91" i="8"/>
  <c r="AK91" i="8"/>
  <c r="AJ91" i="8"/>
  <c r="AK114" i="8"/>
  <c r="AJ114" i="8"/>
  <c r="AI114" i="8"/>
  <c r="AJ148" i="8"/>
  <c r="AK148" i="8"/>
  <c r="AI148" i="8"/>
  <c r="AI98" i="8"/>
  <c r="AK98" i="8"/>
  <c r="AJ98" i="8"/>
  <c r="AK150" i="8"/>
  <c r="AI150" i="8"/>
  <c r="AJ150" i="8"/>
  <c r="AJ112" i="8"/>
  <c r="AI112" i="8"/>
  <c r="AK112" i="8"/>
  <c r="AJ61" i="8"/>
  <c r="AK61" i="8"/>
  <c r="AI61" i="8"/>
  <c r="AJ41" i="8"/>
  <c r="AI41" i="8"/>
  <c r="AK41" i="8"/>
  <c r="AK160" i="8"/>
  <c r="AI160" i="8"/>
  <c r="AJ160" i="8"/>
  <c r="AI118" i="8"/>
  <c r="AJ118" i="8"/>
  <c r="AK118" i="8"/>
  <c r="AK38" i="8"/>
  <c r="AJ38" i="8"/>
  <c r="AI38" i="8"/>
  <c r="AI26" i="8"/>
  <c r="AK26" i="8"/>
  <c r="AJ26" i="8"/>
  <c r="AJ117" i="8"/>
  <c r="AK117" i="8"/>
  <c r="AI117" i="8"/>
  <c r="AJ94" i="8"/>
  <c r="AI94" i="8"/>
  <c r="AK94" i="8"/>
  <c r="AK139" i="8"/>
  <c r="AJ139" i="8"/>
  <c r="AI139" i="8"/>
  <c r="AJ113" i="8"/>
  <c r="AK113" i="8"/>
  <c r="AI113" i="8"/>
  <c r="AI39" i="8"/>
  <c r="AH39" i="8" s="1"/>
  <c r="AK39" i="8"/>
  <c r="AJ39" i="8"/>
  <c r="AK130" i="8"/>
  <c r="AJ130" i="8"/>
  <c r="AI130" i="8"/>
  <c r="AI138" i="8"/>
  <c r="AK138" i="8"/>
  <c r="AJ138" i="8"/>
  <c r="AI156" i="8"/>
  <c r="AK156" i="8"/>
  <c r="AJ156" i="8"/>
  <c r="AI62" i="8"/>
  <c r="AK62" i="8"/>
  <c r="AJ62" i="8"/>
  <c r="R77" i="8"/>
  <c r="T77" i="8" s="1"/>
  <c r="AT57" i="8"/>
  <c r="AS57" i="8" s="1"/>
  <c r="AR57" i="8" s="1"/>
  <c r="AQ57" i="8" s="1"/>
  <c r="AP57" i="8" s="1"/>
  <c r="AO57" i="8" s="1"/>
  <c r="AN57" i="8" s="1"/>
  <c r="AM57" i="8" s="1"/>
  <c r="AL57" i="8" s="1"/>
  <c r="H47" i="8"/>
  <c r="B47" i="8"/>
  <c r="AC47" i="8"/>
  <c r="R78" i="8"/>
  <c r="T78" i="8" s="1"/>
  <c r="R63" i="8"/>
  <c r="T63" i="8" s="1"/>
  <c r="AH153" i="8"/>
  <c r="AT77" i="8"/>
  <c r="AS77" i="8" s="1"/>
  <c r="AR77" i="8" s="1"/>
  <c r="AQ77" i="8" s="1"/>
  <c r="AP77" i="8" s="1"/>
  <c r="AO77" i="8" s="1"/>
  <c r="AN77" i="8" s="1"/>
  <c r="AM77" i="8" s="1"/>
  <c r="AL77" i="8" s="1"/>
  <c r="B44" i="8"/>
  <c r="AC44" i="8"/>
  <c r="H44" i="8"/>
  <c r="AB149" i="8"/>
  <c r="K63" i="8"/>
  <c r="AC63" i="8"/>
  <c r="K79" i="8"/>
  <c r="AC79" i="8"/>
  <c r="AH65" i="8"/>
  <c r="R97" i="8"/>
  <c r="T97" i="8" s="1"/>
  <c r="R57" i="8"/>
  <c r="T57" i="8" s="1"/>
  <c r="AA28" i="8"/>
  <c r="AE28" i="8" s="1"/>
  <c r="AB28" i="8"/>
  <c r="K104" i="8"/>
  <c r="B104" i="8"/>
  <c r="AC104" i="8"/>
  <c r="R79" i="8"/>
  <c r="T79" i="8" s="1"/>
  <c r="AC97" i="8"/>
  <c r="K97" i="8"/>
  <c r="I57" i="8"/>
  <c r="AC57" i="8"/>
  <c r="F18" i="8"/>
  <c r="F19" i="8" s="1"/>
  <c r="AT97" i="8"/>
  <c r="AS97" i="8" s="1"/>
  <c r="AR97" i="8" s="1"/>
  <c r="AQ97" i="8" s="1"/>
  <c r="AP97" i="8" s="1"/>
  <c r="AO97" i="8" s="1"/>
  <c r="AN97" i="8" s="1"/>
  <c r="AM97" i="8" s="1"/>
  <c r="AL97" i="8" s="1"/>
  <c r="AT44" i="8"/>
  <c r="AS44" i="8" s="1"/>
  <c r="AR44" i="8" s="1"/>
  <c r="AQ44" i="8" s="1"/>
  <c r="AP44" i="8" s="1"/>
  <c r="AO44" i="8" s="1"/>
  <c r="AN44" i="8" s="1"/>
  <c r="AM44" i="8" s="1"/>
  <c r="AL44" i="8" s="1"/>
  <c r="AT104" i="8"/>
  <c r="AS104" i="8" s="1"/>
  <c r="AR104" i="8" s="1"/>
  <c r="AQ104" i="8" s="1"/>
  <c r="AP104" i="8" s="1"/>
  <c r="AO104" i="8" s="1"/>
  <c r="AN104" i="8" s="1"/>
  <c r="AM104" i="8" s="1"/>
  <c r="AL104" i="8" s="1"/>
  <c r="AT79" i="8"/>
  <c r="AS79" i="8" s="1"/>
  <c r="AR79" i="8" s="1"/>
  <c r="AQ79" i="8" s="1"/>
  <c r="AP79" i="8" s="1"/>
  <c r="AO79" i="8" s="1"/>
  <c r="AN79" i="8" s="1"/>
  <c r="AM79" i="8" s="1"/>
  <c r="AL79" i="8" s="1"/>
  <c r="AH137" i="8"/>
  <c r="AH95" i="8"/>
  <c r="R44" i="8"/>
  <c r="T44" i="8" s="1"/>
  <c r="R104" i="8"/>
  <c r="T104" i="8" s="1"/>
  <c r="AH37" i="8"/>
  <c r="AC75" i="8"/>
  <c r="K75" i="8"/>
  <c r="B75" i="8"/>
  <c r="AS49" i="8"/>
  <c r="AR49" i="8" s="1"/>
  <c r="AQ49" i="8" s="1"/>
  <c r="AP49" i="8" s="1"/>
  <c r="AO49" i="8" s="1"/>
  <c r="AN49" i="8" s="1"/>
  <c r="AM49" i="8" s="1"/>
  <c r="AL49" i="8" s="1"/>
  <c r="AT49" i="8"/>
  <c r="AT51" i="8"/>
  <c r="AS51" i="8" s="1"/>
  <c r="AR51" i="8" s="1"/>
  <c r="AQ51" i="8" s="1"/>
  <c r="AP51" i="8" s="1"/>
  <c r="AO51" i="8" s="1"/>
  <c r="AN51" i="8" s="1"/>
  <c r="AM51" i="8" s="1"/>
  <c r="AL51" i="8" s="1"/>
  <c r="R47" i="8"/>
  <c r="T47" i="8" s="1"/>
  <c r="AH101" i="8"/>
  <c r="AH151" i="8"/>
  <c r="AT75" i="8"/>
  <c r="AS75" i="8" s="1"/>
  <c r="AR75" i="8" s="1"/>
  <c r="AQ75" i="8" s="1"/>
  <c r="AP75" i="8" s="1"/>
  <c r="AO75" i="8" s="1"/>
  <c r="AN75" i="8" s="1"/>
  <c r="AM75" i="8" s="1"/>
  <c r="AL75" i="8" s="1"/>
  <c r="AC49" i="8"/>
  <c r="I49" i="8"/>
  <c r="AB107" i="8"/>
  <c r="AT47" i="8"/>
  <c r="AS47" i="8" s="1"/>
  <c r="AR47" i="8" s="1"/>
  <c r="AQ47" i="8" s="1"/>
  <c r="AP47" i="8" s="1"/>
  <c r="AO47" i="8" s="1"/>
  <c r="AN47" i="8" s="1"/>
  <c r="AM47" i="8" s="1"/>
  <c r="AL47" i="8" s="1"/>
  <c r="AT78" i="8"/>
  <c r="AS78" i="8" s="1"/>
  <c r="AR78" i="8" s="1"/>
  <c r="AQ78" i="8" s="1"/>
  <c r="AP78" i="8" s="1"/>
  <c r="AO78" i="8" s="1"/>
  <c r="AN78" i="8" s="1"/>
  <c r="AM78" i="8" s="1"/>
  <c r="AL78" i="8" s="1"/>
  <c r="AB144" i="8"/>
  <c r="K77" i="8"/>
  <c r="AC77" i="8"/>
  <c r="I51" i="8"/>
  <c r="AC51" i="8"/>
  <c r="K78" i="8"/>
  <c r="AC78" i="8"/>
  <c r="AT63" i="8"/>
  <c r="AS63" i="8" s="1"/>
  <c r="AR63" i="8" s="1"/>
  <c r="AQ63" i="8" s="1"/>
  <c r="AP63" i="8" s="1"/>
  <c r="AO63" i="8" s="1"/>
  <c r="AN63" i="8" s="1"/>
  <c r="AM63" i="8" s="1"/>
  <c r="AL63" i="8" s="1"/>
  <c r="AA30" i="8"/>
  <c r="AE30" i="8" s="1"/>
  <c r="AB30" i="8"/>
  <c r="AI157" i="8"/>
  <c r="AJ157" i="8"/>
  <c r="AK157" i="8"/>
  <c r="AH159" i="8"/>
  <c r="C18" i="8"/>
  <c r="AH158" i="8"/>
  <c r="AH175" i="8" l="1"/>
  <c r="AA171" i="8"/>
  <c r="AE171" i="8" s="1"/>
  <c r="AB171" i="8"/>
  <c r="AB174" i="8"/>
  <c r="AA174" i="8"/>
  <c r="AE174" i="8" s="1"/>
  <c r="AA173" i="8"/>
  <c r="AE173" i="8" s="1"/>
  <c r="AB173" i="8"/>
  <c r="AA155" i="8"/>
  <c r="AE155" i="8" s="1"/>
  <c r="AZ53" i="8"/>
  <c r="AX53" i="8" s="1"/>
  <c r="AZ59" i="8"/>
  <c r="AX59" i="8" s="1"/>
  <c r="AZ90" i="8"/>
  <c r="AX90" i="8" s="1"/>
  <c r="AH168" i="8"/>
  <c r="AZ47" i="8"/>
  <c r="AX47" i="8" s="1"/>
  <c r="AH121" i="8"/>
  <c r="AH89" i="8"/>
  <c r="AB147" i="8"/>
  <c r="AH148" i="8"/>
  <c r="AH59" i="8"/>
  <c r="AA59" i="8" s="1"/>
  <c r="AE59" i="8" s="1"/>
  <c r="AZ36" i="8"/>
  <c r="AX36" i="8" s="1"/>
  <c r="AZ117" i="8"/>
  <c r="AX117" i="8" s="1"/>
  <c r="AZ107" i="8"/>
  <c r="AX107" i="8" s="1"/>
  <c r="AZ114" i="8"/>
  <c r="AX114" i="8" s="1"/>
  <c r="AZ75" i="8"/>
  <c r="AX75" i="8" s="1"/>
  <c r="AZ91" i="8"/>
  <c r="AX91" i="8" s="1"/>
  <c r="AZ44" i="8"/>
  <c r="AX44" i="8" s="1"/>
  <c r="AZ38" i="8"/>
  <c r="AX38" i="8" s="1"/>
  <c r="AZ61" i="8"/>
  <c r="AX61" i="8" s="1"/>
  <c r="AZ3" i="8"/>
  <c r="AX3" i="8" s="1"/>
  <c r="AZ62" i="8"/>
  <c r="AX62" i="8" s="1"/>
  <c r="AB152" i="8"/>
  <c r="AA152" i="8"/>
  <c r="AE152" i="8" s="1"/>
  <c r="AA66" i="8"/>
  <c r="AE66" i="8" s="1"/>
  <c r="AH58" i="8"/>
  <c r="AH38" i="8"/>
  <c r="AH112" i="8"/>
  <c r="AB112" i="8" s="1"/>
  <c r="AH108" i="8"/>
  <c r="AZ72" i="8"/>
  <c r="AX72" i="8" s="1"/>
  <c r="AZ43" i="8"/>
  <c r="AX43" i="8" s="1"/>
  <c r="AZ9" i="8"/>
  <c r="AX9" i="8" s="1"/>
  <c r="AZ115" i="8"/>
  <c r="AX115" i="8" s="1"/>
  <c r="AZ41" i="8"/>
  <c r="AX41" i="8" s="1"/>
  <c r="AZ58" i="8"/>
  <c r="AX58" i="8" s="1"/>
  <c r="AH24" i="8"/>
  <c r="AA24" i="8" s="1"/>
  <c r="AE24" i="8" s="1"/>
  <c r="AH82" i="8"/>
  <c r="AH92" i="8"/>
  <c r="AA170" i="8"/>
  <c r="AE170" i="8" s="1"/>
  <c r="AB60" i="8"/>
  <c r="AA60" i="8"/>
  <c r="AE60" i="8" s="1"/>
  <c r="AZ116" i="8"/>
  <c r="AX116" i="8" s="1"/>
  <c r="AZ113" i="8"/>
  <c r="AX113" i="8" s="1"/>
  <c r="AZ65" i="8"/>
  <c r="AX65" i="8" s="1"/>
  <c r="AZ14" i="8"/>
  <c r="AX14" i="8" s="1"/>
  <c r="AZ77" i="8"/>
  <c r="AX77" i="8" s="1"/>
  <c r="AZ4" i="8"/>
  <c r="AX4" i="8" s="1"/>
  <c r="AZ34" i="8"/>
  <c r="AX34" i="8" s="1"/>
  <c r="AZ87" i="8"/>
  <c r="AX87" i="8" s="1"/>
  <c r="AZ31" i="8"/>
  <c r="AX31" i="8" s="1"/>
  <c r="AI64" i="8"/>
  <c r="AK64" i="8"/>
  <c r="AJ64" i="8"/>
  <c r="AH32" i="8"/>
  <c r="AZ37" i="8"/>
  <c r="AX37" i="8" s="1"/>
  <c r="AZ49" i="8"/>
  <c r="AX49" i="8" s="1"/>
  <c r="AH68" i="8"/>
  <c r="AZ19" i="8"/>
  <c r="AX19" i="8" s="1"/>
  <c r="AZ111" i="8"/>
  <c r="AX111" i="8" s="1"/>
  <c r="AZ20" i="8"/>
  <c r="AX20" i="8" s="1"/>
  <c r="AZ97" i="8"/>
  <c r="AX97" i="8" s="1"/>
  <c r="AZ46" i="8"/>
  <c r="AX46" i="8" s="1"/>
  <c r="AB169" i="8"/>
  <c r="AH106" i="8"/>
  <c r="AZ93" i="8"/>
  <c r="AX93" i="8" s="1"/>
  <c r="AZ13" i="8"/>
  <c r="AX13" i="8" s="1"/>
  <c r="AZ48" i="8"/>
  <c r="AX48" i="8" s="1"/>
  <c r="AZ55" i="8"/>
  <c r="AX55" i="8" s="1"/>
  <c r="AZ96" i="8"/>
  <c r="AX96" i="8" s="1"/>
  <c r="AZ92" i="8"/>
  <c r="AX92" i="8" s="1"/>
  <c r="AZ105" i="8"/>
  <c r="AX105" i="8" s="1"/>
  <c r="AZ50" i="8"/>
  <c r="AX50" i="8" s="1"/>
  <c r="AZ103" i="8"/>
  <c r="AX103" i="8" s="1"/>
  <c r="AZ11" i="8"/>
  <c r="AX11" i="8" s="1"/>
  <c r="AZ98" i="8"/>
  <c r="AX98" i="8" s="1"/>
  <c r="AZ81" i="8"/>
  <c r="AX81" i="8" s="1"/>
  <c r="AZ29" i="8"/>
  <c r="AX29" i="8" s="1"/>
  <c r="AZ22" i="8"/>
  <c r="AX22" i="8" s="1"/>
  <c r="AB162" i="8"/>
  <c r="AH167" i="8"/>
  <c r="AB167" i="8" s="1"/>
  <c r="AA168" i="8"/>
  <c r="AE168" i="8" s="1"/>
  <c r="AB168" i="8"/>
  <c r="AJ52" i="8"/>
  <c r="AK52" i="8"/>
  <c r="AI52" i="8"/>
  <c r="AI31" i="8"/>
  <c r="AK31" i="8"/>
  <c r="AJ31" i="8"/>
  <c r="AK35" i="8"/>
  <c r="AI35" i="8"/>
  <c r="AJ35" i="8"/>
  <c r="AH72" i="8"/>
  <c r="AH34" i="8"/>
  <c r="AH135" i="8"/>
  <c r="AH45" i="8"/>
  <c r="AZ24" i="8"/>
  <c r="AX24" i="8" s="1"/>
  <c r="AZ100" i="8"/>
  <c r="AX100" i="8" s="1"/>
  <c r="AZ21" i="8"/>
  <c r="AX21" i="8" s="1"/>
  <c r="AZ76" i="8"/>
  <c r="AX76" i="8" s="1"/>
  <c r="AZ7" i="8"/>
  <c r="AX7" i="8" s="1"/>
  <c r="AZ30" i="8"/>
  <c r="AX30" i="8" s="1"/>
  <c r="AZ5" i="8"/>
  <c r="AX5" i="8" s="1"/>
  <c r="AZ89" i="8"/>
  <c r="AX89" i="8" s="1"/>
  <c r="AZ27" i="8"/>
  <c r="AX27" i="8" s="1"/>
  <c r="AZ95" i="8"/>
  <c r="AX95" i="8" s="1"/>
  <c r="AH130" i="8"/>
  <c r="AH114" i="8"/>
  <c r="AB114" i="8" s="1"/>
  <c r="AH109" i="8"/>
  <c r="AB109" i="8" s="1"/>
  <c r="AH56" i="8"/>
  <c r="AH81" i="8"/>
  <c r="AZ73" i="8"/>
  <c r="AX73" i="8" s="1"/>
  <c r="AZ28" i="8"/>
  <c r="AX28" i="8" s="1"/>
  <c r="AZ15" i="8"/>
  <c r="AX15" i="8" s="1"/>
  <c r="AJ36" i="8"/>
  <c r="AI36" i="8"/>
  <c r="AK36" i="8"/>
  <c r="AA43" i="8"/>
  <c r="AE43" i="8" s="1"/>
  <c r="AB43" i="8"/>
  <c r="AA76" i="8"/>
  <c r="AE76" i="8" s="1"/>
  <c r="AB76" i="8"/>
  <c r="AH118" i="8"/>
  <c r="AA118" i="8" s="1"/>
  <c r="AE118" i="8" s="1"/>
  <c r="AH90" i="8"/>
  <c r="AH22" i="8"/>
  <c r="AZ108" i="8"/>
  <c r="AX108" i="8" s="1"/>
  <c r="AZ84" i="8"/>
  <c r="AX84" i="8" s="1"/>
  <c r="AZ88" i="8"/>
  <c r="AX88" i="8" s="1"/>
  <c r="AZ112" i="8"/>
  <c r="AX112" i="8" s="1"/>
  <c r="AZ40" i="8"/>
  <c r="AX40" i="8" s="1"/>
  <c r="AZ101" i="8"/>
  <c r="AX101" i="8" s="1"/>
  <c r="AZ54" i="8"/>
  <c r="AX54" i="8" s="1"/>
  <c r="AZ12" i="8"/>
  <c r="AX12" i="8" s="1"/>
  <c r="AZ120" i="8"/>
  <c r="AX120" i="8" s="1"/>
  <c r="AZ2" i="8"/>
  <c r="AX2" i="8" s="1"/>
  <c r="AZ102" i="8"/>
  <c r="AX102" i="8" s="1"/>
  <c r="AZ51" i="8"/>
  <c r="AX51" i="8" s="1"/>
  <c r="AZ25" i="8"/>
  <c r="AX25" i="8" s="1"/>
  <c r="AZ109" i="8"/>
  <c r="AX109" i="8" s="1"/>
  <c r="AZ82" i="8"/>
  <c r="AX82" i="8" s="1"/>
  <c r="AZ35" i="8"/>
  <c r="AX35" i="8" s="1"/>
  <c r="AZ118" i="8"/>
  <c r="AX118" i="8" s="1"/>
  <c r="AH55" i="8"/>
  <c r="AH110" i="8"/>
  <c r="AA110" i="8" s="1"/>
  <c r="AE110" i="8" s="1"/>
  <c r="AA165" i="8"/>
  <c r="AE165" i="8" s="1"/>
  <c r="AH46" i="8"/>
  <c r="AA134" i="8"/>
  <c r="AE134" i="8" s="1"/>
  <c r="AB134" i="8"/>
  <c r="AZ106" i="8"/>
  <c r="AX106" i="8" s="1"/>
  <c r="AZ52" i="8"/>
  <c r="AX52" i="8" s="1"/>
  <c r="AZ68" i="8"/>
  <c r="AX68" i="8" s="1"/>
  <c r="AZ67" i="8"/>
  <c r="AX67" i="8" s="1"/>
  <c r="AZ56" i="8"/>
  <c r="AX56" i="8" s="1"/>
  <c r="AZ33" i="8"/>
  <c r="AX33" i="8" s="1"/>
  <c r="AZ6" i="8"/>
  <c r="AX6" i="8" s="1"/>
  <c r="AZ104" i="8"/>
  <c r="AX104" i="8" s="1"/>
  <c r="AZ39" i="8"/>
  <c r="AX39" i="8" s="1"/>
  <c r="AZ66" i="8"/>
  <c r="AX66" i="8" s="1"/>
  <c r="AZ85" i="8"/>
  <c r="AX85" i="8" s="1"/>
  <c r="AZ60" i="8"/>
  <c r="AX60" i="8" s="1"/>
  <c r="AZ8" i="8"/>
  <c r="AX8" i="8" s="1"/>
  <c r="AB59" i="8"/>
  <c r="AB141" i="8"/>
  <c r="AA141" i="8"/>
  <c r="AE141" i="8" s="1"/>
  <c r="AZ69" i="8"/>
  <c r="AX69" i="8" s="1"/>
  <c r="AZ110" i="8"/>
  <c r="AX110" i="8" s="1"/>
  <c r="AZ119" i="8"/>
  <c r="AX119" i="8" s="1"/>
  <c r="AZ83" i="8"/>
  <c r="AX83" i="8" s="1"/>
  <c r="AZ99" i="8"/>
  <c r="AX99" i="8" s="1"/>
  <c r="AZ17" i="8"/>
  <c r="AX17" i="8" s="1"/>
  <c r="AZ94" i="8"/>
  <c r="AX94" i="8" s="1"/>
  <c r="AZ71" i="8"/>
  <c r="AX71" i="8" s="1"/>
  <c r="AZ26" i="8"/>
  <c r="AX26" i="8" s="1"/>
  <c r="AZ23" i="8"/>
  <c r="AX23" i="8" s="1"/>
  <c r="AH133" i="8"/>
  <c r="AZ57" i="8"/>
  <c r="AX57" i="8" s="1"/>
  <c r="AZ79" i="8"/>
  <c r="AX79" i="8" s="1"/>
  <c r="AZ32" i="8"/>
  <c r="AX32" i="8" s="1"/>
  <c r="AB71" i="8"/>
  <c r="AA71" i="8"/>
  <c r="AE71" i="8" s="1"/>
  <c r="AK40" i="8"/>
  <c r="AJ40" i="8"/>
  <c r="AI40" i="8"/>
  <c r="AK85" i="8"/>
  <c r="AJ85" i="8"/>
  <c r="AI85" i="8"/>
  <c r="AK21" i="8"/>
  <c r="AJ21" i="8"/>
  <c r="AI21" i="8"/>
  <c r="AJ102" i="8"/>
  <c r="AI102" i="8"/>
  <c r="AK102" i="8"/>
  <c r="AK33" i="8"/>
  <c r="AJ33" i="8"/>
  <c r="AI33" i="8"/>
  <c r="AJ54" i="8"/>
  <c r="AK54" i="8"/>
  <c r="AI54" i="8"/>
  <c r="AJ67" i="8"/>
  <c r="AI67" i="8"/>
  <c r="AK67" i="8"/>
  <c r="AK42" i="8"/>
  <c r="AJ42" i="8"/>
  <c r="AI42" i="8"/>
  <c r="AH99" i="8"/>
  <c r="AH120" i="8"/>
  <c r="AB120" i="8" s="1"/>
  <c r="AK29" i="8"/>
  <c r="AJ29" i="8"/>
  <c r="AI29" i="8"/>
  <c r="AB135" i="8"/>
  <c r="AA135" i="8"/>
  <c r="AE135" i="8" s="1"/>
  <c r="AH160" i="8"/>
  <c r="AA160" i="8" s="1"/>
  <c r="AE160" i="8" s="1"/>
  <c r="AH80" i="8"/>
  <c r="AB27" i="8"/>
  <c r="AA27" i="8"/>
  <c r="AE27" i="8" s="1"/>
  <c r="AH93" i="8"/>
  <c r="AH91" i="8"/>
  <c r="AA91" i="8" s="1"/>
  <c r="AE91" i="8" s="1"/>
  <c r="AB143" i="8"/>
  <c r="AA143" i="8"/>
  <c r="AE143" i="8" s="1"/>
  <c r="AB74" i="8"/>
  <c r="AA74" i="8"/>
  <c r="AE74" i="8" s="1"/>
  <c r="AB100" i="8"/>
  <c r="AA100" i="8"/>
  <c r="AE100" i="8" s="1"/>
  <c r="AA103" i="8"/>
  <c r="AE103" i="8" s="1"/>
  <c r="AB103" i="8"/>
  <c r="AB116" i="8"/>
  <c r="AA116" i="8"/>
  <c r="AE116" i="8" s="1"/>
  <c r="AH84" i="8"/>
  <c r="AB84" i="8" s="1"/>
  <c r="AH115" i="8"/>
  <c r="AH105" i="8"/>
  <c r="AB58" i="8"/>
  <c r="AA58" i="8"/>
  <c r="AE58" i="8" s="1"/>
  <c r="AA88" i="8"/>
  <c r="AE88" i="8" s="1"/>
  <c r="AB88" i="8"/>
  <c r="AB55" i="8"/>
  <c r="AA55" i="8"/>
  <c r="AE55" i="8" s="1"/>
  <c r="AH150" i="8"/>
  <c r="AH123" i="8"/>
  <c r="AB123" i="8" s="1"/>
  <c r="AH164" i="8"/>
  <c r="AA164" i="8" s="1"/>
  <c r="AE164" i="8" s="1"/>
  <c r="AA145" i="8"/>
  <c r="AE145" i="8" s="1"/>
  <c r="AB145" i="8"/>
  <c r="AH62" i="8"/>
  <c r="AB62" i="8" s="1"/>
  <c r="AH61" i="8"/>
  <c r="AB61" i="8" s="1"/>
  <c r="AH124" i="8"/>
  <c r="AB124" i="8" s="1"/>
  <c r="AH73" i="8"/>
  <c r="AB70" i="8"/>
  <c r="AA70" i="8"/>
  <c r="AE70" i="8" s="1"/>
  <c r="AB146" i="8"/>
  <c r="AA146" i="8"/>
  <c r="AE146" i="8" s="1"/>
  <c r="AA53" i="8"/>
  <c r="AE53" i="8" s="1"/>
  <c r="AB53" i="8"/>
  <c r="AB132" i="8"/>
  <c r="AA132" i="8"/>
  <c r="AE132" i="8" s="1"/>
  <c r="AA163" i="8"/>
  <c r="AE163" i="8" s="1"/>
  <c r="AB163" i="8"/>
  <c r="AH161" i="8"/>
  <c r="AA166" i="8"/>
  <c r="AE166" i="8" s="1"/>
  <c r="AB166" i="8"/>
  <c r="AK77" i="8"/>
  <c r="AJ77" i="8"/>
  <c r="AI77" i="8"/>
  <c r="AK78" i="8"/>
  <c r="AI78" i="8"/>
  <c r="AJ78" i="8"/>
  <c r="AI104" i="8"/>
  <c r="AK104" i="8"/>
  <c r="AJ104" i="8"/>
  <c r="AI75" i="8"/>
  <c r="AJ75" i="8"/>
  <c r="AK75" i="8"/>
  <c r="AK44" i="8"/>
  <c r="AJ44" i="8"/>
  <c r="AI44" i="8"/>
  <c r="AI57" i="8"/>
  <c r="AJ57" i="8"/>
  <c r="AK57" i="8"/>
  <c r="AK47" i="8"/>
  <c r="AI47" i="8"/>
  <c r="AJ47" i="8"/>
  <c r="AK51" i="8"/>
  <c r="AJ51" i="8"/>
  <c r="AI51" i="8"/>
  <c r="AJ97" i="8"/>
  <c r="AK97" i="8"/>
  <c r="AI97" i="8"/>
  <c r="AJ63" i="8"/>
  <c r="AK63" i="8"/>
  <c r="AI63" i="8"/>
  <c r="AK49" i="8"/>
  <c r="AJ49" i="8"/>
  <c r="AI49" i="8"/>
  <c r="AI79" i="8"/>
  <c r="AK79" i="8"/>
  <c r="AJ79" i="8"/>
  <c r="AA137" i="8"/>
  <c r="AE137" i="8" s="1"/>
  <c r="AB137" i="8"/>
  <c r="AA153" i="8"/>
  <c r="AE153" i="8" s="1"/>
  <c r="AB153" i="8"/>
  <c r="AB99" i="8"/>
  <c r="AA99" i="8"/>
  <c r="AE99" i="8" s="1"/>
  <c r="AA90" i="8"/>
  <c r="AE90" i="8" s="1"/>
  <c r="AB90" i="8"/>
  <c r="AA37" i="8"/>
  <c r="AE37" i="8" s="1"/>
  <c r="AB37" i="8"/>
  <c r="AH142" i="8"/>
  <c r="AH136" i="8"/>
  <c r="AH129" i="8"/>
  <c r="AB83" i="8"/>
  <c r="AA83" i="8"/>
  <c r="AE83" i="8" s="1"/>
  <c r="AB65" i="8"/>
  <c r="AA65" i="8"/>
  <c r="AE65" i="8" s="1"/>
  <c r="AH156" i="8"/>
  <c r="AH26" i="8"/>
  <c r="AH98" i="8"/>
  <c r="AB110" i="8"/>
  <c r="AB80" i="8"/>
  <c r="AA80" i="8"/>
  <c r="AE80" i="8" s="1"/>
  <c r="AA39" i="8"/>
  <c r="AE39" i="8" s="1"/>
  <c r="AB39" i="8"/>
  <c r="AH94" i="8"/>
  <c r="AB38" i="8"/>
  <c r="AA38" i="8"/>
  <c r="AE38" i="8" s="1"/>
  <c r="AA148" i="8"/>
  <c r="AE148" i="8" s="1"/>
  <c r="AB148" i="8"/>
  <c r="AH113" i="8"/>
  <c r="AA115" i="8"/>
  <c r="AE115" i="8" s="1"/>
  <c r="AB115" i="8"/>
  <c r="AH23" i="8"/>
  <c r="AA151" i="8"/>
  <c r="AE151" i="8" s="1"/>
  <c r="AB151" i="8"/>
  <c r="AH138" i="8"/>
  <c r="AH117" i="8"/>
  <c r="AH41" i="8"/>
  <c r="AH25" i="8"/>
  <c r="AA101" i="8"/>
  <c r="AE101" i="8" s="1"/>
  <c r="AB101" i="8"/>
  <c r="AA130" i="8"/>
  <c r="AE130" i="8" s="1"/>
  <c r="AB130" i="8"/>
  <c r="AB150" i="8"/>
  <c r="AA150" i="8"/>
  <c r="AE150" i="8" s="1"/>
  <c r="AA92" i="8"/>
  <c r="AE92" i="8" s="1"/>
  <c r="AB92" i="8"/>
  <c r="AA123" i="8"/>
  <c r="AE123" i="8" s="1"/>
  <c r="AA56" i="8"/>
  <c r="AE56" i="8" s="1"/>
  <c r="AB56" i="8"/>
  <c r="AB81" i="8"/>
  <c r="AA81" i="8"/>
  <c r="AE81" i="8" s="1"/>
  <c r="AA95" i="8"/>
  <c r="AE95" i="8" s="1"/>
  <c r="AB95" i="8"/>
  <c r="AH139" i="8"/>
  <c r="AH125" i="8"/>
  <c r="AA73" i="8"/>
  <c r="AE73" i="8" s="1"/>
  <c r="AB73" i="8"/>
  <c r="AB158" i="8"/>
  <c r="AA158" i="8"/>
  <c r="AE158" i="8" s="1"/>
  <c r="AA159" i="8"/>
  <c r="AE159" i="8" s="1"/>
  <c r="AB159" i="8"/>
  <c r="AH157" i="8"/>
  <c r="AB175" i="8" l="1"/>
  <c r="AA175" i="8"/>
  <c r="AE175" i="8" s="1"/>
  <c r="AA120" i="8"/>
  <c r="AE120" i="8" s="1"/>
  <c r="AA121" i="8"/>
  <c r="AE121" i="8" s="1"/>
  <c r="AB121" i="8"/>
  <c r="AA167" i="8"/>
  <c r="AE167" i="8" s="1"/>
  <c r="AA89" i="8"/>
  <c r="AE89" i="8" s="1"/>
  <c r="AB89" i="8"/>
  <c r="AA109" i="8"/>
  <c r="AE109" i="8" s="1"/>
  <c r="AA112" i="8"/>
  <c r="AE112" i="8" s="1"/>
  <c r="AH64" i="8"/>
  <c r="AA64" i="8" s="1"/>
  <c r="AE64" i="8" s="1"/>
  <c r="AB160" i="8"/>
  <c r="AA114" i="8"/>
  <c r="AE114" i="8" s="1"/>
  <c r="AB108" i="8"/>
  <c r="AA108" i="8"/>
  <c r="AE108" i="8" s="1"/>
  <c r="AB24" i="8"/>
  <c r="AA82" i="8"/>
  <c r="AE82" i="8" s="1"/>
  <c r="AB82" i="8"/>
  <c r="AA61" i="8"/>
  <c r="AE61" i="8" s="1"/>
  <c r="AH67" i="8"/>
  <c r="AB67" i="8" s="1"/>
  <c r="AB106" i="8"/>
  <c r="AA106" i="8"/>
  <c r="AE106" i="8" s="1"/>
  <c r="AB68" i="8"/>
  <c r="AA68" i="8"/>
  <c r="AE68" i="8" s="1"/>
  <c r="AH102" i="8"/>
  <c r="AB102" i="8" s="1"/>
  <c r="AH40" i="8"/>
  <c r="AB40" i="8" s="1"/>
  <c r="AB91" i="8"/>
  <c r="AA62" i="8"/>
  <c r="AE62" i="8" s="1"/>
  <c r="AB32" i="8"/>
  <c r="AA32" i="8"/>
  <c r="AE32" i="8" s="1"/>
  <c r="AB118" i="8"/>
  <c r="AH36" i="8"/>
  <c r="AA36" i="8" s="1"/>
  <c r="AE36" i="8" s="1"/>
  <c r="AA84" i="8"/>
  <c r="AE84" i="8" s="1"/>
  <c r="AH35" i="8"/>
  <c r="AB46" i="8"/>
  <c r="AA46" i="8"/>
  <c r="AE46" i="8" s="1"/>
  <c r="AA45" i="8"/>
  <c r="AE45" i="8" s="1"/>
  <c r="AB45" i="8"/>
  <c r="AH47" i="8"/>
  <c r="AB47" i="8" s="1"/>
  <c r="AH54" i="8"/>
  <c r="AB54" i="8" s="1"/>
  <c r="AH31" i="8"/>
  <c r="AA124" i="8"/>
  <c r="AE124" i="8" s="1"/>
  <c r="AH21" i="8"/>
  <c r="AA21" i="8" s="1"/>
  <c r="AE21" i="8" s="1"/>
  <c r="AA133" i="8"/>
  <c r="AE133" i="8" s="1"/>
  <c r="AB133" i="8"/>
  <c r="AA34" i="8"/>
  <c r="AE34" i="8" s="1"/>
  <c r="AB34" i="8"/>
  <c r="AH52" i="8"/>
  <c r="AB72" i="8"/>
  <c r="AA72" i="8"/>
  <c r="AE72" i="8" s="1"/>
  <c r="AA22" i="8"/>
  <c r="AE22" i="8" s="1"/>
  <c r="AB22" i="8"/>
  <c r="AB36" i="8"/>
  <c r="AH85" i="8"/>
  <c r="AH29" i="8"/>
  <c r="AA93" i="8"/>
  <c r="AE93" i="8" s="1"/>
  <c r="AB93" i="8"/>
  <c r="AA67" i="8"/>
  <c r="AE67" i="8" s="1"/>
  <c r="AH79" i="8"/>
  <c r="AA79" i="8" s="1"/>
  <c r="AE79" i="8" s="1"/>
  <c r="AH75" i="8"/>
  <c r="AB75" i="8" s="1"/>
  <c r="AA105" i="8"/>
  <c r="AE105" i="8" s="1"/>
  <c r="AB105" i="8"/>
  <c r="AH57" i="8"/>
  <c r="AA57" i="8" s="1"/>
  <c r="AE57" i="8" s="1"/>
  <c r="AB164" i="8"/>
  <c r="AH44" i="8"/>
  <c r="AA44" i="8" s="1"/>
  <c r="AE44" i="8" s="1"/>
  <c r="AH104" i="8"/>
  <c r="AA104" i="8" s="1"/>
  <c r="AE104" i="8" s="1"/>
  <c r="AH42" i="8"/>
  <c r="AH33" i="8"/>
  <c r="AA161" i="8"/>
  <c r="AE161" i="8" s="1"/>
  <c r="AB161" i="8"/>
  <c r="AA139" i="8"/>
  <c r="AE139" i="8" s="1"/>
  <c r="AB139" i="8"/>
  <c r="AA41" i="8"/>
  <c r="AE41" i="8" s="1"/>
  <c r="AB41" i="8"/>
  <c r="AH51" i="8"/>
  <c r="AA138" i="8"/>
  <c r="AE138" i="8" s="1"/>
  <c r="AB138" i="8"/>
  <c r="AA113" i="8"/>
  <c r="AE113" i="8" s="1"/>
  <c r="AB113" i="8"/>
  <c r="AA98" i="8"/>
  <c r="AE98" i="8" s="1"/>
  <c r="AB98" i="8"/>
  <c r="AH63" i="8"/>
  <c r="AA125" i="8"/>
  <c r="AE125" i="8" s="1"/>
  <c r="AB125" i="8"/>
  <c r="AA94" i="8"/>
  <c r="AE94" i="8" s="1"/>
  <c r="AB94" i="8"/>
  <c r="AA129" i="8"/>
  <c r="AE129" i="8" s="1"/>
  <c r="AB129" i="8"/>
  <c r="AH78" i="8"/>
  <c r="AA136" i="8"/>
  <c r="AE136" i="8" s="1"/>
  <c r="AB136" i="8"/>
  <c r="AB117" i="8"/>
  <c r="AA117" i="8"/>
  <c r="AE117" i="8" s="1"/>
  <c r="AB23" i="8"/>
  <c r="AA23" i="8"/>
  <c r="AE23" i="8" s="1"/>
  <c r="AB26" i="8"/>
  <c r="AA26" i="8"/>
  <c r="AE26" i="8" s="1"/>
  <c r="AA142" i="8"/>
  <c r="AE142" i="8" s="1"/>
  <c r="AB142" i="8"/>
  <c r="AH97" i="8"/>
  <c r="AH77" i="8"/>
  <c r="AA156" i="8"/>
  <c r="AE156" i="8" s="1"/>
  <c r="AB156" i="8"/>
  <c r="AB25" i="8"/>
  <c r="AA25" i="8"/>
  <c r="AE25" i="8" s="1"/>
  <c r="AH49" i="8"/>
  <c r="AA157" i="8"/>
  <c r="AE157" i="8" s="1"/>
  <c r="AB157" i="8"/>
  <c r="AB64" i="8" l="1"/>
  <c r="AB57" i="8"/>
  <c r="AA40" i="8"/>
  <c r="AE40" i="8" s="1"/>
  <c r="AA47" i="8"/>
  <c r="AE47" i="8" s="1"/>
  <c r="AB79" i="8"/>
  <c r="AB21" i="8"/>
  <c r="AB44" i="8"/>
  <c r="AA54" i="8"/>
  <c r="AE54" i="8" s="1"/>
  <c r="AA102" i="8"/>
  <c r="AE102" i="8" s="1"/>
  <c r="AA75" i="8"/>
  <c r="AE75" i="8" s="1"/>
  <c r="AB52" i="8"/>
  <c r="AA52" i="8"/>
  <c r="AE52" i="8" s="1"/>
  <c r="AA31" i="8"/>
  <c r="AE31" i="8" s="1"/>
  <c r="AB31" i="8"/>
  <c r="AB35" i="8"/>
  <c r="AA35" i="8"/>
  <c r="AE35" i="8" s="1"/>
  <c r="AB33" i="8"/>
  <c r="AA33" i="8"/>
  <c r="AE33" i="8" s="1"/>
  <c r="AA42" i="8"/>
  <c r="AE42" i="8" s="1"/>
  <c r="AB42" i="8"/>
  <c r="AB104" i="8"/>
  <c r="AB29" i="8"/>
  <c r="AA29" i="8"/>
  <c r="AE29" i="8" s="1"/>
  <c r="AA85" i="8"/>
  <c r="AE85" i="8" s="1"/>
  <c r="AB85" i="8"/>
  <c r="AB77" i="8"/>
  <c r="AA77" i="8"/>
  <c r="AE77" i="8" s="1"/>
  <c r="AA63" i="8"/>
  <c r="AE63" i="8" s="1"/>
  <c r="AB63" i="8"/>
  <c r="AA97" i="8"/>
  <c r="AE97" i="8" s="1"/>
  <c r="AB97" i="8"/>
  <c r="AB49" i="8"/>
  <c r="AA49" i="8"/>
  <c r="AE49" i="8" s="1"/>
  <c r="AA51" i="8"/>
  <c r="AE51" i="8" s="1"/>
  <c r="AB51" i="8"/>
  <c r="AA78" i="8"/>
  <c r="AE78" i="8" s="1"/>
  <c r="AB78" i="8"/>
  <c r="AC11" i="8" l="1"/>
</calcChain>
</file>

<file path=xl/sharedStrings.xml><?xml version="1.0" encoding="utf-8"?>
<sst xmlns="http://schemas.openxmlformats.org/spreadsheetml/2006/main" count="2383" uniqueCount="595">
  <si>
    <t>IBVS 6244</t>
  </si>
  <si>
    <t>Add cycle</t>
  </si>
  <si>
    <t>JD today</t>
  </si>
  <si>
    <t>Old Cycle</t>
  </si>
  <si>
    <t>New Cycle</t>
  </si>
  <si>
    <t>Next ToM</t>
  </si>
  <si>
    <t>M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</si>
  <si>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</si>
  <si>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</si>
  <si>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</si>
  <si>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</si>
  <si>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</si>
  <si>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</si>
  <si>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</si>
  <si>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</si>
  <si>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</si>
  <si>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</si>
  <si>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</si>
  <si>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</si>
  <si>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</si>
  <si>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</si>
  <si>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</si>
  <si>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</si>
  <si>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</si>
  <si>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 xml:space="preserve">A (ampl) = </t>
  </si>
  <si>
    <t>rad/cycle</t>
  </si>
  <si>
    <t>1-e^2</t>
  </si>
  <si>
    <t>e sin nu_o</t>
  </si>
  <si>
    <t>a12 sin I =</t>
  </si>
  <si>
    <t>km</t>
  </si>
  <si>
    <t>Q+S resid</t>
  </si>
  <si>
    <t>Sin2 fit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</si>
  <si>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</si>
  <si>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</si>
  <si>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</si>
  <si>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</si>
  <si>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</si>
  <si>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</si>
  <si>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</si>
  <si>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Q.+LTE fit</t>
  </si>
  <si>
    <t>LTE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</si>
  <si>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</si>
  <si>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</si>
  <si>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</si>
  <si>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</si>
  <si>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</si>
  <si>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</si>
  <si>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</si>
  <si>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</si>
  <si>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Span</t>
  </si>
  <si>
    <t>P3, dP/dt are very uncertain</t>
  </si>
  <si>
    <t>s.m.</t>
  </si>
  <si>
    <t>AU</t>
  </si>
  <si>
    <t>BAD</t>
  </si>
  <si>
    <t/>
  </si>
  <si>
    <t>Calc</t>
  </si>
  <si>
    <t>Data</t>
  </si>
  <si>
    <t>Date</t>
  </si>
  <si>
    <t>Epoch =</t>
  </si>
  <si>
    <t>Error</t>
  </si>
  <si>
    <t>GCVS 4</t>
  </si>
  <si>
    <t>IBVS 2344</t>
  </si>
  <si>
    <t>IBVS 4222</t>
  </si>
  <si>
    <t>IBVS 4472</t>
  </si>
  <si>
    <t>IBVS 4711</t>
  </si>
  <si>
    <t>IBVS nn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</si>
  <si>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</si>
  <si>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</si>
  <si>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</si>
  <si>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</si>
  <si>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</si>
  <si>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</si>
  <si>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</si>
  <si>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</si>
  <si>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Type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</si>
  <si>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</si>
  <si>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</si>
  <si>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</si>
  <si>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</si>
  <si>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</si>
  <si>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</si>
  <si>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</si>
  <si>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</si>
  <si>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Q. fit</t>
  </si>
  <si>
    <t>EW</t>
  </si>
  <si>
    <t>Diethelm R</t>
  </si>
  <si>
    <t>BBSAG Bull.23</t>
  </si>
  <si>
    <t>B</t>
  </si>
  <si>
    <t>BBSAG Bull.25</t>
  </si>
  <si>
    <t>BBSAG Bull.39</t>
  </si>
  <si>
    <t>BBSAG Bull.49</t>
  </si>
  <si>
    <t>BBSAG Bull.50</t>
  </si>
  <si>
    <t>BBSAG Bull.51</t>
  </si>
  <si>
    <t>BBSAG Bull.56</t>
  </si>
  <si>
    <t>BBSAG Bull.113</t>
  </si>
  <si>
    <t>BBSAG</t>
  </si>
  <si>
    <t>Nelson</t>
  </si>
  <si>
    <t>Misc</t>
  </si>
  <si>
    <t>Jones 2003B</t>
  </si>
  <si>
    <t>Jones 2003A</t>
  </si>
  <si>
    <t>Jones</t>
  </si>
  <si>
    <t>Niarchos 1997</t>
  </si>
  <si>
    <t>Jones 2003C</t>
  </si>
  <si>
    <t>IBVS 5371</t>
  </si>
  <si>
    <t>(Niarchos 1997)</t>
  </si>
  <si>
    <t>Pribulla</t>
  </si>
  <si>
    <t>From</t>
  </si>
  <si>
    <t>BEST FIT FOR RECENT DATA</t>
  </si>
  <si>
    <t>http://www.astro.sk/~pribulla/cat.txt</t>
  </si>
  <si>
    <t>Linear3</t>
  </si>
  <si>
    <t>Linear 2</t>
  </si>
  <si>
    <t>Linear 1</t>
  </si>
  <si>
    <t>Lin. Fit 1</t>
  </si>
  <si>
    <t>Lin. Fit 2</t>
  </si>
  <si>
    <t>Lin. Fit 3</t>
  </si>
  <si>
    <t>II</t>
  </si>
  <si>
    <t>IBVS 5296</t>
  </si>
  <si>
    <t>IBVS 5602</t>
  </si>
  <si>
    <t>I</t>
  </si>
  <si>
    <t>IBVS 5603</t>
  </si>
  <si>
    <t>IBVS 5643</t>
  </si>
  <si>
    <t>IBVS 5657</t>
  </si>
  <si>
    <t>IBVS 5676</t>
  </si>
  <si>
    <t># of data points:</t>
  </si>
  <si>
    <t>IBVS 5731</t>
  </si>
  <si>
    <t>21 to 39</t>
  </si>
  <si>
    <t>28 to 57</t>
  </si>
  <si>
    <t>56 on</t>
  </si>
  <si>
    <t>ID is by Nelson's observations 2002-12-01</t>
  </si>
  <si>
    <r>
      <t xml:space="preserve">V700 Cyg / </t>
    </r>
    <r>
      <rPr>
        <sz val="16"/>
        <color indexed="12"/>
        <rFont val="Arial"/>
        <family val="2"/>
      </rPr>
      <t>GSC 3153-0333-1</t>
    </r>
  </si>
  <si>
    <t>IBVS 5746</t>
  </si>
  <si>
    <t>IBVS 5820</t>
  </si>
  <si>
    <t>OEJV 0074</t>
  </si>
  <si>
    <t>CCD+I</t>
  </si>
  <si>
    <t>OEJV 0094</t>
  </si>
  <si>
    <t>OEJV 0137</t>
  </si>
  <si>
    <t>RHN 2012</t>
  </si>
  <si>
    <t>Qian 2003MNRAS.342.1260</t>
  </si>
  <si>
    <t>Quad</t>
  </si>
  <si>
    <t>Quad coef</t>
  </si>
  <si>
    <t>Ampl</t>
  </si>
  <si>
    <t>Ph angle</t>
  </si>
  <si>
    <t>Q+sine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</si>
  <si>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</si>
  <si>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</si>
  <si>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</si>
  <si>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>Slope</t>
  </si>
  <si>
    <t>Const</t>
  </si>
  <si>
    <t>Sine</t>
  </si>
  <si>
    <t>Quad Eph. =</t>
  </si>
  <si>
    <t>Lin. Eph. =</t>
  </si>
  <si>
    <t>Start of linear fit (row #)</t>
  </si>
  <si>
    <t>Niarchos</t>
  </si>
  <si>
    <t>IBVS 6050</t>
  </si>
  <si>
    <t>IBVS 6048</t>
  </si>
  <si>
    <t>OEJV 0160</t>
  </si>
  <si>
    <t>IBVS 6084</t>
  </si>
  <si>
    <t>IBVS</t>
  </si>
  <si>
    <t>OEJV</t>
  </si>
  <si>
    <t>Lin.fit</t>
  </si>
  <si>
    <r>
      <t xml:space="preserve">V0700 Cyg / </t>
    </r>
    <r>
      <rPr>
        <sz val="16"/>
        <color indexed="12"/>
        <rFont val="Arial"/>
        <family val="2"/>
      </rPr>
      <t>GSC 3153-0333</t>
    </r>
  </si>
  <si>
    <t> 27.07.1946 08:42 </t>
  </si>
  <si>
    <t> -0.013 </t>
  </si>
  <si>
    <t> B.S.Whitney </t>
  </si>
  <si>
    <t> AJ 56.207 </t>
  </si>
  <si>
    <t> 14.06.1947 09:31 </t>
  </si>
  <si>
    <t> -0.002 </t>
  </si>
  <si>
    <t> 06.06.1948 10:45 </t>
  </si>
  <si>
    <t> -0.020 </t>
  </si>
  <si>
    <t> 26.09.1948 07:59 </t>
  </si>
  <si>
    <t> -0.010 </t>
  </si>
  <si>
    <t> 27.03.1949 06:01 </t>
  </si>
  <si>
    <t> -0.017 </t>
  </si>
  <si>
    <t> 09.11.1949 01:43 </t>
  </si>
  <si>
    <t> -0.006 </t>
  </si>
  <si>
    <t> 10.08.1950 03:48 </t>
  </si>
  <si>
    <t> 0.004 </t>
  </si>
  <si>
    <t> 07.09.1959 22:12 </t>
  </si>
  <si>
    <t> K.Häussler </t>
  </si>
  <si>
    <t> HABZ 28 </t>
  </si>
  <si>
    <t> 31.07.1960 01:07 </t>
  </si>
  <si>
    <t> -0.022 </t>
  </si>
  <si>
    <t> 14.09.1960 23:02 </t>
  </si>
  <si>
    <t> -0.016 </t>
  </si>
  <si>
    <t> 11.12.1960 16:59 </t>
  </si>
  <si>
    <t> 0.001 </t>
  </si>
  <si>
    <t> G.Romano </t>
  </si>
  <si>
    <t> MSAI 40.397 </t>
  </si>
  <si>
    <t> 18.08.1961 23:31 </t>
  </si>
  <si>
    <t> -0.001 </t>
  </si>
  <si>
    <t> 30.08.1961 21:34 </t>
  </si>
  <si>
    <t> 0.016 </t>
  </si>
  <si>
    <t> 01.09.1961 22:04 </t>
  </si>
  <si>
    <t> -0.003 </t>
  </si>
  <si>
    <t> 16.09.1961 21:18 </t>
  </si>
  <si>
    <t> 0.003 </t>
  </si>
  <si>
    <t> 02.10.1961 21:01 </t>
  </si>
  <si>
    <t> 0.009 </t>
  </si>
  <si>
    <t> 03.10.1961 21:12 </t>
  </si>
  <si>
    <t> -0.004 </t>
  </si>
  <si>
    <t> 09.07.1962 01:00 </t>
  </si>
  <si>
    <t> 02.10.1962 21:27 </t>
  </si>
  <si>
    <t> 09.10.1967 22:03 </t>
  </si>
  <si>
    <t> 25.09.1968 20:47 </t>
  </si>
  <si>
    <t> -0.007 </t>
  </si>
  <si>
    <t> 08.08.1975 21:00 </t>
  </si>
  <si>
    <t> -0.008 </t>
  </si>
  <si>
    <t> R.Diethelm </t>
  </si>
  <si>
    <t> BBS 23 </t>
  </si>
  <si>
    <t> 01.12.1975 19:32 </t>
  </si>
  <si>
    <t> -0.005 </t>
  </si>
  <si>
    <t> BBS 25 </t>
  </si>
  <si>
    <t> 09.10.1978 21:54 </t>
  </si>
  <si>
    <t> BBS 39 </t>
  </si>
  <si>
    <t> 27.07.1980 21:08 </t>
  </si>
  <si>
    <t> 0.002 </t>
  </si>
  <si>
    <t> BBS 49 </t>
  </si>
  <si>
    <t> 06.08.1980 22:06 </t>
  </si>
  <si>
    <t> 0.010 </t>
  </si>
  <si>
    <t> 07.09.1980 20:55 </t>
  </si>
  <si>
    <t> BBS 50 </t>
  </si>
  <si>
    <t> 15.09.1980 20:47 </t>
  </si>
  <si>
    <t> 0.000 </t>
  </si>
  <si>
    <t> 26.10.1980 20:18 </t>
  </si>
  <si>
    <t> BBS 51 </t>
  </si>
  <si>
    <t> 08.07.1981 00:20 </t>
  </si>
  <si>
    <t> -0.012 </t>
  </si>
  <si>
    <t> BBS 56 </t>
  </si>
  <si>
    <t> 12.07.1982 23:30 </t>
  </si>
  <si>
    <t> -0.0169 </t>
  </si>
  <si>
    <t>?</t>
  </si>
  <si>
    <t> M.Hoffmann </t>
  </si>
  <si>
    <t>IBVS 2344 </t>
  </si>
  <si>
    <t> 26.08.1982 00:13 </t>
  </si>
  <si>
    <t> -0.0226 </t>
  </si>
  <si>
    <t> 28.08.1982 01:02 </t>
  </si>
  <si>
    <t> -0.0289 </t>
  </si>
  <si>
    <t> 14.06.1994 22:52 </t>
  </si>
  <si>
    <t> -0.1837 </t>
  </si>
  <si>
    <t>o</t>
  </si>
  <si>
    <t> F.Agerer </t>
  </si>
  <si>
    <t>BAVM 80 </t>
  </si>
  <si>
    <t> 23.06.1994 23:09 </t>
  </si>
  <si>
    <t> -0.1826 </t>
  </si>
  <si>
    <t> 01.07.1994 22:56 </t>
  </si>
  <si>
    <t> -0.1831 </t>
  </si>
  <si>
    <t> W.Moschner </t>
  </si>
  <si>
    <t> 01.07.1994 22:57 </t>
  </si>
  <si>
    <t> 13.10.1994 20:32 </t>
  </si>
  <si>
    <t> -0.1670 </t>
  </si>
  <si>
    <t> 08.10.1995 19:15 </t>
  </si>
  <si>
    <t> -0.1594 </t>
  </si>
  <si>
    <t>BAVM 117 </t>
  </si>
  <si>
    <t> 08.10.1995 22:44 </t>
  </si>
  <si>
    <t> -0.1844 </t>
  </si>
  <si>
    <t> 11.06.1996 23:34 </t>
  </si>
  <si>
    <t> -0.1928 </t>
  </si>
  <si>
    <t>BAVM 99 </t>
  </si>
  <si>
    <t> 28.08.1996 20:54 </t>
  </si>
  <si>
    <t> -0.1744 </t>
  </si>
  <si>
    <t> BBS 113 </t>
  </si>
  <si>
    <t> 13.08.2000 21:35 </t>
  </si>
  <si>
    <t> -0.1925 </t>
  </si>
  <si>
    <t>BAVM 152 </t>
  </si>
  <si>
    <t> 14.08.2000 01:04 </t>
  </si>
  <si>
    <t> -0.2170 </t>
  </si>
  <si>
    <t> 20.10.2001 19:04 </t>
  </si>
  <si>
    <t> -0.1759 </t>
  </si>
  <si>
    <t>-I</t>
  </si>
  <si>
    <t> K.Poschinger </t>
  </si>
  <si>
    <t> 01.12.2002 02:12 </t>
  </si>
  <si>
    <t>23854</t>
  </si>
  <si>
    <t> -0.2337 </t>
  </si>
  <si>
    <t> R.Nelson </t>
  </si>
  <si>
    <t>IBVS 5371 </t>
  </si>
  <si>
    <t> 11.06.2003 01:16 </t>
  </si>
  <si>
    <t>24418.5</t>
  </si>
  <si>
    <t> -0.2287 </t>
  </si>
  <si>
    <t> L.Kotková &amp; M.Wolf </t>
  </si>
  <si>
    <t>IBVS 5676 </t>
  </si>
  <si>
    <t> 14.07.2003 21:51 </t>
  </si>
  <si>
    <t>24518</t>
  </si>
  <si>
    <t> -0.2057 </t>
  </si>
  <si>
    <t>BAVM 172 </t>
  </si>
  <si>
    <t> 25.07.2003 22:54 </t>
  </si>
  <si>
    <t>24550.5</t>
  </si>
  <si>
    <t> -0.2134 </t>
  </si>
  <si>
    <t> 08.08.2003 00:47 </t>
  </si>
  <si>
    <t>24589</t>
  </si>
  <si>
    <t> -0.2265 </t>
  </si>
  <si>
    <t> 14.09.2003 23:03 </t>
  </si>
  <si>
    <t>24700.5</t>
  </si>
  <si>
    <t> -0.2141 </t>
  </si>
  <si>
    <t> K.&amp; M.Rätz </t>
  </si>
  <si>
    <t> 07.12.2003 19:23 </t>
  </si>
  <si>
    <t>24947</t>
  </si>
  <si>
    <t> -0.1878 </t>
  </si>
  <si>
    <t> 12.06.2004 06:18 </t>
  </si>
  <si>
    <t>25498</t>
  </si>
  <si>
    <t> -0.0985 </t>
  </si>
  <si>
    <t> S.Dvorak </t>
  </si>
  <si>
    <t>IBVS 5603 </t>
  </si>
  <si>
    <t> 30.06.2004 17:15 </t>
  </si>
  <si>
    <t>25552.5</t>
  </si>
  <si>
    <t> -0.1746 </t>
  </si>
  <si>
    <t> Nakajima </t>
  </si>
  <si>
    <t>VSB 43 </t>
  </si>
  <si>
    <t> 01.09.2004 22:19 </t>
  </si>
  <si>
    <t>25738.5</t>
  </si>
  <si>
    <t> -0.2124 </t>
  </si>
  <si>
    <t>BAVM 173 </t>
  </si>
  <si>
    <t> 02.09.2004 01:47 </t>
  </si>
  <si>
    <t>25739</t>
  </si>
  <si>
    <t> -0.2382 </t>
  </si>
  <si>
    <t> 09.09.2004 22:07 </t>
  </si>
  <si>
    <t>25762</t>
  </si>
  <si>
    <t> -0.2115 </t>
  </si>
  <si>
    <t> 10.09.2004 01:37 </t>
  </si>
  <si>
    <t>25762.5</t>
  </si>
  <si>
    <t> -0.2360 </t>
  </si>
  <si>
    <t> 13.09.2004 06:22 </t>
  </si>
  <si>
    <t>25772</t>
  </si>
  <si>
    <t> -0.2688 </t>
  </si>
  <si>
    <t>IBVS 5602 </t>
  </si>
  <si>
    <t> 11.10.2004 21:24 </t>
  </si>
  <si>
    <t>25856</t>
  </si>
  <si>
    <t> M.Zejda et al. </t>
  </si>
  <si>
    <t>IBVS 5741 </t>
  </si>
  <si>
    <t> 06.11.2004 18:10 </t>
  </si>
  <si>
    <t>25932</t>
  </si>
  <si>
    <t> -0.1840 </t>
  </si>
  <si>
    <t> 04.10.2005 19:16 </t>
  </si>
  <si>
    <t>26908.5</t>
  </si>
  <si>
    <t> -0.1935 </t>
  </si>
  <si>
    <t>BAVM 178 </t>
  </si>
  <si>
    <t> 13.10.2005 19:30 </t>
  </si>
  <si>
    <t>26935</t>
  </si>
  <si>
    <t> -0.1948 </t>
  </si>
  <si>
    <t> 07.06.2006 23:15 </t>
  </si>
  <si>
    <t>27632.5</t>
  </si>
  <si>
    <t> -0.22068 </t>
  </si>
  <si>
    <t> L.Šmelcer </t>
  </si>
  <si>
    <t>OEJV 0074 </t>
  </si>
  <si>
    <t> 04.10.2006 20:06 </t>
  </si>
  <si>
    <t>27982</t>
  </si>
  <si>
    <t> -0.1982 </t>
  </si>
  <si>
    <t> S.Dogru et al. </t>
  </si>
  <si>
    <t>IBVS 5746 </t>
  </si>
  <si>
    <t> 25.10.2006 18:18 </t>
  </si>
  <si>
    <t>28043.5</t>
  </si>
  <si>
    <t> -0.18610 </t>
  </si>
  <si>
    <t>R</t>
  </si>
  <si>
    <t> L.Brát </t>
  </si>
  <si>
    <t> 20.04.2007 11:10 </t>
  </si>
  <si>
    <t>28563</t>
  </si>
  <si>
    <t> -0.1369 </t>
  </si>
  <si>
    <t>IBVS 5820 </t>
  </si>
  <si>
    <t> 25.05.2007 22:08 </t>
  </si>
  <si>
    <t>28667</t>
  </si>
  <si>
    <t> -0.04523 </t>
  </si>
  <si>
    <t> -0.04494 </t>
  </si>
  <si>
    <t> -0.04478 </t>
  </si>
  <si>
    <t>V</t>
  </si>
  <si>
    <t> 12.07.2007 00:05 </t>
  </si>
  <si>
    <t>28806</t>
  </si>
  <si>
    <t> -0.22990 </t>
  </si>
  <si>
    <t> 31.10.2007 21:30 </t>
  </si>
  <si>
    <t>29135</t>
  </si>
  <si>
    <t> -0.2132 </t>
  </si>
  <si>
    <t> S.Poddaný </t>
  </si>
  <si>
    <t>OEJV 0094 </t>
  </si>
  <si>
    <t> 10.05.2008 23:59 </t>
  </si>
  <si>
    <t>29700</t>
  </si>
  <si>
    <t> -0.2358 </t>
  </si>
  <si>
    <t> -0.2356 </t>
  </si>
  <si>
    <t> -0.2354 </t>
  </si>
  <si>
    <t> 02.07.2008 21:38 </t>
  </si>
  <si>
    <t>29855</t>
  </si>
  <si>
    <t> -0.0404 </t>
  </si>
  <si>
    <t>C</t>
  </si>
  <si>
    <t> L.Urbancok </t>
  </si>
  <si>
    <t> 29.08.2008 00:07 </t>
  </si>
  <si>
    <t>30023</t>
  </si>
  <si>
    <t> -0.0651 </t>
  </si>
  <si>
    <t>BAVM 203 </t>
  </si>
  <si>
    <t> 06.08.2009 22:41 </t>
  </si>
  <si>
    <t> -0.2309 </t>
  </si>
  <si>
    <t>BAVM 212 </t>
  </si>
  <si>
    <t> 07.08.2009 02:10 </t>
  </si>
  <si>
    <t> -0.0858 </t>
  </si>
  <si>
    <t> 29.08.2009 21:45 </t>
  </si>
  <si>
    <t> -0.0534 </t>
  </si>
  <si>
    <t> 30.08.2009 01:12 </t>
  </si>
  <si>
    <t> -0.0791 </t>
  </si>
  <si>
    <t> 20.07.2010 23:24 </t>
  </si>
  <si>
    <t> -0.0687 </t>
  </si>
  <si>
    <t>BAVM 215 </t>
  </si>
  <si>
    <t> 16.09.2010 19:23 </t>
  </si>
  <si>
    <t> -0.0435 </t>
  </si>
  <si>
    <t>OEJV 0137 </t>
  </si>
  <si>
    <t> 16.09.2010 19:24 </t>
  </si>
  <si>
    <t> -0.0426 </t>
  </si>
  <si>
    <t> 23.09.2010 18:48 </t>
  </si>
  <si>
    <t> -0.0388 </t>
  </si>
  <si>
    <t> -0.0385 </t>
  </si>
  <si>
    <t> 25.08.2011 21:30 </t>
  </si>
  <si>
    <t> -0.0622 </t>
  </si>
  <si>
    <t>BAVM 225 </t>
  </si>
  <si>
    <t> 26.08.2011 00:58 </t>
  </si>
  <si>
    <t> -0.0872 </t>
  </si>
  <si>
    <t> 20.03.2012 02:42 </t>
  </si>
  <si>
    <t> -0.1035 </t>
  </si>
  <si>
    <t> W.Moschner &amp; P.Frank </t>
  </si>
  <si>
    <t>BAVM 228 </t>
  </si>
  <si>
    <t> 26.03.2012 12:09 </t>
  </si>
  <si>
    <t> -0.1705 </t>
  </si>
  <si>
    <t>c</t>
  </si>
  <si>
    <t>IBVS 6050 </t>
  </si>
  <si>
    <t> 19.08.2012 20:07 </t>
  </si>
  <si>
    <t> -0.22846 </t>
  </si>
  <si>
    <t>OEJV 0160 </t>
  </si>
  <si>
    <t> 19.08.2012 23:36 </t>
  </si>
  <si>
    <t> -0.25358 </t>
  </si>
  <si>
    <t> 19.06.2013 23:31 </t>
  </si>
  <si>
    <t> -0.2577 </t>
  </si>
  <si>
    <t> 19.06.2013 23:32 </t>
  </si>
  <si>
    <t> -0.25751 </t>
  </si>
  <si>
    <t> 12.08.2013 21:23 </t>
  </si>
  <si>
    <t> -0.2441 </t>
  </si>
  <si>
    <t> F.Walter </t>
  </si>
  <si>
    <t>BAVM 232 </t>
  </si>
  <si>
    <t>pg </t>
  </si>
  <si>
    <t>vis </t>
  </si>
  <si>
    <t>PE </t>
  </si>
  <si>
    <t>CCD </t>
  </si>
  <si>
    <t>pg</t>
  </si>
  <si>
    <t>Ang. Freq.</t>
  </si>
  <si>
    <t xml:space="preserve">P3 = </t>
  </si>
  <si>
    <t>cycles</t>
  </si>
  <si>
    <t>days</t>
  </si>
  <si>
    <t>years</t>
  </si>
  <si>
    <t>dP/dt =</t>
  </si>
  <si>
    <t>days/year</t>
  </si>
  <si>
    <t>Analysis of Qian 2003MNRAS.342.1260</t>
  </si>
  <si>
    <t> AJ 56.207 (wrong)</t>
  </si>
  <si>
    <t>Xiang et al 2009PASJ…61..577</t>
  </si>
  <si>
    <t>Kreiner et al 2001</t>
  </si>
  <si>
    <t>used by Xiang et al 2009</t>
  </si>
  <si>
    <t>Xiang 2009</t>
  </si>
  <si>
    <t>_x0004_0.0026</t>
  </si>
  <si>
    <t>_x0004_0.0037</t>
  </si>
  <si>
    <t>_x0004_0.0089</t>
  </si>
  <si>
    <t>_x0004_0.0088</t>
  </si>
  <si>
    <t>_x0004_0.0013</t>
  </si>
  <si>
    <t>_x0004_0.0231</t>
  </si>
  <si>
    <t>_x0004_0.0228</t>
  </si>
  <si>
    <t>vi</t>
  </si>
  <si>
    <t>_x0004_0.0283</t>
  </si>
  <si>
    <t>_x0004_0.0137</t>
  </si>
  <si>
    <t>_x0004_0.0164</t>
  </si>
  <si>
    <t>_x0004_0.0120</t>
  </si>
  <si>
    <t>_x0004_0.0188</t>
  </si>
  <si>
    <t>_x0004_0.0018</t>
  </si>
  <si>
    <t>_x0004_0.0051</t>
  </si>
  <si>
    <t>_x0004_0.0415</t>
  </si>
  <si>
    <t>_x0004_0.0240</t>
  </si>
  <si>
    <t>_x0004_0.0274</t>
  </si>
  <si>
    <t>_x0004_0.0032</t>
  </si>
  <si>
    <t>_x0004_0.0001</t>
  </si>
  <si>
    <t>_x0004_0.0135</t>
  </si>
  <si>
    <t>_x0004_0.0131</t>
  </si>
  <si>
    <t>_x0004_0.0098</t>
  </si>
  <si>
    <t>_x0004_0.0190</t>
  </si>
  <si>
    <t>_x0004_0.0249</t>
  </si>
  <si>
    <t>_x0004_0.0042</t>
  </si>
  <si>
    <t>_x0004_0.0084</t>
  </si>
  <si>
    <t>_x0004_0.0127</t>
  </si>
  <si>
    <t>_x0004_0.0204</t>
  </si>
  <si>
    <t>_x0004_0.0015</t>
  </si>
  <si>
    <t>_x0004_0.0158</t>
  </si>
  <si>
    <t>_x0004_0.0010</t>
  </si>
  <si>
    <t>_x0004_0.0021</t>
  </si>
  <si>
    <t>_x0004_0.0215</t>
  </si>
  <si>
    <t>_x0004_0.0073</t>
  </si>
  <si>
    <t>_x0004_0.0082</t>
  </si>
  <si>
    <t>_x0004_0.0033</t>
  </si>
  <si>
    <t>_x0004_0.0086</t>
  </si>
  <si>
    <t>_x0004_0.0036</t>
  </si>
  <si>
    <t>_x0004_0.0020</t>
  </si>
  <si>
    <t>_x0004_0.0070</t>
  </si>
  <si>
    <t>_x0004_0.0004</t>
  </si>
  <si>
    <t>_x0004_0.0060</t>
  </si>
  <si>
    <t>pe</t>
  </si>
  <si>
    <t>_x0004_0.0038</t>
  </si>
  <si>
    <t>_x0004_0.0043</t>
  </si>
  <si>
    <t>_x0004_0.0028</t>
  </si>
  <si>
    <t>_x0004_0.0006</t>
  </si>
  <si>
    <t>_x0004_0.0047</t>
  </si>
  <si>
    <t>_x0004_0.0003</t>
  </si>
  <si>
    <t>CCD</t>
  </si>
  <si>
    <t>_x0004_0.0149</t>
  </si>
  <si>
    <t>_x0004_0.0011</t>
  </si>
  <si>
    <t>_x0004_0.0002</t>
  </si>
  <si>
    <t>_x0004_0.0160</t>
  </si>
  <si>
    <t>_x0004_0.0009</t>
  </si>
  <si>
    <t>_x0004_0.0170</t>
  </si>
  <si>
    <t>_x0004_0.0017</t>
  </si>
  <si>
    <t>_x0004_0.0007</t>
  </si>
  <si>
    <t>_x0004_0.0169</t>
  </si>
  <si>
    <t>_x0004_0.0014</t>
  </si>
  <si>
    <t>_x0004_0.0172</t>
  </si>
  <si>
    <t>_x0004_0.0008</t>
  </si>
  <si>
    <t>_x0004_0.0168</t>
  </si>
  <si>
    <t>_x0004_0.0163</t>
  </si>
  <si>
    <t>_x0004_0.0189</t>
  </si>
  <si>
    <t>_x0004_0.0176</t>
  </si>
  <si>
    <t>_x0004_0.0193</t>
  </si>
  <si>
    <t>_x0004_0.0012</t>
  </si>
  <si>
    <t>_x0004_0.0203</t>
  </si>
  <si>
    <t>_x0004_0.0022</t>
  </si>
  <si>
    <t>_x0004_0.0196</t>
  </si>
  <si>
    <t>_x0004_0.0005</t>
  </si>
  <si>
    <t>_x0004_0.0187</t>
  </si>
  <si>
    <t>_x0004_0.0199</t>
  </si>
  <si>
    <t>_x0004_0.0208</t>
  </si>
  <si>
    <t>_x0004_0.0205</t>
  </si>
  <si>
    <t>_x0004_0.0192</t>
  </si>
  <si>
    <t>_x0004_0.0272</t>
  </si>
  <si>
    <t>_x0004_0.0270</t>
  </si>
  <si>
    <t>_x0004_0.0269</t>
  </si>
  <si>
    <t xml:space="preserve"> Whitney 1952</t>
  </si>
  <si>
    <t xml:space="preserve"> Busch 1964</t>
  </si>
  <si>
    <t xml:space="preserve"> Romano 1969</t>
  </si>
  <si>
    <t xml:space="preserve"> Diethelm 1975</t>
  </si>
  <si>
    <t xml:space="preserve"> Diethelm 1976</t>
  </si>
  <si>
    <t xml:space="preserve"> Diethelm 1978</t>
  </si>
  <si>
    <t xml:space="preserve"> Diethelm 1980a</t>
  </si>
  <si>
    <t xml:space="preserve"> Diethelm 1980b</t>
  </si>
  <si>
    <t xml:space="preserve"> Diethelm 1980c</t>
  </si>
  <si>
    <t xml:space="preserve"> Diethelm 1981</t>
  </si>
  <si>
    <t xml:space="preserve"> Hoffmann 1983</t>
  </si>
  <si>
    <t xml:space="preserve"> Agerer &amp; Hubscher 1995</t>
  </si>
  <si>
    <t xml:space="preserve"> Diethelm 1996</t>
  </si>
  <si>
    <t xml:space="preserve"> Nelson 2003</t>
  </si>
  <si>
    <t xml:space="preserve"> Dvorak 2005</t>
  </si>
  <si>
    <t xml:space="preserve"> Nagai 2005</t>
  </si>
  <si>
    <t xml:space="preserve"> Hubscher et al. 2005</t>
  </si>
  <si>
    <t xml:space="preserve"> Nelson 2005</t>
  </si>
  <si>
    <t xml:space="preserve"> Zejda et al. 2006</t>
  </si>
  <si>
    <t xml:space="preserve"> Dogru et al. 2007</t>
  </si>
  <si>
    <t>Xiang 2009PASJ…61..499</t>
  </si>
  <si>
    <t xml:space="preserve"> Hubscher et al. 2006</t>
  </si>
  <si>
    <t xml:space="preserve"> Hubscher 2005</t>
  </si>
  <si>
    <t xml:space="preserve"> Kotkova &amp; Wolf 2006</t>
  </si>
  <si>
    <t xml:space="preserve"> Agerer &amp; Hubscher 1999</t>
  </si>
  <si>
    <t xml:space="preserve"> Agerer &amp; Hubscher 1997</t>
  </si>
  <si>
    <t>vis</t>
  </si>
  <si>
    <t>PE</t>
  </si>
  <si>
    <t>From Xiang 2009PASJ…61..577</t>
  </si>
  <si>
    <t>Lichtenknecker-Database of the BAV</t>
  </si>
  <si>
    <t>http://www.bav-astro.de/LkDB/index.php</t>
  </si>
  <si>
    <t>Extra</t>
  </si>
  <si>
    <t>Later data in/out &gt;&gt;&gt;&gt;</t>
  </si>
  <si>
    <t>my_fit 1</t>
  </si>
  <si>
    <t>my_fit 2</t>
  </si>
  <si>
    <t>Data span</t>
  </si>
  <si>
    <t>Sine cycles</t>
  </si>
  <si>
    <t>pg?</t>
  </si>
  <si>
    <t>Different from page A(3)</t>
  </si>
  <si>
    <t>IBVS 6118</t>
  </si>
  <si>
    <t>V0700 Cyg / GSC 3153-0333</t>
  </si>
  <si>
    <t>IBVS 5984</t>
  </si>
  <si>
    <t>IBVS 6149</t>
  </si>
  <si>
    <t>IBVS 6153</t>
  </si>
  <si>
    <t>IBVS 6157</t>
  </si>
  <si>
    <t>s5</t>
  </si>
  <si>
    <t>s6</t>
  </si>
  <si>
    <t>Data diverge somewhat at end</t>
  </si>
  <si>
    <t>OEJV 0179</t>
  </si>
  <si>
    <t>JAVSO 43, 77</t>
  </si>
  <si>
    <t>IBVS 6225</t>
  </si>
  <si>
    <t>IBVS 6230</t>
  </si>
  <si>
    <t>2020JAVSO..48….1</t>
  </si>
  <si>
    <t>OEJV 0211</t>
  </si>
  <si>
    <t>RHN 2021</t>
  </si>
  <si>
    <t>My time zone &gt;&gt;&gt;&gt;&gt;&gt;&gt;&gt;&gt;&gt;</t>
  </si>
  <si>
    <t>JBAV, 60</t>
  </si>
  <si>
    <t>JAAVSO 51, 134</t>
  </si>
  <si>
    <t>VSB, 108</t>
  </si>
  <si>
    <t>OEJV 226</t>
  </si>
  <si>
    <t>JAAVSO, 51, 250</t>
  </si>
  <si>
    <t>Nelson Pers com</t>
  </si>
  <si>
    <t>JAAVSO52#1</t>
  </si>
  <si>
    <t>EW/KW</t>
  </si>
  <si>
    <t>Nelson pv\c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</si>
</sst>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0"/>
    <numFmt numFmtId="167" formatCode="0.0000"/>
  </numFmts>
  <fonts count="6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6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i/>
      <sz val="10"/>
      <color indexed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10"/>
      <color indexed="14"/>
      <name val="Arial"/>
      <family val="2"/>
    </font>
    <font>
      <sz val="10"/>
      <color indexed="14"/>
      <name val="Arial"/>
      <family val="2"/>
    </font>
    <font>
      <sz val="16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9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20" borderId="0" applyNumberFormat="0" applyBorder="0" applyAlignment="0" applyProtection="0"/>
    <xf numFmtId="0" fontId="34" fillId="4" borderId="0" applyNumberFormat="0" applyBorder="0" applyAlignment="0" applyProtection="0"/>
    <xf numFmtId="0" fontId="35" fillId="21" borderId="1" applyNumberFormat="0" applyAlignment="0" applyProtection="0"/>
    <xf numFmtId="0" fontId="36" fillId="22" borderId="2" applyNumberFormat="0" applyAlignment="0" applyProtection="0"/>
    <xf numFmtId="3" fontId="46" fillId="2" borderId="0"/>
    <xf numFmtId="164" fontId="46" fillId="2" borderId="0"/>
    <xf numFmtId="0" fontId="46" fillId="2" borderId="0"/>
    <xf numFmtId="0" fontId="37" fillId="0" borderId="0" applyNumberFormat="0" applyFill="0" applyBorder="0" applyAlignment="0" applyProtection="0"/>
    <xf numFmtId="2" fontId="46" fillId="2" borderId="0"/>
    <xf numFmtId="0" fontId="38" fillId="5" borderId="0" applyNumberFormat="0" applyBorder="0" applyAlignment="0" applyProtection="0"/>
    <xf numFmtId="0" fontId="1" fillId="2" borderId="0"/>
    <xf numFmtId="0" fontId="2" fillId="2" borderId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40" fillId="8" borderId="1" applyNumberFormat="0" applyAlignment="0" applyProtection="0"/>
    <xf numFmtId="0" fontId="41" fillId="0" borderId="4" applyNumberFormat="0" applyFill="0" applyAlignment="0" applyProtection="0"/>
    <xf numFmtId="0" fontId="42" fillId="23" borderId="0" applyNumberFormat="0" applyBorder="0" applyAlignment="0" applyProtection="0"/>
    <xf numFmtId="0" fontId="11" fillId="0" borderId="0"/>
    <xf numFmtId="0" fontId="11" fillId="24" borderId="5" applyNumberFormat="0" applyFont="0" applyAlignment="0" applyProtection="0"/>
    <xf numFmtId="0" fontId="43" fillId="21" borderId="6" applyNumberFormat="0" applyAlignment="0" applyProtection="0"/>
    <xf numFmtId="0" fontId="44" fillId="0" borderId="0" applyNumberFormat="0" applyFill="0" applyBorder="0" applyAlignment="0" applyProtection="0"/>
    <xf numFmtId="0" fontId="46" fillId="2" borderId="7"/>
    <xf numFmtId="0" fontId="45" fillId="0" borderId="0" applyNumberFormat="0" applyFill="0" applyBorder="0" applyAlignment="0" applyProtection="0"/>
  </cellStyleXfs>
  <cellXfs count="336">
    <xf numFmtId="0" fontId="0" fillId="2" borderId="0" xfId="0" applyFill="1"/>
    <xf numFmtId="0" fontId="0" fillId="2" borderId="8" xfId="0" applyFill="1" applyBorder="1"/>
    <xf numFmtId="0" fontId="0" fillId="0" borderId="5" xfId="0" applyBorder="1"/>
    <xf numFmtId="0" fontId="0" fillId="2" borderId="5" xfId="0" applyFill="1" applyBorder="1"/>
    <xf numFmtId="0" fontId="0" fillId="2" borderId="9" xfId="0" applyFill="1" applyBorder="1"/>
    <xf numFmtId="0" fontId="0" fillId="0" borderId="9" xfId="0" applyBorder="1"/>
    <xf numFmtId="0" fontId="0" fillId="2" borderId="10" xfId="0" applyFill="1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0" fillId="2" borderId="12" xfId="0" applyFill="1" applyBorder="1"/>
    <xf numFmtId="0" fontId="0" fillId="0" borderId="13" xfId="0" applyBorder="1"/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5" xfId="0" applyNumberFormat="1" applyFill="1" applyBorder="1"/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6" fillId="2" borderId="5" xfId="0" applyFont="1" applyFill="1" applyBorder="1"/>
    <xf numFmtId="0" fontId="3" fillId="2" borderId="5" xfId="0" applyFont="1" applyFill="1" applyBorder="1"/>
    <xf numFmtId="0" fontId="8" fillId="2" borderId="5" xfId="0" applyFont="1" applyFill="1" applyBorder="1"/>
    <xf numFmtId="0" fontId="0" fillId="2" borderId="9" xfId="0" quotePrefix="1" applyFill="1" applyBorder="1"/>
    <xf numFmtId="0" fontId="9" fillId="2" borderId="5" xfId="38" applyFill="1" applyBorder="1" applyAlignment="1" applyProtection="1"/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0" fillId="0" borderId="5" xfId="0" applyBorder="1" applyAlignment="1">
      <alignment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2" borderId="5" xfId="0" applyFont="1" applyFill="1" applyBorder="1"/>
    <xf numFmtId="0" fontId="12" fillId="2" borderId="5" xfId="0" applyFont="1" applyFill="1" applyBorder="1"/>
    <xf numFmtId="0" fontId="10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11" xfId="0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 applyAlignment="1">
      <alignment horizontal="left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2" borderId="9" xfId="0" applyFill="1" applyBorder="1" applyAlignment="1">
      <alignment horizontal="left"/>
    </xf>
    <xf numFmtId="0" fontId="16" fillId="2" borderId="5" xfId="0" applyFont="1" applyFill="1" applyBorder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9" fillId="2" borderId="0" xfId="0" applyFont="1" applyFill="1"/>
    <xf numFmtId="0" fontId="18" fillId="2" borderId="0" xfId="0" applyFont="1" applyFill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vertical="center"/>
    </xf>
    <xf numFmtId="0" fontId="5" fillId="2" borderId="0" xfId="0" applyFont="1" applyFill="1"/>
    <xf numFmtId="0" fontId="18" fillId="0" borderId="5" xfId="0" applyFont="1" applyBorder="1"/>
    <xf numFmtId="0" fontId="0" fillId="0" borderId="0" xfId="0" applyAlignment="1">
      <alignment horizontal="center"/>
    </xf>
    <xf numFmtId="0" fontId="18" fillId="0" borderId="5" xfId="0" applyFont="1" applyBorder="1" applyAlignment="1">
      <alignment wrapText="1"/>
    </xf>
    <xf numFmtId="0" fontId="0" fillId="0" borderId="0" xfId="0" applyAlignment="1">
      <alignment horizontal="left"/>
    </xf>
    <xf numFmtId="0" fontId="18" fillId="0" borderId="5" xfId="0" applyFont="1" applyBorder="1" applyAlignment="1">
      <alignment horizontal="left"/>
    </xf>
    <xf numFmtId="0" fontId="5" fillId="2" borderId="5" xfId="0" applyFont="1" applyFill="1" applyBorder="1"/>
    <xf numFmtId="0" fontId="21" fillId="2" borderId="5" xfId="0" applyFont="1" applyFill="1" applyBorder="1"/>
    <xf numFmtId="0" fontId="22" fillId="25" borderId="9" xfId="0" applyFont="1" applyFill="1" applyBorder="1"/>
    <xf numFmtId="11" fontId="0" fillId="2" borderId="9" xfId="0" applyNumberFormat="1" applyFill="1" applyBorder="1"/>
    <xf numFmtId="11" fontId="0" fillId="2" borderId="10" xfId="0" applyNumberFormat="1" applyFill="1" applyBorder="1"/>
    <xf numFmtId="11" fontId="0" fillId="2" borderId="8" xfId="0" applyNumberForma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11" fontId="0" fillId="2" borderId="5" xfId="0" applyNumberFormat="1" applyFill="1" applyBorder="1"/>
    <xf numFmtId="0" fontId="15" fillId="0" borderId="0" xfId="0" applyFont="1"/>
    <xf numFmtId="0" fontId="16" fillId="0" borderId="0" xfId="0" applyFont="1"/>
    <xf numFmtId="0" fontId="2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5" fillId="2" borderId="9" xfId="0" applyFont="1" applyFill="1" applyBorder="1"/>
    <xf numFmtId="0" fontId="10" fillId="26" borderId="5" xfId="0" applyFont="1" applyFill="1" applyBorder="1" applyAlignment="1">
      <alignment horizontal="left" vertical="top" wrapText="1" indent="1"/>
    </xf>
    <xf numFmtId="0" fontId="10" fillId="26" borderId="5" xfId="0" applyFont="1" applyFill="1" applyBorder="1" applyAlignment="1">
      <alignment horizontal="center" vertical="top" wrapText="1"/>
    </xf>
    <xf numFmtId="0" fontId="10" fillId="26" borderId="5" xfId="0" applyFont="1" applyFill="1" applyBorder="1" applyAlignment="1">
      <alignment horizontal="right" vertical="top" wrapText="1"/>
    </xf>
    <xf numFmtId="0" fontId="10" fillId="26" borderId="5" xfId="0" applyFont="1" applyFill="1" applyBorder="1" applyAlignment="1">
      <alignment horizontal="left" vertical="top" wrapText="1"/>
    </xf>
    <xf numFmtId="0" fontId="9" fillId="26" borderId="5" xfId="38" applyFill="1" applyBorder="1" applyAlignment="1" applyProtection="1">
      <alignment horizontal="left" vertical="top" wrapText="1"/>
    </xf>
    <xf numFmtId="0" fontId="26" fillId="26" borderId="5" xfId="0" applyFont="1" applyFill="1" applyBorder="1" applyAlignment="1">
      <alignment horizontal="left" vertical="top" wrapText="1"/>
    </xf>
    <xf numFmtId="0" fontId="26" fillId="26" borderId="5" xfId="0" applyFont="1" applyFill="1" applyBorder="1" applyAlignment="1">
      <alignment horizontal="center" vertical="top" wrapText="1"/>
    </xf>
    <xf numFmtId="0" fontId="27" fillId="26" borderId="5" xfId="38" applyFont="1" applyFill="1" applyBorder="1" applyAlignment="1" applyProtection="1">
      <alignment horizontal="left" vertical="top" wrapText="1"/>
    </xf>
    <xf numFmtId="0" fontId="0" fillId="2" borderId="5" xfId="0" quotePrefix="1" applyFill="1" applyBorder="1"/>
    <xf numFmtId="0" fontId="10" fillId="0" borderId="0" xfId="0" applyFont="1" applyAlignment="1">
      <alignment vertical="center"/>
    </xf>
    <xf numFmtId="0" fontId="26" fillId="26" borderId="9" xfId="0" applyFont="1" applyFill="1" applyBorder="1" applyAlignment="1">
      <alignment horizontal="left" vertical="top" wrapText="1"/>
    </xf>
    <xf numFmtId="0" fontId="19" fillId="2" borderId="5" xfId="0" applyFont="1" applyFill="1" applyBorder="1"/>
    <xf numFmtId="0" fontId="10" fillId="2" borderId="0" xfId="0" applyFont="1" applyFill="1"/>
    <xf numFmtId="0" fontId="27" fillId="26" borderId="0" xfId="38" applyFont="1" applyFill="1" applyBorder="1" applyAlignment="1" applyProtection="1">
      <alignment horizontal="left" vertical="top" wrapText="1"/>
    </xf>
    <xf numFmtId="0" fontId="26" fillId="26" borderId="0" xfId="0" applyFont="1" applyFill="1" applyAlignment="1">
      <alignment horizontal="left" vertical="top" wrapText="1"/>
    </xf>
    <xf numFmtId="0" fontId="18" fillId="0" borderId="5" xfId="0" applyFont="1" applyBorder="1" applyAlignment="1">
      <alignment horizontal="center"/>
    </xf>
    <xf numFmtId="0" fontId="18" fillId="2" borderId="5" xfId="0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6" fillId="26" borderId="0" xfId="0" applyFont="1" applyFill="1" applyAlignment="1">
      <alignment horizontal="center" vertical="top" wrapText="1"/>
    </xf>
    <xf numFmtId="0" fontId="18" fillId="0" borderId="0" xfId="0" applyFont="1" applyAlignment="1">
      <alignment wrapText="1"/>
    </xf>
    <xf numFmtId="0" fontId="18" fillId="2" borderId="5" xfId="0" applyFont="1" applyFill="1" applyBorder="1" applyAlignment="1">
      <alignment horizontal="left"/>
    </xf>
    <xf numFmtId="0" fontId="26" fillId="26" borderId="9" xfId="0" applyFont="1" applyFill="1" applyBorder="1" applyAlignment="1">
      <alignment horizontal="center" vertical="top" wrapText="1"/>
    </xf>
    <xf numFmtId="0" fontId="24" fillId="0" borderId="0" xfId="0" applyFont="1"/>
    <xf numFmtId="0" fontId="18" fillId="0" borderId="23" xfId="0" applyFont="1" applyBorder="1" applyAlignment="1">
      <alignment horizontal="left"/>
    </xf>
    <xf numFmtId="0" fontId="18" fillId="0" borderId="23" xfId="0" applyFont="1" applyBorder="1" applyAlignment="1">
      <alignment horizontal="center"/>
    </xf>
    <xf numFmtId="0" fontId="0" fillId="2" borderId="14" xfId="0" applyFill="1" applyBorder="1"/>
    <xf numFmtId="0" fontId="6" fillId="2" borderId="9" xfId="0" applyFont="1" applyFill="1" applyBorder="1"/>
    <xf numFmtId="0" fontId="24" fillId="2" borderId="5" xfId="0" applyFont="1" applyFill="1" applyBorder="1"/>
    <xf numFmtId="0" fontId="0" fillId="2" borderId="0" xfId="0" applyFill="1" applyAlignment="1">
      <alignment horizontal="center"/>
    </xf>
    <xf numFmtId="0" fontId="28" fillId="2" borderId="5" xfId="0" applyFont="1" applyFill="1" applyBorder="1"/>
    <xf numFmtId="0" fontId="28" fillId="2" borderId="5" xfId="0" applyFont="1" applyFill="1" applyBorder="1" applyAlignment="1">
      <alignment horizontal="left"/>
    </xf>
    <xf numFmtId="0" fontId="29" fillId="26" borderId="9" xfId="0" applyFont="1" applyFill="1" applyBorder="1" applyAlignment="1">
      <alignment horizontal="left" vertical="top" wrapText="1"/>
    </xf>
    <xf numFmtId="0" fontId="24" fillId="2" borderId="5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center"/>
    </xf>
    <xf numFmtId="0" fontId="24" fillId="2" borderId="9" xfId="0" applyFont="1" applyFill="1" applyBorder="1"/>
    <xf numFmtId="0" fontId="10" fillId="0" borderId="0" xfId="0" applyFont="1" applyAlignment="1">
      <alignment horizontal="left" vertical="center"/>
    </xf>
    <xf numFmtId="0" fontId="18" fillId="2" borderId="0" xfId="0" applyFont="1" applyFill="1"/>
    <xf numFmtId="0" fontId="0" fillId="2" borderId="11" xfId="0" applyFill="1" applyBorder="1" applyAlignment="1">
      <alignment horizontal="center"/>
    </xf>
    <xf numFmtId="0" fontId="10" fillId="0" borderId="0" xfId="0" applyFont="1" applyAlignment="1">
      <alignment horizontal="left"/>
    </xf>
    <xf numFmtId="0" fontId="24" fillId="2" borderId="0" xfId="0" applyFont="1" applyFill="1"/>
    <xf numFmtId="0" fontId="12" fillId="2" borderId="0" xfId="0" applyFont="1" applyFill="1"/>
    <xf numFmtId="0" fontId="24" fillId="2" borderId="0" xfId="0" applyFont="1" applyFill="1" applyAlignment="1">
      <alignment horizontal="center"/>
    </xf>
    <xf numFmtId="0" fontId="24" fillId="2" borderId="0" xfId="0" applyFont="1" applyFill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24" fillId="2" borderId="15" xfId="0" applyFont="1" applyFill="1" applyBorder="1"/>
    <xf numFmtId="0" fontId="24" fillId="2" borderId="15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1" fillId="2" borderId="5" xfId="0" applyFont="1" applyFill="1" applyBorder="1"/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48" fillId="0" borderId="0" xfId="42" applyFont="1" applyAlignment="1">
      <alignment horizontal="left" vertical="center"/>
    </xf>
    <xf numFmtId="0" fontId="48" fillId="0" borderId="0" xfId="42" applyFont="1" applyAlignment="1">
      <alignment horizontal="center" vertical="center"/>
    </xf>
    <xf numFmtId="0" fontId="48" fillId="0" borderId="0" xfId="42" applyFont="1" applyAlignment="1">
      <alignment horizontal="left" vertical="center" wrapText="1"/>
    </xf>
    <xf numFmtId="0" fontId="48" fillId="0" borderId="0" xfId="42" applyFont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0" borderId="21" xfId="0" applyFont="1" applyBorder="1"/>
    <xf numFmtId="0" fontId="0" fillId="0" borderId="24" xfId="0" applyBorder="1"/>
    <xf numFmtId="0" fontId="0" fillId="0" borderId="22" xfId="0" applyBorder="1"/>
    <xf numFmtId="0" fontId="4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0" fontId="58" fillId="0" borderId="5" xfId="0" applyFont="1" applyBorder="1" applyAlignment="1">
      <alignment vertical="center" wrapText="1"/>
    </xf>
    <xf numFmtId="0" fontId="58" fillId="0" borderId="5" xfId="0" applyFont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11" fontId="0" fillId="2" borderId="10" xfId="0" applyNumberForma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11" fontId="0" fillId="2" borderId="9" xfId="0" applyNumberFormat="1" applyFill="1" applyBorder="1" applyAlignment="1">
      <alignment vertical="center"/>
    </xf>
    <xf numFmtId="0" fontId="25" fillId="2" borderId="9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2" borderId="12" xfId="0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11" fontId="0" fillId="2" borderId="8" xfId="0" applyNumberForma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9" fillId="2" borderId="5" xfId="38" applyFill="1" applyBorder="1" applyAlignment="1" applyProtection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0" xfId="0" applyFont="1" applyAlignment="1">
      <alignment vertical="center"/>
    </xf>
    <xf numFmtId="11" fontId="0" fillId="2" borderId="5" xfId="0" applyNumberFormat="1" applyFill="1" applyBorder="1" applyAlignment="1">
      <alignment vertical="center"/>
    </xf>
    <xf numFmtId="0" fontId="29" fillId="2" borderId="5" xfId="0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9" xfId="0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3" fillId="26" borderId="9" xfId="0" applyFont="1" applyFill="1" applyBorder="1" applyAlignment="1">
      <alignment horizontal="left" vertical="center" wrapText="1"/>
    </xf>
    <xf numFmtId="0" fontId="22" fillId="26" borderId="9" xfId="0" applyFont="1" applyFill="1" applyBorder="1" applyAlignment="1">
      <alignment horizontal="center" vertical="center" wrapText="1"/>
    </xf>
    <xf numFmtId="0" fontId="22" fillId="26" borderId="9" xfId="0" applyFont="1" applyFill="1" applyBorder="1" applyAlignment="1">
      <alignment horizontal="left" vertical="center" wrapText="1"/>
    </xf>
    <xf numFmtId="14" fontId="0" fillId="2" borderId="5" xfId="0" applyNumberFormat="1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22" fillId="26" borderId="5" xfId="0" applyFont="1" applyFill="1" applyBorder="1" applyAlignment="1">
      <alignment horizontal="center" vertical="center" wrapText="1"/>
    </xf>
    <xf numFmtId="0" fontId="22" fillId="26" borderId="5" xfId="0" applyFont="1" applyFill="1" applyBorder="1" applyAlignment="1">
      <alignment horizontal="left" vertical="center" wrapText="1"/>
    </xf>
    <xf numFmtId="0" fontId="10" fillId="26" borderId="9" xfId="0" applyFont="1" applyFill="1" applyBorder="1" applyAlignment="1">
      <alignment horizontal="left" vertical="center" wrapText="1"/>
    </xf>
    <xf numFmtId="0" fontId="10" fillId="26" borderId="5" xfId="0" applyFont="1" applyFill="1" applyBorder="1" applyAlignment="1">
      <alignment horizontal="center" vertical="center" wrapText="1"/>
    </xf>
    <xf numFmtId="0" fontId="10" fillId="26" borderId="5" xfId="0" applyFont="1" applyFill="1" applyBorder="1" applyAlignment="1">
      <alignment horizontal="left" vertical="center" wrapText="1"/>
    </xf>
    <xf numFmtId="0" fontId="10" fillId="2" borderId="9" xfId="0" quotePrefix="1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6" borderId="0" xfId="0" applyFont="1" applyFill="1" applyAlignment="1">
      <alignment horizontal="left" vertical="center" wrapText="1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0" fontId="10" fillId="26" borderId="5" xfId="38" applyFont="1" applyFill="1" applyBorder="1" applyAlignment="1" applyProtection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2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26" borderId="0" xfId="38" applyFont="1" applyFill="1" applyBorder="1" applyAlignment="1" applyProtection="1">
      <alignment horizontal="left" vertical="center" wrapText="1"/>
    </xf>
    <xf numFmtId="0" fontId="10" fillId="26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0" borderId="0" xfId="42" applyFont="1" applyAlignment="1">
      <alignment vertical="center"/>
    </xf>
    <xf numFmtId="0" fontId="10" fillId="0" borderId="0" xfId="42" applyFont="1" applyAlignment="1">
      <alignment horizontal="center" vertical="center"/>
    </xf>
    <xf numFmtId="0" fontId="10" fillId="0" borderId="0" xfId="42" applyFont="1" applyAlignment="1">
      <alignment horizontal="left" vertical="center"/>
    </xf>
    <xf numFmtId="0" fontId="10" fillId="0" borderId="5" xfId="42" applyFont="1" applyBorder="1" applyAlignment="1">
      <alignment horizontal="left" vertical="center"/>
    </xf>
    <xf numFmtId="0" fontId="10" fillId="0" borderId="5" xfId="42" applyFont="1" applyBorder="1" applyAlignment="1">
      <alignment horizontal="left" vertical="center" wrapText="1"/>
    </xf>
    <xf numFmtId="0" fontId="10" fillId="0" borderId="0" xfId="42" applyFont="1" applyAlignment="1">
      <alignment horizontal="left" vertical="center" wrapText="1"/>
    </xf>
    <xf numFmtId="0" fontId="20" fillId="0" borderId="0" xfId="42" applyFont="1" applyAlignment="1">
      <alignment vertical="center"/>
    </xf>
    <xf numFmtId="0" fontId="20" fillId="0" borderId="0" xfId="42" applyFont="1" applyAlignment="1">
      <alignment horizontal="center" vertical="center"/>
    </xf>
    <xf numFmtId="0" fontId="20" fillId="0" borderId="0" xfId="42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165" fontId="58" fillId="0" borderId="0" xfId="0" applyNumberFormat="1" applyFont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0" fillId="0" borderId="25" xfId="0" applyBorder="1" applyAlignment="1">
      <alignment vertical="center"/>
    </xf>
    <xf numFmtId="0" fontId="51" fillId="0" borderId="26" xfId="0" applyFont="1" applyBorder="1" applyAlignment="1">
      <alignment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27" borderId="25" xfId="0" applyFill="1" applyBorder="1" applyAlignment="1">
      <alignment vertical="center"/>
    </xf>
    <xf numFmtId="0" fontId="11" fillId="27" borderId="27" xfId="0" applyFont="1" applyFill="1" applyBorder="1" applyAlignment="1">
      <alignment vertical="center"/>
    </xf>
    <xf numFmtId="0" fontId="52" fillId="0" borderId="18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27" borderId="29" xfId="0" applyFill="1" applyBorder="1" applyAlignment="1">
      <alignment vertical="center"/>
    </xf>
    <xf numFmtId="0" fontId="11" fillId="27" borderId="28" xfId="0" applyFont="1" applyFill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7" fillId="2" borderId="5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0" fontId="4" fillId="27" borderId="28" xfId="0" applyFont="1" applyFill="1" applyBorder="1" applyAlignment="1">
      <alignment vertical="center"/>
    </xf>
    <xf numFmtId="0" fontId="0" fillId="28" borderId="29" xfId="0" applyFill="1" applyBorder="1" applyAlignment="1">
      <alignment vertical="center"/>
    </xf>
    <xf numFmtId="0" fontId="4" fillId="29" borderId="28" xfId="0" applyFont="1" applyFill="1" applyBorder="1" applyAlignment="1">
      <alignment vertical="center"/>
    </xf>
    <xf numFmtId="0" fontId="11" fillId="28" borderId="29" xfId="0" applyFont="1" applyFill="1" applyBorder="1" applyAlignment="1">
      <alignment vertical="center"/>
    </xf>
    <xf numFmtId="0" fontId="0" fillId="27" borderId="31" xfId="0" applyFill="1" applyBorder="1" applyAlignment="1">
      <alignment vertical="center"/>
    </xf>
    <xf numFmtId="0" fontId="11" fillId="27" borderId="32" xfId="0" applyFont="1" applyFill="1" applyBorder="1" applyAlignment="1">
      <alignment vertical="center"/>
    </xf>
    <xf numFmtId="0" fontId="52" fillId="0" borderId="3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0" fillId="0" borderId="29" xfId="0" applyBorder="1" applyAlignment="1">
      <alignment vertical="center"/>
    </xf>
    <xf numFmtId="0" fontId="30" fillId="2" borderId="5" xfId="0" applyFont="1" applyFill="1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54" fillId="0" borderId="29" xfId="0" applyFont="1" applyBorder="1" applyAlignment="1">
      <alignment vertical="center"/>
    </xf>
    <xf numFmtId="11" fontId="51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0" fontId="11" fillId="0" borderId="31" xfId="0" applyFont="1" applyBorder="1" applyAlignment="1">
      <alignment vertical="center"/>
    </xf>
    <xf numFmtId="0" fontId="55" fillId="29" borderId="15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2" xfId="0" applyBorder="1" applyAlignment="1">
      <alignment vertical="center"/>
    </xf>
    <xf numFmtId="0" fontId="56" fillId="0" borderId="0" xfId="0" applyFont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6" fillId="26" borderId="9" xfId="0" applyFont="1" applyFill="1" applyBorder="1" applyAlignment="1">
      <alignment horizontal="center" vertical="center" wrapText="1"/>
    </xf>
    <xf numFmtId="0" fontId="26" fillId="26" borderId="9" xfId="0" applyFont="1" applyFill="1" applyBorder="1" applyAlignment="1">
      <alignment horizontal="left" vertical="center" wrapText="1"/>
    </xf>
    <xf numFmtId="14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6" fillId="26" borderId="5" xfId="0" applyFont="1" applyFill="1" applyBorder="1" applyAlignment="1">
      <alignment horizontal="center" vertical="center" wrapText="1"/>
    </xf>
    <xf numFmtId="0" fontId="26" fillId="26" borderId="5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7" fillId="0" borderId="0" xfId="42" applyFont="1" applyAlignment="1">
      <alignment vertical="center"/>
    </xf>
    <xf numFmtId="0" fontId="47" fillId="0" borderId="0" xfId="42" applyFont="1" applyAlignment="1">
      <alignment horizontal="center" vertical="center"/>
    </xf>
    <xf numFmtId="0" fontId="47" fillId="0" borderId="0" xfId="42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0" fillId="30" borderId="5" xfId="0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14" fontId="11" fillId="0" borderId="15" xfId="0" applyNumberFormat="1" applyFont="1" applyBorder="1" applyAlignment="1">
      <alignment vertical="center"/>
    </xf>
    <xf numFmtId="0" fontId="58" fillId="0" borderId="0" xfId="0" applyFont="1" applyAlignment="1">
      <alignment vertical="center" wrapText="1"/>
    </xf>
    <xf numFmtId="0" fontId="58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58" fillId="0" borderId="0" xfId="0" applyFont="1" applyAlignment="1" applyProtection="1">
      <alignment horizontal="left" vertical="center"/>
      <protection locked="0"/>
    </xf>
    <xf numFmtId="0" fontId="58" fillId="0" borderId="0" xfId="0" applyFont="1" applyAlignment="1" applyProtection="1">
      <alignment horizontal="center" vertical="center"/>
      <protection locked="0"/>
    </xf>
    <xf numFmtId="166" fontId="58" fillId="0" borderId="0" xfId="0" applyNumberFormat="1" applyFont="1" applyAlignment="1" applyProtection="1">
      <alignment horizontal="left" vertical="center" wrapText="1"/>
      <protection locked="0"/>
    </xf>
    <xf numFmtId="0" fontId="58" fillId="0" borderId="0" xfId="0" applyFont="1" applyAlignment="1" applyProtection="1">
      <alignment horizontal="left" vertical="center" wrapText="1"/>
      <protection locked="0"/>
    </xf>
    <xf numFmtId="0" fontId="58" fillId="0" borderId="0" xfId="0" applyFont="1" applyAlignment="1" applyProtection="1">
      <alignment horizontal="center" vertical="center" wrapText="1"/>
      <protection locked="0"/>
    </xf>
    <xf numFmtId="166" fontId="58" fillId="0" borderId="0" xfId="0" applyNumberFormat="1" applyFont="1" applyAlignment="1">
      <alignment horizontal="left" vertical="center" wrapText="1"/>
    </xf>
    <xf numFmtId="0" fontId="58" fillId="0" borderId="5" xfId="0" applyFont="1" applyBorder="1" applyAlignment="1">
      <alignment horizontal="left" vertical="center" wrapText="1"/>
    </xf>
    <xf numFmtId="0" fontId="58" fillId="0" borderId="0" xfId="0" applyFont="1" applyAlignment="1" applyProtection="1">
      <alignment vertical="center" wrapText="1"/>
      <protection locked="0"/>
    </xf>
    <xf numFmtId="0" fontId="58" fillId="0" borderId="0" xfId="0" applyFont="1" applyAlignment="1">
      <alignment horizontal="center" vertical="center"/>
    </xf>
    <xf numFmtId="167" fontId="58" fillId="0" borderId="0" xfId="0" applyNumberFormat="1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8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11" fillId="2" borderId="5" xfId="0" applyFont="1" applyFill="1" applyBorder="1" applyAlignment="1">
      <alignment vertical="center"/>
    </xf>
    <xf numFmtId="0" fontId="58" fillId="0" borderId="0" xfId="0" applyFont="1" applyAlignment="1">
      <alignment horizontal="left"/>
    </xf>
    <xf numFmtId="0" fontId="11" fillId="0" borderId="5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3" fillId="0" borderId="40" xfId="0" applyFont="1" applyBorder="1" applyAlignment="1">
      <alignment horizontal="right" vertical="center"/>
    </xf>
    <xf numFmtId="0" fontId="51" fillId="0" borderId="40" xfId="0" applyFont="1" applyBorder="1" applyAlignment="1">
      <alignment horizontal="right" vertical="center"/>
    </xf>
    <xf numFmtId="22" fontId="51" fillId="0" borderId="42" xfId="0" applyNumberFormat="1" applyFont="1" applyBorder="1" applyAlignment="1">
      <alignment horizontal="right" vertical="center"/>
    </xf>
    <xf numFmtId="0" fontId="4" fillId="0" borderId="38" xfId="0" applyFont="1" applyFill="1" applyBorder="1" applyAlignment="1">
      <alignment horizontal="center" vertical="center"/>
    </xf>
    <xf numFmtId="0" fontId="59" fillId="0" borderId="37" xfId="0" applyFont="1" applyFill="1" applyBorder="1" applyAlignment="1">
      <alignment vertical="center"/>
    </xf>
    <xf numFmtId="0" fontId="59" fillId="0" borderId="39" xfId="0" applyFont="1" applyBorder="1" applyAlignment="1">
      <alignment vertical="center"/>
    </xf>
    <xf numFmtId="0" fontId="59" fillId="0" borderId="41" xfId="0" applyFont="1" applyBorder="1" applyAlignment="1">
      <alignment vertical="center"/>
    </xf>
    <xf numFmtId="0" fontId="54" fillId="0" borderId="37" xfId="0" applyFont="1" applyBorder="1" applyAlignment="1">
      <alignment horizontal="right" vertical="center"/>
    </xf>
    <xf numFmtId="0" fontId="54" fillId="0" borderId="39" xfId="0" applyFont="1" applyBorder="1" applyAlignment="1">
      <alignment horizontal="right" vertical="center"/>
    </xf>
    <xf numFmtId="0" fontId="54" fillId="0" borderId="41" xfId="0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8095295249723221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9356110381078"/>
          <c:y val="0.1404494382022472"/>
          <c:w val="0.82522996057818665"/>
          <c:h val="0.6516853932584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1'!$F$21:$F$972</c:f>
              <c:numCache>
                <c:formatCode>General</c:formatCode>
                <c:ptCount val="952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  <c:pt idx="150">
                  <c:v>34891.5</c:v>
                </c:pt>
                <c:pt idx="151">
                  <c:v>34973</c:v>
                </c:pt>
                <c:pt idx="152">
                  <c:v>34973.5</c:v>
                </c:pt>
                <c:pt idx="153">
                  <c:v>34990</c:v>
                </c:pt>
                <c:pt idx="154">
                  <c:v>34997.5</c:v>
                </c:pt>
              </c:numCache>
            </c:numRef>
          </c:xVal>
          <c:yVal>
            <c:numRef>
              <c:f>'Active 1'!$H$21:$H$972</c:f>
              <c:numCache>
                <c:formatCode>General</c:formatCode>
                <c:ptCount val="952"/>
                <c:pt idx="0">
                  <c:v>3.3687099999951897E-2</c:v>
                </c:pt>
                <c:pt idx="1">
                  <c:v>3.3687099999951897E-2</c:v>
                </c:pt>
                <c:pt idx="2">
                  <c:v>3.3687099999951897E-2</c:v>
                </c:pt>
                <c:pt idx="3">
                  <c:v>3.3687099999951897E-2</c:v>
                </c:pt>
                <c:pt idx="4">
                  <c:v>3.3687099999951897E-2</c:v>
                </c:pt>
                <c:pt idx="5">
                  <c:v>3.3687099999951897E-2</c:v>
                </c:pt>
                <c:pt idx="6">
                  <c:v>3.3687099999951897E-2</c:v>
                </c:pt>
                <c:pt idx="7">
                  <c:v>4.8007259996666107E-2</c:v>
                </c:pt>
                <c:pt idx="8">
                  <c:v>4.1023899997526314E-2</c:v>
                </c:pt>
                <c:pt idx="9">
                  <c:v>3.2904099993174896E-2</c:v>
                </c:pt>
                <c:pt idx="10">
                  <c:v>1.5597619996697176E-2</c:v>
                </c:pt>
                <c:pt idx="11">
                  <c:v>-1.2725200067507103E-3</c:v>
                </c:pt>
                <c:pt idx="12">
                  <c:v>2.0241840000380762E-2</c:v>
                </c:pt>
                <c:pt idx="13">
                  <c:v>-2.8313479997450486E-2</c:v>
                </c:pt>
                <c:pt idx="14">
                  <c:v>-1.204422000591876E-2</c:v>
                </c:pt>
                <c:pt idx="15">
                  <c:v>-1.8818060001649428E-2</c:v>
                </c:pt>
                <c:pt idx="16">
                  <c:v>-4.1525020002154633E-2</c:v>
                </c:pt>
                <c:pt idx="17">
                  <c:v>-3.2293000040226616E-3</c:v>
                </c:pt>
                <c:pt idx="18">
                  <c:v>-3.2293000040226616E-3</c:v>
                </c:pt>
                <c:pt idx="19">
                  <c:v>-1.1998000263702124E-4</c:v>
                </c:pt>
                <c:pt idx="20">
                  <c:v>-1.3540340005420148E-2</c:v>
                </c:pt>
                <c:pt idx="21">
                  <c:v>-1.3061559999187011E-2</c:v>
                </c:pt>
                <c:pt idx="22">
                  <c:v>-9.7929600087809376E-3</c:v>
                </c:pt>
                <c:pt idx="23">
                  <c:v>-1.900314000522485E-2</c:v>
                </c:pt>
                <c:pt idx="24">
                  <c:v>4.6704999986104667E-3</c:v>
                </c:pt>
                <c:pt idx="25">
                  <c:v>-2.4931840001954697E-2</c:v>
                </c:pt>
                <c:pt idx="26">
                  <c:v>-1.2676199999987148E-2</c:v>
                </c:pt>
                <c:pt idx="27">
                  <c:v>-2.0398480002768338E-2</c:v>
                </c:pt>
                <c:pt idx="35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29-494A-B34B-F69CE1BADC9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1'!$F$21:$F$972</c:f>
              <c:numCache>
                <c:formatCode>General</c:formatCode>
                <c:ptCount val="952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  <c:pt idx="150">
                  <c:v>34891.5</c:v>
                </c:pt>
                <c:pt idx="151">
                  <c:v>34973</c:v>
                </c:pt>
                <c:pt idx="152">
                  <c:v>34973.5</c:v>
                </c:pt>
                <c:pt idx="153">
                  <c:v>34990</c:v>
                </c:pt>
                <c:pt idx="154">
                  <c:v>34997.5</c:v>
                </c:pt>
              </c:numCache>
            </c:numRef>
          </c:xVal>
          <c:yVal>
            <c:numRef>
              <c:f>'Active 1'!$I$21:$I$972</c:f>
              <c:numCache>
                <c:formatCode>General</c:formatCode>
                <c:ptCount val="952"/>
                <c:pt idx="28">
                  <c:v>-1.5755140004330315E-2</c:v>
                </c:pt>
                <c:pt idx="29">
                  <c:v>-2.1505480006453581E-2</c:v>
                </c:pt>
                <c:pt idx="30">
                  <c:v>1.1127999969176017E-3</c:v>
                </c:pt>
                <c:pt idx="31">
                  <c:v>-3.3477399992989376E-3</c:v>
                </c:pt>
                <c:pt idx="32">
                  <c:v>9.8662000018521212E-3</c:v>
                </c:pt>
                <c:pt idx="33">
                  <c:v>-8.5965999969630502E-3</c:v>
                </c:pt>
                <c:pt idx="34">
                  <c:v>-6.9623000017600134E-3</c:v>
                </c:pt>
                <c:pt idx="36">
                  <c:v>-6.0009800072293729E-3</c:v>
                </c:pt>
                <c:pt idx="37">
                  <c:v>4.7697600020910613E-3</c:v>
                </c:pt>
                <c:pt idx="133">
                  <c:v>-6.4424120006151497E-2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29-494A-B34B-F69CE1BADC98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1'!$F$21:$F$972</c:f>
              <c:numCache>
                <c:formatCode>General</c:formatCode>
                <c:ptCount val="952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  <c:pt idx="150">
                  <c:v>34891.5</c:v>
                </c:pt>
                <c:pt idx="151">
                  <c:v>34973</c:v>
                </c:pt>
                <c:pt idx="152">
                  <c:v>34973.5</c:v>
                </c:pt>
                <c:pt idx="153">
                  <c:v>34990</c:v>
                </c:pt>
                <c:pt idx="154">
                  <c:v>34997.5</c:v>
                </c:pt>
              </c:numCache>
            </c:numRef>
          </c:xVal>
          <c:yVal>
            <c:numRef>
              <c:f>'Active 1'!$J$21:$J$972</c:f>
              <c:numCache>
                <c:formatCode>General</c:formatCode>
                <c:ptCount val="952"/>
                <c:pt idx="44">
                  <c:v>3.8420799974119291E-3</c:v>
                </c:pt>
                <c:pt idx="50">
                  <c:v>-1.1038000229746103E-4</c:v>
                </c:pt>
                <c:pt idx="66">
                  <c:v>-1.7604120002943091E-2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29-494A-B34B-F69CE1BADC98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1'!$F$21:$F$972</c:f>
              <c:numCache>
                <c:formatCode>General</c:formatCode>
                <c:ptCount val="952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  <c:pt idx="150">
                  <c:v>34891.5</c:v>
                </c:pt>
                <c:pt idx="151">
                  <c:v>34973</c:v>
                </c:pt>
                <c:pt idx="152">
                  <c:v>34973.5</c:v>
                </c:pt>
                <c:pt idx="153">
                  <c:v>34990</c:v>
                </c:pt>
                <c:pt idx="154">
                  <c:v>34997.5</c:v>
                </c:pt>
              </c:numCache>
            </c:numRef>
          </c:xVal>
          <c:yVal>
            <c:numRef>
              <c:f>'Active 1'!$K$21:$K$972</c:f>
              <c:numCache>
                <c:formatCode>General</c:formatCode>
                <c:ptCount val="952"/>
                <c:pt idx="38">
                  <c:v>-3.8042800006223843E-3</c:v>
                </c:pt>
                <c:pt idx="39">
                  <c:v>-4.2735000024549663E-3</c:v>
                </c:pt>
                <c:pt idx="40">
                  <c:v>-4.6938599989516661E-3</c:v>
                </c:pt>
                <c:pt idx="41">
                  <c:v>2.383659993938636E-3</c:v>
                </c:pt>
                <c:pt idx="42">
                  <c:v>5.1077799944323488E-3</c:v>
                </c:pt>
                <c:pt idx="43">
                  <c:v>3.3420800027670339E-3</c:v>
                </c:pt>
                <c:pt idx="45">
                  <c:v>2.7879799963557161E-3</c:v>
                </c:pt>
                <c:pt idx="46">
                  <c:v>2.0999999978812411E-3</c:v>
                </c:pt>
                <c:pt idx="47">
                  <c:v>1.7842599918367341E-3</c:v>
                </c:pt>
                <c:pt idx="48">
                  <c:v>1.2625999806914479E-4</c:v>
                </c:pt>
                <c:pt idx="49">
                  <c:v>-6.1038000421831384E-4</c:v>
                </c:pt>
                <c:pt idx="51">
                  <c:v>-9.1391200039652176E-3</c:v>
                </c:pt>
                <c:pt idx="52">
                  <c:v>-8.9548600008129142E-3</c:v>
                </c:pt>
                <c:pt idx="53">
                  <c:v>-9.4285800005309284E-3</c:v>
                </c:pt>
                <c:pt idx="54">
                  <c:v>-1.4937620006094221E-2</c:v>
                </c:pt>
                <c:pt idx="56">
                  <c:v>-1.603016000444768E-2</c:v>
                </c:pt>
                <c:pt idx="57">
                  <c:v>-1.6997580001770984E-2</c:v>
                </c:pt>
                <c:pt idx="58">
                  <c:v>-1.7193820000102278E-2</c:v>
                </c:pt>
                <c:pt idx="59">
                  <c:v>-1.7289000003074761E-2</c:v>
                </c:pt>
                <c:pt idx="60">
                  <c:v>-1.7013739998219535E-2</c:v>
                </c:pt>
                <c:pt idx="61">
                  <c:v>-1.6910420003114268E-2</c:v>
                </c:pt>
                <c:pt idx="62">
                  <c:v>-1.6681900000548922E-2</c:v>
                </c:pt>
                <c:pt idx="63">
                  <c:v>-1.6818560005049221E-2</c:v>
                </c:pt>
                <c:pt idx="64">
                  <c:v>-1.6300540002703201E-2</c:v>
                </c:pt>
                <c:pt idx="65">
                  <c:v>-1.8905140001152176E-2</c:v>
                </c:pt>
                <c:pt idx="67">
                  <c:v>-2.2903880002559163E-2</c:v>
                </c:pt>
                <c:pt idx="68">
                  <c:v>-2.2419620006985497E-2</c:v>
                </c:pt>
                <c:pt idx="69">
                  <c:v>-2.2635360001004301E-2</c:v>
                </c:pt>
                <c:pt idx="70">
                  <c:v>-2.2744599998986814E-2</c:v>
                </c:pt>
                <c:pt idx="71">
                  <c:v>-2.2260340003413148E-2</c:v>
                </c:pt>
                <c:pt idx="72">
                  <c:v>-2.2635280001850333E-2</c:v>
                </c:pt>
                <c:pt idx="73">
                  <c:v>-2.1851020006579347E-2</c:v>
                </c:pt>
                <c:pt idx="74">
                  <c:v>-1.9251020006777253E-2</c:v>
                </c:pt>
                <c:pt idx="75">
                  <c:v>-2.2566760002519004E-2</c:v>
                </c:pt>
                <c:pt idx="76">
                  <c:v>-2.026676000241423E-2</c:v>
                </c:pt>
                <c:pt idx="77">
                  <c:v>-2.204545999848051E-2</c:v>
                </c:pt>
                <c:pt idx="78">
                  <c:v>-2.2461200001998805E-2</c:v>
                </c:pt>
                <c:pt idx="79">
                  <c:v>-2.3376940007437952E-2</c:v>
                </c:pt>
                <c:pt idx="80">
                  <c:v>-1.9616719997429755E-2</c:v>
                </c:pt>
                <c:pt idx="81">
                  <c:v>-1.9332460004079621E-2</c:v>
                </c:pt>
                <c:pt idx="83">
                  <c:v>-1.887952000106452E-2</c:v>
                </c:pt>
                <c:pt idx="84">
                  <c:v>-1.9881240004906431E-2</c:v>
                </c:pt>
                <c:pt idx="85">
                  <c:v>-2.0847140003752429E-2</c:v>
                </c:pt>
                <c:pt idx="86">
                  <c:v>-2.0523020008113235E-2</c:v>
                </c:pt>
                <c:pt idx="87">
                  <c:v>-1.9530700003087986E-2</c:v>
                </c:pt>
                <c:pt idx="88">
                  <c:v>-1.9186019999324344E-2</c:v>
                </c:pt>
                <c:pt idx="89">
                  <c:v>-1.974257999972906E-2</c:v>
                </c:pt>
                <c:pt idx="91">
                  <c:v>-2.1112980000907555E-2</c:v>
                </c:pt>
                <c:pt idx="92">
                  <c:v>-2.0822979997319635E-2</c:v>
                </c:pt>
                <c:pt idx="93">
                  <c:v>-2.0662980001361575E-2</c:v>
                </c:pt>
                <c:pt idx="94">
                  <c:v>-2.1672740003850777E-2</c:v>
                </c:pt>
                <c:pt idx="95">
                  <c:v>-2.2862540005007759E-2</c:v>
                </c:pt>
                <c:pt idx="96">
                  <c:v>-2.6830819995666388E-2</c:v>
                </c:pt>
                <c:pt idx="97">
                  <c:v>-2.6570820002234541E-2</c:v>
                </c:pt>
                <c:pt idx="98">
                  <c:v>-2.6370820000011008E-2</c:v>
                </c:pt>
                <c:pt idx="99">
                  <c:v>-1.9200180002371781E-2</c:v>
                </c:pt>
                <c:pt idx="100">
                  <c:v>-2.5276000007579569E-2</c:v>
                </c:pt>
                <c:pt idx="101">
                  <c:v>-2.7187820000108331E-2</c:v>
                </c:pt>
                <c:pt idx="102">
                  <c:v>-2.6982260002114344E-2</c:v>
                </c:pt>
                <c:pt idx="103">
                  <c:v>-2.6897999996435829E-2</c:v>
                </c:pt>
                <c:pt idx="104">
                  <c:v>-2.6908180007012561E-2</c:v>
                </c:pt>
                <c:pt idx="105">
                  <c:v>-2.9722400009632111E-2</c:v>
                </c:pt>
                <c:pt idx="106">
                  <c:v>-2.9938140003650915E-2</c:v>
                </c:pt>
                <c:pt idx="107">
                  <c:v>-2.9009320001932792E-2</c:v>
                </c:pt>
                <c:pt idx="108">
                  <c:v>-3.002505999756977E-2</c:v>
                </c:pt>
                <c:pt idx="109">
                  <c:v>-3.161970000655856E-2</c:v>
                </c:pt>
                <c:pt idx="110">
                  <c:v>-3.161970000655856E-2</c:v>
                </c:pt>
                <c:pt idx="111">
                  <c:v>-3.413422000448918E-2</c:v>
                </c:pt>
                <c:pt idx="112">
                  <c:v>-3.3234219998121262E-2</c:v>
                </c:pt>
                <c:pt idx="113">
                  <c:v>-3.3649739998509176E-2</c:v>
                </c:pt>
                <c:pt idx="114">
                  <c:v>-3.3349739998811856E-2</c:v>
                </c:pt>
                <c:pt idx="115">
                  <c:v>-3.7162100001296494E-2</c:v>
                </c:pt>
                <c:pt idx="116">
                  <c:v>-4.0291600002092309E-2</c:v>
                </c:pt>
                <c:pt idx="117">
                  <c:v>-4.0284160000737756E-2</c:v>
                </c:pt>
                <c:pt idx="118">
                  <c:v>-4.076802000781754E-2</c:v>
                </c:pt>
                <c:pt idx="119">
                  <c:v>-4.1384340001968667E-2</c:v>
                </c:pt>
                <c:pt idx="120">
                  <c:v>-4.1800079998211004E-2</c:v>
                </c:pt>
                <c:pt idx="121">
                  <c:v>-4.1979680005169939E-2</c:v>
                </c:pt>
                <c:pt idx="122">
                  <c:v>-4.079541999817593E-2</c:v>
                </c:pt>
                <c:pt idx="123">
                  <c:v>-4.5278160003363155E-2</c:v>
                </c:pt>
                <c:pt idx="124">
                  <c:v>-4.5048160005535465E-2</c:v>
                </c:pt>
                <c:pt idx="125">
                  <c:v>-4.6417700003075879E-2</c:v>
                </c:pt>
                <c:pt idx="126">
                  <c:v>-4.5904620004876051E-2</c:v>
                </c:pt>
                <c:pt idx="127">
                  <c:v>-4.6714800002519041E-2</c:v>
                </c:pt>
                <c:pt idx="128">
                  <c:v>-4.9069039996538777E-2</c:v>
                </c:pt>
                <c:pt idx="129">
                  <c:v>-5.2048819998162799E-2</c:v>
                </c:pt>
                <c:pt idx="130">
                  <c:v>-5.6873220004490577E-2</c:v>
                </c:pt>
                <c:pt idx="131">
                  <c:v>-5.5036420002579689E-2</c:v>
                </c:pt>
                <c:pt idx="132">
                  <c:v>-6.0741580004105344E-2</c:v>
                </c:pt>
                <c:pt idx="134">
                  <c:v>-6.6146340199338738E-2</c:v>
                </c:pt>
                <c:pt idx="135">
                  <c:v>-6.6446739998355042E-2</c:v>
                </c:pt>
                <c:pt idx="136">
                  <c:v>-8.1963939999695867E-2</c:v>
                </c:pt>
                <c:pt idx="137">
                  <c:v>-7.937968000624096E-2</c:v>
                </c:pt>
                <c:pt idx="138">
                  <c:v>-8.4932740006479435E-2</c:v>
                </c:pt>
                <c:pt idx="139">
                  <c:v>-8.3570640010293573E-2</c:v>
                </c:pt>
                <c:pt idx="140">
                  <c:v>-8.9700040029129013E-2</c:v>
                </c:pt>
                <c:pt idx="141">
                  <c:v>-8.9700040029129013E-2</c:v>
                </c:pt>
                <c:pt idx="142">
                  <c:v>-8.870003986521624E-2</c:v>
                </c:pt>
                <c:pt idx="143">
                  <c:v>-8.9533320002374239E-2</c:v>
                </c:pt>
                <c:pt idx="144">
                  <c:v>-9.0963780006859452E-2</c:v>
                </c:pt>
                <c:pt idx="145">
                  <c:v>-8.957951999764191E-2</c:v>
                </c:pt>
                <c:pt idx="147">
                  <c:v>-9.3714020003972109E-2</c:v>
                </c:pt>
                <c:pt idx="148">
                  <c:v>-9.4324200006667525E-2</c:v>
                </c:pt>
                <c:pt idx="149">
                  <c:v>-9.4110260004526936E-2</c:v>
                </c:pt>
                <c:pt idx="150">
                  <c:v>-9.6584420003637206E-2</c:v>
                </c:pt>
                <c:pt idx="151">
                  <c:v>-9.4550039997557178E-2</c:v>
                </c:pt>
                <c:pt idx="152">
                  <c:v>-9.3965780004509725E-2</c:v>
                </c:pt>
                <c:pt idx="153">
                  <c:v>-9.448520000296412E-2</c:v>
                </c:pt>
                <c:pt idx="154">
                  <c:v>-9.4121299996913876E-2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29-494A-B34B-F69CE1BADC9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1'!$F$21:$F$972</c:f>
              <c:numCache>
                <c:formatCode>General</c:formatCode>
                <c:ptCount val="952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  <c:pt idx="150">
                  <c:v>34891.5</c:v>
                </c:pt>
                <c:pt idx="151">
                  <c:v>34973</c:v>
                </c:pt>
                <c:pt idx="152">
                  <c:v>34973.5</c:v>
                </c:pt>
                <c:pt idx="153">
                  <c:v>34990</c:v>
                </c:pt>
                <c:pt idx="154">
                  <c:v>34997.5</c:v>
                </c:pt>
              </c:numCache>
            </c:numRef>
          </c:xVal>
          <c:yVal>
            <c:numRef>
              <c:f>'Active 1'!$L$21:$L$972</c:f>
              <c:numCache>
                <c:formatCode>General</c:formatCode>
                <c:ptCount val="952"/>
                <c:pt idx="55">
                  <c:v>-1.4837620001344476E-2</c:v>
                </c:pt>
                <c:pt idx="82">
                  <c:v>-1.8678740001632832E-2</c:v>
                </c:pt>
                <c:pt idx="90">
                  <c:v>-2.0492420000664424E-2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29-494A-B34B-F69CE1BADC9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1'!$F$21:$F$972</c:f>
              <c:numCache>
                <c:formatCode>General</c:formatCode>
                <c:ptCount val="952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  <c:pt idx="150">
                  <c:v>34891.5</c:v>
                </c:pt>
                <c:pt idx="151">
                  <c:v>34973</c:v>
                </c:pt>
                <c:pt idx="152">
                  <c:v>34973.5</c:v>
                </c:pt>
                <c:pt idx="153">
                  <c:v>34990</c:v>
                </c:pt>
                <c:pt idx="154">
                  <c:v>34997.5</c:v>
                </c:pt>
              </c:numCache>
            </c:numRef>
          </c:xVal>
          <c:yVal>
            <c:numRef>
              <c:f>'Active 1'!$M$21:$M$972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29-494A-B34B-F69CE1BADC9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1'!$F$21:$F$972</c:f>
              <c:numCache>
                <c:formatCode>General</c:formatCode>
                <c:ptCount val="952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  <c:pt idx="150">
                  <c:v>34891.5</c:v>
                </c:pt>
                <c:pt idx="151">
                  <c:v>34973</c:v>
                </c:pt>
                <c:pt idx="152">
                  <c:v>34973.5</c:v>
                </c:pt>
                <c:pt idx="153">
                  <c:v>34990</c:v>
                </c:pt>
                <c:pt idx="154">
                  <c:v>34997.5</c:v>
                </c:pt>
              </c:numCache>
            </c:numRef>
          </c:xVal>
          <c:yVal>
            <c:numRef>
              <c:f>'Active 1'!$N$21:$N$972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29-494A-B34B-F69CE1BADC9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1'!$F$21:$F$972</c:f>
              <c:numCache>
                <c:formatCode>General</c:formatCode>
                <c:ptCount val="952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  <c:pt idx="150">
                  <c:v>34891.5</c:v>
                </c:pt>
                <c:pt idx="151">
                  <c:v>34973</c:v>
                </c:pt>
                <c:pt idx="152">
                  <c:v>34973.5</c:v>
                </c:pt>
                <c:pt idx="153">
                  <c:v>34990</c:v>
                </c:pt>
                <c:pt idx="154">
                  <c:v>34997.5</c:v>
                </c:pt>
              </c:numCache>
            </c:numRef>
          </c:xVal>
          <c:yVal>
            <c:numRef>
              <c:f>'Active 1'!$O$21:$O$972</c:f>
              <c:numCache>
                <c:formatCode>General</c:formatCode>
                <c:ptCount val="952"/>
                <c:pt idx="7">
                  <c:v>0.27418520015811443</c:v>
                </c:pt>
                <c:pt idx="8">
                  <c:v>0.26943850796848534</c:v>
                </c:pt>
                <c:pt idx="9">
                  <c:v>0.26795516665922625</c:v>
                </c:pt>
                <c:pt idx="10">
                  <c:v>0.26554329221871664</c:v>
                </c:pt>
                <c:pt idx="11">
                  <c:v>0.26253615483721865</c:v>
                </c:pt>
                <c:pt idx="12">
                  <c:v>0.25890293183817625</c:v>
                </c:pt>
                <c:pt idx="13">
                  <c:v>0.21494594223470354</c:v>
                </c:pt>
                <c:pt idx="14">
                  <c:v>0.21060957692672663</c:v>
                </c:pt>
                <c:pt idx="15">
                  <c:v>0.21000082906474499</c:v>
                </c:pt>
                <c:pt idx="16">
                  <c:v>0.20883727302475474</c:v>
                </c:pt>
                <c:pt idx="17">
                  <c:v>0.20551998246041167</c:v>
                </c:pt>
                <c:pt idx="18">
                  <c:v>0.20551998246041167</c:v>
                </c:pt>
                <c:pt idx="19">
                  <c:v>0.205362016243062</c:v>
                </c:pt>
                <c:pt idx="20">
                  <c:v>0.20533504640107547</c:v>
                </c:pt>
                <c:pt idx="21">
                  <c:v>0.20513662542074601</c:v>
                </c:pt>
                <c:pt idx="22">
                  <c:v>0.20492471951942329</c:v>
                </c:pt>
                <c:pt idx="23">
                  <c:v>0.20491123459843003</c:v>
                </c:pt>
                <c:pt idx="24">
                  <c:v>0.20122407191541455</c:v>
                </c:pt>
                <c:pt idx="25">
                  <c:v>0.20008555930012609</c:v>
                </c:pt>
                <c:pt idx="26">
                  <c:v>0.17578573167026348</c:v>
                </c:pt>
                <c:pt idx="27">
                  <c:v>0.17111994900659397</c:v>
                </c:pt>
                <c:pt idx="28">
                  <c:v>0.13787191308905802</c:v>
                </c:pt>
                <c:pt idx="29">
                  <c:v>0.13634811701681915</c:v>
                </c:pt>
                <c:pt idx="30">
                  <c:v>0.12252029374686878</c:v>
                </c:pt>
                <c:pt idx="31">
                  <c:v>0.11381096120250468</c:v>
                </c:pt>
                <c:pt idx="32">
                  <c:v>0.11367803840985678</c:v>
                </c:pt>
                <c:pt idx="33">
                  <c:v>0.11325422660721132</c:v>
                </c:pt>
                <c:pt idx="34">
                  <c:v>0.11314827365654996</c:v>
                </c:pt>
                <c:pt idx="35">
                  <c:v>0.11314827365654996</c:v>
                </c:pt>
                <c:pt idx="36">
                  <c:v>0.11260502398224988</c:v>
                </c:pt>
                <c:pt idx="37">
                  <c:v>0.10923572015121852</c:v>
                </c:pt>
                <c:pt idx="38">
                  <c:v>0.10433106174423974</c:v>
                </c:pt>
                <c:pt idx="39">
                  <c:v>0.10374735730695987</c:v>
                </c:pt>
                <c:pt idx="40">
                  <c:v>0.10372038746497333</c:v>
                </c:pt>
                <c:pt idx="41">
                  <c:v>4.6598262137504988E-2</c:v>
                </c:pt>
                <c:pt idx="42">
                  <c:v>4.6478824265850358E-2</c:v>
                </c:pt>
                <c:pt idx="43">
                  <c:v>4.6372871315188996E-2</c:v>
                </c:pt>
                <c:pt idx="44">
                  <c:v>4.6372871315188996E-2</c:v>
                </c:pt>
                <c:pt idx="45">
                  <c:v>4.4995482956591268E-2</c:v>
                </c:pt>
                <c:pt idx="46">
                  <c:v>4.0223747342260391E-2</c:v>
                </c:pt>
                <c:pt idx="47">
                  <c:v>4.0221820924975636E-2</c:v>
                </c:pt>
                <c:pt idx="48">
                  <c:v>3.6946911540897125E-2</c:v>
                </c:pt>
                <c:pt idx="49">
                  <c:v>3.5914351876270012E-2</c:v>
                </c:pt>
                <c:pt idx="50">
                  <c:v>3.5914351876270012E-2</c:v>
                </c:pt>
                <c:pt idx="51">
                  <c:v>1.6744573475702174E-2</c:v>
                </c:pt>
                <c:pt idx="52">
                  <c:v>1.6742647058417423E-2</c:v>
                </c:pt>
                <c:pt idx="53">
                  <c:v>1.100577638442576E-2</c:v>
                </c:pt>
                <c:pt idx="54">
                  <c:v>5.6195136562589773E-3</c:v>
                </c:pt>
                <c:pt idx="55">
                  <c:v>5.6195136562589773E-3</c:v>
                </c:pt>
                <c:pt idx="56">
                  <c:v>3.0747164231014895E-3</c:v>
                </c:pt>
                <c:pt idx="57">
                  <c:v>2.6258611957542602E-3</c:v>
                </c:pt>
                <c:pt idx="58">
                  <c:v>2.4794534821131059E-3</c:v>
                </c:pt>
                <c:pt idx="59">
                  <c:v>2.369647696882235E-3</c:v>
                </c:pt>
                <c:pt idx="60">
                  <c:v>2.3677212795974803E-3</c:v>
                </c:pt>
                <c:pt idx="61">
                  <c:v>2.3060759264854139E-3</c:v>
                </c:pt>
                <c:pt idx="62">
                  <c:v>2.3022230919159115E-3</c:v>
                </c:pt>
                <c:pt idx="63">
                  <c:v>1.803281015165123E-3</c:v>
                </c:pt>
                <c:pt idx="64">
                  <c:v>6.9173824186317956E-4</c:v>
                </c:pt>
                <c:pt idx="65">
                  <c:v>-1.7933400554669895E-3</c:v>
                </c:pt>
                <c:pt idx="66">
                  <c:v>-2.0379950506305006E-3</c:v>
                </c:pt>
                <c:pt idx="67">
                  <c:v>-2.6621542508901697E-3</c:v>
                </c:pt>
                <c:pt idx="68">
                  <c:v>-2.6640806681749243E-3</c:v>
                </c:pt>
                <c:pt idx="69">
                  <c:v>-2.6660070854596721E-3</c:v>
                </c:pt>
                <c:pt idx="70">
                  <c:v>-2.7160939348632243E-3</c:v>
                </c:pt>
                <c:pt idx="71">
                  <c:v>-2.718020352147979E-3</c:v>
                </c:pt>
                <c:pt idx="72">
                  <c:v>-2.8740601522128997E-3</c:v>
                </c:pt>
                <c:pt idx="73">
                  <c:v>-2.8759865694976475E-3</c:v>
                </c:pt>
                <c:pt idx="74">
                  <c:v>-2.8759865694976475E-3</c:v>
                </c:pt>
                <c:pt idx="75">
                  <c:v>-2.8779129867824021E-3</c:v>
                </c:pt>
                <c:pt idx="76">
                  <c:v>-2.8779129867824021E-3</c:v>
                </c:pt>
                <c:pt idx="77">
                  <c:v>-2.8875450732061617E-3</c:v>
                </c:pt>
                <c:pt idx="78">
                  <c:v>-2.8894714904909163E-3</c:v>
                </c:pt>
                <c:pt idx="79">
                  <c:v>-2.8913979077756641E-3</c:v>
                </c:pt>
                <c:pt idx="80">
                  <c:v>-2.981939520159016E-3</c:v>
                </c:pt>
                <c:pt idx="81">
                  <c:v>-2.9838659374437637E-3</c:v>
                </c:pt>
                <c:pt idx="82">
                  <c:v>-3.0262471177083111E-3</c:v>
                </c:pt>
                <c:pt idx="83">
                  <c:v>-3.4057513228044692E-3</c:v>
                </c:pt>
                <c:pt idx="84">
                  <c:v>-3.7486535994903369E-3</c:v>
                </c:pt>
                <c:pt idx="85">
                  <c:v>-8.1505170951488154E-3</c:v>
                </c:pt>
                <c:pt idx="86">
                  <c:v>-8.2699549668034458E-3</c:v>
                </c:pt>
                <c:pt idx="87">
                  <c:v>-1.141386797551882E-2</c:v>
                </c:pt>
                <c:pt idx="88">
                  <c:v>-1.2989677314446009E-2</c:v>
                </c:pt>
                <c:pt idx="89">
                  <c:v>-1.3267081403450308E-2</c:v>
                </c:pt>
                <c:pt idx="90">
                  <c:v>-1.5609604821708825E-2</c:v>
                </c:pt>
                <c:pt idx="91">
                  <c:v>-1.6079650639188328E-2</c:v>
                </c:pt>
                <c:pt idx="92">
                  <c:v>-1.6079650639188328E-2</c:v>
                </c:pt>
                <c:pt idx="93">
                  <c:v>-1.6079650639188328E-2</c:v>
                </c:pt>
                <c:pt idx="94">
                  <c:v>-1.6703809839448004E-2</c:v>
                </c:pt>
                <c:pt idx="95">
                  <c:v>-1.8187151148707094E-2</c:v>
                </c:pt>
                <c:pt idx="96">
                  <c:v>-2.0733874799149329E-2</c:v>
                </c:pt>
                <c:pt idx="97">
                  <c:v>-2.0733874799149329E-2</c:v>
                </c:pt>
                <c:pt idx="98">
                  <c:v>-2.0733874799149329E-2</c:v>
                </c:pt>
                <c:pt idx="99">
                  <c:v>-2.1435090690799082E-2</c:v>
                </c:pt>
                <c:pt idx="100">
                  <c:v>-2.2192172683706643E-2</c:v>
                </c:pt>
                <c:pt idx="101">
                  <c:v>-2.2756612948139007E-2</c:v>
                </c:pt>
                <c:pt idx="102">
                  <c:v>-2.2768171451847508E-2</c:v>
                </c:pt>
                <c:pt idx="103">
                  <c:v>-2.2770097869132269E-2</c:v>
                </c:pt>
                <c:pt idx="104">
                  <c:v>-2.2783582790125531E-2</c:v>
                </c:pt>
                <c:pt idx="105">
                  <c:v>-2.6738517475721535E-2</c:v>
                </c:pt>
                <c:pt idx="106">
                  <c:v>-2.6740443893006283E-2</c:v>
                </c:pt>
                <c:pt idx="107">
                  <c:v>-2.7042891406712358E-2</c:v>
                </c:pt>
                <c:pt idx="108">
                  <c:v>-2.7044817823997105E-2</c:v>
                </c:pt>
                <c:pt idx="109">
                  <c:v>-3.1352286872702737E-2</c:v>
                </c:pt>
                <c:pt idx="110">
                  <c:v>-3.1352286872702737E-2</c:v>
                </c:pt>
                <c:pt idx="111">
                  <c:v>-3.2119000952034057E-2</c:v>
                </c:pt>
                <c:pt idx="112">
                  <c:v>-3.2119000952034057E-2</c:v>
                </c:pt>
                <c:pt idx="113">
                  <c:v>-3.2211468981702157E-2</c:v>
                </c:pt>
                <c:pt idx="114">
                  <c:v>-3.2211468981702157E-2</c:v>
                </c:pt>
                <c:pt idx="115">
                  <c:v>-3.6669198578618445E-2</c:v>
                </c:pt>
                <c:pt idx="116">
                  <c:v>-3.9414343209390149E-2</c:v>
                </c:pt>
                <c:pt idx="117">
                  <c:v>-3.9499105569919229E-2</c:v>
                </c:pt>
                <c:pt idx="118">
                  <c:v>-4.0537444486400592E-2</c:v>
                </c:pt>
                <c:pt idx="119">
                  <c:v>-4.143900777566456E-2</c:v>
                </c:pt>
                <c:pt idx="120">
                  <c:v>-4.1440934192949322E-2</c:v>
                </c:pt>
                <c:pt idx="121">
                  <c:v>-4.1517990884339398E-2</c:v>
                </c:pt>
                <c:pt idx="122">
                  <c:v>-4.151991730162416E-2</c:v>
                </c:pt>
                <c:pt idx="123">
                  <c:v>-4.5470999152650654E-2</c:v>
                </c:pt>
                <c:pt idx="124">
                  <c:v>-4.5470999152650654E-2</c:v>
                </c:pt>
                <c:pt idx="125">
                  <c:v>-4.6185699965293661E-2</c:v>
                </c:pt>
                <c:pt idx="126">
                  <c:v>-4.6490073896284498E-2</c:v>
                </c:pt>
                <c:pt idx="127">
                  <c:v>-4.650355881727776E-2</c:v>
                </c:pt>
                <c:pt idx="128">
                  <c:v>-4.9924875914997432E-2</c:v>
                </c:pt>
                <c:pt idx="129">
                  <c:v>-5.1941834812132853E-2</c:v>
                </c:pt>
                <c:pt idx="130">
                  <c:v>-5.3983837133970036E-2</c:v>
                </c:pt>
                <c:pt idx="131">
                  <c:v>-5.5293800887601441E-2</c:v>
                </c:pt>
                <c:pt idx="132">
                  <c:v>-6.1138550929539223E-2</c:v>
                </c:pt>
                <c:pt idx="133">
                  <c:v>-6.5609765447448773E-2</c:v>
                </c:pt>
                <c:pt idx="134">
                  <c:v>-6.6097149020491047E-2</c:v>
                </c:pt>
                <c:pt idx="135">
                  <c:v>-6.6983300971477006E-2</c:v>
                </c:pt>
                <c:pt idx="136">
                  <c:v>-8.0044410162096027E-2</c:v>
                </c:pt>
                <c:pt idx="137">
                  <c:v>-8.0046336579380789E-2</c:v>
                </c:pt>
                <c:pt idx="138">
                  <c:v>-8.4128414805770421E-2</c:v>
                </c:pt>
                <c:pt idx="139">
                  <c:v>-8.429216027497434E-2</c:v>
                </c:pt>
                <c:pt idx="140">
                  <c:v>-8.9705392845127657E-2</c:v>
                </c:pt>
                <c:pt idx="141">
                  <c:v>-8.9705392845127657E-2</c:v>
                </c:pt>
                <c:pt idx="142">
                  <c:v>-8.9705392845127657E-2</c:v>
                </c:pt>
                <c:pt idx="143">
                  <c:v>-8.98440948896298E-2</c:v>
                </c:pt>
                <c:pt idx="144">
                  <c:v>-9.0092602719362813E-2</c:v>
                </c:pt>
                <c:pt idx="145">
                  <c:v>-9.0094529136647561E-2</c:v>
                </c:pt>
                <c:pt idx="146">
                  <c:v>-8.4440494405900249E-2</c:v>
                </c:pt>
                <c:pt idx="147">
                  <c:v>-9.428448673098333E-2</c:v>
                </c:pt>
                <c:pt idx="148">
                  <c:v>-9.4297971651976592E-2</c:v>
                </c:pt>
                <c:pt idx="149">
                  <c:v>-9.4430894444624491E-2</c:v>
                </c:pt>
                <c:pt idx="150">
                  <c:v>-9.4207430039593254E-2</c:v>
                </c:pt>
                <c:pt idx="151">
                  <c:v>-9.4521436057007829E-2</c:v>
                </c:pt>
                <c:pt idx="152">
                  <c:v>-9.4523362474292577E-2</c:v>
                </c:pt>
                <c:pt idx="153">
                  <c:v>-9.4586934244689391E-2</c:v>
                </c:pt>
                <c:pt idx="154">
                  <c:v>-9.4615830503960691E-2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29-494A-B34B-F69CE1BADC98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1'!$V$2:$V$22</c:f>
              <c:numCache>
                <c:formatCode>General</c:formatCode>
                <c:ptCount val="21"/>
              </c:numCache>
            </c:numRef>
          </c:xVal>
          <c:yVal>
            <c:numRef>
              <c:f>'Active 1'!$W$2:$W$22</c:f>
              <c:numCache>
                <c:formatCode>0.00E+00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29-494A-B34B-F69CE1BAD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3456"/>
        <c:axId val="1"/>
      </c:scatterChart>
      <c:valAx>
        <c:axId val="7933834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80468440130922"/>
              <c:y val="0.86797752808988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.1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20188934990222E-2"/>
              <c:y val="0.36235955056179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34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586070959264127"/>
          <c:y val="0.9269662921348315"/>
          <c:w val="0.65045992115637319"/>
          <c:h val="5.61797752808989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V0700 Cyg - O-C Diagr.</a:t>
            </a:r>
          </a:p>
        </c:rich>
      </c:tx>
      <c:layout>
        <c:manualLayout>
          <c:xMode val="edge"/>
          <c:yMode val="edge"/>
          <c:x val="0.39132389111738386"/>
          <c:y val="4.351122776319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3039348710991"/>
          <c:y val="0.13661238636757803"/>
          <c:w val="0.81682496607869737"/>
          <c:h val="0.661203950019077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1'!$F$21:$F$972</c:f>
              <c:numCache>
                <c:formatCode>General</c:formatCode>
                <c:ptCount val="952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  <c:pt idx="150">
                  <c:v>34891.5</c:v>
                </c:pt>
                <c:pt idx="151">
                  <c:v>34973</c:v>
                </c:pt>
                <c:pt idx="152">
                  <c:v>34973.5</c:v>
                </c:pt>
                <c:pt idx="153">
                  <c:v>34990</c:v>
                </c:pt>
                <c:pt idx="154">
                  <c:v>34997.5</c:v>
                </c:pt>
              </c:numCache>
            </c:numRef>
          </c:xVal>
          <c:yVal>
            <c:numRef>
              <c:f>'Active 1'!$H$21:$H$972</c:f>
              <c:numCache>
                <c:formatCode>General</c:formatCode>
                <c:ptCount val="952"/>
                <c:pt idx="0">
                  <c:v>3.3687099999951897E-2</c:v>
                </c:pt>
                <c:pt idx="1">
                  <c:v>3.3687099999951897E-2</c:v>
                </c:pt>
                <c:pt idx="2">
                  <c:v>3.3687099999951897E-2</c:v>
                </c:pt>
                <c:pt idx="3">
                  <c:v>3.3687099999951897E-2</c:v>
                </c:pt>
                <c:pt idx="4">
                  <c:v>3.3687099999951897E-2</c:v>
                </c:pt>
                <c:pt idx="5">
                  <c:v>3.3687099999951897E-2</c:v>
                </c:pt>
                <c:pt idx="6">
                  <c:v>3.3687099999951897E-2</c:v>
                </c:pt>
                <c:pt idx="7">
                  <c:v>4.8007259996666107E-2</c:v>
                </c:pt>
                <c:pt idx="8">
                  <c:v>4.1023899997526314E-2</c:v>
                </c:pt>
                <c:pt idx="9">
                  <c:v>3.2904099993174896E-2</c:v>
                </c:pt>
                <c:pt idx="10">
                  <c:v>1.5597619996697176E-2</c:v>
                </c:pt>
                <c:pt idx="11">
                  <c:v>-1.2725200067507103E-3</c:v>
                </c:pt>
                <c:pt idx="12">
                  <c:v>2.0241840000380762E-2</c:v>
                </c:pt>
                <c:pt idx="13">
                  <c:v>-2.8313479997450486E-2</c:v>
                </c:pt>
                <c:pt idx="14">
                  <c:v>-1.204422000591876E-2</c:v>
                </c:pt>
                <c:pt idx="15">
                  <c:v>-1.8818060001649428E-2</c:v>
                </c:pt>
                <c:pt idx="16">
                  <c:v>-4.1525020002154633E-2</c:v>
                </c:pt>
                <c:pt idx="17">
                  <c:v>-3.2293000040226616E-3</c:v>
                </c:pt>
                <c:pt idx="18">
                  <c:v>-3.2293000040226616E-3</c:v>
                </c:pt>
                <c:pt idx="19">
                  <c:v>-1.1998000263702124E-4</c:v>
                </c:pt>
                <c:pt idx="20">
                  <c:v>-1.3540340005420148E-2</c:v>
                </c:pt>
                <c:pt idx="21">
                  <c:v>-1.3061559999187011E-2</c:v>
                </c:pt>
                <c:pt idx="22">
                  <c:v>-9.7929600087809376E-3</c:v>
                </c:pt>
                <c:pt idx="23">
                  <c:v>-1.900314000522485E-2</c:v>
                </c:pt>
                <c:pt idx="24">
                  <c:v>4.6704999986104667E-3</c:v>
                </c:pt>
                <c:pt idx="25">
                  <c:v>-2.4931840001954697E-2</c:v>
                </c:pt>
                <c:pt idx="26">
                  <c:v>-1.2676199999987148E-2</c:v>
                </c:pt>
                <c:pt idx="27">
                  <c:v>-2.0398480002768338E-2</c:v>
                </c:pt>
                <c:pt idx="35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6A-4581-9817-AD85B6BF99D6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1'!$F$21:$F$972</c:f>
              <c:numCache>
                <c:formatCode>General</c:formatCode>
                <c:ptCount val="952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  <c:pt idx="150">
                  <c:v>34891.5</c:v>
                </c:pt>
                <c:pt idx="151">
                  <c:v>34973</c:v>
                </c:pt>
                <c:pt idx="152">
                  <c:v>34973.5</c:v>
                </c:pt>
                <c:pt idx="153">
                  <c:v>34990</c:v>
                </c:pt>
                <c:pt idx="154">
                  <c:v>34997.5</c:v>
                </c:pt>
              </c:numCache>
            </c:numRef>
          </c:xVal>
          <c:yVal>
            <c:numRef>
              <c:f>'Active 1'!$I$21:$I$972</c:f>
              <c:numCache>
                <c:formatCode>General</c:formatCode>
                <c:ptCount val="952"/>
                <c:pt idx="28">
                  <c:v>-1.5755140004330315E-2</c:v>
                </c:pt>
                <c:pt idx="29">
                  <c:v>-2.1505480006453581E-2</c:v>
                </c:pt>
                <c:pt idx="30">
                  <c:v>1.1127999969176017E-3</c:v>
                </c:pt>
                <c:pt idx="31">
                  <c:v>-3.3477399992989376E-3</c:v>
                </c:pt>
                <c:pt idx="32">
                  <c:v>9.8662000018521212E-3</c:v>
                </c:pt>
                <c:pt idx="33">
                  <c:v>-8.5965999969630502E-3</c:v>
                </c:pt>
                <c:pt idx="34">
                  <c:v>-6.9623000017600134E-3</c:v>
                </c:pt>
                <c:pt idx="36">
                  <c:v>-6.0009800072293729E-3</c:v>
                </c:pt>
                <c:pt idx="37">
                  <c:v>4.7697600020910613E-3</c:v>
                </c:pt>
                <c:pt idx="133">
                  <c:v>-6.4424120006151497E-2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6A-4581-9817-AD85B6BF99D6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1'!$F$21:$F$972</c:f>
              <c:numCache>
                <c:formatCode>General</c:formatCode>
                <c:ptCount val="952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  <c:pt idx="150">
                  <c:v>34891.5</c:v>
                </c:pt>
                <c:pt idx="151">
                  <c:v>34973</c:v>
                </c:pt>
                <c:pt idx="152">
                  <c:v>34973.5</c:v>
                </c:pt>
                <c:pt idx="153">
                  <c:v>34990</c:v>
                </c:pt>
                <c:pt idx="154">
                  <c:v>34997.5</c:v>
                </c:pt>
              </c:numCache>
            </c:numRef>
          </c:xVal>
          <c:yVal>
            <c:numRef>
              <c:f>'Active 1'!$J$21:$J$972</c:f>
              <c:numCache>
                <c:formatCode>General</c:formatCode>
                <c:ptCount val="952"/>
                <c:pt idx="44">
                  <c:v>3.8420799974119291E-3</c:v>
                </c:pt>
                <c:pt idx="50">
                  <c:v>-1.1038000229746103E-4</c:v>
                </c:pt>
                <c:pt idx="66">
                  <c:v>-1.7604120002943091E-2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6A-4581-9817-AD85B6BF99D6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1'!$F$21:$F$972</c:f>
              <c:numCache>
                <c:formatCode>General</c:formatCode>
                <c:ptCount val="952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  <c:pt idx="150">
                  <c:v>34891.5</c:v>
                </c:pt>
                <c:pt idx="151">
                  <c:v>34973</c:v>
                </c:pt>
                <c:pt idx="152">
                  <c:v>34973.5</c:v>
                </c:pt>
                <c:pt idx="153">
                  <c:v>34990</c:v>
                </c:pt>
                <c:pt idx="154">
                  <c:v>34997.5</c:v>
                </c:pt>
              </c:numCache>
            </c:numRef>
          </c:xVal>
          <c:yVal>
            <c:numRef>
              <c:f>'Active 1'!$K$21:$K$972</c:f>
              <c:numCache>
                <c:formatCode>General</c:formatCode>
                <c:ptCount val="952"/>
                <c:pt idx="38">
                  <c:v>-3.8042800006223843E-3</c:v>
                </c:pt>
                <c:pt idx="39">
                  <c:v>-4.2735000024549663E-3</c:v>
                </c:pt>
                <c:pt idx="40">
                  <c:v>-4.6938599989516661E-3</c:v>
                </c:pt>
                <c:pt idx="41">
                  <c:v>2.383659993938636E-3</c:v>
                </c:pt>
                <c:pt idx="42">
                  <c:v>5.1077799944323488E-3</c:v>
                </c:pt>
                <c:pt idx="43">
                  <c:v>3.3420800027670339E-3</c:v>
                </c:pt>
                <c:pt idx="45">
                  <c:v>2.7879799963557161E-3</c:v>
                </c:pt>
                <c:pt idx="46">
                  <c:v>2.0999999978812411E-3</c:v>
                </c:pt>
                <c:pt idx="47">
                  <c:v>1.7842599918367341E-3</c:v>
                </c:pt>
                <c:pt idx="48">
                  <c:v>1.2625999806914479E-4</c:v>
                </c:pt>
                <c:pt idx="49">
                  <c:v>-6.1038000421831384E-4</c:v>
                </c:pt>
                <c:pt idx="51">
                  <c:v>-9.1391200039652176E-3</c:v>
                </c:pt>
                <c:pt idx="52">
                  <c:v>-8.9548600008129142E-3</c:v>
                </c:pt>
                <c:pt idx="53">
                  <c:v>-9.4285800005309284E-3</c:v>
                </c:pt>
                <c:pt idx="54">
                  <c:v>-1.4937620006094221E-2</c:v>
                </c:pt>
                <c:pt idx="56">
                  <c:v>-1.603016000444768E-2</c:v>
                </c:pt>
                <c:pt idx="57">
                  <c:v>-1.6997580001770984E-2</c:v>
                </c:pt>
                <c:pt idx="58">
                  <c:v>-1.7193820000102278E-2</c:v>
                </c:pt>
                <c:pt idx="59">
                  <c:v>-1.7289000003074761E-2</c:v>
                </c:pt>
                <c:pt idx="60">
                  <c:v>-1.7013739998219535E-2</c:v>
                </c:pt>
                <c:pt idx="61">
                  <c:v>-1.6910420003114268E-2</c:v>
                </c:pt>
                <c:pt idx="62">
                  <c:v>-1.6681900000548922E-2</c:v>
                </c:pt>
                <c:pt idx="63">
                  <c:v>-1.6818560005049221E-2</c:v>
                </c:pt>
                <c:pt idx="64">
                  <c:v>-1.6300540002703201E-2</c:v>
                </c:pt>
                <c:pt idx="65">
                  <c:v>-1.8905140001152176E-2</c:v>
                </c:pt>
                <c:pt idx="67">
                  <c:v>-2.2903880002559163E-2</c:v>
                </c:pt>
                <c:pt idx="68">
                  <c:v>-2.2419620006985497E-2</c:v>
                </c:pt>
                <c:pt idx="69">
                  <c:v>-2.2635360001004301E-2</c:v>
                </c:pt>
                <c:pt idx="70">
                  <c:v>-2.2744599998986814E-2</c:v>
                </c:pt>
                <c:pt idx="71">
                  <c:v>-2.2260340003413148E-2</c:v>
                </c:pt>
                <c:pt idx="72">
                  <c:v>-2.2635280001850333E-2</c:v>
                </c:pt>
                <c:pt idx="73">
                  <c:v>-2.1851020006579347E-2</c:v>
                </c:pt>
                <c:pt idx="74">
                  <c:v>-1.9251020006777253E-2</c:v>
                </c:pt>
                <c:pt idx="75">
                  <c:v>-2.2566760002519004E-2</c:v>
                </c:pt>
                <c:pt idx="76">
                  <c:v>-2.026676000241423E-2</c:v>
                </c:pt>
                <c:pt idx="77">
                  <c:v>-2.204545999848051E-2</c:v>
                </c:pt>
                <c:pt idx="78">
                  <c:v>-2.2461200001998805E-2</c:v>
                </c:pt>
                <c:pt idx="79">
                  <c:v>-2.3376940007437952E-2</c:v>
                </c:pt>
                <c:pt idx="80">
                  <c:v>-1.9616719997429755E-2</c:v>
                </c:pt>
                <c:pt idx="81">
                  <c:v>-1.9332460004079621E-2</c:v>
                </c:pt>
                <c:pt idx="83">
                  <c:v>-1.887952000106452E-2</c:v>
                </c:pt>
                <c:pt idx="84">
                  <c:v>-1.9881240004906431E-2</c:v>
                </c:pt>
                <c:pt idx="85">
                  <c:v>-2.0847140003752429E-2</c:v>
                </c:pt>
                <c:pt idx="86">
                  <c:v>-2.0523020008113235E-2</c:v>
                </c:pt>
                <c:pt idx="87">
                  <c:v>-1.9530700003087986E-2</c:v>
                </c:pt>
                <c:pt idx="88">
                  <c:v>-1.9186019999324344E-2</c:v>
                </c:pt>
                <c:pt idx="89">
                  <c:v>-1.974257999972906E-2</c:v>
                </c:pt>
                <c:pt idx="91">
                  <c:v>-2.1112980000907555E-2</c:v>
                </c:pt>
                <c:pt idx="92">
                  <c:v>-2.0822979997319635E-2</c:v>
                </c:pt>
                <c:pt idx="93">
                  <c:v>-2.0662980001361575E-2</c:v>
                </c:pt>
                <c:pt idx="94">
                  <c:v>-2.1672740003850777E-2</c:v>
                </c:pt>
                <c:pt idx="95">
                  <c:v>-2.2862540005007759E-2</c:v>
                </c:pt>
                <c:pt idx="96">
                  <c:v>-2.6830819995666388E-2</c:v>
                </c:pt>
                <c:pt idx="97">
                  <c:v>-2.6570820002234541E-2</c:v>
                </c:pt>
                <c:pt idx="98">
                  <c:v>-2.6370820000011008E-2</c:v>
                </c:pt>
                <c:pt idx="99">
                  <c:v>-1.9200180002371781E-2</c:v>
                </c:pt>
                <c:pt idx="100">
                  <c:v>-2.5276000007579569E-2</c:v>
                </c:pt>
                <c:pt idx="101">
                  <c:v>-2.7187820000108331E-2</c:v>
                </c:pt>
                <c:pt idx="102">
                  <c:v>-2.6982260002114344E-2</c:v>
                </c:pt>
                <c:pt idx="103">
                  <c:v>-2.6897999996435829E-2</c:v>
                </c:pt>
                <c:pt idx="104">
                  <c:v>-2.6908180007012561E-2</c:v>
                </c:pt>
                <c:pt idx="105">
                  <c:v>-2.9722400009632111E-2</c:v>
                </c:pt>
                <c:pt idx="106">
                  <c:v>-2.9938140003650915E-2</c:v>
                </c:pt>
                <c:pt idx="107">
                  <c:v>-2.9009320001932792E-2</c:v>
                </c:pt>
                <c:pt idx="108">
                  <c:v>-3.002505999756977E-2</c:v>
                </c:pt>
                <c:pt idx="109">
                  <c:v>-3.161970000655856E-2</c:v>
                </c:pt>
                <c:pt idx="110">
                  <c:v>-3.161970000655856E-2</c:v>
                </c:pt>
                <c:pt idx="111">
                  <c:v>-3.413422000448918E-2</c:v>
                </c:pt>
                <c:pt idx="112">
                  <c:v>-3.3234219998121262E-2</c:v>
                </c:pt>
                <c:pt idx="113">
                  <c:v>-3.3649739998509176E-2</c:v>
                </c:pt>
                <c:pt idx="114">
                  <c:v>-3.3349739998811856E-2</c:v>
                </c:pt>
                <c:pt idx="115">
                  <c:v>-3.7162100001296494E-2</c:v>
                </c:pt>
                <c:pt idx="116">
                  <c:v>-4.0291600002092309E-2</c:v>
                </c:pt>
                <c:pt idx="117">
                  <c:v>-4.0284160000737756E-2</c:v>
                </c:pt>
                <c:pt idx="118">
                  <c:v>-4.076802000781754E-2</c:v>
                </c:pt>
                <c:pt idx="119">
                  <c:v>-4.1384340001968667E-2</c:v>
                </c:pt>
                <c:pt idx="120">
                  <c:v>-4.1800079998211004E-2</c:v>
                </c:pt>
                <c:pt idx="121">
                  <c:v>-4.1979680005169939E-2</c:v>
                </c:pt>
                <c:pt idx="122">
                  <c:v>-4.079541999817593E-2</c:v>
                </c:pt>
                <c:pt idx="123">
                  <c:v>-4.5278160003363155E-2</c:v>
                </c:pt>
                <c:pt idx="124">
                  <c:v>-4.5048160005535465E-2</c:v>
                </c:pt>
                <c:pt idx="125">
                  <c:v>-4.6417700003075879E-2</c:v>
                </c:pt>
                <c:pt idx="126">
                  <c:v>-4.5904620004876051E-2</c:v>
                </c:pt>
                <c:pt idx="127">
                  <c:v>-4.6714800002519041E-2</c:v>
                </c:pt>
                <c:pt idx="128">
                  <c:v>-4.9069039996538777E-2</c:v>
                </c:pt>
                <c:pt idx="129">
                  <c:v>-5.2048819998162799E-2</c:v>
                </c:pt>
                <c:pt idx="130">
                  <c:v>-5.6873220004490577E-2</c:v>
                </c:pt>
                <c:pt idx="131">
                  <c:v>-5.5036420002579689E-2</c:v>
                </c:pt>
                <c:pt idx="132">
                  <c:v>-6.0741580004105344E-2</c:v>
                </c:pt>
                <c:pt idx="134">
                  <c:v>-6.6146340199338738E-2</c:v>
                </c:pt>
                <c:pt idx="135">
                  <c:v>-6.6446739998355042E-2</c:v>
                </c:pt>
                <c:pt idx="136">
                  <c:v>-8.1963939999695867E-2</c:v>
                </c:pt>
                <c:pt idx="137">
                  <c:v>-7.937968000624096E-2</c:v>
                </c:pt>
                <c:pt idx="138">
                  <c:v>-8.4932740006479435E-2</c:v>
                </c:pt>
                <c:pt idx="139">
                  <c:v>-8.3570640010293573E-2</c:v>
                </c:pt>
                <c:pt idx="140">
                  <c:v>-8.9700040029129013E-2</c:v>
                </c:pt>
                <c:pt idx="141">
                  <c:v>-8.9700040029129013E-2</c:v>
                </c:pt>
                <c:pt idx="142">
                  <c:v>-8.870003986521624E-2</c:v>
                </c:pt>
                <c:pt idx="143">
                  <c:v>-8.9533320002374239E-2</c:v>
                </c:pt>
                <c:pt idx="144">
                  <c:v>-9.0963780006859452E-2</c:v>
                </c:pt>
                <c:pt idx="145">
                  <c:v>-8.957951999764191E-2</c:v>
                </c:pt>
                <c:pt idx="147">
                  <c:v>-9.3714020003972109E-2</c:v>
                </c:pt>
                <c:pt idx="148">
                  <c:v>-9.4324200006667525E-2</c:v>
                </c:pt>
                <c:pt idx="149">
                  <c:v>-9.4110260004526936E-2</c:v>
                </c:pt>
                <c:pt idx="150">
                  <c:v>-9.6584420003637206E-2</c:v>
                </c:pt>
                <c:pt idx="151">
                  <c:v>-9.4550039997557178E-2</c:v>
                </c:pt>
                <c:pt idx="152">
                  <c:v>-9.3965780004509725E-2</c:v>
                </c:pt>
                <c:pt idx="153">
                  <c:v>-9.448520000296412E-2</c:v>
                </c:pt>
                <c:pt idx="154">
                  <c:v>-9.4121299996913876E-2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6A-4581-9817-AD85B6BF99D6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1'!$F$21:$F$972</c:f>
              <c:numCache>
                <c:formatCode>General</c:formatCode>
                <c:ptCount val="952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  <c:pt idx="150">
                  <c:v>34891.5</c:v>
                </c:pt>
                <c:pt idx="151">
                  <c:v>34973</c:v>
                </c:pt>
                <c:pt idx="152">
                  <c:v>34973.5</c:v>
                </c:pt>
                <c:pt idx="153">
                  <c:v>34990</c:v>
                </c:pt>
                <c:pt idx="154">
                  <c:v>34997.5</c:v>
                </c:pt>
              </c:numCache>
            </c:numRef>
          </c:xVal>
          <c:yVal>
            <c:numRef>
              <c:f>'Active 1'!$L$21:$L$972</c:f>
              <c:numCache>
                <c:formatCode>General</c:formatCode>
                <c:ptCount val="952"/>
                <c:pt idx="55">
                  <c:v>-1.4837620001344476E-2</c:v>
                </c:pt>
                <c:pt idx="82">
                  <c:v>-1.8678740001632832E-2</c:v>
                </c:pt>
                <c:pt idx="90">
                  <c:v>-2.0492420000664424E-2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6A-4581-9817-AD85B6BF99D6}"/>
            </c:ext>
          </c:extLst>
        </c:ser>
        <c:ser>
          <c:idx val="8"/>
          <c:order val="5"/>
          <c:tx>
            <c:strRef>
              <c:f>'Active 1'!$AW$1</c:f>
              <c:strCache>
                <c:ptCount val="1"/>
                <c:pt idx="0">
                  <c:v>n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1'!$AW$2:$AW$128</c:f>
              <c:numCache>
                <c:formatCode>General</c:formatCode>
                <c:ptCount val="127"/>
                <c:pt idx="0">
                  <c:v>-79000</c:v>
                </c:pt>
                <c:pt idx="1">
                  <c:v>-78000</c:v>
                </c:pt>
                <c:pt idx="2">
                  <c:v>-77000</c:v>
                </c:pt>
                <c:pt idx="3">
                  <c:v>-76000</c:v>
                </c:pt>
                <c:pt idx="4">
                  <c:v>-75000</c:v>
                </c:pt>
                <c:pt idx="5">
                  <c:v>-74000</c:v>
                </c:pt>
                <c:pt idx="6">
                  <c:v>-73000</c:v>
                </c:pt>
                <c:pt idx="7">
                  <c:v>-72000</c:v>
                </c:pt>
                <c:pt idx="8">
                  <c:v>-71000</c:v>
                </c:pt>
                <c:pt idx="9">
                  <c:v>-70000</c:v>
                </c:pt>
                <c:pt idx="10">
                  <c:v>-69000</c:v>
                </c:pt>
                <c:pt idx="11">
                  <c:v>-68000</c:v>
                </c:pt>
                <c:pt idx="12">
                  <c:v>-67000</c:v>
                </c:pt>
                <c:pt idx="13">
                  <c:v>-66000</c:v>
                </c:pt>
                <c:pt idx="14">
                  <c:v>-65000</c:v>
                </c:pt>
                <c:pt idx="15">
                  <c:v>-64000</c:v>
                </c:pt>
                <c:pt idx="16">
                  <c:v>-63000</c:v>
                </c:pt>
                <c:pt idx="17">
                  <c:v>-62000</c:v>
                </c:pt>
                <c:pt idx="18">
                  <c:v>-61000</c:v>
                </c:pt>
                <c:pt idx="19">
                  <c:v>-60000</c:v>
                </c:pt>
                <c:pt idx="20">
                  <c:v>-59000</c:v>
                </c:pt>
                <c:pt idx="21">
                  <c:v>-58000</c:v>
                </c:pt>
                <c:pt idx="22">
                  <c:v>-57000</c:v>
                </c:pt>
                <c:pt idx="23">
                  <c:v>-56000</c:v>
                </c:pt>
                <c:pt idx="24">
                  <c:v>-55000</c:v>
                </c:pt>
                <c:pt idx="25">
                  <c:v>-54000</c:v>
                </c:pt>
                <c:pt idx="26">
                  <c:v>-53000</c:v>
                </c:pt>
                <c:pt idx="27">
                  <c:v>-52000</c:v>
                </c:pt>
                <c:pt idx="28">
                  <c:v>-51000</c:v>
                </c:pt>
                <c:pt idx="29">
                  <c:v>-50000</c:v>
                </c:pt>
                <c:pt idx="30">
                  <c:v>-49000</c:v>
                </c:pt>
                <c:pt idx="31">
                  <c:v>-48000</c:v>
                </c:pt>
                <c:pt idx="32">
                  <c:v>-47000</c:v>
                </c:pt>
                <c:pt idx="33">
                  <c:v>-46000</c:v>
                </c:pt>
                <c:pt idx="34">
                  <c:v>-45000</c:v>
                </c:pt>
                <c:pt idx="35">
                  <c:v>-44000</c:v>
                </c:pt>
                <c:pt idx="36">
                  <c:v>-43000</c:v>
                </c:pt>
                <c:pt idx="37">
                  <c:v>-42000</c:v>
                </c:pt>
                <c:pt idx="38">
                  <c:v>-41000</c:v>
                </c:pt>
                <c:pt idx="39">
                  <c:v>-40000</c:v>
                </c:pt>
                <c:pt idx="40">
                  <c:v>-39000</c:v>
                </c:pt>
                <c:pt idx="41">
                  <c:v>-38000</c:v>
                </c:pt>
                <c:pt idx="42">
                  <c:v>-37000</c:v>
                </c:pt>
                <c:pt idx="43">
                  <c:v>-36000</c:v>
                </c:pt>
                <c:pt idx="44">
                  <c:v>-35000</c:v>
                </c:pt>
                <c:pt idx="45">
                  <c:v>-34000</c:v>
                </c:pt>
                <c:pt idx="46">
                  <c:v>-33000</c:v>
                </c:pt>
                <c:pt idx="47">
                  <c:v>-32000</c:v>
                </c:pt>
                <c:pt idx="48">
                  <c:v>-31000</c:v>
                </c:pt>
                <c:pt idx="49">
                  <c:v>-30000</c:v>
                </c:pt>
                <c:pt idx="50">
                  <c:v>-29000</c:v>
                </c:pt>
                <c:pt idx="51">
                  <c:v>-28000</c:v>
                </c:pt>
                <c:pt idx="52">
                  <c:v>-27000</c:v>
                </c:pt>
                <c:pt idx="53">
                  <c:v>-26000</c:v>
                </c:pt>
                <c:pt idx="54">
                  <c:v>-25000</c:v>
                </c:pt>
                <c:pt idx="55">
                  <c:v>-24000</c:v>
                </c:pt>
                <c:pt idx="56">
                  <c:v>-23000</c:v>
                </c:pt>
                <c:pt idx="57">
                  <c:v>-22000</c:v>
                </c:pt>
                <c:pt idx="58">
                  <c:v>-21000</c:v>
                </c:pt>
                <c:pt idx="59">
                  <c:v>-20000</c:v>
                </c:pt>
                <c:pt idx="60">
                  <c:v>-19000</c:v>
                </c:pt>
                <c:pt idx="61">
                  <c:v>-18000</c:v>
                </c:pt>
                <c:pt idx="62">
                  <c:v>-17000</c:v>
                </c:pt>
                <c:pt idx="63">
                  <c:v>-16000</c:v>
                </c:pt>
                <c:pt idx="64">
                  <c:v>-15000</c:v>
                </c:pt>
                <c:pt idx="65">
                  <c:v>-14000</c:v>
                </c:pt>
                <c:pt idx="66">
                  <c:v>-13000</c:v>
                </c:pt>
                <c:pt idx="67">
                  <c:v>-12000</c:v>
                </c:pt>
                <c:pt idx="68">
                  <c:v>-11000</c:v>
                </c:pt>
                <c:pt idx="69">
                  <c:v>-10000</c:v>
                </c:pt>
                <c:pt idx="70">
                  <c:v>-9000</c:v>
                </c:pt>
                <c:pt idx="71">
                  <c:v>-8000</c:v>
                </c:pt>
                <c:pt idx="72">
                  <c:v>-7000</c:v>
                </c:pt>
                <c:pt idx="73">
                  <c:v>-6000</c:v>
                </c:pt>
                <c:pt idx="74">
                  <c:v>-5000</c:v>
                </c:pt>
                <c:pt idx="75">
                  <c:v>-4000</c:v>
                </c:pt>
                <c:pt idx="76">
                  <c:v>-3000</c:v>
                </c:pt>
                <c:pt idx="77">
                  <c:v>-2000</c:v>
                </c:pt>
                <c:pt idx="78">
                  <c:v>-1000</c:v>
                </c:pt>
                <c:pt idx="79">
                  <c:v>0</c:v>
                </c:pt>
                <c:pt idx="80">
                  <c:v>1000</c:v>
                </c:pt>
                <c:pt idx="81">
                  <c:v>2000</c:v>
                </c:pt>
                <c:pt idx="82">
                  <c:v>3000</c:v>
                </c:pt>
                <c:pt idx="83">
                  <c:v>4000</c:v>
                </c:pt>
                <c:pt idx="84">
                  <c:v>5000</c:v>
                </c:pt>
                <c:pt idx="85">
                  <c:v>6000</c:v>
                </c:pt>
                <c:pt idx="86">
                  <c:v>7000</c:v>
                </c:pt>
                <c:pt idx="87">
                  <c:v>8000</c:v>
                </c:pt>
                <c:pt idx="88">
                  <c:v>9000</c:v>
                </c:pt>
                <c:pt idx="89">
                  <c:v>10000</c:v>
                </c:pt>
                <c:pt idx="90">
                  <c:v>11000</c:v>
                </c:pt>
                <c:pt idx="91">
                  <c:v>12000</c:v>
                </c:pt>
                <c:pt idx="92">
                  <c:v>13000</c:v>
                </c:pt>
                <c:pt idx="93">
                  <c:v>14000</c:v>
                </c:pt>
                <c:pt idx="94">
                  <c:v>15000</c:v>
                </c:pt>
                <c:pt idx="95">
                  <c:v>16000</c:v>
                </c:pt>
                <c:pt idx="96">
                  <c:v>17000</c:v>
                </c:pt>
                <c:pt idx="97">
                  <c:v>18000</c:v>
                </c:pt>
                <c:pt idx="98">
                  <c:v>19000</c:v>
                </c:pt>
                <c:pt idx="99">
                  <c:v>20000</c:v>
                </c:pt>
                <c:pt idx="100">
                  <c:v>21000</c:v>
                </c:pt>
                <c:pt idx="101">
                  <c:v>22000</c:v>
                </c:pt>
                <c:pt idx="102">
                  <c:v>23000</c:v>
                </c:pt>
                <c:pt idx="103">
                  <c:v>24000</c:v>
                </c:pt>
                <c:pt idx="104">
                  <c:v>25000</c:v>
                </c:pt>
                <c:pt idx="105">
                  <c:v>26000</c:v>
                </c:pt>
                <c:pt idx="106">
                  <c:v>27000</c:v>
                </c:pt>
                <c:pt idx="107">
                  <c:v>28000</c:v>
                </c:pt>
                <c:pt idx="108">
                  <c:v>29000</c:v>
                </c:pt>
                <c:pt idx="109">
                  <c:v>30000</c:v>
                </c:pt>
                <c:pt idx="110">
                  <c:v>31000</c:v>
                </c:pt>
                <c:pt idx="111">
                  <c:v>32000</c:v>
                </c:pt>
                <c:pt idx="112">
                  <c:v>33000</c:v>
                </c:pt>
                <c:pt idx="113">
                  <c:v>34000</c:v>
                </c:pt>
                <c:pt idx="114">
                  <c:v>35000</c:v>
                </c:pt>
                <c:pt idx="115">
                  <c:v>36000</c:v>
                </c:pt>
                <c:pt idx="116">
                  <c:v>37000</c:v>
                </c:pt>
                <c:pt idx="117">
                  <c:v>38000</c:v>
                </c:pt>
                <c:pt idx="118">
                  <c:v>39000</c:v>
                </c:pt>
              </c:numCache>
            </c:numRef>
          </c:xVal>
          <c:yVal>
            <c:numRef>
              <c:f>'Active 1'!$AX$2:$AX$128</c:f>
              <c:numCache>
                <c:formatCode>General</c:formatCode>
                <c:ptCount val="127"/>
                <c:pt idx="0">
                  <c:v>7.6773576005167252E-2</c:v>
                </c:pt>
                <c:pt idx="1">
                  <c:v>7.490283479642687E-2</c:v>
                </c:pt>
                <c:pt idx="2">
                  <c:v>7.2947367695668966E-2</c:v>
                </c:pt>
                <c:pt idx="3">
                  <c:v>7.0908838109135605E-2</c:v>
                </c:pt>
                <c:pt idx="4">
                  <c:v>6.8789039855048958E-2</c:v>
                </c:pt>
                <c:pt idx="5">
                  <c:v>6.6589912061180742E-2</c:v>
                </c:pt>
                <c:pt idx="6">
                  <c:v>6.4313555761540159E-2</c:v>
                </c:pt>
                <c:pt idx="7">
                  <c:v>6.1962252361620125E-2</c:v>
                </c:pt>
                <c:pt idx="8">
                  <c:v>5.9538484148800572E-2</c:v>
                </c:pt>
                <c:pt idx="9">
                  <c:v>5.7044957030273534E-2</c:v>
                </c:pt>
                <c:pt idx="10">
                  <c:v>5.4484625684712101E-2</c:v>
                </c:pt>
                <c:pt idx="11">
                  <c:v>5.1860721314684916E-2</c:v>
                </c:pt>
                <c:pt idx="12">
                  <c:v>4.917678218242847E-2</c:v>
                </c:pt>
                <c:pt idx="13">
                  <c:v>4.6436687098728183E-2</c:v>
                </c:pt>
                <c:pt idx="14">
                  <c:v>4.3644692008550687E-2</c:v>
                </c:pt>
                <c:pt idx="15">
                  <c:v>4.0805469771243177E-2</c:v>
                </c:pt>
                <c:pt idx="16">
                  <c:v>3.792415315926962E-2</c:v>
                </c:pt>
                <c:pt idx="17">
                  <c:v>3.5006380987385927E-2</c:v>
                </c:pt>
                <c:pt idx="18">
                  <c:v>3.20583471218093E-2</c:v>
                </c:pt>
                <c:pt idx="19">
                  <c:v>2.9086851892539328E-2</c:v>
                </c:pt>
                <c:pt idx="20">
                  <c:v>2.6099355126289876E-2</c:v>
                </c:pt>
                <c:pt idx="21">
                  <c:v>2.3104029616222564E-2</c:v>
                </c:pt>
                <c:pt idx="22">
                  <c:v>2.0109813331266088E-2</c:v>
                </c:pt>
                <c:pt idx="23">
                  <c:v>1.7126458026824866E-2</c:v>
                </c:pt>
                <c:pt idx="24">
                  <c:v>1.4164571138377706E-2</c:v>
                </c:pt>
                <c:pt idx="25">
                  <c:v>1.1235646916393026E-2</c:v>
                </c:pt>
                <c:pt idx="26">
                  <c:v>8.3520817076081638E-3</c:v>
                </c:pt>
                <c:pt idx="27">
                  <c:v>5.5271671440399843E-3</c:v>
                </c:pt>
                <c:pt idx="28">
                  <c:v>2.7750538506664049E-3</c:v>
                </c:pt>
                <c:pt idx="29">
                  <c:v>1.1067727176203995E-4</c:v>
                </c:pt>
                <c:pt idx="30">
                  <c:v>-2.4503634284519307E-3</c:v>
                </c:pt>
                <c:pt idx="31">
                  <c:v>-4.8919823954534959E-3</c:v>
                </c:pt>
                <c:pt idx="32">
                  <c:v>-7.1978479294302275E-3</c:v>
                </c:pt>
                <c:pt idx="33">
                  <c:v>-9.3516924053199287E-3</c:v>
                </c:pt>
                <c:pt idx="34">
                  <c:v>-1.1337692036255204E-2</c:v>
                </c:pt>
                <c:pt idx="35">
                  <c:v>-1.3140910742836725E-2</c:v>
                </c:pt>
                <c:pt idx="36">
                  <c:v>-1.474779410508998E-2</c:v>
                </c:pt>
                <c:pt idx="37">
                  <c:v>-1.6146690076564364E-2</c:v>
                </c:pt>
                <c:pt idx="38">
                  <c:v>-1.7328364180939845E-2</c:v>
                </c:pt>
                <c:pt idx="39">
                  <c:v>-1.8286470095710744E-2</c:v>
                </c:pt>
                <c:pt idx="40">
                  <c:v>-1.9017933771160345E-2</c:v>
                </c:pt>
                <c:pt idx="41">
                  <c:v>-1.9523212045424856E-2</c:v>
                </c:pt>
                <c:pt idx="42">
                  <c:v>-1.9806395650582436E-2</c:v>
                </c:pt>
                <c:pt idx="43">
                  <c:v>-1.987514078235492E-2</c:v>
                </c:pt>
                <c:pt idx="44">
                  <c:v>-1.9740430912659077E-2</c:v>
                </c:pt>
                <c:pt idx="45">
                  <c:v>-1.9416188242570655E-2</c:v>
                </c:pt>
                <c:pt idx="46">
                  <c:v>-1.8918768967485688E-2</c:v>
                </c:pt>
                <c:pt idx="47">
                  <c:v>-1.826638589616552E-2</c:v>
                </c:pt>
                <c:pt idx="48">
                  <c:v>-1.747850477036015E-2</c:v>
                </c:pt>
                <c:pt idx="49">
                  <c:v>-1.6575257184633083E-2</c:v>
                </c:pt>
                <c:pt idx="50">
                  <c:v>-1.5576904820219721E-2</c:v>
                </c:pt>
                <c:pt idx="51">
                  <c:v>-1.4503378931645466E-2</c:v>
                </c:pt>
                <c:pt idx="52">
                  <c:v>-1.3373907824097021E-2</c:v>
                </c:pt>
                <c:pt idx="53">
                  <c:v>-1.22067351351236E-2</c:v>
                </c:pt>
                <c:pt idx="54">
                  <c:v>-1.1018924096771941E-2</c:v>
                </c:pt>
                <c:pt idx="55">
                  <c:v>-9.8262379304343214E-3</c:v>
                </c:pt>
                <c:pt idx="56">
                  <c:v>-8.6430839228676427E-3</c:v>
                </c:pt>
                <c:pt idx="57">
                  <c:v>-7.4825080549190959E-3</c:v>
                </c:pt>
                <c:pt idx="58">
                  <c:v>-6.3562277126534162E-3</c:v>
                </c:pt>
                <c:pt idx="59">
                  <c:v>-5.2746914535868857E-3</c:v>
                </c:pt>
                <c:pt idx="60">
                  <c:v>-4.2471565930220397E-3</c:v>
                </c:pt>
                <c:pt idx="61">
                  <c:v>-3.2817772153643475E-3</c:v>
                </c:pt>
                <c:pt idx="62">
                  <c:v>-2.3856969211191797E-3</c:v>
                </c:pt>
                <c:pt idx="63">
                  <c:v>-1.5651421018472115E-3</c:v>
                </c:pt>
                <c:pt idx="64">
                  <c:v>-8.2551276387380496E-4</c:v>
                </c:pt>
                <c:pt idx="65">
                  <c:v>-1.7146890433639671E-4</c:v>
                </c:pt>
                <c:pt idx="66">
                  <c:v>3.9298879430708228E-4</c:v>
                </c:pt>
                <c:pt idx="67">
                  <c:v>8.6444461058014441E-4</c:v>
                </c:pt>
                <c:pt idx="68">
                  <c:v>1.2400000108751669E-3</c:v>
                </c:pt>
                <c:pt idx="69">
                  <c:v>1.5172124019586092E-3</c:v>
                </c:pt>
                <c:pt idx="70">
                  <c:v>1.6940401573824135E-3</c:v>
                </c:pt>
                <c:pt idx="71">
                  <c:v>1.7687935444066806E-3</c:v>
                </c:pt>
                <c:pt idx="72">
                  <c:v>1.740091112122033E-3</c:v>
                </c:pt>
                <c:pt idx="73">
                  <c:v>1.6068210753977484E-3</c:v>
                </c:pt>
                <c:pt idx="74">
                  <c:v>1.3681072302737449E-3</c:v>
                </c:pt>
                <c:pt idx="75">
                  <c:v>1.0232789544773399E-3</c:v>
                </c:pt>
                <c:pt idx="76">
                  <c:v>5.7184487442358059E-4</c:v>
                </c:pt>
                <c:pt idx="77">
                  <c:v>1.3469812091465583E-5</c:v>
                </c:pt>
                <c:pt idx="78">
                  <c:v>-6.5204534187435909E-4</c:v>
                </c:pt>
                <c:pt idx="79">
                  <c:v>-1.4247811505742128E-3</c:v>
                </c:pt>
                <c:pt idx="80">
                  <c:v>-2.3047148405465831E-3</c:v>
                </c:pt>
                <c:pt idx="81">
                  <c:v>-3.2917334626527683E-3</c:v>
                </c:pt>
                <c:pt idx="82">
                  <c:v>-4.3856452420555775E-3</c:v>
                </c:pt>
                <c:pt idx="83">
                  <c:v>-5.5861893306183158E-3</c:v>
                </c:pt>
                <c:pt idx="84">
                  <c:v>-6.893044151481717E-3</c:v>
                </c:pt>
                <c:pt idx="85">
                  <c:v>-8.3058345027340122E-3</c:v>
                </c:pt>
                <c:pt idx="86">
                  <c:v>-9.8241375648637982E-3</c:v>
                </c:pt>
                <c:pt idx="87">
                  <c:v>-1.1447487935168123E-2</c:v>
                </c:pt>
                <c:pt idx="88">
                  <c:v>-1.31753817917259E-2</c:v>
                </c:pt>
                <c:pt idx="89">
                  <c:v>-1.5007280270293681E-2</c:v>
                </c:pt>
                <c:pt idx="90">
                  <c:v>-1.6942612119920542E-2</c:v>
                </c:pt>
                <c:pt idx="91">
                  <c:v>-1.8980775687564969E-2</c:v>
                </c:pt>
                <c:pt idx="92">
                  <c:v>-2.1121140268779995E-2</c:v>
                </c:pt>
                <c:pt idx="93">
                  <c:v>-2.3363046850722817E-2</c:v>
                </c:pt>
                <c:pt idx="94">
                  <c:v>-2.5705808265278227E-2</c:v>
                </c:pt>
                <c:pt idx="95">
                  <c:v>-2.8148708763718985E-2</c:v>
                </c:pt>
                <c:pt idx="96">
                  <c:v>-3.0691003019657111E-2</c:v>
                </c:pt>
                <c:pt idx="97">
                  <c:v>-3.3331914563530823E-2</c:v>
                </c:pt>
                <c:pt idx="98">
                  <c:v>-3.6070633648902631E-2</c:v>
                </c:pt>
                <c:pt idx="99">
                  <c:v>-3.8906314547769272E-2</c:v>
                </c:pt>
                <c:pt idx="100">
                  <c:v>-4.1838072268282726E-2</c:v>
                </c:pt>
                <c:pt idx="101">
                  <c:v>-4.4864978683231901E-2</c:v>
                </c:pt>
                <c:pt idx="102">
                  <c:v>-4.7986058050937114E-2</c:v>
                </c:pt>
                <c:pt idx="103">
                  <c:v>-5.1200281901654904E-2</c:v>
                </c:pt>
                <c:pt idx="104">
                  <c:v>-5.4506563252141614E-2</c:v>
                </c:pt>
                <c:pt idx="105">
                  <c:v>-5.7903750098851021E-2</c:v>
                </c:pt>
                <c:pt idx="106">
                  <c:v>-6.1390618126670626E-2</c:v>
                </c:pt>
                <c:pt idx="107">
                  <c:v>-6.4965862555600148E-2</c:v>
                </c:pt>
                <c:pt idx="108">
                  <c:v>-6.8628089032877621E-2</c:v>
                </c:pt>
                <c:pt idx="109">
                  <c:v>-7.2375803463319149E-2</c:v>
                </c:pt>
                <c:pt idx="110">
                  <c:v>-7.6207400656552529E-2</c:v>
                </c:pt>
                <c:pt idx="111">
                  <c:v>-8.0121151656784309E-2</c:v>
                </c:pt>
                <c:pt idx="112">
                  <c:v>-8.4115189608985286E-2</c:v>
                </c:pt>
                <c:pt idx="113">
                  <c:v>-8.8187494005002282E-2</c:v>
                </c:pt>
                <c:pt idx="114">
                  <c:v>-9.2335873144067354E-2</c:v>
                </c:pt>
                <c:pt idx="115">
                  <c:v>-9.6557944634411308E-2</c:v>
                </c:pt>
                <c:pt idx="116">
                  <c:v>-0.10085111375621186</c:v>
                </c:pt>
                <c:pt idx="117">
                  <c:v>-0.10521254950122738</c:v>
                </c:pt>
                <c:pt idx="118">
                  <c:v>-0.10963915810200017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6A-4581-9817-AD85B6BF99D6}"/>
            </c:ext>
          </c:extLst>
        </c:ser>
        <c:ser>
          <c:idx val="5"/>
          <c:order val="6"/>
          <c:tx>
            <c:strRef>
              <c:f>'Active 1'!$AG$20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  <c:pt idx="150">
                  <c:v>34891.5</c:v>
                </c:pt>
                <c:pt idx="151">
                  <c:v>34973</c:v>
                </c:pt>
                <c:pt idx="152">
                  <c:v>34973.5</c:v>
                </c:pt>
                <c:pt idx="153">
                  <c:v>34990</c:v>
                </c:pt>
                <c:pt idx="154">
                  <c:v>34997.5</c:v>
                </c:pt>
              </c:numCache>
            </c:numRef>
          </c:xVal>
          <c:yVal>
            <c:numRef>
              <c:f>'Active 1'!$AG$21:$AG$999</c:f>
              <c:numCache>
                <c:formatCode>General</c:formatCode>
                <c:ptCount val="979"/>
                <c:pt idx="147">
                  <c:v>-0.21688261999952374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63-493D-AC31-0F17895FA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2472"/>
        <c:axId val="1"/>
      </c:scatterChart>
      <c:valAx>
        <c:axId val="793382472"/>
        <c:scaling>
          <c:orientation val="minMax"/>
          <c:max val="40000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84418280822086"/>
              <c:y val="0.863905454441145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0"/>
        <c:minorUnit val="2000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40138961598592E-2"/>
              <c:y val="0.355029473774794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247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V0700 Cyg - O-C Diagr.</a:t>
            </a:r>
          </a:p>
        </c:rich>
      </c:tx>
      <c:layout>
        <c:manualLayout>
          <c:xMode val="edge"/>
          <c:yMode val="edge"/>
          <c:x val="0.38503452014150408"/>
          <c:y val="3.55028224211699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0008292825646"/>
          <c:y val="0.13698630136986301"/>
          <c:w val="0.81250053903366692"/>
          <c:h val="0.660273972602739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1'!$F$21:$F$972</c:f>
              <c:numCache>
                <c:formatCode>General</c:formatCode>
                <c:ptCount val="952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  <c:pt idx="150">
                  <c:v>34891.5</c:v>
                </c:pt>
                <c:pt idx="151">
                  <c:v>34973</c:v>
                </c:pt>
                <c:pt idx="152">
                  <c:v>34973.5</c:v>
                </c:pt>
                <c:pt idx="153">
                  <c:v>34990</c:v>
                </c:pt>
                <c:pt idx="154">
                  <c:v>34997.5</c:v>
                </c:pt>
              </c:numCache>
            </c:numRef>
          </c:xVal>
          <c:yVal>
            <c:numRef>
              <c:f>'Active 1'!$H$21:$H$972</c:f>
              <c:numCache>
                <c:formatCode>General</c:formatCode>
                <c:ptCount val="952"/>
                <c:pt idx="0">
                  <c:v>3.3687099999951897E-2</c:v>
                </c:pt>
                <c:pt idx="1">
                  <c:v>3.3687099999951897E-2</c:v>
                </c:pt>
                <c:pt idx="2">
                  <c:v>3.3687099999951897E-2</c:v>
                </c:pt>
                <c:pt idx="3">
                  <c:v>3.3687099999951897E-2</c:v>
                </c:pt>
                <c:pt idx="4">
                  <c:v>3.3687099999951897E-2</c:v>
                </c:pt>
                <c:pt idx="5">
                  <c:v>3.3687099999951897E-2</c:v>
                </c:pt>
                <c:pt idx="6">
                  <c:v>3.3687099999951897E-2</c:v>
                </c:pt>
                <c:pt idx="7">
                  <c:v>4.8007259996666107E-2</c:v>
                </c:pt>
                <c:pt idx="8">
                  <c:v>4.1023899997526314E-2</c:v>
                </c:pt>
                <c:pt idx="9">
                  <c:v>3.2904099993174896E-2</c:v>
                </c:pt>
                <c:pt idx="10">
                  <c:v>1.5597619996697176E-2</c:v>
                </c:pt>
                <c:pt idx="11">
                  <c:v>-1.2725200067507103E-3</c:v>
                </c:pt>
                <c:pt idx="12">
                  <c:v>2.0241840000380762E-2</c:v>
                </c:pt>
                <c:pt idx="13">
                  <c:v>-2.8313479997450486E-2</c:v>
                </c:pt>
                <c:pt idx="14">
                  <c:v>-1.204422000591876E-2</c:v>
                </c:pt>
                <c:pt idx="15">
                  <c:v>-1.8818060001649428E-2</c:v>
                </c:pt>
                <c:pt idx="16">
                  <c:v>-4.1525020002154633E-2</c:v>
                </c:pt>
                <c:pt idx="17">
                  <c:v>-3.2293000040226616E-3</c:v>
                </c:pt>
                <c:pt idx="18">
                  <c:v>-3.2293000040226616E-3</c:v>
                </c:pt>
                <c:pt idx="19">
                  <c:v>-1.1998000263702124E-4</c:v>
                </c:pt>
                <c:pt idx="20">
                  <c:v>-1.3540340005420148E-2</c:v>
                </c:pt>
                <c:pt idx="21">
                  <c:v>-1.3061559999187011E-2</c:v>
                </c:pt>
                <c:pt idx="22">
                  <c:v>-9.7929600087809376E-3</c:v>
                </c:pt>
                <c:pt idx="23">
                  <c:v>-1.900314000522485E-2</c:v>
                </c:pt>
                <c:pt idx="24">
                  <c:v>4.6704999986104667E-3</c:v>
                </c:pt>
                <c:pt idx="25">
                  <c:v>-2.4931840001954697E-2</c:v>
                </c:pt>
                <c:pt idx="26">
                  <c:v>-1.2676199999987148E-2</c:v>
                </c:pt>
                <c:pt idx="27">
                  <c:v>-2.0398480002768338E-2</c:v>
                </c:pt>
                <c:pt idx="35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95-4915-8065-524B838B5F6C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1'!$F$21:$F$972</c:f>
              <c:numCache>
                <c:formatCode>General</c:formatCode>
                <c:ptCount val="952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  <c:pt idx="150">
                  <c:v>34891.5</c:v>
                </c:pt>
                <c:pt idx="151">
                  <c:v>34973</c:v>
                </c:pt>
                <c:pt idx="152">
                  <c:v>34973.5</c:v>
                </c:pt>
                <c:pt idx="153">
                  <c:v>34990</c:v>
                </c:pt>
                <c:pt idx="154">
                  <c:v>34997.5</c:v>
                </c:pt>
              </c:numCache>
            </c:numRef>
          </c:xVal>
          <c:yVal>
            <c:numRef>
              <c:f>'Active 1'!$I$21:$I$972</c:f>
              <c:numCache>
                <c:formatCode>General</c:formatCode>
                <c:ptCount val="952"/>
                <c:pt idx="28">
                  <c:v>-1.5755140004330315E-2</c:v>
                </c:pt>
                <c:pt idx="29">
                  <c:v>-2.1505480006453581E-2</c:v>
                </c:pt>
                <c:pt idx="30">
                  <c:v>1.1127999969176017E-3</c:v>
                </c:pt>
                <c:pt idx="31">
                  <c:v>-3.3477399992989376E-3</c:v>
                </c:pt>
                <c:pt idx="32">
                  <c:v>9.8662000018521212E-3</c:v>
                </c:pt>
                <c:pt idx="33">
                  <c:v>-8.5965999969630502E-3</c:v>
                </c:pt>
                <c:pt idx="34">
                  <c:v>-6.9623000017600134E-3</c:v>
                </c:pt>
                <c:pt idx="36">
                  <c:v>-6.0009800072293729E-3</c:v>
                </c:pt>
                <c:pt idx="37">
                  <c:v>4.7697600020910613E-3</c:v>
                </c:pt>
                <c:pt idx="133">
                  <c:v>-6.4424120006151497E-2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95-4915-8065-524B838B5F6C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1'!$F$21:$F$972</c:f>
              <c:numCache>
                <c:formatCode>General</c:formatCode>
                <c:ptCount val="952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  <c:pt idx="150">
                  <c:v>34891.5</c:v>
                </c:pt>
                <c:pt idx="151">
                  <c:v>34973</c:v>
                </c:pt>
                <c:pt idx="152">
                  <c:v>34973.5</c:v>
                </c:pt>
                <c:pt idx="153">
                  <c:v>34990</c:v>
                </c:pt>
                <c:pt idx="154">
                  <c:v>34997.5</c:v>
                </c:pt>
              </c:numCache>
            </c:numRef>
          </c:xVal>
          <c:yVal>
            <c:numRef>
              <c:f>'Active 1'!$J$21:$J$972</c:f>
              <c:numCache>
                <c:formatCode>General</c:formatCode>
                <c:ptCount val="952"/>
                <c:pt idx="44">
                  <c:v>3.8420799974119291E-3</c:v>
                </c:pt>
                <c:pt idx="50">
                  <c:v>-1.1038000229746103E-4</c:v>
                </c:pt>
                <c:pt idx="66">
                  <c:v>-1.7604120002943091E-2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95-4915-8065-524B838B5F6C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1'!$F$21:$F$972</c:f>
              <c:numCache>
                <c:formatCode>General</c:formatCode>
                <c:ptCount val="952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  <c:pt idx="150">
                  <c:v>34891.5</c:v>
                </c:pt>
                <c:pt idx="151">
                  <c:v>34973</c:v>
                </c:pt>
                <c:pt idx="152">
                  <c:v>34973.5</c:v>
                </c:pt>
                <c:pt idx="153">
                  <c:v>34990</c:v>
                </c:pt>
                <c:pt idx="154">
                  <c:v>34997.5</c:v>
                </c:pt>
              </c:numCache>
            </c:numRef>
          </c:xVal>
          <c:yVal>
            <c:numRef>
              <c:f>'Active 1'!$K$21:$K$972</c:f>
              <c:numCache>
                <c:formatCode>General</c:formatCode>
                <c:ptCount val="952"/>
                <c:pt idx="38">
                  <c:v>-3.8042800006223843E-3</c:v>
                </c:pt>
                <c:pt idx="39">
                  <c:v>-4.2735000024549663E-3</c:v>
                </c:pt>
                <c:pt idx="40">
                  <c:v>-4.6938599989516661E-3</c:v>
                </c:pt>
                <c:pt idx="41">
                  <c:v>2.383659993938636E-3</c:v>
                </c:pt>
                <c:pt idx="42">
                  <c:v>5.1077799944323488E-3</c:v>
                </c:pt>
                <c:pt idx="43">
                  <c:v>3.3420800027670339E-3</c:v>
                </c:pt>
                <c:pt idx="45">
                  <c:v>2.7879799963557161E-3</c:v>
                </c:pt>
                <c:pt idx="46">
                  <c:v>2.0999999978812411E-3</c:v>
                </c:pt>
                <c:pt idx="47">
                  <c:v>1.7842599918367341E-3</c:v>
                </c:pt>
                <c:pt idx="48">
                  <c:v>1.2625999806914479E-4</c:v>
                </c:pt>
                <c:pt idx="49">
                  <c:v>-6.1038000421831384E-4</c:v>
                </c:pt>
                <c:pt idx="51">
                  <c:v>-9.1391200039652176E-3</c:v>
                </c:pt>
                <c:pt idx="52">
                  <c:v>-8.9548600008129142E-3</c:v>
                </c:pt>
                <c:pt idx="53">
                  <c:v>-9.4285800005309284E-3</c:v>
                </c:pt>
                <c:pt idx="54">
                  <c:v>-1.4937620006094221E-2</c:v>
                </c:pt>
                <c:pt idx="56">
                  <c:v>-1.603016000444768E-2</c:v>
                </c:pt>
                <c:pt idx="57">
                  <c:v>-1.6997580001770984E-2</c:v>
                </c:pt>
                <c:pt idx="58">
                  <c:v>-1.7193820000102278E-2</c:v>
                </c:pt>
                <c:pt idx="59">
                  <c:v>-1.7289000003074761E-2</c:v>
                </c:pt>
                <c:pt idx="60">
                  <c:v>-1.7013739998219535E-2</c:v>
                </c:pt>
                <c:pt idx="61">
                  <c:v>-1.6910420003114268E-2</c:v>
                </c:pt>
                <c:pt idx="62">
                  <c:v>-1.6681900000548922E-2</c:v>
                </c:pt>
                <c:pt idx="63">
                  <c:v>-1.6818560005049221E-2</c:v>
                </c:pt>
                <c:pt idx="64">
                  <c:v>-1.6300540002703201E-2</c:v>
                </c:pt>
                <c:pt idx="65">
                  <c:v>-1.8905140001152176E-2</c:v>
                </c:pt>
                <c:pt idx="67">
                  <c:v>-2.2903880002559163E-2</c:v>
                </c:pt>
                <c:pt idx="68">
                  <c:v>-2.2419620006985497E-2</c:v>
                </c:pt>
                <c:pt idx="69">
                  <c:v>-2.2635360001004301E-2</c:v>
                </c:pt>
                <c:pt idx="70">
                  <c:v>-2.2744599998986814E-2</c:v>
                </c:pt>
                <c:pt idx="71">
                  <c:v>-2.2260340003413148E-2</c:v>
                </c:pt>
                <c:pt idx="72">
                  <c:v>-2.2635280001850333E-2</c:v>
                </c:pt>
                <c:pt idx="73">
                  <c:v>-2.1851020006579347E-2</c:v>
                </c:pt>
                <c:pt idx="74">
                  <c:v>-1.9251020006777253E-2</c:v>
                </c:pt>
                <c:pt idx="75">
                  <c:v>-2.2566760002519004E-2</c:v>
                </c:pt>
                <c:pt idx="76">
                  <c:v>-2.026676000241423E-2</c:v>
                </c:pt>
                <c:pt idx="77">
                  <c:v>-2.204545999848051E-2</c:v>
                </c:pt>
                <c:pt idx="78">
                  <c:v>-2.2461200001998805E-2</c:v>
                </c:pt>
                <c:pt idx="79">
                  <c:v>-2.3376940007437952E-2</c:v>
                </c:pt>
                <c:pt idx="80">
                  <c:v>-1.9616719997429755E-2</c:v>
                </c:pt>
                <c:pt idx="81">
                  <c:v>-1.9332460004079621E-2</c:v>
                </c:pt>
                <c:pt idx="83">
                  <c:v>-1.887952000106452E-2</c:v>
                </c:pt>
                <c:pt idx="84">
                  <c:v>-1.9881240004906431E-2</c:v>
                </c:pt>
                <c:pt idx="85">
                  <c:v>-2.0847140003752429E-2</c:v>
                </c:pt>
                <c:pt idx="86">
                  <c:v>-2.0523020008113235E-2</c:v>
                </c:pt>
                <c:pt idx="87">
                  <c:v>-1.9530700003087986E-2</c:v>
                </c:pt>
                <c:pt idx="88">
                  <c:v>-1.9186019999324344E-2</c:v>
                </c:pt>
                <c:pt idx="89">
                  <c:v>-1.974257999972906E-2</c:v>
                </c:pt>
                <c:pt idx="91">
                  <c:v>-2.1112980000907555E-2</c:v>
                </c:pt>
                <c:pt idx="92">
                  <c:v>-2.0822979997319635E-2</c:v>
                </c:pt>
                <c:pt idx="93">
                  <c:v>-2.0662980001361575E-2</c:v>
                </c:pt>
                <c:pt idx="94">
                  <c:v>-2.1672740003850777E-2</c:v>
                </c:pt>
                <c:pt idx="95">
                  <c:v>-2.2862540005007759E-2</c:v>
                </c:pt>
                <c:pt idx="96">
                  <c:v>-2.6830819995666388E-2</c:v>
                </c:pt>
                <c:pt idx="97">
                  <c:v>-2.6570820002234541E-2</c:v>
                </c:pt>
                <c:pt idx="98">
                  <c:v>-2.6370820000011008E-2</c:v>
                </c:pt>
                <c:pt idx="99">
                  <c:v>-1.9200180002371781E-2</c:v>
                </c:pt>
                <c:pt idx="100">
                  <c:v>-2.5276000007579569E-2</c:v>
                </c:pt>
                <c:pt idx="101">
                  <c:v>-2.7187820000108331E-2</c:v>
                </c:pt>
                <c:pt idx="102">
                  <c:v>-2.6982260002114344E-2</c:v>
                </c:pt>
                <c:pt idx="103">
                  <c:v>-2.6897999996435829E-2</c:v>
                </c:pt>
                <c:pt idx="104">
                  <c:v>-2.6908180007012561E-2</c:v>
                </c:pt>
                <c:pt idx="105">
                  <c:v>-2.9722400009632111E-2</c:v>
                </c:pt>
                <c:pt idx="106">
                  <c:v>-2.9938140003650915E-2</c:v>
                </c:pt>
                <c:pt idx="107">
                  <c:v>-2.9009320001932792E-2</c:v>
                </c:pt>
                <c:pt idx="108">
                  <c:v>-3.002505999756977E-2</c:v>
                </c:pt>
                <c:pt idx="109">
                  <c:v>-3.161970000655856E-2</c:v>
                </c:pt>
                <c:pt idx="110">
                  <c:v>-3.161970000655856E-2</c:v>
                </c:pt>
                <c:pt idx="111">
                  <c:v>-3.413422000448918E-2</c:v>
                </c:pt>
                <c:pt idx="112">
                  <c:v>-3.3234219998121262E-2</c:v>
                </c:pt>
                <c:pt idx="113">
                  <c:v>-3.3649739998509176E-2</c:v>
                </c:pt>
                <c:pt idx="114">
                  <c:v>-3.3349739998811856E-2</c:v>
                </c:pt>
                <c:pt idx="115">
                  <c:v>-3.7162100001296494E-2</c:v>
                </c:pt>
                <c:pt idx="116">
                  <c:v>-4.0291600002092309E-2</c:v>
                </c:pt>
                <c:pt idx="117">
                  <c:v>-4.0284160000737756E-2</c:v>
                </c:pt>
                <c:pt idx="118">
                  <c:v>-4.076802000781754E-2</c:v>
                </c:pt>
                <c:pt idx="119">
                  <c:v>-4.1384340001968667E-2</c:v>
                </c:pt>
                <c:pt idx="120">
                  <c:v>-4.1800079998211004E-2</c:v>
                </c:pt>
                <c:pt idx="121">
                  <c:v>-4.1979680005169939E-2</c:v>
                </c:pt>
                <c:pt idx="122">
                  <c:v>-4.079541999817593E-2</c:v>
                </c:pt>
                <c:pt idx="123">
                  <c:v>-4.5278160003363155E-2</c:v>
                </c:pt>
                <c:pt idx="124">
                  <c:v>-4.5048160005535465E-2</c:v>
                </c:pt>
                <c:pt idx="125">
                  <c:v>-4.6417700003075879E-2</c:v>
                </c:pt>
                <c:pt idx="126">
                  <c:v>-4.5904620004876051E-2</c:v>
                </c:pt>
                <c:pt idx="127">
                  <c:v>-4.6714800002519041E-2</c:v>
                </c:pt>
                <c:pt idx="128">
                  <c:v>-4.9069039996538777E-2</c:v>
                </c:pt>
                <c:pt idx="129">
                  <c:v>-5.2048819998162799E-2</c:v>
                </c:pt>
                <c:pt idx="130">
                  <c:v>-5.6873220004490577E-2</c:v>
                </c:pt>
                <c:pt idx="131">
                  <c:v>-5.5036420002579689E-2</c:v>
                </c:pt>
                <c:pt idx="132">
                  <c:v>-6.0741580004105344E-2</c:v>
                </c:pt>
                <c:pt idx="134">
                  <c:v>-6.6146340199338738E-2</c:v>
                </c:pt>
                <c:pt idx="135">
                  <c:v>-6.6446739998355042E-2</c:v>
                </c:pt>
                <c:pt idx="136">
                  <c:v>-8.1963939999695867E-2</c:v>
                </c:pt>
                <c:pt idx="137">
                  <c:v>-7.937968000624096E-2</c:v>
                </c:pt>
                <c:pt idx="138">
                  <c:v>-8.4932740006479435E-2</c:v>
                </c:pt>
                <c:pt idx="139">
                  <c:v>-8.3570640010293573E-2</c:v>
                </c:pt>
                <c:pt idx="140">
                  <c:v>-8.9700040029129013E-2</c:v>
                </c:pt>
                <c:pt idx="141">
                  <c:v>-8.9700040029129013E-2</c:v>
                </c:pt>
                <c:pt idx="142">
                  <c:v>-8.870003986521624E-2</c:v>
                </c:pt>
                <c:pt idx="143">
                  <c:v>-8.9533320002374239E-2</c:v>
                </c:pt>
                <c:pt idx="144">
                  <c:v>-9.0963780006859452E-2</c:v>
                </c:pt>
                <c:pt idx="145">
                  <c:v>-8.957951999764191E-2</c:v>
                </c:pt>
                <c:pt idx="147">
                  <c:v>-9.3714020003972109E-2</c:v>
                </c:pt>
                <c:pt idx="148">
                  <c:v>-9.4324200006667525E-2</c:v>
                </c:pt>
                <c:pt idx="149">
                  <c:v>-9.4110260004526936E-2</c:v>
                </c:pt>
                <c:pt idx="150">
                  <c:v>-9.6584420003637206E-2</c:v>
                </c:pt>
                <c:pt idx="151">
                  <c:v>-9.4550039997557178E-2</c:v>
                </c:pt>
                <c:pt idx="152">
                  <c:v>-9.3965780004509725E-2</c:v>
                </c:pt>
                <c:pt idx="153">
                  <c:v>-9.448520000296412E-2</c:v>
                </c:pt>
                <c:pt idx="154">
                  <c:v>-9.4121299996913876E-2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95-4915-8065-524B838B5F6C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1'!$F$21:$F$972</c:f>
              <c:numCache>
                <c:formatCode>General</c:formatCode>
                <c:ptCount val="952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  <c:pt idx="140">
                  <c:v>33723</c:v>
                </c:pt>
                <c:pt idx="141">
                  <c:v>33723</c:v>
                </c:pt>
                <c:pt idx="142">
                  <c:v>33723</c:v>
                </c:pt>
                <c:pt idx="143">
                  <c:v>33759</c:v>
                </c:pt>
                <c:pt idx="144">
                  <c:v>33823.5</c:v>
                </c:pt>
                <c:pt idx="145">
                  <c:v>33824</c:v>
                </c:pt>
                <c:pt idx="146">
                  <c:v>32356.5</c:v>
                </c:pt>
                <c:pt idx="147">
                  <c:v>34911.5</c:v>
                </c:pt>
                <c:pt idx="148">
                  <c:v>34915</c:v>
                </c:pt>
                <c:pt idx="149">
                  <c:v>34949.5</c:v>
                </c:pt>
                <c:pt idx="150">
                  <c:v>34891.5</c:v>
                </c:pt>
                <c:pt idx="151">
                  <c:v>34973</c:v>
                </c:pt>
                <c:pt idx="152">
                  <c:v>34973.5</c:v>
                </c:pt>
                <c:pt idx="153">
                  <c:v>34990</c:v>
                </c:pt>
                <c:pt idx="154">
                  <c:v>34997.5</c:v>
                </c:pt>
              </c:numCache>
            </c:numRef>
          </c:xVal>
          <c:yVal>
            <c:numRef>
              <c:f>'Active 1'!$L$21:$L$972</c:f>
              <c:numCache>
                <c:formatCode>General</c:formatCode>
                <c:ptCount val="952"/>
                <c:pt idx="55">
                  <c:v>-1.4837620001344476E-2</c:v>
                </c:pt>
                <c:pt idx="82">
                  <c:v>-1.8678740001632832E-2</c:v>
                </c:pt>
                <c:pt idx="90">
                  <c:v>-2.0492420000664424E-2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95-4915-8065-524B838B5F6C}"/>
            </c:ext>
          </c:extLst>
        </c:ser>
        <c:ser>
          <c:idx val="8"/>
          <c:order val="5"/>
          <c:tx>
            <c:strRef>
              <c:f>'Active 1'!$AW$1</c:f>
              <c:strCache>
                <c:ptCount val="1"/>
                <c:pt idx="0">
                  <c:v>n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1'!$AW$2:$AW$128</c:f>
              <c:numCache>
                <c:formatCode>General</c:formatCode>
                <c:ptCount val="127"/>
                <c:pt idx="0">
                  <c:v>-79000</c:v>
                </c:pt>
                <c:pt idx="1">
                  <c:v>-78000</c:v>
                </c:pt>
                <c:pt idx="2">
                  <c:v>-77000</c:v>
                </c:pt>
                <c:pt idx="3">
                  <c:v>-76000</c:v>
                </c:pt>
                <c:pt idx="4">
                  <c:v>-75000</c:v>
                </c:pt>
                <c:pt idx="5">
                  <c:v>-74000</c:v>
                </c:pt>
                <c:pt idx="6">
                  <c:v>-73000</c:v>
                </c:pt>
                <c:pt idx="7">
                  <c:v>-72000</c:v>
                </c:pt>
                <c:pt idx="8">
                  <c:v>-71000</c:v>
                </c:pt>
                <c:pt idx="9">
                  <c:v>-70000</c:v>
                </c:pt>
                <c:pt idx="10">
                  <c:v>-69000</c:v>
                </c:pt>
                <c:pt idx="11">
                  <c:v>-68000</c:v>
                </c:pt>
                <c:pt idx="12">
                  <c:v>-67000</c:v>
                </c:pt>
                <c:pt idx="13">
                  <c:v>-66000</c:v>
                </c:pt>
                <c:pt idx="14">
                  <c:v>-65000</c:v>
                </c:pt>
                <c:pt idx="15">
                  <c:v>-64000</c:v>
                </c:pt>
                <c:pt idx="16">
                  <c:v>-63000</c:v>
                </c:pt>
                <c:pt idx="17">
                  <c:v>-62000</c:v>
                </c:pt>
                <c:pt idx="18">
                  <c:v>-61000</c:v>
                </c:pt>
                <c:pt idx="19">
                  <c:v>-60000</c:v>
                </c:pt>
                <c:pt idx="20">
                  <c:v>-59000</c:v>
                </c:pt>
                <c:pt idx="21">
                  <c:v>-58000</c:v>
                </c:pt>
                <c:pt idx="22">
                  <c:v>-57000</c:v>
                </c:pt>
                <c:pt idx="23">
                  <c:v>-56000</c:v>
                </c:pt>
                <c:pt idx="24">
                  <c:v>-55000</c:v>
                </c:pt>
                <c:pt idx="25">
                  <c:v>-54000</c:v>
                </c:pt>
                <c:pt idx="26">
                  <c:v>-53000</c:v>
                </c:pt>
                <c:pt idx="27">
                  <c:v>-52000</c:v>
                </c:pt>
                <c:pt idx="28">
                  <c:v>-51000</c:v>
                </c:pt>
                <c:pt idx="29">
                  <c:v>-50000</c:v>
                </c:pt>
                <c:pt idx="30">
                  <c:v>-49000</c:v>
                </c:pt>
                <c:pt idx="31">
                  <c:v>-48000</c:v>
                </c:pt>
                <c:pt idx="32">
                  <c:v>-47000</c:v>
                </c:pt>
                <c:pt idx="33">
                  <c:v>-46000</c:v>
                </c:pt>
                <c:pt idx="34">
                  <c:v>-45000</c:v>
                </c:pt>
                <c:pt idx="35">
                  <c:v>-44000</c:v>
                </c:pt>
                <c:pt idx="36">
                  <c:v>-43000</c:v>
                </c:pt>
                <c:pt idx="37">
                  <c:v>-42000</c:v>
                </c:pt>
                <c:pt idx="38">
                  <c:v>-41000</c:v>
                </c:pt>
                <c:pt idx="39">
                  <c:v>-40000</c:v>
                </c:pt>
                <c:pt idx="40">
                  <c:v>-39000</c:v>
                </c:pt>
                <c:pt idx="41">
                  <c:v>-38000</c:v>
                </c:pt>
                <c:pt idx="42">
                  <c:v>-37000</c:v>
                </c:pt>
                <c:pt idx="43">
                  <c:v>-36000</c:v>
                </c:pt>
                <c:pt idx="44">
                  <c:v>-35000</c:v>
                </c:pt>
                <c:pt idx="45">
                  <c:v>-34000</c:v>
                </c:pt>
                <c:pt idx="46">
                  <c:v>-33000</c:v>
                </c:pt>
                <c:pt idx="47">
                  <c:v>-32000</c:v>
                </c:pt>
                <c:pt idx="48">
                  <c:v>-31000</c:v>
                </c:pt>
                <c:pt idx="49">
                  <c:v>-30000</c:v>
                </c:pt>
                <c:pt idx="50">
                  <c:v>-29000</c:v>
                </c:pt>
                <c:pt idx="51">
                  <c:v>-28000</c:v>
                </c:pt>
                <c:pt idx="52">
                  <c:v>-27000</c:v>
                </c:pt>
                <c:pt idx="53">
                  <c:v>-26000</c:v>
                </c:pt>
                <c:pt idx="54">
                  <c:v>-25000</c:v>
                </c:pt>
                <c:pt idx="55">
                  <c:v>-24000</c:v>
                </c:pt>
                <c:pt idx="56">
                  <c:v>-23000</c:v>
                </c:pt>
                <c:pt idx="57">
                  <c:v>-22000</c:v>
                </c:pt>
                <c:pt idx="58">
                  <c:v>-21000</c:v>
                </c:pt>
                <c:pt idx="59">
                  <c:v>-20000</c:v>
                </c:pt>
                <c:pt idx="60">
                  <c:v>-19000</c:v>
                </c:pt>
                <c:pt idx="61">
                  <c:v>-18000</c:v>
                </c:pt>
                <c:pt idx="62">
                  <c:v>-17000</c:v>
                </c:pt>
                <c:pt idx="63">
                  <c:v>-16000</c:v>
                </c:pt>
                <c:pt idx="64">
                  <c:v>-15000</c:v>
                </c:pt>
                <c:pt idx="65">
                  <c:v>-14000</c:v>
                </c:pt>
                <c:pt idx="66">
                  <c:v>-13000</c:v>
                </c:pt>
                <c:pt idx="67">
                  <c:v>-12000</c:v>
                </c:pt>
                <c:pt idx="68">
                  <c:v>-11000</c:v>
                </c:pt>
                <c:pt idx="69">
                  <c:v>-10000</c:v>
                </c:pt>
                <c:pt idx="70">
                  <c:v>-9000</c:v>
                </c:pt>
                <c:pt idx="71">
                  <c:v>-8000</c:v>
                </c:pt>
                <c:pt idx="72">
                  <c:v>-7000</c:v>
                </c:pt>
                <c:pt idx="73">
                  <c:v>-6000</c:v>
                </c:pt>
                <c:pt idx="74">
                  <c:v>-5000</c:v>
                </c:pt>
                <c:pt idx="75">
                  <c:v>-4000</c:v>
                </c:pt>
                <c:pt idx="76">
                  <c:v>-3000</c:v>
                </c:pt>
                <c:pt idx="77">
                  <c:v>-2000</c:v>
                </c:pt>
                <c:pt idx="78">
                  <c:v>-1000</c:v>
                </c:pt>
                <c:pt idx="79">
                  <c:v>0</c:v>
                </c:pt>
                <c:pt idx="80">
                  <c:v>1000</c:v>
                </c:pt>
                <c:pt idx="81">
                  <c:v>2000</c:v>
                </c:pt>
                <c:pt idx="82">
                  <c:v>3000</c:v>
                </c:pt>
                <c:pt idx="83">
                  <c:v>4000</c:v>
                </c:pt>
                <c:pt idx="84">
                  <c:v>5000</c:v>
                </c:pt>
                <c:pt idx="85">
                  <c:v>6000</c:v>
                </c:pt>
                <c:pt idx="86">
                  <c:v>7000</c:v>
                </c:pt>
                <c:pt idx="87">
                  <c:v>8000</c:v>
                </c:pt>
                <c:pt idx="88">
                  <c:v>9000</c:v>
                </c:pt>
                <c:pt idx="89">
                  <c:v>10000</c:v>
                </c:pt>
                <c:pt idx="90">
                  <c:v>11000</c:v>
                </c:pt>
                <c:pt idx="91">
                  <c:v>12000</c:v>
                </c:pt>
                <c:pt idx="92">
                  <c:v>13000</c:v>
                </c:pt>
                <c:pt idx="93">
                  <c:v>14000</c:v>
                </c:pt>
                <c:pt idx="94">
                  <c:v>15000</c:v>
                </c:pt>
                <c:pt idx="95">
                  <c:v>16000</c:v>
                </c:pt>
                <c:pt idx="96">
                  <c:v>17000</c:v>
                </c:pt>
                <c:pt idx="97">
                  <c:v>18000</c:v>
                </c:pt>
                <c:pt idx="98">
                  <c:v>19000</c:v>
                </c:pt>
                <c:pt idx="99">
                  <c:v>20000</c:v>
                </c:pt>
                <c:pt idx="100">
                  <c:v>21000</c:v>
                </c:pt>
                <c:pt idx="101">
                  <c:v>22000</c:v>
                </c:pt>
                <c:pt idx="102">
                  <c:v>23000</c:v>
                </c:pt>
                <c:pt idx="103">
                  <c:v>24000</c:v>
                </c:pt>
                <c:pt idx="104">
                  <c:v>25000</c:v>
                </c:pt>
                <c:pt idx="105">
                  <c:v>26000</c:v>
                </c:pt>
                <c:pt idx="106">
                  <c:v>27000</c:v>
                </c:pt>
                <c:pt idx="107">
                  <c:v>28000</c:v>
                </c:pt>
                <c:pt idx="108">
                  <c:v>29000</c:v>
                </c:pt>
                <c:pt idx="109">
                  <c:v>30000</c:v>
                </c:pt>
                <c:pt idx="110">
                  <c:v>31000</c:v>
                </c:pt>
                <c:pt idx="111">
                  <c:v>32000</c:v>
                </c:pt>
                <c:pt idx="112">
                  <c:v>33000</c:v>
                </c:pt>
                <c:pt idx="113">
                  <c:v>34000</c:v>
                </c:pt>
                <c:pt idx="114">
                  <c:v>35000</c:v>
                </c:pt>
                <c:pt idx="115">
                  <c:v>36000</c:v>
                </c:pt>
                <c:pt idx="116">
                  <c:v>37000</c:v>
                </c:pt>
                <c:pt idx="117">
                  <c:v>38000</c:v>
                </c:pt>
                <c:pt idx="118">
                  <c:v>39000</c:v>
                </c:pt>
              </c:numCache>
            </c:numRef>
          </c:xVal>
          <c:yVal>
            <c:numRef>
              <c:f>'Active 1'!$AX$2:$AX$128</c:f>
              <c:numCache>
                <c:formatCode>General</c:formatCode>
                <c:ptCount val="127"/>
                <c:pt idx="0">
                  <c:v>7.6773576005167252E-2</c:v>
                </c:pt>
                <c:pt idx="1">
                  <c:v>7.490283479642687E-2</c:v>
                </c:pt>
                <c:pt idx="2">
                  <c:v>7.2947367695668966E-2</c:v>
                </c:pt>
                <c:pt idx="3">
                  <c:v>7.0908838109135605E-2</c:v>
                </c:pt>
                <c:pt idx="4">
                  <c:v>6.8789039855048958E-2</c:v>
                </c:pt>
                <c:pt idx="5">
                  <c:v>6.6589912061180742E-2</c:v>
                </c:pt>
                <c:pt idx="6">
                  <c:v>6.4313555761540159E-2</c:v>
                </c:pt>
                <c:pt idx="7">
                  <c:v>6.1962252361620125E-2</c:v>
                </c:pt>
                <c:pt idx="8">
                  <c:v>5.9538484148800572E-2</c:v>
                </c:pt>
                <c:pt idx="9">
                  <c:v>5.7044957030273534E-2</c:v>
                </c:pt>
                <c:pt idx="10">
                  <c:v>5.4484625684712101E-2</c:v>
                </c:pt>
                <c:pt idx="11">
                  <c:v>5.1860721314684916E-2</c:v>
                </c:pt>
                <c:pt idx="12">
                  <c:v>4.917678218242847E-2</c:v>
                </c:pt>
                <c:pt idx="13">
                  <c:v>4.6436687098728183E-2</c:v>
                </c:pt>
                <c:pt idx="14">
                  <c:v>4.3644692008550687E-2</c:v>
                </c:pt>
                <c:pt idx="15">
                  <c:v>4.0805469771243177E-2</c:v>
                </c:pt>
                <c:pt idx="16">
                  <c:v>3.792415315926962E-2</c:v>
                </c:pt>
                <c:pt idx="17">
                  <c:v>3.5006380987385927E-2</c:v>
                </c:pt>
                <c:pt idx="18">
                  <c:v>3.20583471218093E-2</c:v>
                </c:pt>
                <c:pt idx="19">
                  <c:v>2.9086851892539328E-2</c:v>
                </c:pt>
                <c:pt idx="20">
                  <c:v>2.6099355126289876E-2</c:v>
                </c:pt>
                <c:pt idx="21">
                  <c:v>2.3104029616222564E-2</c:v>
                </c:pt>
                <c:pt idx="22">
                  <c:v>2.0109813331266088E-2</c:v>
                </c:pt>
                <c:pt idx="23">
                  <c:v>1.7126458026824866E-2</c:v>
                </c:pt>
                <c:pt idx="24">
                  <c:v>1.4164571138377706E-2</c:v>
                </c:pt>
                <c:pt idx="25">
                  <c:v>1.1235646916393026E-2</c:v>
                </c:pt>
                <c:pt idx="26">
                  <c:v>8.3520817076081638E-3</c:v>
                </c:pt>
                <c:pt idx="27">
                  <c:v>5.5271671440399843E-3</c:v>
                </c:pt>
                <c:pt idx="28">
                  <c:v>2.7750538506664049E-3</c:v>
                </c:pt>
                <c:pt idx="29">
                  <c:v>1.1067727176203995E-4</c:v>
                </c:pt>
                <c:pt idx="30">
                  <c:v>-2.4503634284519307E-3</c:v>
                </c:pt>
                <c:pt idx="31">
                  <c:v>-4.8919823954534959E-3</c:v>
                </c:pt>
                <c:pt idx="32">
                  <c:v>-7.1978479294302275E-3</c:v>
                </c:pt>
                <c:pt idx="33">
                  <c:v>-9.3516924053199287E-3</c:v>
                </c:pt>
                <c:pt idx="34">
                  <c:v>-1.1337692036255204E-2</c:v>
                </c:pt>
                <c:pt idx="35">
                  <c:v>-1.3140910742836725E-2</c:v>
                </c:pt>
                <c:pt idx="36">
                  <c:v>-1.474779410508998E-2</c:v>
                </c:pt>
                <c:pt idx="37">
                  <c:v>-1.6146690076564364E-2</c:v>
                </c:pt>
                <c:pt idx="38">
                  <c:v>-1.7328364180939845E-2</c:v>
                </c:pt>
                <c:pt idx="39">
                  <c:v>-1.8286470095710744E-2</c:v>
                </c:pt>
                <c:pt idx="40">
                  <c:v>-1.9017933771160345E-2</c:v>
                </c:pt>
                <c:pt idx="41">
                  <c:v>-1.9523212045424856E-2</c:v>
                </c:pt>
                <c:pt idx="42">
                  <c:v>-1.9806395650582436E-2</c:v>
                </c:pt>
                <c:pt idx="43">
                  <c:v>-1.987514078235492E-2</c:v>
                </c:pt>
                <c:pt idx="44">
                  <c:v>-1.9740430912659077E-2</c:v>
                </c:pt>
                <c:pt idx="45">
                  <c:v>-1.9416188242570655E-2</c:v>
                </c:pt>
                <c:pt idx="46">
                  <c:v>-1.8918768967485688E-2</c:v>
                </c:pt>
                <c:pt idx="47">
                  <c:v>-1.826638589616552E-2</c:v>
                </c:pt>
                <c:pt idx="48">
                  <c:v>-1.747850477036015E-2</c:v>
                </c:pt>
                <c:pt idx="49">
                  <c:v>-1.6575257184633083E-2</c:v>
                </c:pt>
                <c:pt idx="50">
                  <c:v>-1.5576904820219721E-2</c:v>
                </c:pt>
                <c:pt idx="51">
                  <c:v>-1.4503378931645466E-2</c:v>
                </c:pt>
                <c:pt idx="52">
                  <c:v>-1.3373907824097021E-2</c:v>
                </c:pt>
                <c:pt idx="53">
                  <c:v>-1.22067351351236E-2</c:v>
                </c:pt>
                <c:pt idx="54">
                  <c:v>-1.1018924096771941E-2</c:v>
                </c:pt>
                <c:pt idx="55">
                  <c:v>-9.8262379304343214E-3</c:v>
                </c:pt>
                <c:pt idx="56">
                  <c:v>-8.6430839228676427E-3</c:v>
                </c:pt>
                <c:pt idx="57">
                  <c:v>-7.4825080549190959E-3</c:v>
                </c:pt>
                <c:pt idx="58">
                  <c:v>-6.3562277126534162E-3</c:v>
                </c:pt>
                <c:pt idx="59">
                  <c:v>-5.2746914535868857E-3</c:v>
                </c:pt>
                <c:pt idx="60">
                  <c:v>-4.2471565930220397E-3</c:v>
                </c:pt>
                <c:pt idx="61">
                  <c:v>-3.2817772153643475E-3</c:v>
                </c:pt>
                <c:pt idx="62">
                  <c:v>-2.3856969211191797E-3</c:v>
                </c:pt>
                <c:pt idx="63">
                  <c:v>-1.5651421018472115E-3</c:v>
                </c:pt>
                <c:pt idx="64">
                  <c:v>-8.2551276387380496E-4</c:v>
                </c:pt>
                <c:pt idx="65">
                  <c:v>-1.7146890433639671E-4</c:v>
                </c:pt>
                <c:pt idx="66">
                  <c:v>3.9298879430708228E-4</c:v>
                </c:pt>
                <c:pt idx="67">
                  <c:v>8.6444461058014441E-4</c:v>
                </c:pt>
                <c:pt idx="68">
                  <c:v>1.2400000108751669E-3</c:v>
                </c:pt>
                <c:pt idx="69">
                  <c:v>1.5172124019586092E-3</c:v>
                </c:pt>
                <c:pt idx="70">
                  <c:v>1.6940401573824135E-3</c:v>
                </c:pt>
                <c:pt idx="71">
                  <c:v>1.7687935444066806E-3</c:v>
                </c:pt>
                <c:pt idx="72">
                  <c:v>1.740091112122033E-3</c:v>
                </c:pt>
                <c:pt idx="73">
                  <c:v>1.6068210753977484E-3</c:v>
                </c:pt>
                <c:pt idx="74">
                  <c:v>1.3681072302737449E-3</c:v>
                </c:pt>
                <c:pt idx="75">
                  <c:v>1.0232789544773399E-3</c:v>
                </c:pt>
                <c:pt idx="76">
                  <c:v>5.7184487442358059E-4</c:v>
                </c:pt>
                <c:pt idx="77">
                  <c:v>1.3469812091465583E-5</c:v>
                </c:pt>
                <c:pt idx="78">
                  <c:v>-6.5204534187435909E-4</c:v>
                </c:pt>
                <c:pt idx="79">
                  <c:v>-1.4247811505742128E-3</c:v>
                </c:pt>
                <c:pt idx="80">
                  <c:v>-2.3047148405465831E-3</c:v>
                </c:pt>
                <c:pt idx="81">
                  <c:v>-3.2917334626527683E-3</c:v>
                </c:pt>
                <c:pt idx="82">
                  <c:v>-4.3856452420555775E-3</c:v>
                </c:pt>
                <c:pt idx="83">
                  <c:v>-5.5861893306183158E-3</c:v>
                </c:pt>
                <c:pt idx="84">
                  <c:v>-6.893044151481717E-3</c:v>
                </c:pt>
                <c:pt idx="85">
                  <c:v>-8.3058345027340122E-3</c:v>
                </c:pt>
                <c:pt idx="86">
                  <c:v>-9.8241375648637982E-3</c:v>
                </c:pt>
                <c:pt idx="87">
                  <c:v>-1.1447487935168123E-2</c:v>
                </c:pt>
                <c:pt idx="88">
                  <c:v>-1.31753817917259E-2</c:v>
                </c:pt>
                <c:pt idx="89">
                  <c:v>-1.5007280270293681E-2</c:v>
                </c:pt>
                <c:pt idx="90">
                  <c:v>-1.6942612119920542E-2</c:v>
                </c:pt>
                <c:pt idx="91">
                  <c:v>-1.8980775687564969E-2</c:v>
                </c:pt>
                <c:pt idx="92">
                  <c:v>-2.1121140268779995E-2</c:v>
                </c:pt>
                <c:pt idx="93">
                  <c:v>-2.3363046850722817E-2</c:v>
                </c:pt>
                <c:pt idx="94">
                  <c:v>-2.5705808265278227E-2</c:v>
                </c:pt>
                <c:pt idx="95">
                  <c:v>-2.8148708763718985E-2</c:v>
                </c:pt>
                <c:pt idx="96">
                  <c:v>-3.0691003019657111E-2</c:v>
                </c:pt>
                <c:pt idx="97">
                  <c:v>-3.3331914563530823E-2</c:v>
                </c:pt>
                <c:pt idx="98">
                  <c:v>-3.6070633648902631E-2</c:v>
                </c:pt>
                <c:pt idx="99">
                  <c:v>-3.8906314547769272E-2</c:v>
                </c:pt>
                <c:pt idx="100">
                  <c:v>-4.1838072268282726E-2</c:v>
                </c:pt>
                <c:pt idx="101">
                  <c:v>-4.4864978683231901E-2</c:v>
                </c:pt>
                <c:pt idx="102">
                  <c:v>-4.7986058050937114E-2</c:v>
                </c:pt>
                <c:pt idx="103">
                  <c:v>-5.1200281901654904E-2</c:v>
                </c:pt>
                <c:pt idx="104">
                  <c:v>-5.4506563252141614E-2</c:v>
                </c:pt>
                <c:pt idx="105">
                  <c:v>-5.7903750098851021E-2</c:v>
                </c:pt>
                <c:pt idx="106">
                  <c:v>-6.1390618126670626E-2</c:v>
                </c:pt>
                <c:pt idx="107">
                  <c:v>-6.4965862555600148E-2</c:v>
                </c:pt>
                <c:pt idx="108">
                  <c:v>-6.8628089032877621E-2</c:v>
                </c:pt>
                <c:pt idx="109">
                  <c:v>-7.2375803463319149E-2</c:v>
                </c:pt>
                <c:pt idx="110">
                  <c:v>-7.6207400656552529E-2</c:v>
                </c:pt>
                <c:pt idx="111">
                  <c:v>-8.0121151656784309E-2</c:v>
                </c:pt>
                <c:pt idx="112">
                  <c:v>-8.4115189608985286E-2</c:v>
                </c:pt>
                <c:pt idx="113">
                  <c:v>-8.8187494005002282E-2</c:v>
                </c:pt>
                <c:pt idx="114">
                  <c:v>-9.2335873144067354E-2</c:v>
                </c:pt>
                <c:pt idx="115">
                  <c:v>-9.6557944634411308E-2</c:v>
                </c:pt>
                <c:pt idx="116">
                  <c:v>-0.10085111375621186</c:v>
                </c:pt>
                <c:pt idx="117">
                  <c:v>-0.10521254950122738</c:v>
                </c:pt>
                <c:pt idx="118">
                  <c:v>-0.10963915810200017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95-4915-8065-524B838B5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2144"/>
        <c:axId val="1"/>
      </c:scatterChart>
      <c:valAx>
        <c:axId val="793382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84428848567842"/>
              <c:y val="0.863905367993384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40066187378747E-2"/>
              <c:y val="0.35502966238809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21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07622960173457"/>
          <c:y val="0.92876712328767119"/>
          <c:w val="0.67255477576172551"/>
          <c:h val="5.479452054794520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V0700 Cyg - O-C Diagr.</a:t>
            </a:r>
          </a:p>
        </c:rich>
      </c:tx>
      <c:layout>
        <c:manualLayout>
          <c:xMode val="edge"/>
          <c:yMode val="edge"/>
          <c:x val="0.38095296911415483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511547115102"/>
          <c:y val="0.1404494382022472"/>
          <c:w val="0.81512716529779039"/>
          <c:h val="0.6516853932584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  <c:pt idx="150">
                  <c:v>34891</c:v>
                </c:pt>
                <c:pt idx="151">
                  <c:v>34972.5</c:v>
                </c:pt>
                <c:pt idx="152">
                  <c:v>34973</c:v>
                </c:pt>
                <c:pt idx="153">
                  <c:v>34989.5</c:v>
                </c:pt>
                <c:pt idx="154">
                  <c:v>34997</c:v>
                </c:pt>
              </c:numCache>
            </c:numRef>
          </c:xVal>
          <c:yVal>
            <c:numRef>
              <c:f>'Active 2'!$H$21:$H$975</c:f>
              <c:numCache>
                <c:formatCode>General</c:formatCode>
                <c:ptCount val="955"/>
                <c:pt idx="0">
                  <c:v>3.3687099999951897E-2</c:v>
                </c:pt>
                <c:pt idx="1">
                  <c:v>3.3687099999951897E-2</c:v>
                </c:pt>
                <c:pt idx="2">
                  <c:v>3.3687099999951897E-2</c:v>
                </c:pt>
                <c:pt idx="3">
                  <c:v>3.3687099999951897E-2</c:v>
                </c:pt>
                <c:pt idx="4">
                  <c:v>3.3687099999951897E-2</c:v>
                </c:pt>
                <c:pt idx="5">
                  <c:v>3.3687099999951897E-2</c:v>
                </c:pt>
                <c:pt idx="6">
                  <c:v>3.3687099999951897E-2</c:v>
                </c:pt>
                <c:pt idx="7">
                  <c:v>4.8007259996666107E-2</c:v>
                </c:pt>
                <c:pt idx="8">
                  <c:v>4.1023899997526314E-2</c:v>
                </c:pt>
                <c:pt idx="9">
                  <c:v>3.2904099993174896E-2</c:v>
                </c:pt>
                <c:pt idx="10">
                  <c:v>1.5597619996697176E-2</c:v>
                </c:pt>
                <c:pt idx="11">
                  <c:v>-1.2725200067507103E-3</c:v>
                </c:pt>
                <c:pt idx="12">
                  <c:v>2.0241840000380762E-2</c:v>
                </c:pt>
                <c:pt idx="13">
                  <c:v>-2.8313479997450486E-2</c:v>
                </c:pt>
                <c:pt idx="14">
                  <c:v>-1.204422000591876E-2</c:v>
                </c:pt>
                <c:pt idx="15">
                  <c:v>-1.8818060001649428E-2</c:v>
                </c:pt>
                <c:pt idx="16">
                  <c:v>-4.1525020002154633E-2</c:v>
                </c:pt>
                <c:pt idx="17">
                  <c:v>-3.2293000040226616E-3</c:v>
                </c:pt>
                <c:pt idx="18">
                  <c:v>-3.2293000040226616E-3</c:v>
                </c:pt>
                <c:pt idx="19">
                  <c:v>-1.1998000263702124E-4</c:v>
                </c:pt>
                <c:pt idx="20">
                  <c:v>-1.3540340005420148E-2</c:v>
                </c:pt>
                <c:pt idx="21">
                  <c:v>-1.3061559999187011E-2</c:v>
                </c:pt>
                <c:pt idx="22">
                  <c:v>-9.7929600087809376E-3</c:v>
                </c:pt>
                <c:pt idx="23">
                  <c:v>-1.900314000522485E-2</c:v>
                </c:pt>
                <c:pt idx="24">
                  <c:v>4.6704999986104667E-3</c:v>
                </c:pt>
                <c:pt idx="25">
                  <c:v>-2.4931840001954697E-2</c:v>
                </c:pt>
                <c:pt idx="26">
                  <c:v>-1.2676199999987148E-2</c:v>
                </c:pt>
                <c:pt idx="27">
                  <c:v>-2.0398480002768338E-2</c:v>
                </c:pt>
                <c:pt idx="35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61-453A-B8F2-0FDC4790905B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  <c:pt idx="150">
                  <c:v>34891</c:v>
                </c:pt>
                <c:pt idx="151">
                  <c:v>34972.5</c:v>
                </c:pt>
                <c:pt idx="152">
                  <c:v>34973</c:v>
                </c:pt>
                <c:pt idx="153">
                  <c:v>34989.5</c:v>
                </c:pt>
                <c:pt idx="154">
                  <c:v>34997</c:v>
                </c:pt>
              </c:numCache>
            </c:numRef>
          </c:xVal>
          <c:yVal>
            <c:numRef>
              <c:f>'Active 2'!$I$21:$I$975</c:f>
              <c:numCache>
                <c:formatCode>General</c:formatCode>
                <c:ptCount val="955"/>
                <c:pt idx="28">
                  <c:v>-1.5755140004330315E-2</c:v>
                </c:pt>
                <c:pt idx="29">
                  <c:v>-2.1505480006453581E-2</c:v>
                </c:pt>
                <c:pt idx="30">
                  <c:v>1.1127999969176017E-3</c:v>
                </c:pt>
                <c:pt idx="31">
                  <c:v>-3.3477399992989376E-3</c:v>
                </c:pt>
                <c:pt idx="32">
                  <c:v>9.8662000018521212E-3</c:v>
                </c:pt>
                <c:pt idx="33">
                  <c:v>-8.5965999969630502E-3</c:v>
                </c:pt>
                <c:pt idx="34">
                  <c:v>-6.9623000017600134E-3</c:v>
                </c:pt>
                <c:pt idx="36">
                  <c:v>-6.0009800072293729E-3</c:v>
                </c:pt>
                <c:pt idx="37">
                  <c:v>4.7697600020910613E-3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61-453A-B8F2-0FDC4790905B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  <c:pt idx="150">
                  <c:v>34891</c:v>
                </c:pt>
                <c:pt idx="151">
                  <c:v>34972.5</c:v>
                </c:pt>
                <c:pt idx="152">
                  <c:v>34973</c:v>
                </c:pt>
                <c:pt idx="153">
                  <c:v>34989.5</c:v>
                </c:pt>
                <c:pt idx="154">
                  <c:v>34997</c:v>
                </c:pt>
              </c:numCache>
            </c:numRef>
          </c:xVal>
          <c:yVal>
            <c:numRef>
              <c:f>'Active 2'!$J$21:$J$975</c:f>
              <c:numCache>
                <c:formatCode>General</c:formatCode>
                <c:ptCount val="955"/>
                <c:pt idx="44">
                  <c:v>3.8420799974119291E-3</c:v>
                </c:pt>
                <c:pt idx="50">
                  <c:v>-1.1038000229746103E-4</c:v>
                </c:pt>
                <c:pt idx="66">
                  <c:v>-1.7604120002943091E-2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61-453A-B8F2-0FDC4790905B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2'!$D$21:$D$45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  <c:pt idx="150">
                  <c:v>34891</c:v>
                </c:pt>
                <c:pt idx="151">
                  <c:v>34972.5</c:v>
                </c:pt>
                <c:pt idx="152">
                  <c:v>34973</c:v>
                </c:pt>
                <c:pt idx="153">
                  <c:v>34989.5</c:v>
                </c:pt>
                <c:pt idx="154">
                  <c:v>34997</c:v>
                </c:pt>
              </c:numCache>
            </c:numRef>
          </c:xVal>
          <c:yVal>
            <c:numRef>
              <c:f>'Active 2'!$K$21:$K$975</c:f>
              <c:numCache>
                <c:formatCode>General</c:formatCode>
                <c:ptCount val="955"/>
                <c:pt idx="38">
                  <c:v>-3.8042800006223843E-3</c:v>
                </c:pt>
                <c:pt idx="39">
                  <c:v>-4.2735000024549663E-3</c:v>
                </c:pt>
                <c:pt idx="40">
                  <c:v>-4.6938599989516661E-3</c:v>
                </c:pt>
                <c:pt idx="41">
                  <c:v>2.383659993938636E-3</c:v>
                </c:pt>
                <c:pt idx="42">
                  <c:v>5.1077799944323488E-3</c:v>
                </c:pt>
                <c:pt idx="43">
                  <c:v>3.3420800027670339E-3</c:v>
                </c:pt>
                <c:pt idx="45">
                  <c:v>2.7879799963557161E-3</c:v>
                </c:pt>
                <c:pt idx="46">
                  <c:v>2.0999999978812411E-3</c:v>
                </c:pt>
                <c:pt idx="47">
                  <c:v>1.7842599918367341E-3</c:v>
                </c:pt>
                <c:pt idx="48">
                  <c:v>1.2625999806914479E-4</c:v>
                </c:pt>
                <c:pt idx="49">
                  <c:v>-6.1038000421831384E-4</c:v>
                </c:pt>
                <c:pt idx="51">
                  <c:v>-9.1391200039652176E-3</c:v>
                </c:pt>
                <c:pt idx="52">
                  <c:v>-8.9548600008129142E-3</c:v>
                </c:pt>
                <c:pt idx="53">
                  <c:v>-9.4285800005309284E-3</c:v>
                </c:pt>
                <c:pt idx="54">
                  <c:v>-1.4937620006094221E-2</c:v>
                </c:pt>
                <c:pt idx="56">
                  <c:v>-1.603016000444768E-2</c:v>
                </c:pt>
                <c:pt idx="57">
                  <c:v>-1.6997580001770984E-2</c:v>
                </c:pt>
                <c:pt idx="58">
                  <c:v>-1.7193820000102278E-2</c:v>
                </c:pt>
                <c:pt idx="59">
                  <c:v>-1.7289000003074761E-2</c:v>
                </c:pt>
                <c:pt idx="60">
                  <c:v>-1.7013739998219535E-2</c:v>
                </c:pt>
                <c:pt idx="61">
                  <c:v>-1.6910420003114268E-2</c:v>
                </c:pt>
                <c:pt idx="62">
                  <c:v>-1.6681900000548922E-2</c:v>
                </c:pt>
                <c:pt idx="63">
                  <c:v>-1.6818560005049221E-2</c:v>
                </c:pt>
                <c:pt idx="64">
                  <c:v>-1.6300540002703201E-2</c:v>
                </c:pt>
                <c:pt idx="65">
                  <c:v>-1.8905140001152176E-2</c:v>
                </c:pt>
                <c:pt idx="67">
                  <c:v>-2.2903880002559163E-2</c:v>
                </c:pt>
                <c:pt idx="68">
                  <c:v>-2.2419620006985497E-2</c:v>
                </c:pt>
                <c:pt idx="69">
                  <c:v>-2.2635360001004301E-2</c:v>
                </c:pt>
                <c:pt idx="70">
                  <c:v>-2.2744599998986814E-2</c:v>
                </c:pt>
                <c:pt idx="71">
                  <c:v>-2.2260340003413148E-2</c:v>
                </c:pt>
                <c:pt idx="72">
                  <c:v>-2.2635280001850333E-2</c:v>
                </c:pt>
                <c:pt idx="73">
                  <c:v>-2.1851020006579347E-2</c:v>
                </c:pt>
                <c:pt idx="74">
                  <c:v>-1.9251020006777253E-2</c:v>
                </c:pt>
                <c:pt idx="75">
                  <c:v>-2.2566760002519004E-2</c:v>
                </c:pt>
                <c:pt idx="76">
                  <c:v>-2.026676000241423E-2</c:v>
                </c:pt>
                <c:pt idx="77">
                  <c:v>-2.204545999848051E-2</c:v>
                </c:pt>
                <c:pt idx="78">
                  <c:v>-2.2461200001998805E-2</c:v>
                </c:pt>
                <c:pt idx="79">
                  <c:v>-2.3376940007437952E-2</c:v>
                </c:pt>
                <c:pt idx="80">
                  <c:v>-1.9616719997429755E-2</c:v>
                </c:pt>
                <c:pt idx="81">
                  <c:v>-1.9332460004079621E-2</c:v>
                </c:pt>
                <c:pt idx="83">
                  <c:v>-1.887952000106452E-2</c:v>
                </c:pt>
                <c:pt idx="84">
                  <c:v>-1.9881240004906431E-2</c:v>
                </c:pt>
                <c:pt idx="85">
                  <c:v>-2.0847140003752429E-2</c:v>
                </c:pt>
                <c:pt idx="86">
                  <c:v>-2.0523020008113235E-2</c:v>
                </c:pt>
                <c:pt idx="87">
                  <c:v>-1.9530700003087986E-2</c:v>
                </c:pt>
                <c:pt idx="88">
                  <c:v>-1.9186019999324344E-2</c:v>
                </c:pt>
                <c:pt idx="89">
                  <c:v>-1.974257999972906E-2</c:v>
                </c:pt>
                <c:pt idx="91">
                  <c:v>-2.1112980000907555E-2</c:v>
                </c:pt>
                <c:pt idx="92">
                  <c:v>-2.0822979997319635E-2</c:v>
                </c:pt>
                <c:pt idx="93">
                  <c:v>-2.0662980001361575E-2</c:v>
                </c:pt>
                <c:pt idx="94">
                  <c:v>-2.1672740003850777E-2</c:v>
                </c:pt>
                <c:pt idx="95">
                  <c:v>-2.2862540005007759E-2</c:v>
                </c:pt>
                <c:pt idx="96">
                  <c:v>-2.6830819995666388E-2</c:v>
                </c:pt>
                <c:pt idx="97">
                  <c:v>-2.6570820002234541E-2</c:v>
                </c:pt>
                <c:pt idx="98">
                  <c:v>-2.6370820000011008E-2</c:v>
                </c:pt>
                <c:pt idx="99">
                  <c:v>-1.9200180002371781E-2</c:v>
                </c:pt>
                <c:pt idx="100">
                  <c:v>-2.5276000007579569E-2</c:v>
                </c:pt>
                <c:pt idx="101">
                  <c:v>-2.7187820000108331E-2</c:v>
                </c:pt>
                <c:pt idx="102">
                  <c:v>-2.6982260002114344E-2</c:v>
                </c:pt>
                <c:pt idx="103">
                  <c:v>-2.6897999996435829E-2</c:v>
                </c:pt>
                <c:pt idx="104">
                  <c:v>-2.6908180007012561E-2</c:v>
                </c:pt>
                <c:pt idx="105">
                  <c:v>-2.9722400009632111E-2</c:v>
                </c:pt>
                <c:pt idx="106">
                  <c:v>-2.9938140003650915E-2</c:v>
                </c:pt>
                <c:pt idx="107">
                  <c:v>-2.9009320001932792E-2</c:v>
                </c:pt>
                <c:pt idx="108">
                  <c:v>-3.002505999756977E-2</c:v>
                </c:pt>
                <c:pt idx="109">
                  <c:v>-3.161970000655856E-2</c:v>
                </c:pt>
                <c:pt idx="110">
                  <c:v>-3.161970000655856E-2</c:v>
                </c:pt>
                <c:pt idx="111">
                  <c:v>-3.413422000448918E-2</c:v>
                </c:pt>
                <c:pt idx="112">
                  <c:v>-3.3234219998121262E-2</c:v>
                </c:pt>
                <c:pt idx="113">
                  <c:v>-3.3649739998509176E-2</c:v>
                </c:pt>
                <c:pt idx="114">
                  <c:v>-3.3349739998811856E-2</c:v>
                </c:pt>
                <c:pt idx="115">
                  <c:v>-3.7162100001296494E-2</c:v>
                </c:pt>
                <c:pt idx="116">
                  <c:v>-4.0291600002092309E-2</c:v>
                </c:pt>
                <c:pt idx="118">
                  <c:v>-4.076802000781754E-2</c:v>
                </c:pt>
                <c:pt idx="119">
                  <c:v>-4.1384340001968667E-2</c:v>
                </c:pt>
                <c:pt idx="120">
                  <c:v>-4.1800079998211004E-2</c:v>
                </c:pt>
                <c:pt idx="121">
                  <c:v>-4.1979680005169939E-2</c:v>
                </c:pt>
                <c:pt idx="122">
                  <c:v>-4.079541999817593E-2</c:v>
                </c:pt>
                <c:pt idx="123">
                  <c:v>-4.5278160003363155E-2</c:v>
                </c:pt>
                <c:pt idx="124">
                  <c:v>-4.5048160005535465E-2</c:v>
                </c:pt>
                <c:pt idx="125">
                  <c:v>-4.6417700003075879E-2</c:v>
                </c:pt>
                <c:pt idx="126">
                  <c:v>-4.5904620004876051E-2</c:v>
                </c:pt>
                <c:pt idx="127">
                  <c:v>-4.6714800002519041E-2</c:v>
                </c:pt>
                <c:pt idx="128">
                  <c:v>-4.9069039996538777E-2</c:v>
                </c:pt>
                <c:pt idx="129">
                  <c:v>-5.2048819998162799E-2</c:v>
                </c:pt>
                <c:pt idx="130">
                  <c:v>-5.6873220004490577E-2</c:v>
                </c:pt>
                <c:pt idx="131">
                  <c:v>-5.5036420002579689E-2</c:v>
                </c:pt>
                <c:pt idx="132">
                  <c:v>-6.0741580004105344E-2</c:v>
                </c:pt>
                <c:pt idx="133">
                  <c:v>-6.4424120006151497E-2</c:v>
                </c:pt>
                <c:pt idx="134">
                  <c:v>-6.6146340199338738E-2</c:v>
                </c:pt>
                <c:pt idx="135">
                  <c:v>-6.6446739998355042E-2</c:v>
                </c:pt>
                <c:pt idx="136">
                  <c:v>6.3351799995871261E-2</c:v>
                </c:pt>
                <c:pt idx="137">
                  <c:v>6.5936059996602125E-2</c:v>
                </c:pt>
                <c:pt idx="138">
                  <c:v>6.0382999996363651E-2</c:v>
                </c:pt>
                <c:pt idx="139">
                  <c:v>6.1745099992549513E-2</c:v>
                </c:pt>
                <c:pt idx="140">
                  <c:v>-7.1566880003956612E-2</c:v>
                </c:pt>
                <c:pt idx="141">
                  <c:v>5.5615699973714072E-2</c:v>
                </c:pt>
                <c:pt idx="142">
                  <c:v>5.5615699973714072E-2</c:v>
                </c:pt>
                <c:pt idx="143">
                  <c:v>5.6615700137626845E-2</c:v>
                </c:pt>
                <c:pt idx="144">
                  <c:v>5.5782419993192889E-2</c:v>
                </c:pt>
                <c:pt idx="145">
                  <c:v>5.4351959995983634E-2</c:v>
                </c:pt>
                <c:pt idx="146">
                  <c:v>5.5736219997925218E-2</c:v>
                </c:pt>
                <c:pt idx="147">
                  <c:v>5.1601719998870976E-2</c:v>
                </c:pt>
                <c:pt idx="148">
                  <c:v>5.0991539996175561E-2</c:v>
                </c:pt>
                <c:pt idx="149">
                  <c:v>5.120547999831615E-2</c:v>
                </c:pt>
                <c:pt idx="150">
                  <c:v>4.873131999920588E-2</c:v>
                </c:pt>
                <c:pt idx="151">
                  <c:v>5.076569999800995E-2</c:v>
                </c:pt>
                <c:pt idx="152">
                  <c:v>5.1349959998333361E-2</c:v>
                </c:pt>
                <c:pt idx="153">
                  <c:v>5.0830539992603008E-2</c:v>
                </c:pt>
                <c:pt idx="154">
                  <c:v>5.1194439998653252E-2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61-453A-B8F2-0FDC4790905B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  <c:pt idx="150">
                  <c:v>34891</c:v>
                </c:pt>
                <c:pt idx="151">
                  <c:v>34972.5</c:v>
                </c:pt>
                <c:pt idx="152">
                  <c:v>34973</c:v>
                </c:pt>
                <c:pt idx="153">
                  <c:v>34989.5</c:v>
                </c:pt>
                <c:pt idx="154">
                  <c:v>34997</c:v>
                </c:pt>
              </c:numCache>
            </c:numRef>
          </c:xVal>
          <c:yVal>
            <c:numRef>
              <c:f>'Active 2'!$L$21:$L$975</c:f>
              <c:numCache>
                <c:formatCode>General</c:formatCode>
                <c:ptCount val="955"/>
                <c:pt idx="55">
                  <c:v>-1.4837620001344476E-2</c:v>
                </c:pt>
                <c:pt idx="82">
                  <c:v>-1.8678740001632832E-2</c:v>
                </c:pt>
                <c:pt idx="90">
                  <c:v>-2.0492420000664424E-2</c:v>
                </c:pt>
                <c:pt idx="117">
                  <c:v>-4.0284160000737756E-2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61-453A-B8F2-0FDC4790905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  <c:pt idx="150">
                  <c:v>34891</c:v>
                </c:pt>
                <c:pt idx="151">
                  <c:v>34972.5</c:v>
                </c:pt>
                <c:pt idx="152">
                  <c:v>34973</c:v>
                </c:pt>
                <c:pt idx="153">
                  <c:v>34989.5</c:v>
                </c:pt>
                <c:pt idx="154">
                  <c:v>34997</c:v>
                </c:pt>
              </c:numCache>
            </c:numRef>
          </c:xVal>
          <c:yVal>
            <c:numRef>
              <c:f>'Active 2'!$M$21:$M$975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61-453A-B8F2-0FDC4790905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  <c:pt idx="150">
                  <c:v>34891</c:v>
                </c:pt>
                <c:pt idx="151">
                  <c:v>34972.5</c:v>
                </c:pt>
                <c:pt idx="152">
                  <c:v>34973</c:v>
                </c:pt>
                <c:pt idx="153">
                  <c:v>34989.5</c:v>
                </c:pt>
                <c:pt idx="154">
                  <c:v>34997</c:v>
                </c:pt>
              </c:numCache>
            </c:numRef>
          </c:xVal>
          <c:yVal>
            <c:numRef>
              <c:f>'Active 2'!$N$21:$N$975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61-453A-B8F2-0FDC4790905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  <c:pt idx="150">
                  <c:v>34891</c:v>
                </c:pt>
                <c:pt idx="151">
                  <c:v>34972.5</c:v>
                </c:pt>
                <c:pt idx="152">
                  <c:v>34973</c:v>
                </c:pt>
                <c:pt idx="153">
                  <c:v>34989.5</c:v>
                </c:pt>
                <c:pt idx="154">
                  <c:v>34997</c:v>
                </c:pt>
              </c:numCache>
            </c:numRef>
          </c:xVal>
          <c:yVal>
            <c:numRef>
              <c:f>'Active 2'!$O$21:$O$975</c:f>
              <c:numCache>
                <c:formatCode>General</c:formatCode>
                <c:ptCount val="955"/>
                <c:pt idx="7">
                  <c:v>-0.87926669890814146</c:v>
                </c:pt>
                <c:pt idx="8">
                  <c:v>-0.86724030424509446</c:v>
                </c:pt>
                <c:pt idx="9">
                  <c:v>-0.8634820559128924</c:v>
                </c:pt>
                <c:pt idx="10">
                  <c:v>-0.85737124174157131</c:v>
                </c:pt>
                <c:pt idx="11">
                  <c:v>-0.8497522473953798</c:v>
                </c:pt>
                <c:pt idx="12">
                  <c:v>-0.84054697940247936</c:v>
                </c:pt>
                <c:pt idx="13">
                  <c:v>-0.72917592687755861</c:v>
                </c:pt>
                <c:pt idx="14">
                  <c:v>-0.71818915155835472</c:v>
                </c:pt>
                <c:pt idx="15">
                  <c:v>-0.71664680548955473</c:v>
                </c:pt>
                <c:pt idx="16">
                  <c:v>-0.71369877692767147</c:v>
                </c:pt>
                <c:pt idx="17">
                  <c:v>-0.70529396702111036</c:v>
                </c:pt>
                <c:pt idx="18">
                  <c:v>-0.70529396702111036</c:v>
                </c:pt>
                <c:pt idx="19">
                  <c:v>-0.70489373797794075</c:v>
                </c:pt>
                <c:pt idx="20">
                  <c:v>-0.70482540619008249</c:v>
                </c:pt>
                <c:pt idx="21">
                  <c:v>-0.70432267946512561</c:v>
                </c:pt>
                <c:pt idx="22">
                  <c:v>-0.7037857868462396</c:v>
                </c:pt>
                <c:pt idx="23">
                  <c:v>-0.70375162095231047</c:v>
                </c:pt>
                <c:pt idx="24">
                  <c:v>-0.69440968938369374</c:v>
                </c:pt>
                <c:pt idx="25">
                  <c:v>-0.69152511176767884</c:v>
                </c:pt>
                <c:pt idx="26">
                  <c:v>-0.62995817090742157</c:v>
                </c:pt>
                <c:pt idx="27">
                  <c:v>-0.61813677160794933</c:v>
                </c:pt>
                <c:pt idx="28">
                  <c:v>-0.53389831970473223</c:v>
                </c:pt>
                <c:pt idx="29">
                  <c:v>-0.53003757369074267</c:v>
                </c:pt>
                <c:pt idx="30">
                  <c:v>-0.49500288988743474</c:v>
                </c:pt>
                <c:pt idx="31">
                  <c:v>-0.47293660325121917</c:v>
                </c:pt>
                <c:pt idx="32">
                  <c:v>-0.47259982515391796</c:v>
                </c:pt>
                <c:pt idx="33">
                  <c:v>-0.47152603991614589</c:v>
                </c:pt>
                <c:pt idx="34">
                  <c:v>-0.47125759360670288</c:v>
                </c:pt>
                <c:pt idx="35">
                  <c:v>-0.47125759360670288</c:v>
                </c:pt>
                <c:pt idx="36">
                  <c:v>-0.46988119616555868</c:v>
                </c:pt>
                <c:pt idx="37">
                  <c:v>-0.46134460352527096</c:v>
                </c:pt>
                <c:pt idx="38">
                  <c:v>-0.44891797981905446</c:v>
                </c:pt>
                <c:pt idx="39">
                  <c:v>-0.44743908469612292</c:v>
                </c:pt>
                <c:pt idx="40">
                  <c:v>-0.44737075290826467</c:v>
                </c:pt>
                <c:pt idx="41">
                  <c:v>-0.30264402622455228</c:v>
                </c:pt>
                <c:pt idx="42">
                  <c:v>-0.30234141402118014</c:v>
                </c:pt>
                <c:pt idx="43">
                  <c:v>-0.30207296771173714</c:v>
                </c:pt>
                <c:pt idx="44">
                  <c:v>-0.30207296771173714</c:v>
                </c:pt>
                <c:pt idx="45">
                  <c:v>-0.29858316568897803</c:v>
                </c:pt>
                <c:pt idx="46">
                  <c:v>-0.28649332008006273</c:v>
                </c:pt>
                <c:pt idx="47">
                  <c:v>-0.28648843923807288</c:v>
                </c:pt>
                <c:pt idx="48">
                  <c:v>-0.27819100785528889</c:v>
                </c:pt>
                <c:pt idx="49">
                  <c:v>-0.27557487654871698</c:v>
                </c:pt>
                <c:pt idx="50">
                  <c:v>-0.27557487654871698</c:v>
                </c:pt>
                <c:pt idx="51">
                  <c:v>-0.22700561790749135</c:v>
                </c:pt>
                <c:pt idx="52">
                  <c:v>-0.22700073706550147</c:v>
                </c:pt>
                <c:pt idx="53">
                  <c:v>-0.21246558961965983</c:v>
                </c:pt>
                <c:pt idx="54">
                  <c:v>-0.1988187554159751</c:v>
                </c:pt>
                <c:pt idx="55">
                  <c:v>-0.1988187554159751</c:v>
                </c:pt>
                <c:pt idx="56">
                  <c:v>-0.19237116314735297</c:v>
                </c:pt>
                <c:pt idx="57">
                  <c:v>-0.19123392696371255</c:v>
                </c:pt>
                <c:pt idx="58">
                  <c:v>-0.19086298297248222</c:v>
                </c:pt>
                <c:pt idx="59">
                  <c:v>-0.19058477497905946</c:v>
                </c:pt>
                <c:pt idx="60">
                  <c:v>-0.19057989413706961</c:v>
                </c:pt>
                <c:pt idx="61">
                  <c:v>-0.19042370719339363</c:v>
                </c:pt>
                <c:pt idx="62">
                  <c:v>-0.1904139455094139</c:v>
                </c:pt>
                <c:pt idx="63">
                  <c:v>-0.18914980743403681</c:v>
                </c:pt>
                <c:pt idx="64">
                  <c:v>-0.18633356160588013</c:v>
                </c:pt>
                <c:pt idx="65">
                  <c:v>-0.18003727543894404</c:v>
                </c:pt>
                <c:pt idx="66">
                  <c:v>-0.17941740850623017</c:v>
                </c:pt>
                <c:pt idx="67">
                  <c:v>-0.17783601570151134</c:v>
                </c:pt>
                <c:pt idx="68">
                  <c:v>-0.17783113485952146</c:v>
                </c:pt>
                <c:pt idx="69">
                  <c:v>-0.1778262540175316</c:v>
                </c:pt>
                <c:pt idx="70">
                  <c:v>-0.17769935212579491</c:v>
                </c:pt>
                <c:pt idx="71">
                  <c:v>-0.17769447128380503</c:v>
                </c:pt>
                <c:pt idx="72">
                  <c:v>-0.1772991230826253</c:v>
                </c:pt>
                <c:pt idx="73">
                  <c:v>-0.17729424224063545</c:v>
                </c:pt>
                <c:pt idx="74">
                  <c:v>-0.17729424224063545</c:v>
                </c:pt>
                <c:pt idx="75">
                  <c:v>-0.17728936139864557</c:v>
                </c:pt>
                <c:pt idx="76">
                  <c:v>-0.17728936139864557</c:v>
                </c:pt>
                <c:pt idx="77">
                  <c:v>-0.17726495718869623</c:v>
                </c:pt>
                <c:pt idx="78">
                  <c:v>-0.17726007634670632</c:v>
                </c:pt>
                <c:pt idx="79">
                  <c:v>-0.17725519550471647</c:v>
                </c:pt>
                <c:pt idx="80">
                  <c:v>-0.17702579593119244</c:v>
                </c:pt>
                <c:pt idx="81">
                  <c:v>-0.17702091508920256</c:v>
                </c:pt>
                <c:pt idx="82">
                  <c:v>-0.17691353656542536</c:v>
                </c:pt>
                <c:pt idx="83">
                  <c:v>-0.17595201069342037</c:v>
                </c:pt>
                <c:pt idx="84">
                  <c:v>-0.17508322081922301</c:v>
                </c:pt>
                <c:pt idx="85">
                  <c:v>-0.16393049687236333</c:v>
                </c:pt>
                <c:pt idx="86">
                  <c:v>-0.1636278846689912</c:v>
                </c:pt>
                <c:pt idx="87">
                  <c:v>-0.15566235054151858</c:v>
                </c:pt>
                <c:pt idx="88">
                  <c:v>-0.15166982179380251</c:v>
                </c:pt>
                <c:pt idx="89">
                  <c:v>-0.15096698054726079</c:v>
                </c:pt>
                <c:pt idx="90">
                  <c:v>-0.14503187668757531</c:v>
                </c:pt>
                <c:pt idx="91">
                  <c:v>-0.14384095124204632</c:v>
                </c:pt>
                <c:pt idx="92">
                  <c:v>-0.14384095124204632</c:v>
                </c:pt>
                <c:pt idx="93">
                  <c:v>-0.14384095124204632</c:v>
                </c:pt>
                <c:pt idx="94">
                  <c:v>-0.14225955843732749</c:v>
                </c:pt>
                <c:pt idx="95">
                  <c:v>-0.13850131010512531</c:v>
                </c:pt>
                <c:pt idx="96">
                  <c:v>-0.13204883699451328</c:v>
                </c:pt>
                <c:pt idx="97">
                  <c:v>-0.13204883699451328</c:v>
                </c:pt>
                <c:pt idx="98">
                  <c:v>-0.13204883699451328</c:v>
                </c:pt>
                <c:pt idx="99">
                  <c:v>-0.13027221051019955</c:v>
                </c:pt>
                <c:pt idx="100">
                  <c:v>-0.12835403960817948</c:v>
                </c:pt>
                <c:pt idx="101">
                  <c:v>-0.12692395290514671</c:v>
                </c:pt>
                <c:pt idx="102">
                  <c:v>-0.12689466785320747</c:v>
                </c:pt>
                <c:pt idx="103">
                  <c:v>-0.12688978701121759</c:v>
                </c:pt>
                <c:pt idx="104">
                  <c:v>-0.12685562111728849</c:v>
                </c:pt>
                <c:pt idx="105">
                  <c:v>-0.11683525251207932</c:v>
                </c:pt>
                <c:pt idx="106">
                  <c:v>-0.11683037167008947</c:v>
                </c:pt>
                <c:pt idx="107">
                  <c:v>-0.11606407947767941</c:v>
                </c:pt>
                <c:pt idx="108">
                  <c:v>-0.11605919863568953</c:v>
                </c:pt>
                <c:pt idx="109">
                  <c:v>-0.10514563594633364</c:v>
                </c:pt>
                <c:pt idx="110">
                  <c:v>-0.10514563594633364</c:v>
                </c:pt>
                <c:pt idx="111">
                  <c:v>-0.1032030608343642</c:v>
                </c:pt>
                <c:pt idx="112">
                  <c:v>-0.1032030608343642</c:v>
                </c:pt>
                <c:pt idx="113">
                  <c:v>-0.10296878041885033</c:v>
                </c:pt>
                <c:pt idx="114">
                  <c:v>-0.10296878041885033</c:v>
                </c:pt>
                <c:pt idx="115">
                  <c:v>-9.1674512054284341E-2</c:v>
                </c:pt>
                <c:pt idx="116">
                  <c:v>-8.4719312218715398E-2</c:v>
                </c:pt>
                <c:pt idx="117">
                  <c:v>-8.4504555171160983E-2</c:v>
                </c:pt>
                <c:pt idx="118">
                  <c:v>-8.1873781338619472E-2</c:v>
                </c:pt>
                <c:pt idx="119">
                  <c:v>-7.9589547287358925E-2</c:v>
                </c:pt>
                <c:pt idx="120">
                  <c:v>-7.9584666445369046E-2</c:v>
                </c:pt>
                <c:pt idx="121">
                  <c:v>-7.9389432765774148E-2</c:v>
                </c:pt>
                <c:pt idx="122">
                  <c:v>-7.9384551923784269E-2</c:v>
                </c:pt>
                <c:pt idx="123">
                  <c:v>-6.9373945002554865E-2</c:v>
                </c:pt>
                <c:pt idx="124">
                  <c:v>-6.9373945002554865E-2</c:v>
                </c:pt>
                <c:pt idx="125">
                  <c:v>-6.7563152624312006E-2</c:v>
                </c:pt>
                <c:pt idx="126">
                  <c:v>-6.6791979589912093E-2</c:v>
                </c:pt>
                <c:pt idx="127">
                  <c:v>-6.6757813695982965E-2</c:v>
                </c:pt>
                <c:pt idx="128">
                  <c:v>-5.8089438321968639E-2</c:v>
                </c:pt>
                <c:pt idx="129">
                  <c:v>-5.2979196758571656E-2</c:v>
                </c:pt>
                <c:pt idx="130">
                  <c:v>-4.7805504249306352E-2</c:v>
                </c:pt>
                <c:pt idx="131">
                  <c:v>-4.4486531696192738E-2</c:v>
                </c:pt>
                <c:pt idx="132">
                  <c:v>-2.9678057098918242E-2</c:v>
                </c:pt>
                <c:pt idx="133">
                  <c:v>-1.834962284042313E-2</c:v>
                </c:pt>
                <c:pt idx="134">
                  <c:v>-1.7114769816985287E-2</c:v>
                </c:pt>
                <c:pt idx="135">
                  <c:v>-1.4869582501643774E-2</c:v>
                </c:pt>
                <c:pt idx="136">
                  <c:v>1.8217645347704925E-2</c:v>
                </c:pt>
                <c:pt idx="137">
                  <c:v>1.8222526189694777E-2</c:v>
                </c:pt>
                <c:pt idx="138">
                  <c:v>2.8565030366235533E-2</c:v>
                </c:pt>
                <c:pt idx="139">
                  <c:v>2.8979901935374752E-2</c:v>
                </c:pt>
                <c:pt idx="140">
                  <c:v>2.9355726768594936E-2</c:v>
                </c:pt>
                <c:pt idx="141">
                  <c:v>4.2695067926917685E-2</c:v>
                </c:pt>
                <c:pt idx="142">
                  <c:v>4.2695067926917685E-2</c:v>
                </c:pt>
                <c:pt idx="143">
                  <c:v>4.2695067926917685E-2</c:v>
                </c:pt>
                <c:pt idx="144">
                  <c:v>4.3046488550188555E-2</c:v>
                </c:pt>
                <c:pt idx="145">
                  <c:v>4.3676117166882189E-2</c:v>
                </c:pt>
                <c:pt idx="146">
                  <c:v>4.3680998008872041E-2</c:v>
                </c:pt>
                <c:pt idx="147">
                  <c:v>5.4296829336845709E-2</c:v>
                </c:pt>
                <c:pt idx="148">
                  <c:v>5.4330995230774781E-2</c:v>
                </c:pt>
                <c:pt idx="149">
                  <c:v>5.4667773328076041E-2</c:v>
                </c:pt>
                <c:pt idx="150">
                  <c:v>5.4101595657250756E-2</c:v>
                </c:pt>
                <c:pt idx="151">
                  <c:v>5.4897172901600066E-2</c:v>
                </c:pt>
                <c:pt idx="152">
                  <c:v>5.4902053743589918E-2</c:v>
                </c:pt>
                <c:pt idx="153">
                  <c:v>5.5063121529255743E-2</c:v>
                </c:pt>
                <c:pt idx="154">
                  <c:v>5.513633415910385E-2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61-453A-B8F2-0FDC4790905B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Q+sine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2'!$V$2:$V$22</c:f>
              <c:numCache>
                <c:formatCode>General</c:formatCode>
                <c:ptCount val="21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  <c:pt idx="20">
                  <c:v>25000</c:v>
                </c:pt>
              </c:numCache>
            </c:numRef>
          </c:xVal>
          <c:yVal>
            <c:numRef>
              <c:f>'Active 2'!$W$2:$W$22</c:f>
              <c:numCache>
                <c:formatCode>0.00E+00</c:formatCode>
                <c:ptCount val="21"/>
                <c:pt idx="0">
                  <c:v>7.3898837802173462E-2</c:v>
                </c:pt>
                <c:pt idx="1">
                  <c:v>4.993904420492571E-2</c:v>
                </c:pt>
                <c:pt idx="2">
                  <c:v>2.8423500465661895E-2</c:v>
                </c:pt>
                <c:pt idx="3">
                  <c:v>1.0403915481853467E-2</c:v>
                </c:pt>
                <c:pt idx="4">
                  <c:v>-3.3763884584771808E-3</c:v>
                </c:pt>
                <c:pt idx="5">
                  <c:v>-1.2565069795520304E-2</c:v>
                </c:pt>
                <c:pt idx="6">
                  <c:v>-1.7239918065029895E-2</c:v>
                </c:pt>
                <c:pt idx="7">
                  <c:v>-1.790021032842376E-2</c:v>
                </c:pt>
                <c:pt idx="8">
                  <c:v>-1.5411234094306092E-2</c:v>
                </c:pt>
                <c:pt idx="9">
                  <c:v>-1.0908141056742286E-2</c:v>
                </c:pt>
                <c:pt idx="10">
                  <c:v>-5.6698149244023069E-3</c:v>
                </c:pt>
                <c:pt idx="11">
                  <c:v>-9.7676849344446176E-4</c:v>
                </c:pt>
                <c:pt idx="12">
                  <c:v>2.0311402953563477E-3</c:v>
                </c:pt>
                <c:pt idx="13">
                  <c:v>2.4813634611992388E-3</c:v>
                </c:pt>
                <c:pt idx="14">
                  <c:v>-1.3438400899015712E-4</c:v>
                </c:pt>
                <c:pt idx="15">
                  <c:v>-5.9036461651974029E-3</c:v>
                </c:pt>
                <c:pt idx="16">
                  <c:v>-1.4483498653371885E-2</c:v>
                </c:pt>
                <c:pt idx="17">
                  <c:v>-2.5138652691699098E-2</c:v>
                </c:pt>
                <c:pt idx="18">
                  <c:v>-3.6823156547805456E-2</c:v>
                </c:pt>
                <c:pt idx="19">
                  <c:v>-4.8296616272344196E-2</c:v>
                </c:pt>
                <c:pt idx="20">
                  <c:v>-4.8296616272344196E-2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61-453A-B8F2-0FDC47909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9200"/>
        <c:axId val="1"/>
      </c:scatterChart>
      <c:valAx>
        <c:axId val="7933992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80465677084486"/>
              <c:y val="0.86797752808988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.1"/>
          <c:min val="-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20168067226892E-2"/>
              <c:y val="0.36235955056179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92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24929971988796"/>
          <c:y val="0.9269662921348315"/>
          <c:w val="0.69327731092436973"/>
          <c:h val="5.61797752808989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V0700 Cyg - O-C Diagr.</a:t>
            </a:r>
          </a:p>
        </c:rich>
      </c:tx>
      <c:layout>
        <c:manualLayout>
          <c:xMode val="edge"/>
          <c:yMode val="edge"/>
          <c:x val="0.38503458496259396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79832878033104"/>
          <c:y val="0.14792904663352127"/>
          <c:w val="0.81632761523120645"/>
          <c:h val="0.636094674556213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  <c:pt idx="150">
                  <c:v>34891</c:v>
                </c:pt>
                <c:pt idx="151">
                  <c:v>34972.5</c:v>
                </c:pt>
                <c:pt idx="152">
                  <c:v>34973</c:v>
                </c:pt>
                <c:pt idx="153">
                  <c:v>34989.5</c:v>
                </c:pt>
                <c:pt idx="154">
                  <c:v>34997</c:v>
                </c:pt>
              </c:numCache>
            </c:numRef>
          </c:xVal>
          <c:yVal>
            <c:numRef>
              <c:f>'Active 2'!$H$21:$H$975</c:f>
              <c:numCache>
                <c:formatCode>General</c:formatCode>
                <c:ptCount val="955"/>
                <c:pt idx="0">
                  <c:v>3.3687099999951897E-2</c:v>
                </c:pt>
                <c:pt idx="1">
                  <c:v>3.3687099999951897E-2</c:v>
                </c:pt>
                <c:pt idx="2">
                  <c:v>3.3687099999951897E-2</c:v>
                </c:pt>
                <c:pt idx="3">
                  <c:v>3.3687099999951897E-2</c:v>
                </c:pt>
                <c:pt idx="4">
                  <c:v>3.3687099999951897E-2</c:v>
                </c:pt>
                <c:pt idx="5">
                  <c:v>3.3687099999951897E-2</c:v>
                </c:pt>
                <c:pt idx="6">
                  <c:v>3.3687099999951897E-2</c:v>
                </c:pt>
                <c:pt idx="7">
                  <c:v>4.8007259996666107E-2</c:v>
                </c:pt>
                <c:pt idx="8">
                  <c:v>4.1023899997526314E-2</c:v>
                </c:pt>
                <c:pt idx="9">
                  <c:v>3.2904099993174896E-2</c:v>
                </c:pt>
                <c:pt idx="10">
                  <c:v>1.5597619996697176E-2</c:v>
                </c:pt>
                <c:pt idx="11">
                  <c:v>-1.2725200067507103E-3</c:v>
                </c:pt>
                <c:pt idx="12">
                  <c:v>2.0241840000380762E-2</c:v>
                </c:pt>
                <c:pt idx="13">
                  <c:v>-2.8313479997450486E-2</c:v>
                </c:pt>
                <c:pt idx="14">
                  <c:v>-1.204422000591876E-2</c:v>
                </c:pt>
                <c:pt idx="15">
                  <c:v>-1.8818060001649428E-2</c:v>
                </c:pt>
                <c:pt idx="16">
                  <c:v>-4.1525020002154633E-2</c:v>
                </c:pt>
                <c:pt idx="17">
                  <c:v>-3.2293000040226616E-3</c:v>
                </c:pt>
                <c:pt idx="18">
                  <c:v>-3.2293000040226616E-3</c:v>
                </c:pt>
                <c:pt idx="19">
                  <c:v>-1.1998000263702124E-4</c:v>
                </c:pt>
                <c:pt idx="20">
                  <c:v>-1.3540340005420148E-2</c:v>
                </c:pt>
                <c:pt idx="21">
                  <c:v>-1.3061559999187011E-2</c:v>
                </c:pt>
                <c:pt idx="22">
                  <c:v>-9.7929600087809376E-3</c:v>
                </c:pt>
                <c:pt idx="23">
                  <c:v>-1.900314000522485E-2</c:v>
                </c:pt>
                <c:pt idx="24">
                  <c:v>4.6704999986104667E-3</c:v>
                </c:pt>
                <c:pt idx="25">
                  <c:v>-2.4931840001954697E-2</c:v>
                </c:pt>
                <c:pt idx="26">
                  <c:v>-1.2676199999987148E-2</c:v>
                </c:pt>
                <c:pt idx="27">
                  <c:v>-2.0398480002768338E-2</c:v>
                </c:pt>
                <c:pt idx="35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65-4C72-9EE7-EADE7267BAF5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  <c:pt idx="150">
                  <c:v>34891</c:v>
                </c:pt>
                <c:pt idx="151">
                  <c:v>34972.5</c:v>
                </c:pt>
                <c:pt idx="152">
                  <c:v>34973</c:v>
                </c:pt>
                <c:pt idx="153">
                  <c:v>34989.5</c:v>
                </c:pt>
                <c:pt idx="154">
                  <c:v>34997</c:v>
                </c:pt>
              </c:numCache>
            </c:numRef>
          </c:xVal>
          <c:yVal>
            <c:numRef>
              <c:f>'Active 2'!$I$21:$I$975</c:f>
              <c:numCache>
                <c:formatCode>General</c:formatCode>
                <c:ptCount val="955"/>
                <c:pt idx="28">
                  <c:v>-1.5755140004330315E-2</c:v>
                </c:pt>
                <c:pt idx="29">
                  <c:v>-2.1505480006453581E-2</c:v>
                </c:pt>
                <c:pt idx="30">
                  <c:v>1.1127999969176017E-3</c:v>
                </c:pt>
                <c:pt idx="31">
                  <c:v>-3.3477399992989376E-3</c:v>
                </c:pt>
                <c:pt idx="32">
                  <c:v>9.8662000018521212E-3</c:v>
                </c:pt>
                <c:pt idx="33">
                  <c:v>-8.5965999969630502E-3</c:v>
                </c:pt>
                <c:pt idx="34">
                  <c:v>-6.9623000017600134E-3</c:v>
                </c:pt>
                <c:pt idx="36">
                  <c:v>-6.0009800072293729E-3</c:v>
                </c:pt>
                <c:pt idx="37">
                  <c:v>4.7697600020910613E-3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65-4C72-9EE7-EADE7267BAF5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  <c:pt idx="150">
                  <c:v>34891</c:v>
                </c:pt>
                <c:pt idx="151">
                  <c:v>34972.5</c:v>
                </c:pt>
                <c:pt idx="152">
                  <c:v>34973</c:v>
                </c:pt>
                <c:pt idx="153">
                  <c:v>34989.5</c:v>
                </c:pt>
                <c:pt idx="154">
                  <c:v>34997</c:v>
                </c:pt>
              </c:numCache>
            </c:numRef>
          </c:xVal>
          <c:yVal>
            <c:numRef>
              <c:f>'Active 2'!$J$21:$J$975</c:f>
              <c:numCache>
                <c:formatCode>General</c:formatCode>
                <c:ptCount val="955"/>
                <c:pt idx="44">
                  <c:v>3.8420799974119291E-3</c:v>
                </c:pt>
                <c:pt idx="50">
                  <c:v>-1.1038000229746103E-4</c:v>
                </c:pt>
                <c:pt idx="66">
                  <c:v>-1.7604120002943091E-2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65-4C72-9EE7-EADE7267BAF5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2'!$D$21:$D$45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  <c:pt idx="150">
                  <c:v>34891</c:v>
                </c:pt>
                <c:pt idx="151">
                  <c:v>34972.5</c:v>
                </c:pt>
                <c:pt idx="152">
                  <c:v>34973</c:v>
                </c:pt>
                <c:pt idx="153">
                  <c:v>34989.5</c:v>
                </c:pt>
                <c:pt idx="154">
                  <c:v>34997</c:v>
                </c:pt>
              </c:numCache>
            </c:numRef>
          </c:xVal>
          <c:yVal>
            <c:numRef>
              <c:f>'Active 2'!$K$21:$K$975</c:f>
              <c:numCache>
                <c:formatCode>General</c:formatCode>
                <c:ptCount val="955"/>
                <c:pt idx="38">
                  <c:v>-3.8042800006223843E-3</c:v>
                </c:pt>
                <c:pt idx="39">
                  <c:v>-4.2735000024549663E-3</c:v>
                </c:pt>
                <c:pt idx="40">
                  <c:v>-4.6938599989516661E-3</c:v>
                </c:pt>
                <c:pt idx="41">
                  <c:v>2.383659993938636E-3</c:v>
                </c:pt>
                <c:pt idx="42">
                  <c:v>5.1077799944323488E-3</c:v>
                </c:pt>
                <c:pt idx="43">
                  <c:v>3.3420800027670339E-3</c:v>
                </c:pt>
                <c:pt idx="45">
                  <c:v>2.7879799963557161E-3</c:v>
                </c:pt>
                <c:pt idx="46">
                  <c:v>2.0999999978812411E-3</c:v>
                </c:pt>
                <c:pt idx="47">
                  <c:v>1.7842599918367341E-3</c:v>
                </c:pt>
                <c:pt idx="48">
                  <c:v>1.2625999806914479E-4</c:v>
                </c:pt>
                <c:pt idx="49">
                  <c:v>-6.1038000421831384E-4</c:v>
                </c:pt>
                <c:pt idx="51">
                  <c:v>-9.1391200039652176E-3</c:v>
                </c:pt>
                <c:pt idx="52">
                  <c:v>-8.9548600008129142E-3</c:v>
                </c:pt>
                <c:pt idx="53">
                  <c:v>-9.4285800005309284E-3</c:v>
                </c:pt>
                <c:pt idx="54">
                  <c:v>-1.4937620006094221E-2</c:v>
                </c:pt>
                <c:pt idx="56">
                  <c:v>-1.603016000444768E-2</c:v>
                </c:pt>
                <c:pt idx="57">
                  <c:v>-1.6997580001770984E-2</c:v>
                </c:pt>
                <c:pt idx="58">
                  <c:v>-1.7193820000102278E-2</c:v>
                </c:pt>
                <c:pt idx="59">
                  <c:v>-1.7289000003074761E-2</c:v>
                </c:pt>
                <c:pt idx="60">
                  <c:v>-1.7013739998219535E-2</c:v>
                </c:pt>
                <c:pt idx="61">
                  <c:v>-1.6910420003114268E-2</c:v>
                </c:pt>
                <c:pt idx="62">
                  <c:v>-1.6681900000548922E-2</c:v>
                </c:pt>
                <c:pt idx="63">
                  <c:v>-1.6818560005049221E-2</c:v>
                </c:pt>
                <c:pt idx="64">
                  <c:v>-1.6300540002703201E-2</c:v>
                </c:pt>
                <c:pt idx="65">
                  <c:v>-1.8905140001152176E-2</c:v>
                </c:pt>
                <c:pt idx="67">
                  <c:v>-2.2903880002559163E-2</c:v>
                </c:pt>
                <c:pt idx="68">
                  <c:v>-2.2419620006985497E-2</c:v>
                </c:pt>
                <c:pt idx="69">
                  <c:v>-2.2635360001004301E-2</c:v>
                </c:pt>
                <c:pt idx="70">
                  <c:v>-2.2744599998986814E-2</c:v>
                </c:pt>
                <c:pt idx="71">
                  <c:v>-2.2260340003413148E-2</c:v>
                </c:pt>
                <c:pt idx="72">
                  <c:v>-2.2635280001850333E-2</c:v>
                </c:pt>
                <c:pt idx="73">
                  <c:v>-2.1851020006579347E-2</c:v>
                </c:pt>
                <c:pt idx="74">
                  <c:v>-1.9251020006777253E-2</c:v>
                </c:pt>
                <c:pt idx="75">
                  <c:v>-2.2566760002519004E-2</c:v>
                </c:pt>
                <c:pt idx="76">
                  <c:v>-2.026676000241423E-2</c:v>
                </c:pt>
                <c:pt idx="77">
                  <c:v>-2.204545999848051E-2</c:v>
                </c:pt>
                <c:pt idx="78">
                  <c:v>-2.2461200001998805E-2</c:v>
                </c:pt>
                <c:pt idx="79">
                  <c:v>-2.3376940007437952E-2</c:v>
                </c:pt>
                <c:pt idx="80">
                  <c:v>-1.9616719997429755E-2</c:v>
                </c:pt>
                <c:pt idx="81">
                  <c:v>-1.9332460004079621E-2</c:v>
                </c:pt>
                <c:pt idx="83">
                  <c:v>-1.887952000106452E-2</c:v>
                </c:pt>
                <c:pt idx="84">
                  <c:v>-1.9881240004906431E-2</c:v>
                </c:pt>
                <c:pt idx="85">
                  <c:v>-2.0847140003752429E-2</c:v>
                </c:pt>
                <c:pt idx="86">
                  <c:v>-2.0523020008113235E-2</c:v>
                </c:pt>
                <c:pt idx="87">
                  <c:v>-1.9530700003087986E-2</c:v>
                </c:pt>
                <c:pt idx="88">
                  <c:v>-1.9186019999324344E-2</c:v>
                </c:pt>
                <c:pt idx="89">
                  <c:v>-1.974257999972906E-2</c:v>
                </c:pt>
                <c:pt idx="91">
                  <c:v>-2.1112980000907555E-2</c:v>
                </c:pt>
                <c:pt idx="92">
                  <c:v>-2.0822979997319635E-2</c:v>
                </c:pt>
                <c:pt idx="93">
                  <c:v>-2.0662980001361575E-2</c:v>
                </c:pt>
                <c:pt idx="94">
                  <c:v>-2.1672740003850777E-2</c:v>
                </c:pt>
                <c:pt idx="95">
                  <c:v>-2.2862540005007759E-2</c:v>
                </c:pt>
                <c:pt idx="96">
                  <c:v>-2.6830819995666388E-2</c:v>
                </c:pt>
                <c:pt idx="97">
                  <c:v>-2.6570820002234541E-2</c:v>
                </c:pt>
                <c:pt idx="98">
                  <c:v>-2.6370820000011008E-2</c:v>
                </c:pt>
                <c:pt idx="99">
                  <c:v>-1.9200180002371781E-2</c:v>
                </c:pt>
                <c:pt idx="100">
                  <c:v>-2.5276000007579569E-2</c:v>
                </c:pt>
                <c:pt idx="101">
                  <c:v>-2.7187820000108331E-2</c:v>
                </c:pt>
                <c:pt idx="102">
                  <c:v>-2.6982260002114344E-2</c:v>
                </c:pt>
                <c:pt idx="103">
                  <c:v>-2.6897999996435829E-2</c:v>
                </c:pt>
                <c:pt idx="104">
                  <c:v>-2.6908180007012561E-2</c:v>
                </c:pt>
                <c:pt idx="105">
                  <c:v>-2.9722400009632111E-2</c:v>
                </c:pt>
                <c:pt idx="106">
                  <c:v>-2.9938140003650915E-2</c:v>
                </c:pt>
                <c:pt idx="107">
                  <c:v>-2.9009320001932792E-2</c:v>
                </c:pt>
                <c:pt idx="108">
                  <c:v>-3.002505999756977E-2</c:v>
                </c:pt>
                <c:pt idx="109">
                  <c:v>-3.161970000655856E-2</c:v>
                </c:pt>
                <c:pt idx="110">
                  <c:v>-3.161970000655856E-2</c:v>
                </c:pt>
                <c:pt idx="111">
                  <c:v>-3.413422000448918E-2</c:v>
                </c:pt>
                <c:pt idx="112">
                  <c:v>-3.3234219998121262E-2</c:v>
                </c:pt>
                <c:pt idx="113">
                  <c:v>-3.3649739998509176E-2</c:v>
                </c:pt>
                <c:pt idx="114">
                  <c:v>-3.3349739998811856E-2</c:v>
                </c:pt>
                <c:pt idx="115">
                  <c:v>-3.7162100001296494E-2</c:v>
                </c:pt>
                <c:pt idx="116">
                  <c:v>-4.0291600002092309E-2</c:v>
                </c:pt>
                <c:pt idx="118">
                  <c:v>-4.076802000781754E-2</c:v>
                </c:pt>
                <c:pt idx="119">
                  <c:v>-4.1384340001968667E-2</c:v>
                </c:pt>
                <c:pt idx="120">
                  <c:v>-4.1800079998211004E-2</c:v>
                </c:pt>
                <c:pt idx="121">
                  <c:v>-4.1979680005169939E-2</c:v>
                </c:pt>
                <c:pt idx="122">
                  <c:v>-4.079541999817593E-2</c:v>
                </c:pt>
                <c:pt idx="123">
                  <c:v>-4.5278160003363155E-2</c:v>
                </c:pt>
                <c:pt idx="124">
                  <c:v>-4.5048160005535465E-2</c:v>
                </c:pt>
                <c:pt idx="125">
                  <c:v>-4.6417700003075879E-2</c:v>
                </c:pt>
                <c:pt idx="126">
                  <c:v>-4.5904620004876051E-2</c:v>
                </c:pt>
                <c:pt idx="127">
                  <c:v>-4.6714800002519041E-2</c:v>
                </c:pt>
                <c:pt idx="128">
                  <c:v>-4.9069039996538777E-2</c:v>
                </c:pt>
                <c:pt idx="129">
                  <c:v>-5.2048819998162799E-2</c:v>
                </c:pt>
                <c:pt idx="130">
                  <c:v>-5.6873220004490577E-2</c:v>
                </c:pt>
                <c:pt idx="131">
                  <c:v>-5.5036420002579689E-2</c:v>
                </c:pt>
                <c:pt idx="132">
                  <c:v>-6.0741580004105344E-2</c:v>
                </c:pt>
                <c:pt idx="133">
                  <c:v>-6.4424120006151497E-2</c:v>
                </c:pt>
                <c:pt idx="134">
                  <c:v>-6.6146340199338738E-2</c:v>
                </c:pt>
                <c:pt idx="135">
                  <c:v>-6.6446739998355042E-2</c:v>
                </c:pt>
                <c:pt idx="136">
                  <c:v>6.3351799995871261E-2</c:v>
                </c:pt>
                <c:pt idx="137">
                  <c:v>6.5936059996602125E-2</c:v>
                </c:pt>
                <c:pt idx="138">
                  <c:v>6.0382999996363651E-2</c:v>
                </c:pt>
                <c:pt idx="139">
                  <c:v>6.1745099992549513E-2</c:v>
                </c:pt>
                <c:pt idx="140">
                  <c:v>-7.1566880003956612E-2</c:v>
                </c:pt>
                <c:pt idx="141">
                  <c:v>5.5615699973714072E-2</c:v>
                </c:pt>
                <c:pt idx="142">
                  <c:v>5.5615699973714072E-2</c:v>
                </c:pt>
                <c:pt idx="143">
                  <c:v>5.6615700137626845E-2</c:v>
                </c:pt>
                <c:pt idx="144">
                  <c:v>5.5782419993192889E-2</c:v>
                </c:pt>
                <c:pt idx="145">
                  <c:v>5.4351959995983634E-2</c:v>
                </c:pt>
                <c:pt idx="146">
                  <c:v>5.5736219997925218E-2</c:v>
                </c:pt>
                <c:pt idx="147">
                  <c:v>5.1601719998870976E-2</c:v>
                </c:pt>
                <c:pt idx="148">
                  <c:v>5.0991539996175561E-2</c:v>
                </c:pt>
                <c:pt idx="149">
                  <c:v>5.120547999831615E-2</c:v>
                </c:pt>
                <c:pt idx="150">
                  <c:v>4.873131999920588E-2</c:v>
                </c:pt>
                <c:pt idx="151">
                  <c:v>5.076569999800995E-2</c:v>
                </c:pt>
                <c:pt idx="152">
                  <c:v>5.1349959998333361E-2</c:v>
                </c:pt>
                <c:pt idx="153">
                  <c:v>5.0830539992603008E-2</c:v>
                </c:pt>
                <c:pt idx="154">
                  <c:v>5.1194439998653252E-2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65-4C72-9EE7-EADE7267BAF5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  <c:pt idx="150">
                  <c:v>34891</c:v>
                </c:pt>
                <c:pt idx="151">
                  <c:v>34972.5</c:v>
                </c:pt>
                <c:pt idx="152">
                  <c:v>34973</c:v>
                </c:pt>
                <c:pt idx="153">
                  <c:v>34989.5</c:v>
                </c:pt>
                <c:pt idx="154">
                  <c:v>34997</c:v>
                </c:pt>
              </c:numCache>
            </c:numRef>
          </c:xVal>
          <c:yVal>
            <c:numRef>
              <c:f>'Active 2'!$L$21:$L$975</c:f>
              <c:numCache>
                <c:formatCode>General</c:formatCode>
                <c:ptCount val="955"/>
                <c:pt idx="55">
                  <c:v>-1.4837620001344476E-2</c:v>
                </c:pt>
                <c:pt idx="82">
                  <c:v>-1.8678740001632832E-2</c:v>
                </c:pt>
                <c:pt idx="90">
                  <c:v>-2.0492420000664424E-2</c:v>
                </c:pt>
                <c:pt idx="117">
                  <c:v>-4.0284160000737756E-2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65-4C72-9EE7-EADE7267BAF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  <c:pt idx="150">
                  <c:v>34891</c:v>
                </c:pt>
                <c:pt idx="151">
                  <c:v>34972.5</c:v>
                </c:pt>
                <c:pt idx="152">
                  <c:v>34973</c:v>
                </c:pt>
                <c:pt idx="153">
                  <c:v>34989.5</c:v>
                </c:pt>
                <c:pt idx="154">
                  <c:v>34997</c:v>
                </c:pt>
              </c:numCache>
            </c:numRef>
          </c:xVal>
          <c:yVal>
            <c:numRef>
              <c:f>'Active 2'!$M$21:$M$975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65-4C72-9EE7-EADE7267BAF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  <c:pt idx="150">
                  <c:v>34891</c:v>
                </c:pt>
                <c:pt idx="151">
                  <c:v>34972.5</c:v>
                </c:pt>
                <c:pt idx="152">
                  <c:v>34973</c:v>
                </c:pt>
                <c:pt idx="153">
                  <c:v>34989.5</c:v>
                </c:pt>
                <c:pt idx="154">
                  <c:v>34997</c:v>
                </c:pt>
              </c:numCache>
            </c:numRef>
          </c:xVal>
          <c:yVal>
            <c:numRef>
              <c:f>'Active 2'!$N$21:$N$975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65-4C72-9EE7-EADE7267BAF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  <c:pt idx="140">
                  <c:v>32356</c:v>
                </c:pt>
                <c:pt idx="141">
                  <c:v>33722.5</c:v>
                </c:pt>
                <c:pt idx="142">
                  <c:v>33722.5</c:v>
                </c:pt>
                <c:pt idx="143">
                  <c:v>33722.5</c:v>
                </c:pt>
                <c:pt idx="144">
                  <c:v>33758.5</c:v>
                </c:pt>
                <c:pt idx="145">
                  <c:v>33823</c:v>
                </c:pt>
                <c:pt idx="146">
                  <c:v>33823.5</c:v>
                </c:pt>
                <c:pt idx="147">
                  <c:v>34911</c:v>
                </c:pt>
                <c:pt idx="148">
                  <c:v>34914.5</c:v>
                </c:pt>
                <c:pt idx="149">
                  <c:v>34949</c:v>
                </c:pt>
                <c:pt idx="150">
                  <c:v>34891</c:v>
                </c:pt>
                <c:pt idx="151">
                  <c:v>34972.5</c:v>
                </c:pt>
                <c:pt idx="152">
                  <c:v>34973</c:v>
                </c:pt>
                <c:pt idx="153">
                  <c:v>34989.5</c:v>
                </c:pt>
                <c:pt idx="154">
                  <c:v>34997</c:v>
                </c:pt>
              </c:numCache>
            </c:numRef>
          </c:xVal>
          <c:yVal>
            <c:numRef>
              <c:f>'Active 2'!$O$21:$O$975</c:f>
              <c:numCache>
                <c:formatCode>General</c:formatCode>
                <c:ptCount val="955"/>
                <c:pt idx="7">
                  <c:v>-0.87926669890814146</c:v>
                </c:pt>
                <c:pt idx="8">
                  <c:v>-0.86724030424509446</c:v>
                </c:pt>
                <c:pt idx="9">
                  <c:v>-0.8634820559128924</c:v>
                </c:pt>
                <c:pt idx="10">
                  <c:v>-0.85737124174157131</c:v>
                </c:pt>
                <c:pt idx="11">
                  <c:v>-0.8497522473953798</c:v>
                </c:pt>
                <c:pt idx="12">
                  <c:v>-0.84054697940247936</c:v>
                </c:pt>
                <c:pt idx="13">
                  <c:v>-0.72917592687755861</c:v>
                </c:pt>
                <c:pt idx="14">
                  <c:v>-0.71818915155835472</c:v>
                </c:pt>
                <c:pt idx="15">
                  <c:v>-0.71664680548955473</c:v>
                </c:pt>
                <c:pt idx="16">
                  <c:v>-0.71369877692767147</c:v>
                </c:pt>
                <c:pt idx="17">
                  <c:v>-0.70529396702111036</c:v>
                </c:pt>
                <c:pt idx="18">
                  <c:v>-0.70529396702111036</c:v>
                </c:pt>
                <c:pt idx="19">
                  <c:v>-0.70489373797794075</c:v>
                </c:pt>
                <c:pt idx="20">
                  <c:v>-0.70482540619008249</c:v>
                </c:pt>
                <c:pt idx="21">
                  <c:v>-0.70432267946512561</c:v>
                </c:pt>
                <c:pt idx="22">
                  <c:v>-0.7037857868462396</c:v>
                </c:pt>
                <c:pt idx="23">
                  <c:v>-0.70375162095231047</c:v>
                </c:pt>
                <c:pt idx="24">
                  <c:v>-0.69440968938369374</c:v>
                </c:pt>
                <c:pt idx="25">
                  <c:v>-0.69152511176767884</c:v>
                </c:pt>
                <c:pt idx="26">
                  <c:v>-0.62995817090742157</c:v>
                </c:pt>
                <c:pt idx="27">
                  <c:v>-0.61813677160794933</c:v>
                </c:pt>
                <c:pt idx="28">
                  <c:v>-0.53389831970473223</c:v>
                </c:pt>
                <c:pt idx="29">
                  <c:v>-0.53003757369074267</c:v>
                </c:pt>
                <c:pt idx="30">
                  <c:v>-0.49500288988743474</c:v>
                </c:pt>
                <c:pt idx="31">
                  <c:v>-0.47293660325121917</c:v>
                </c:pt>
                <c:pt idx="32">
                  <c:v>-0.47259982515391796</c:v>
                </c:pt>
                <c:pt idx="33">
                  <c:v>-0.47152603991614589</c:v>
                </c:pt>
                <c:pt idx="34">
                  <c:v>-0.47125759360670288</c:v>
                </c:pt>
                <c:pt idx="35">
                  <c:v>-0.47125759360670288</c:v>
                </c:pt>
                <c:pt idx="36">
                  <c:v>-0.46988119616555868</c:v>
                </c:pt>
                <c:pt idx="37">
                  <c:v>-0.46134460352527096</c:v>
                </c:pt>
                <c:pt idx="38">
                  <c:v>-0.44891797981905446</c:v>
                </c:pt>
                <c:pt idx="39">
                  <c:v>-0.44743908469612292</c:v>
                </c:pt>
                <c:pt idx="40">
                  <c:v>-0.44737075290826467</c:v>
                </c:pt>
                <c:pt idx="41">
                  <c:v>-0.30264402622455228</c:v>
                </c:pt>
                <c:pt idx="42">
                  <c:v>-0.30234141402118014</c:v>
                </c:pt>
                <c:pt idx="43">
                  <c:v>-0.30207296771173714</c:v>
                </c:pt>
                <c:pt idx="44">
                  <c:v>-0.30207296771173714</c:v>
                </c:pt>
                <c:pt idx="45">
                  <c:v>-0.29858316568897803</c:v>
                </c:pt>
                <c:pt idx="46">
                  <c:v>-0.28649332008006273</c:v>
                </c:pt>
                <c:pt idx="47">
                  <c:v>-0.28648843923807288</c:v>
                </c:pt>
                <c:pt idx="48">
                  <c:v>-0.27819100785528889</c:v>
                </c:pt>
                <c:pt idx="49">
                  <c:v>-0.27557487654871698</c:v>
                </c:pt>
                <c:pt idx="50">
                  <c:v>-0.27557487654871698</c:v>
                </c:pt>
                <c:pt idx="51">
                  <c:v>-0.22700561790749135</c:v>
                </c:pt>
                <c:pt idx="52">
                  <c:v>-0.22700073706550147</c:v>
                </c:pt>
                <c:pt idx="53">
                  <c:v>-0.21246558961965983</c:v>
                </c:pt>
                <c:pt idx="54">
                  <c:v>-0.1988187554159751</c:v>
                </c:pt>
                <c:pt idx="55">
                  <c:v>-0.1988187554159751</c:v>
                </c:pt>
                <c:pt idx="56">
                  <c:v>-0.19237116314735297</c:v>
                </c:pt>
                <c:pt idx="57">
                  <c:v>-0.19123392696371255</c:v>
                </c:pt>
                <c:pt idx="58">
                  <c:v>-0.19086298297248222</c:v>
                </c:pt>
                <c:pt idx="59">
                  <c:v>-0.19058477497905946</c:v>
                </c:pt>
                <c:pt idx="60">
                  <c:v>-0.19057989413706961</c:v>
                </c:pt>
                <c:pt idx="61">
                  <c:v>-0.19042370719339363</c:v>
                </c:pt>
                <c:pt idx="62">
                  <c:v>-0.1904139455094139</c:v>
                </c:pt>
                <c:pt idx="63">
                  <c:v>-0.18914980743403681</c:v>
                </c:pt>
                <c:pt idx="64">
                  <c:v>-0.18633356160588013</c:v>
                </c:pt>
                <c:pt idx="65">
                  <c:v>-0.18003727543894404</c:v>
                </c:pt>
                <c:pt idx="66">
                  <c:v>-0.17941740850623017</c:v>
                </c:pt>
                <c:pt idx="67">
                  <c:v>-0.17783601570151134</c:v>
                </c:pt>
                <c:pt idx="68">
                  <c:v>-0.17783113485952146</c:v>
                </c:pt>
                <c:pt idx="69">
                  <c:v>-0.1778262540175316</c:v>
                </c:pt>
                <c:pt idx="70">
                  <c:v>-0.17769935212579491</c:v>
                </c:pt>
                <c:pt idx="71">
                  <c:v>-0.17769447128380503</c:v>
                </c:pt>
                <c:pt idx="72">
                  <c:v>-0.1772991230826253</c:v>
                </c:pt>
                <c:pt idx="73">
                  <c:v>-0.17729424224063545</c:v>
                </c:pt>
                <c:pt idx="74">
                  <c:v>-0.17729424224063545</c:v>
                </c:pt>
                <c:pt idx="75">
                  <c:v>-0.17728936139864557</c:v>
                </c:pt>
                <c:pt idx="76">
                  <c:v>-0.17728936139864557</c:v>
                </c:pt>
                <c:pt idx="77">
                  <c:v>-0.17726495718869623</c:v>
                </c:pt>
                <c:pt idx="78">
                  <c:v>-0.17726007634670632</c:v>
                </c:pt>
                <c:pt idx="79">
                  <c:v>-0.17725519550471647</c:v>
                </c:pt>
                <c:pt idx="80">
                  <c:v>-0.17702579593119244</c:v>
                </c:pt>
                <c:pt idx="81">
                  <c:v>-0.17702091508920256</c:v>
                </c:pt>
                <c:pt idx="82">
                  <c:v>-0.17691353656542536</c:v>
                </c:pt>
                <c:pt idx="83">
                  <c:v>-0.17595201069342037</c:v>
                </c:pt>
                <c:pt idx="84">
                  <c:v>-0.17508322081922301</c:v>
                </c:pt>
                <c:pt idx="85">
                  <c:v>-0.16393049687236333</c:v>
                </c:pt>
                <c:pt idx="86">
                  <c:v>-0.1636278846689912</c:v>
                </c:pt>
                <c:pt idx="87">
                  <c:v>-0.15566235054151858</c:v>
                </c:pt>
                <c:pt idx="88">
                  <c:v>-0.15166982179380251</c:v>
                </c:pt>
                <c:pt idx="89">
                  <c:v>-0.15096698054726079</c:v>
                </c:pt>
                <c:pt idx="90">
                  <c:v>-0.14503187668757531</c:v>
                </c:pt>
                <c:pt idx="91">
                  <c:v>-0.14384095124204632</c:v>
                </c:pt>
                <c:pt idx="92">
                  <c:v>-0.14384095124204632</c:v>
                </c:pt>
                <c:pt idx="93">
                  <c:v>-0.14384095124204632</c:v>
                </c:pt>
                <c:pt idx="94">
                  <c:v>-0.14225955843732749</c:v>
                </c:pt>
                <c:pt idx="95">
                  <c:v>-0.13850131010512531</c:v>
                </c:pt>
                <c:pt idx="96">
                  <c:v>-0.13204883699451328</c:v>
                </c:pt>
                <c:pt idx="97">
                  <c:v>-0.13204883699451328</c:v>
                </c:pt>
                <c:pt idx="98">
                  <c:v>-0.13204883699451328</c:v>
                </c:pt>
                <c:pt idx="99">
                  <c:v>-0.13027221051019955</c:v>
                </c:pt>
                <c:pt idx="100">
                  <c:v>-0.12835403960817948</c:v>
                </c:pt>
                <c:pt idx="101">
                  <c:v>-0.12692395290514671</c:v>
                </c:pt>
                <c:pt idx="102">
                  <c:v>-0.12689466785320747</c:v>
                </c:pt>
                <c:pt idx="103">
                  <c:v>-0.12688978701121759</c:v>
                </c:pt>
                <c:pt idx="104">
                  <c:v>-0.12685562111728849</c:v>
                </c:pt>
                <c:pt idx="105">
                  <c:v>-0.11683525251207932</c:v>
                </c:pt>
                <c:pt idx="106">
                  <c:v>-0.11683037167008947</c:v>
                </c:pt>
                <c:pt idx="107">
                  <c:v>-0.11606407947767941</c:v>
                </c:pt>
                <c:pt idx="108">
                  <c:v>-0.11605919863568953</c:v>
                </c:pt>
                <c:pt idx="109">
                  <c:v>-0.10514563594633364</c:v>
                </c:pt>
                <c:pt idx="110">
                  <c:v>-0.10514563594633364</c:v>
                </c:pt>
                <c:pt idx="111">
                  <c:v>-0.1032030608343642</c:v>
                </c:pt>
                <c:pt idx="112">
                  <c:v>-0.1032030608343642</c:v>
                </c:pt>
                <c:pt idx="113">
                  <c:v>-0.10296878041885033</c:v>
                </c:pt>
                <c:pt idx="114">
                  <c:v>-0.10296878041885033</c:v>
                </c:pt>
                <c:pt idx="115">
                  <c:v>-9.1674512054284341E-2</c:v>
                </c:pt>
                <c:pt idx="116">
                  <c:v>-8.4719312218715398E-2</c:v>
                </c:pt>
                <c:pt idx="117">
                  <c:v>-8.4504555171160983E-2</c:v>
                </c:pt>
                <c:pt idx="118">
                  <c:v>-8.1873781338619472E-2</c:v>
                </c:pt>
                <c:pt idx="119">
                  <c:v>-7.9589547287358925E-2</c:v>
                </c:pt>
                <c:pt idx="120">
                  <c:v>-7.9584666445369046E-2</c:v>
                </c:pt>
                <c:pt idx="121">
                  <c:v>-7.9389432765774148E-2</c:v>
                </c:pt>
                <c:pt idx="122">
                  <c:v>-7.9384551923784269E-2</c:v>
                </c:pt>
                <c:pt idx="123">
                  <c:v>-6.9373945002554865E-2</c:v>
                </c:pt>
                <c:pt idx="124">
                  <c:v>-6.9373945002554865E-2</c:v>
                </c:pt>
                <c:pt idx="125">
                  <c:v>-6.7563152624312006E-2</c:v>
                </c:pt>
                <c:pt idx="126">
                  <c:v>-6.6791979589912093E-2</c:v>
                </c:pt>
                <c:pt idx="127">
                  <c:v>-6.6757813695982965E-2</c:v>
                </c:pt>
                <c:pt idx="128">
                  <c:v>-5.8089438321968639E-2</c:v>
                </c:pt>
                <c:pt idx="129">
                  <c:v>-5.2979196758571656E-2</c:v>
                </c:pt>
                <c:pt idx="130">
                  <c:v>-4.7805504249306352E-2</c:v>
                </c:pt>
                <c:pt idx="131">
                  <c:v>-4.4486531696192738E-2</c:v>
                </c:pt>
                <c:pt idx="132">
                  <c:v>-2.9678057098918242E-2</c:v>
                </c:pt>
                <c:pt idx="133">
                  <c:v>-1.834962284042313E-2</c:v>
                </c:pt>
                <c:pt idx="134">
                  <c:v>-1.7114769816985287E-2</c:v>
                </c:pt>
                <c:pt idx="135">
                  <c:v>-1.4869582501643774E-2</c:v>
                </c:pt>
                <c:pt idx="136">
                  <c:v>1.8217645347704925E-2</c:v>
                </c:pt>
                <c:pt idx="137">
                  <c:v>1.8222526189694777E-2</c:v>
                </c:pt>
                <c:pt idx="138">
                  <c:v>2.8565030366235533E-2</c:v>
                </c:pt>
                <c:pt idx="139">
                  <c:v>2.8979901935374752E-2</c:v>
                </c:pt>
                <c:pt idx="140">
                  <c:v>2.9355726768594936E-2</c:v>
                </c:pt>
                <c:pt idx="141">
                  <c:v>4.2695067926917685E-2</c:v>
                </c:pt>
                <c:pt idx="142">
                  <c:v>4.2695067926917685E-2</c:v>
                </c:pt>
                <c:pt idx="143">
                  <c:v>4.2695067926917685E-2</c:v>
                </c:pt>
                <c:pt idx="144">
                  <c:v>4.3046488550188555E-2</c:v>
                </c:pt>
                <c:pt idx="145">
                  <c:v>4.3676117166882189E-2</c:v>
                </c:pt>
                <c:pt idx="146">
                  <c:v>4.3680998008872041E-2</c:v>
                </c:pt>
                <c:pt idx="147">
                  <c:v>5.4296829336845709E-2</c:v>
                </c:pt>
                <c:pt idx="148">
                  <c:v>5.4330995230774781E-2</c:v>
                </c:pt>
                <c:pt idx="149">
                  <c:v>5.4667773328076041E-2</c:v>
                </c:pt>
                <c:pt idx="150">
                  <c:v>5.4101595657250756E-2</c:v>
                </c:pt>
                <c:pt idx="151">
                  <c:v>5.4897172901600066E-2</c:v>
                </c:pt>
                <c:pt idx="152">
                  <c:v>5.4902053743589918E-2</c:v>
                </c:pt>
                <c:pt idx="153">
                  <c:v>5.5063121529255743E-2</c:v>
                </c:pt>
                <c:pt idx="154">
                  <c:v>5.513633415910385E-2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65-4C72-9EE7-EADE7267BAF5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Q+sine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2'!$V$2:$V$22</c:f>
              <c:numCache>
                <c:formatCode>General</c:formatCode>
                <c:ptCount val="21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  <c:pt idx="20">
                  <c:v>25000</c:v>
                </c:pt>
              </c:numCache>
            </c:numRef>
          </c:xVal>
          <c:yVal>
            <c:numRef>
              <c:f>'Active 2'!$W$2:$W$22</c:f>
              <c:numCache>
                <c:formatCode>0.00E+00</c:formatCode>
                <c:ptCount val="21"/>
                <c:pt idx="0">
                  <c:v>7.3898837802173462E-2</c:v>
                </c:pt>
                <c:pt idx="1">
                  <c:v>4.993904420492571E-2</c:v>
                </c:pt>
                <c:pt idx="2">
                  <c:v>2.8423500465661895E-2</c:v>
                </c:pt>
                <c:pt idx="3">
                  <c:v>1.0403915481853467E-2</c:v>
                </c:pt>
                <c:pt idx="4">
                  <c:v>-3.3763884584771808E-3</c:v>
                </c:pt>
                <c:pt idx="5">
                  <c:v>-1.2565069795520304E-2</c:v>
                </c:pt>
                <c:pt idx="6">
                  <c:v>-1.7239918065029895E-2</c:v>
                </c:pt>
                <c:pt idx="7">
                  <c:v>-1.790021032842376E-2</c:v>
                </c:pt>
                <c:pt idx="8">
                  <c:v>-1.5411234094306092E-2</c:v>
                </c:pt>
                <c:pt idx="9">
                  <c:v>-1.0908141056742286E-2</c:v>
                </c:pt>
                <c:pt idx="10">
                  <c:v>-5.6698149244023069E-3</c:v>
                </c:pt>
                <c:pt idx="11">
                  <c:v>-9.7676849344446176E-4</c:v>
                </c:pt>
                <c:pt idx="12">
                  <c:v>2.0311402953563477E-3</c:v>
                </c:pt>
                <c:pt idx="13">
                  <c:v>2.4813634611992388E-3</c:v>
                </c:pt>
                <c:pt idx="14">
                  <c:v>-1.3438400899015712E-4</c:v>
                </c:pt>
                <c:pt idx="15">
                  <c:v>-5.9036461651974029E-3</c:v>
                </c:pt>
                <c:pt idx="16">
                  <c:v>-1.4483498653371885E-2</c:v>
                </c:pt>
                <c:pt idx="17">
                  <c:v>-2.5138652691699098E-2</c:v>
                </c:pt>
                <c:pt idx="18">
                  <c:v>-3.6823156547805456E-2</c:v>
                </c:pt>
                <c:pt idx="19">
                  <c:v>-4.8296616272344196E-2</c:v>
                </c:pt>
                <c:pt idx="20">
                  <c:v>-4.8296616272344196E-2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65-4C72-9EE7-EADE7267B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8216"/>
        <c:axId val="1"/>
      </c:scatterChart>
      <c:valAx>
        <c:axId val="793398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84425161140578"/>
              <c:y val="0.86390532544378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in val="-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40136054421766E-2"/>
              <c:y val="0.35502958579881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82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06122448979592"/>
          <c:y val="0.92307692307692313"/>
          <c:w val="0.67346938775510201"/>
          <c:h val="5.91715976331360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4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2603550295859"/>
          <c:y val="0.15105762464835584"/>
          <c:w val="0.83431952662721898"/>
          <c:h val="0.628399718537160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(old)'!$H$21:$H$975</c:f>
              <c:numCache>
                <c:formatCode>General</c:formatCode>
                <c:ptCount val="955"/>
                <c:pt idx="28">
                  <c:v>-6.0565199964912608E-3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2C-42B6-9C83-0817DBCB30D4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Niarchos 1997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(old)'!$I$21:$I$975</c:f>
              <c:numCache>
                <c:formatCode>General</c:formatCode>
                <c:ptCount val="955"/>
                <c:pt idx="0">
                  <c:v>0.17561806989760953</c:v>
                </c:pt>
                <c:pt idx="1">
                  <c:v>0.19004902988308459</c:v>
                </c:pt>
                <c:pt idx="2">
                  <c:v>0.18318886985798599</c:v>
                </c:pt>
                <c:pt idx="3">
                  <c:v>0.17510757010313682</c:v>
                </c:pt>
                <c:pt idx="4">
                  <c:v>0.1578636901685968</c:v>
                </c:pt>
                <c:pt idx="5">
                  <c:v>0.14107160015555564</c:v>
                </c:pt>
                <c:pt idx="6">
                  <c:v>0.16268025998579105</c:v>
                </c:pt>
                <c:pt idx="7">
                  <c:v>-3.0049850189243443E-2</c:v>
                </c:pt>
                <c:pt idx="8">
                  <c:v>-1.3668040213815402E-2</c:v>
                </c:pt>
                <c:pt idx="9">
                  <c:v>-2.0426080001925584E-2</c:v>
                </c:pt>
                <c:pt idx="10">
                  <c:v>-4.3102839896164369E-2</c:v>
                </c:pt>
                <c:pt idx="11">
                  <c:v>-4.7210199918481521E-3</c:v>
                </c:pt>
                <c:pt idx="12">
                  <c:v>-1.6075997918960638E-3</c:v>
                </c:pt>
                <c:pt idx="13">
                  <c:v>-1.5027260073111393E-2</c:v>
                </c:pt>
                <c:pt idx="14">
                  <c:v>-1.454333019501064E-2</c:v>
                </c:pt>
                <c:pt idx="15">
                  <c:v>-1.126922983530676E-2</c:v>
                </c:pt>
                <c:pt idx="16">
                  <c:v>-2.0479059923673049E-2</c:v>
                </c:pt>
                <c:pt idx="17">
                  <c:v>3.2902798993745819E-3</c:v>
                </c:pt>
                <c:pt idx="18">
                  <c:v>-2.6282510145392735E-2</c:v>
                </c:pt>
                <c:pt idx="19">
                  <c:v>-1.3396169772022404E-2</c:v>
                </c:pt>
                <c:pt idx="20">
                  <c:v>-2.0997350075049326E-2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2C-42B6-9C83-0817DBCB30D4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 nn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(old)'!$J$21:$J$975</c:f>
              <c:numCache>
                <c:formatCode>General</c:formatCode>
                <c:ptCount val="955"/>
                <c:pt idx="31">
                  <c:v>-2.6696499990066513E-3</c:v>
                </c:pt>
                <c:pt idx="32">
                  <c:v>-3.1237200018949807E-3</c:v>
                </c:pt>
                <c:pt idx="33">
                  <c:v>-3.5433800003374927E-3</c:v>
                </c:pt>
                <c:pt idx="34">
                  <c:v>5.0167399967904203E-3</c:v>
                </c:pt>
                <c:pt idx="35">
                  <c:v>7.7439599990611896E-3</c:v>
                </c:pt>
                <c:pt idx="36">
                  <c:v>5.4626600031042472E-3</c:v>
                </c:pt>
                <c:pt idx="37">
                  <c:v>4.8985300018102862E-3</c:v>
                </c:pt>
                <c:pt idx="38">
                  <c:v>4.5828399961465038E-3</c:v>
                </c:pt>
                <c:pt idx="39">
                  <c:v>3.0098400020506233E-3</c:v>
                </c:pt>
                <c:pt idx="46">
                  <c:v>-1.3223199995991308E-2</c:v>
                </c:pt>
                <c:pt idx="47">
                  <c:v>-1.3415639994491357E-2</c:v>
                </c:pt>
                <c:pt idx="50">
                  <c:v>-1.3127739999617916E-2</c:v>
                </c:pt>
                <c:pt idx="52">
                  <c:v>-1.3022830004047137E-2</c:v>
                </c:pt>
                <c:pt idx="53">
                  <c:v>-1.2475960000301711E-2</c:v>
                </c:pt>
                <c:pt idx="54">
                  <c:v>-1.5016060002380982E-2</c:v>
                </c:pt>
                <c:pt idx="55">
                  <c:v>-1.5333839997765608E-2</c:v>
                </c:pt>
                <c:pt idx="56">
                  <c:v>-1.6349530000297818E-2</c:v>
                </c:pt>
                <c:pt idx="57">
                  <c:v>-1.5696789996582083E-2</c:v>
                </c:pt>
                <c:pt idx="58">
                  <c:v>-1.5412480002851225E-2</c:v>
                </c:pt>
                <c:pt idx="60">
                  <c:v>-1.5941409998049494E-2</c:v>
                </c:pt>
                <c:pt idx="61">
                  <c:v>-1.6793060000054538E-2</c:v>
                </c:pt>
                <c:pt idx="62">
                  <c:v>-1.6465840002638288E-2</c:v>
                </c:pt>
                <c:pt idx="64">
                  <c:v>-1.5006339999672491E-2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2C-42B6-9C83-0817DBCB30D4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(old)'!$K$21:$K$975</c:f>
              <c:numCache>
                <c:formatCode>General</c:formatCode>
                <c:ptCount val="955"/>
                <c:pt idx="21">
                  <c:v>-1.5491059995838441E-2</c:v>
                </c:pt>
                <c:pt idx="22">
                  <c:v>-2.1201850002398714E-2</c:v>
                </c:pt>
                <c:pt idx="23">
                  <c:v>1.7753300053300336E-3</c:v>
                </c:pt>
                <c:pt idx="24">
                  <c:v>-2.4591600013081916E-3</c:v>
                </c:pt>
                <c:pt idx="25">
                  <c:v>1.0758230004284997E-2</c:v>
                </c:pt>
                <c:pt idx="26">
                  <c:v>-7.6935699980822392E-3</c:v>
                </c:pt>
                <c:pt idx="27">
                  <c:v>-6.0565199964912608E-3</c:v>
                </c:pt>
                <c:pt idx="29">
                  <c:v>-5.081100003735628E-3</c:v>
                </c:pt>
                <c:pt idx="30">
                  <c:v>5.7770900020841509E-3</c:v>
                </c:pt>
                <c:pt idx="40">
                  <c:v>2.3000000001047738E-3</c:v>
                </c:pt>
                <c:pt idx="45">
                  <c:v>-1.226743000006536E-2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2C-42B6-9C83-0817DBCB30D4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(old)'!$L$21:$L$975</c:f>
              <c:numCache>
                <c:formatCode>General</c:formatCode>
                <c:ptCount val="955"/>
                <c:pt idx="44">
                  <c:v>-1.1140939997858368E-2</c:v>
                </c:pt>
                <c:pt idx="59">
                  <c:v>-1.4757659999304451E-2</c:v>
                </c:pt>
                <c:pt idx="66">
                  <c:v>-1.6244739999820013E-2</c:v>
                </c:pt>
                <c:pt idx="80">
                  <c:v>-3.5416430000623222E-2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2C-42B6-9C83-0817DBCB30D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Jones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(old)'!$M$21:$M$975</c:f>
              <c:numCache>
                <c:formatCode>General</c:formatCode>
                <c:ptCount val="955"/>
                <c:pt idx="48">
                  <c:v>-1.3507969997590408E-2</c:v>
                </c:pt>
                <c:pt idx="49">
                  <c:v>-1.3232659999630414E-2</c:v>
                </c:pt>
                <c:pt idx="51">
                  <c:v>-1.289911999629112E-2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2C-42B6-9C83-0817DBCB30D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(old)'!$N$21:$N$975</c:f>
              <c:numCache>
                <c:formatCode>General</c:formatCode>
                <c:ptCount val="955"/>
                <c:pt idx="41">
                  <c:v>-5.7311899945489131E-3</c:v>
                </c:pt>
                <c:pt idx="42">
                  <c:v>-5.5468799982918426E-3</c:v>
                </c:pt>
                <c:pt idx="43">
                  <c:v>-5.8716999992611818E-3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2C-42B6-9C83-0817DBCB30D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(old)'!$O$21:$O$975</c:f>
              <c:numCache>
                <c:formatCode>General</c:formatCode>
                <c:ptCount val="955"/>
                <c:pt idx="0">
                  <c:v>0.19708791131590719</c:v>
                </c:pt>
                <c:pt idx="1">
                  <c:v>0.18452377361252181</c:v>
                </c:pt>
                <c:pt idx="2">
                  <c:v>0.17055354107590548</c:v>
                </c:pt>
                <c:pt idx="3">
                  <c:v>0.16618784340821291</c:v>
                </c:pt>
                <c:pt idx="4">
                  <c:v>0.15908933239528933</c:v>
                </c:pt>
                <c:pt idx="5">
                  <c:v>0.15023887257805801</c:v>
                </c:pt>
                <c:pt idx="6">
                  <c:v>0.13954574816082654</c:v>
                </c:pt>
                <c:pt idx="7">
                  <c:v>1.0168014291894845E-2</c:v>
                </c:pt>
                <c:pt idx="8">
                  <c:v>-2.5945642145674963E-3</c:v>
                </c:pt>
                <c:pt idx="9">
                  <c:v>-4.3862011794907341E-3</c:v>
                </c:pt>
                <c:pt idx="10">
                  <c:v>-7.8107224668755304E-3</c:v>
                </c:pt>
                <c:pt idx="11">
                  <c:v>-1.7574009978260807E-2</c:v>
                </c:pt>
                <c:pt idx="12">
                  <c:v>-1.8038928431183932E-2</c:v>
                </c:pt>
                <c:pt idx="13">
                  <c:v>-1.8118304752414716E-2</c:v>
                </c:pt>
                <c:pt idx="14">
                  <c:v>-1.8702287687183961E-2</c:v>
                </c:pt>
                <c:pt idx="15">
                  <c:v>-1.9325958782568597E-2</c:v>
                </c:pt>
                <c:pt idx="16">
                  <c:v>-1.9365646943183989E-2</c:v>
                </c:pt>
                <c:pt idx="17">
                  <c:v>-3.0217524002877028E-2</c:v>
                </c:pt>
                <c:pt idx="18">
                  <c:v>-3.3568338706261858E-2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2C-42B6-9C83-0817DBCB30D4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Lin. Fit 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(old)'!$P$21:$P$975</c:f>
              <c:numCache>
                <c:formatCode>General</c:formatCode>
                <c:ptCount val="955"/>
                <c:pt idx="7">
                  <c:v>-1.8815395384665493E-2</c:v>
                </c:pt>
                <c:pt idx="8">
                  <c:v>-1.8171532799952636E-2</c:v>
                </c:pt>
                <c:pt idx="9">
                  <c:v>-1.8081146048833457E-2</c:v>
                </c:pt>
                <c:pt idx="10">
                  <c:v>-1.7908381499225919E-2</c:v>
                </c:pt>
                <c:pt idx="11">
                  <c:v>-1.7415830912430923E-2</c:v>
                </c:pt>
                <c:pt idx="12">
                  <c:v>-1.7392376122583542E-2</c:v>
                </c:pt>
                <c:pt idx="13">
                  <c:v>-1.7388371646268136E-2</c:v>
                </c:pt>
                <c:pt idx="14">
                  <c:v>-1.7358910141947646E-2</c:v>
                </c:pt>
                <c:pt idx="15">
                  <c:v>-1.7327446399469447E-2</c:v>
                </c:pt>
                <c:pt idx="16">
                  <c:v>-1.7325444161311744E-2</c:v>
                </c:pt>
                <c:pt idx="17">
                  <c:v>-1.6777975042191175E-2</c:v>
                </c:pt>
                <c:pt idx="18">
                  <c:v>-1.6608928934876512E-2</c:v>
                </c:pt>
                <c:pt idx="19">
                  <c:v>-1.3000895774695256E-2</c:v>
                </c:pt>
                <c:pt idx="20">
                  <c:v>-1.2308121372129931E-2</c:v>
                </c:pt>
                <c:pt idx="21">
                  <c:v>-7.3714601773013037E-3</c:v>
                </c:pt>
                <c:pt idx="22">
                  <c:v>-7.1452072654808376E-3</c:v>
                </c:pt>
                <c:pt idx="23">
                  <c:v>-5.0920550517674183E-3</c:v>
                </c:pt>
                <c:pt idx="24">
                  <c:v>-3.798895235913648E-3</c:v>
                </c:pt>
                <c:pt idx="25">
                  <c:v>-3.7791588883591444E-3</c:v>
                </c:pt>
                <c:pt idx="26">
                  <c:v>-3.716231403402756E-3</c:v>
                </c:pt>
                <c:pt idx="27">
                  <c:v>-3.7004995321636598E-3</c:v>
                </c:pt>
                <c:pt idx="28">
                  <c:v>-3.7004995321636598E-3</c:v>
                </c:pt>
                <c:pt idx="29">
                  <c:v>-3.6198379378104724E-3</c:v>
                </c:pt>
                <c:pt idx="30">
                  <c:v>-3.1195644324071882E-3</c:v>
                </c:pt>
                <c:pt idx="31">
                  <c:v>-2.3913218110482633E-3</c:v>
                </c:pt>
                <c:pt idx="32">
                  <c:v>-2.3046535022219657E-3</c:v>
                </c:pt>
                <c:pt idx="33">
                  <c:v>-2.3006490259065582E-3</c:v>
                </c:pt>
                <c:pt idx="34">
                  <c:v>6.180831810124408E-3</c:v>
                </c:pt>
                <c:pt idx="35">
                  <c:v>6.1985659195212088E-3</c:v>
                </c:pt>
                <c:pt idx="63">
                  <c:v>-1.5391920002002735E-2</c:v>
                </c:pt>
                <c:pt idx="65">
                  <c:v>-1.5555699996184558E-2</c:v>
                </c:pt>
                <c:pt idx="67">
                  <c:v>-1.6853100001753774E-2</c:v>
                </c:pt>
                <c:pt idx="68">
                  <c:v>-1.6563099998165853E-2</c:v>
                </c:pt>
                <c:pt idx="69">
                  <c:v>-1.6403100002207793E-2</c:v>
                </c:pt>
                <c:pt idx="70">
                  <c:v>-1.7396659997757524E-2</c:v>
                </c:pt>
                <c:pt idx="71">
                  <c:v>-1.8547960004070774E-2</c:v>
                </c:pt>
                <c:pt idx="72">
                  <c:v>-2.2450139993452467E-2</c:v>
                </c:pt>
                <c:pt idx="73">
                  <c:v>-2.2190140000020619E-2</c:v>
                </c:pt>
                <c:pt idx="74">
                  <c:v>-2.1990139997797087E-2</c:v>
                </c:pt>
                <c:pt idx="75">
                  <c:v>-1.4801299999817275E-2</c:v>
                </c:pt>
                <c:pt idx="76">
                  <c:v>-2.945804000046337E-2</c:v>
                </c:pt>
                <c:pt idx="77">
                  <c:v>-2.8558039994095452E-2</c:v>
                </c:pt>
                <c:pt idx="78">
                  <c:v>-2.8971159998036455E-2</c:v>
                </c:pt>
                <c:pt idx="79">
                  <c:v>-2.8671159998339135E-2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2C-42B6-9C83-0817DBCB30D4}"/>
            </c:ext>
          </c:extLst>
        </c:ser>
        <c:ser>
          <c:idx val="9"/>
          <c:order val="9"/>
          <c:tx>
            <c:strRef>
              <c:f>'A (old)'!$Q$20</c:f>
              <c:strCache>
                <c:ptCount val="1"/>
                <c:pt idx="0">
                  <c:v>Lin. Fit 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(old)'!$Q$21:$Q$975</c:f>
              <c:numCache>
                <c:formatCode>General</c:formatCode>
                <c:ptCount val="955"/>
                <c:pt idx="34">
                  <c:v>7.1626193243063529E-3</c:v>
                </c:pt>
                <c:pt idx="35">
                  <c:v>7.1112521500734834E-3</c:v>
                </c:pt>
                <c:pt idx="36">
                  <c:v>6.4733049862136533E-3</c:v>
                </c:pt>
                <c:pt idx="37">
                  <c:v>4.4211035253294987E-3</c:v>
                </c:pt>
                <c:pt idx="38">
                  <c:v>4.4202750225192915E-3</c:v>
                </c:pt>
                <c:pt idx="39">
                  <c:v>3.0118202451664198E-3</c:v>
                </c:pt>
                <c:pt idx="40">
                  <c:v>2.5677427388951617E-3</c:v>
                </c:pt>
                <c:pt idx="41">
                  <c:v>-5.6766887254803815E-3</c:v>
                </c:pt>
                <c:pt idx="42">
                  <c:v>-5.6775172282905878E-3</c:v>
                </c:pt>
                <c:pt idx="43">
                  <c:v>-8.1447985970887361E-3</c:v>
                </c:pt>
                <c:pt idx="44">
                  <c:v>-1.0461292454429106E-2</c:v>
                </c:pt>
                <c:pt idx="45">
                  <c:v>-1.1555744666713308E-2</c:v>
                </c:pt>
                <c:pt idx="46">
                  <c:v>-1.1748785821491671E-2</c:v>
                </c:pt>
                <c:pt idx="47">
                  <c:v>-1.1811752035067447E-2</c:v>
                </c:pt>
                <c:pt idx="48">
                  <c:v>-1.1858976695249279E-2</c:v>
                </c:pt>
                <c:pt idx="49">
                  <c:v>-1.1859805198059487E-2</c:v>
                </c:pt>
                <c:pt idx="50">
                  <c:v>-1.1886317287986128E-2</c:v>
                </c:pt>
                <c:pt idx="51">
                  <c:v>-1.1887974293606544E-2</c:v>
                </c:pt>
                <c:pt idx="52">
                  <c:v>-1.2102556521450305E-2</c:v>
                </c:pt>
                <c:pt idx="53">
                  <c:v>-1.2580602642940072E-2</c:v>
                </c:pt>
                <c:pt idx="54">
                  <c:v>-1.3649371268107842E-2</c:v>
                </c:pt>
                <c:pt idx="55">
                  <c:v>-1.4114989847444494E-2</c:v>
                </c:pt>
                <c:pt idx="56">
                  <c:v>-1.4115818350254702E-2</c:v>
                </c:pt>
                <c:pt idx="57">
                  <c:v>-1.4160557502005913E-2</c:v>
                </c:pt>
                <c:pt idx="58">
                  <c:v>-1.4161386004816118E-2</c:v>
                </c:pt>
                <c:pt idx="59">
                  <c:v>-1.4179613066640687E-2</c:v>
                </c:pt>
                <c:pt idx="60">
                  <c:v>-1.4490301620468524E-2</c:v>
                </c:pt>
                <c:pt idx="61">
                  <c:v>-1.6383430541792827E-2</c:v>
                </c:pt>
                <c:pt idx="62">
                  <c:v>-1.6434797716025695E-2</c:v>
                </c:pt>
                <c:pt idx="63">
                  <c:v>-1.7786914302284452E-2</c:v>
                </c:pt>
                <c:pt idx="64">
                  <c:v>-1.8464629601034246E-2</c:v>
                </c:pt>
                <c:pt idx="65">
                  <c:v>-1.8583934005704135E-2</c:v>
                </c:pt>
                <c:pt idx="66">
                  <c:v>-1.9591393422916541E-2</c:v>
                </c:pt>
                <c:pt idx="67">
                  <c:v>-1.979354810860719E-2</c:v>
                </c:pt>
                <c:pt idx="68">
                  <c:v>-1.979354810860719E-2</c:v>
                </c:pt>
                <c:pt idx="69">
                  <c:v>-1.979354810860719E-2</c:v>
                </c:pt>
                <c:pt idx="70">
                  <c:v>-2.0061983019114441E-2</c:v>
                </c:pt>
                <c:pt idx="71">
                  <c:v>-2.0699930182974273E-2</c:v>
                </c:pt>
                <c:pt idx="72">
                  <c:v>-2.1795210898068681E-2</c:v>
                </c:pt>
                <c:pt idx="73">
                  <c:v>-2.1795210898068681E-2</c:v>
                </c:pt>
                <c:pt idx="74">
                  <c:v>-2.1795210898068681E-2</c:v>
                </c:pt>
                <c:pt idx="75">
                  <c:v>-2.2096785920984238E-2</c:v>
                </c:pt>
                <c:pt idx="76">
                  <c:v>-2.669166250639543E-2</c:v>
                </c:pt>
                <c:pt idx="77">
                  <c:v>-2.669166250639543E-2</c:v>
                </c:pt>
                <c:pt idx="78">
                  <c:v>-2.6731430641285393E-2</c:v>
                </c:pt>
                <c:pt idx="79">
                  <c:v>-2.6731430641285393E-2</c:v>
                </c:pt>
                <c:pt idx="80">
                  <c:v>-2.9865656772300634E-2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C2C-42B6-9C83-0817DBCB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5752"/>
        <c:axId val="1"/>
      </c:scatterChart>
      <c:valAx>
        <c:axId val="793385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69230769230766"/>
              <c:y val="0.86102845905591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5207100591716E-2"/>
              <c:y val="0.353474954603484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5752"/>
        <c:crosses val="autoZero"/>
        <c:crossBetween val="midCat"/>
        <c:maj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2485207100591716E-2"/>
          <c:y val="0.9214501510574018"/>
          <c:w val="0.90177514792899416"/>
          <c:h val="0.9818731117824773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937499999999999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5000000000001"/>
          <c:y val="0.15060240963855423"/>
          <c:w val="0.83125000000000004"/>
          <c:h val="0.62951807228915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(old)'!$H$21:$H$975</c:f>
              <c:numCache>
                <c:formatCode>General</c:formatCode>
                <c:ptCount val="955"/>
                <c:pt idx="28">
                  <c:v>-6.0565199964912608E-3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81-47D5-8F30-732C4EA39673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Niarchos 1997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(old)'!$I$21:$I$975</c:f>
              <c:numCache>
                <c:formatCode>General</c:formatCode>
                <c:ptCount val="955"/>
                <c:pt idx="0">
                  <c:v>0.17561806989760953</c:v>
                </c:pt>
                <c:pt idx="1">
                  <c:v>0.19004902988308459</c:v>
                </c:pt>
                <c:pt idx="2">
                  <c:v>0.18318886985798599</c:v>
                </c:pt>
                <c:pt idx="3">
                  <c:v>0.17510757010313682</c:v>
                </c:pt>
                <c:pt idx="4">
                  <c:v>0.1578636901685968</c:v>
                </c:pt>
                <c:pt idx="5">
                  <c:v>0.14107160015555564</c:v>
                </c:pt>
                <c:pt idx="6">
                  <c:v>0.16268025998579105</c:v>
                </c:pt>
                <c:pt idx="7">
                  <c:v>-3.0049850189243443E-2</c:v>
                </c:pt>
                <c:pt idx="8">
                  <c:v>-1.3668040213815402E-2</c:v>
                </c:pt>
                <c:pt idx="9">
                  <c:v>-2.0426080001925584E-2</c:v>
                </c:pt>
                <c:pt idx="10">
                  <c:v>-4.3102839896164369E-2</c:v>
                </c:pt>
                <c:pt idx="11">
                  <c:v>-4.7210199918481521E-3</c:v>
                </c:pt>
                <c:pt idx="12">
                  <c:v>-1.6075997918960638E-3</c:v>
                </c:pt>
                <c:pt idx="13">
                  <c:v>-1.5027260073111393E-2</c:v>
                </c:pt>
                <c:pt idx="14">
                  <c:v>-1.454333019501064E-2</c:v>
                </c:pt>
                <c:pt idx="15">
                  <c:v>-1.126922983530676E-2</c:v>
                </c:pt>
                <c:pt idx="16">
                  <c:v>-2.0479059923673049E-2</c:v>
                </c:pt>
                <c:pt idx="17">
                  <c:v>3.2902798993745819E-3</c:v>
                </c:pt>
                <c:pt idx="18">
                  <c:v>-2.6282510145392735E-2</c:v>
                </c:pt>
                <c:pt idx="19">
                  <c:v>-1.3396169772022404E-2</c:v>
                </c:pt>
                <c:pt idx="20">
                  <c:v>-2.0997350075049326E-2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81-47D5-8F30-732C4EA39673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 nn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(old)'!$J$21:$J$975</c:f>
              <c:numCache>
                <c:formatCode>General</c:formatCode>
                <c:ptCount val="955"/>
                <c:pt idx="31">
                  <c:v>-2.6696499990066513E-3</c:v>
                </c:pt>
                <c:pt idx="32">
                  <c:v>-3.1237200018949807E-3</c:v>
                </c:pt>
                <c:pt idx="33">
                  <c:v>-3.5433800003374927E-3</c:v>
                </c:pt>
                <c:pt idx="34">
                  <c:v>5.0167399967904203E-3</c:v>
                </c:pt>
                <c:pt idx="35">
                  <c:v>7.7439599990611896E-3</c:v>
                </c:pt>
                <c:pt idx="36">
                  <c:v>5.4626600031042472E-3</c:v>
                </c:pt>
                <c:pt idx="37">
                  <c:v>4.8985300018102862E-3</c:v>
                </c:pt>
                <c:pt idx="38">
                  <c:v>4.5828399961465038E-3</c:v>
                </c:pt>
                <c:pt idx="39">
                  <c:v>3.0098400020506233E-3</c:v>
                </c:pt>
                <c:pt idx="46">
                  <c:v>-1.3223199995991308E-2</c:v>
                </c:pt>
                <c:pt idx="47">
                  <c:v>-1.3415639994491357E-2</c:v>
                </c:pt>
                <c:pt idx="50">
                  <c:v>-1.3127739999617916E-2</c:v>
                </c:pt>
                <c:pt idx="52">
                  <c:v>-1.3022830004047137E-2</c:v>
                </c:pt>
                <c:pt idx="53">
                  <c:v>-1.2475960000301711E-2</c:v>
                </c:pt>
                <c:pt idx="54">
                  <c:v>-1.5016060002380982E-2</c:v>
                </c:pt>
                <c:pt idx="55">
                  <c:v>-1.5333839997765608E-2</c:v>
                </c:pt>
                <c:pt idx="56">
                  <c:v>-1.6349530000297818E-2</c:v>
                </c:pt>
                <c:pt idx="57">
                  <c:v>-1.5696789996582083E-2</c:v>
                </c:pt>
                <c:pt idx="58">
                  <c:v>-1.5412480002851225E-2</c:v>
                </c:pt>
                <c:pt idx="60">
                  <c:v>-1.5941409998049494E-2</c:v>
                </c:pt>
                <c:pt idx="61">
                  <c:v>-1.6793060000054538E-2</c:v>
                </c:pt>
                <c:pt idx="62">
                  <c:v>-1.6465840002638288E-2</c:v>
                </c:pt>
                <c:pt idx="64">
                  <c:v>-1.5006339999672491E-2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81-47D5-8F30-732C4EA39673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(old)'!$K$21:$K$975</c:f>
              <c:numCache>
                <c:formatCode>General</c:formatCode>
                <c:ptCount val="955"/>
                <c:pt idx="21">
                  <c:v>-1.5491059995838441E-2</c:v>
                </c:pt>
                <c:pt idx="22">
                  <c:v>-2.1201850002398714E-2</c:v>
                </c:pt>
                <c:pt idx="23">
                  <c:v>1.7753300053300336E-3</c:v>
                </c:pt>
                <c:pt idx="24">
                  <c:v>-2.4591600013081916E-3</c:v>
                </c:pt>
                <c:pt idx="25">
                  <c:v>1.0758230004284997E-2</c:v>
                </c:pt>
                <c:pt idx="26">
                  <c:v>-7.6935699980822392E-3</c:v>
                </c:pt>
                <c:pt idx="27">
                  <c:v>-6.0565199964912608E-3</c:v>
                </c:pt>
                <c:pt idx="29">
                  <c:v>-5.081100003735628E-3</c:v>
                </c:pt>
                <c:pt idx="30">
                  <c:v>5.7770900020841509E-3</c:v>
                </c:pt>
                <c:pt idx="40">
                  <c:v>2.3000000001047738E-3</c:v>
                </c:pt>
                <c:pt idx="45">
                  <c:v>-1.226743000006536E-2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81-47D5-8F30-732C4EA39673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(old)'!$L$21:$L$975</c:f>
              <c:numCache>
                <c:formatCode>General</c:formatCode>
                <c:ptCount val="955"/>
                <c:pt idx="44">
                  <c:v>-1.1140939997858368E-2</c:v>
                </c:pt>
                <c:pt idx="59">
                  <c:v>-1.4757659999304451E-2</c:v>
                </c:pt>
                <c:pt idx="66">
                  <c:v>-1.6244739999820013E-2</c:v>
                </c:pt>
                <c:pt idx="80">
                  <c:v>-3.5416430000623222E-2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81-47D5-8F30-732C4EA3967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Jones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(old)'!$M$21:$M$975</c:f>
              <c:numCache>
                <c:formatCode>General</c:formatCode>
                <c:ptCount val="955"/>
                <c:pt idx="48">
                  <c:v>-1.3507969997590408E-2</c:v>
                </c:pt>
                <c:pt idx="49">
                  <c:v>-1.3232659999630414E-2</c:v>
                </c:pt>
                <c:pt idx="51">
                  <c:v>-1.289911999629112E-2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81-47D5-8F30-732C4EA3967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(old)'!$N$21:$N$975</c:f>
              <c:numCache>
                <c:formatCode>General</c:formatCode>
                <c:ptCount val="955"/>
                <c:pt idx="41">
                  <c:v>-5.7311899945489131E-3</c:v>
                </c:pt>
                <c:pt idx="42">
                  <c:v>-5.5468799982918426E-3</c:v>
                </c:pt>
                <c:pt idx="43">
                  <c:v>-5.8716999992611818E-3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81-47D5-8F30-732C4EA39673}"/>
            </c:ext>
          </c:extLst>
        </c:ser>
        <c:ser>
          <c:idx val="7"/>
          <c:order val="7"/>
          <c:tx>
            <c:strRef>
              <c:f>'A (old)'!$Q$20</c:f>
              <c:strCache>
                <c:ptCount val="1"/>
                <c:pt idx="0">
                  <c:v>Lin. Fit 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(old)'!$Q$21:$Q$975</c:f>
              <c:numCache>
                <c:formatCode>General</c:formatCode>
                <c:ptCount val="955"/>
                <c:pt idx="34">
                  <c:v>7.1626193243063529E-3</c:v>
                </c:pt>
                <c:pt idx="35">
                  <c:v>7.1112521500734834E-3</c:v>
                </c:pt>
                <c:pt idx="36">
                  <c:v>6.4733049862136533E-3</c:v>
                </c:pt>
                <c:pt idx="37">
                  <c:v>4.4211035253294987E-3</c:v>
                </c:pt>
                <c:pt idx="38">
                  <c:v>4.4202750225192915E-3</c:v>
                </c:pt>
                <c:pt idx="39">
                  <c:v>3.0118202451664198E-3</c:v>
                </c:pt>
                <c:pt idx="40">
                  <c:v>2.5677427388951617E-3</c:v>
                </c:pt>
                <c:pt idx="41">
                  <c:v>-5.6766887254803815E-3</c:v>
                </c:pt>
                <c:pt idx="42">
                  <c:v>-5.6775172282905878E-3</c:v>
                </c:pt>
                <c:pt idx="43">
                  <c:v>-8.1447985970887361E-3</c:v>
                </c:pt>
                <c:pt idx="44">
                  <c:v>-1.0461292454429106E-2</c:v>
                </c:pt>
                <c:pt idx="45">
                  <c:v>-1.1555744666713308E-2</c:v>
                </c:pt>
                <c:pt idx="46">
                  <c:v>-1.1748785821491671E-2</c:v>
                </c:pt>
                <c:pt idx="47">
                  <c:v>-1.1811752035067447E-2</c:v>
                </c:pt>
                <c:pt idx="48">
                  <c:v>-1.1858976695249279E-2</c:v>
                </c:pt>
                <c:pt idx="49">
                  <c:v>-1.1859805198059487E-2</c:v>
                </c:pt>
                <c:pt idx="50">
                  <c:v>-1.1886317287986128E-2</c:v>
                </c:pt>
                <c:pt idx="51">
                  <c:v>-1.1887974293606544E-2</c:v>
                </c:pt>
                <c:pt idx="52">
                  <c:v>-1.2102556521450305E-2</c:v>
                </c:pt>
                <c:pt idx="53">
                  <c:v>-1.2580602642940072E-2</c:v>
                </c:pt>
                <c:pt idx="54">
                  <c:v>-1.3649371268107842E-2</c:v>
                </c:pt>
                <c:pt idx="55">
                  <c:v>-1.4114989847444494E-2</c:v>
                </c:pt>
                <c:pt idx="56">
                  <c:v>-1.4115818350254702E-2</c:v>
                </c:pt>
                <c:pt idx="57">
                  <c:v>-1.4160557502005913E-2</c:v>
                </c:pt>
                <c:pt idx="58">
                  <c:v>-1.4161386004816118E-2</c:v>
                </c:pt>
                <c:pt idx="59">
                  <c:v>-1.4179613066640687E-2</c:v>
                </c:pt>
                <c:pt idx="60">
                  <c:v>-1.4490301620468524E-2</c:v>
                </c:pt>
                <c:pt idx="61">
                  <c:v>-1.6383430541792827E-2</c:v>
                </c:pt>
                <c:pt idx="62">
                  <c:v>-1.6434797716025695E-2</c:v>
                </c:pt>
                <c:pt idx="63">
                  <c:v>-1.7786914302284452E-2</c:v>
                </c:pt>
                <c:pt idx="64">
                  <c:v>-1.8464629601034246E-2</c:v>
                </c:pt>
                <c:pt idx="65">
                  <c:v>-1.8583934005704135E-2</c:v>
                </c:pt>
                <c:pt idx="66">
                  <c:v>-1.9591393422916541E-2</c:v>
                </c:pt>
                <c:pt idx="67">
                  <c:v>-1.979354810860719E-2</c:v>
                </c:pt>
                <c:pt idx="68">
                  <c:v>-1.979354810860719E-2</c:v>
                </c:pt>
                <c:pt idx="69">
                  <c:v>-1.979354810860719E-2</c:v>
                </c:pt>
                <c:pt idx="70">
                  <c:v>-2.0061983019114441E-2</c:v>
                </c:pt>
                <c:pt idx="71">
                  <c:v>-2.0699930182974273E-2</c:v>
                </c:pt>
                <c:pt idx="72">
                  <c:v>-2.1795210898068681E-2</c:v>
                </c:pt>
                <c:pt idx="73">
                  <c:v>-2.1795210898068681E-2</c:v>
                </c:pt>
                <c:pt idx="74">
                  <c:v>-2.1795210898068681E-2</c:v>
                </c:pt>
                <c:pt idx="75">
                  <c:v>-2.2096785920984238E-2</c:v>
                </c:pt>
                <c:pt idx="76">
                  <c:v>-2.669166250639543E-2</c:v>
                </c:pt>
                <c:pt idx="77">
                  <c:v>-2.669166250639543E-2</c:v>
                </c:pt>
                <c:pt idx="78">
                  <c:v>-2.6731430641285393E-2</c:v>
                </c:pt>
                <c:pt idx="79">
                  <c:v>-2.6731430641285393E-2</c:v>
                </c:pt>
                <c:pt idx="80">
                  <c:v>-2.9865656772300634E-2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81-47D5-8F30-732C4EA39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0344"/>
        <c:axId val="1"/>
      </c:scatterChart>
      <c:valAx>
        <c:axId val="793390344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75000000000004"/>
              <c:y val="0.861445783132530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50000000000002E-2"/>
              <c:y val="0.352409638554216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03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5000000000000001E-2"/>
          <c:y val="0.92168674698795183"/>
          <c:w val="0.83499999999999996"/>
          <c:h val="0.981927710843373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8095296911415483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5452754963173"/>
          <c:y val="0.14749305025422385"/>
          <c:w val="0.80672379245966885"/>
          <c:h val="0.637169977098247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(2)'!$H$21:$H$974</c:f>
              <c:numCache>
                <c:formatCode>General</c:formatCode>
                <c:ptCount val="954"/>
                <c:pt idx="28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0A-407E-98C6-5B53DD969C89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Niarchos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(2)'!$I$21:$I$974</c:f>
              <c:numCache>
                <c:formatCode>General</c:formatCode>
                <c:ptCount val="954"/>
                <c:pt idx="9">
                  <c:v>-1.8818060001649428E-2</c:v>
                </c:pt>
                <c:pt idx="11">
                  <c:v>-3.2293000040226616E-3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0A-407E-98C6-5B53DD969C89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(2)'!$J$21:$J$974</c:f>
              <c:numCache>
                <c:formatCode>General</c:formatCode>
                <c:ptCount val="954"/>
                <c:pt idx="31">
                  <c:v>-3.8042800006223843E-3</c:v>
                </c:pt>
                <c:pt idx="32">
                  <c:v>-4.2735000024549663E-3</c:v>
                </c:pt>
                <c:pt idx="33">
                  <c:v>-4.6938599989516661E-3</c:v>
                </c:pt>
                <c:pt idx="34">
                  <c:v>2.383659993938636E-3</c:v>
                </c:pt>
                <c:pt idx="35">
                  <c:v>5.1077799944323488E-3</c:v>
                </c:pt>
                <c:pt idx="38">
                  <c:v>2.7879799963557161E-3</c:v>
                </c:pt>
                <c:pt idx="39">
                  <c:v>2.0999999978812411E-3</c:v>
                </c:pt>
                <c:pt idx="40">
                  <c:v>1.7842599918367341E-3</c:v>
                </c:pt>
                <c:pt idx="41">
                  <c:v>1.2625999806914479E-4</c:v>
                </c:pt>
                <c:pt idx="44">
                  <c:v>-9.1391200039652176E-3</c:v>
                </c:pt>
                <c:pt idx="45">
                  <c:v>-8.9548600008129142E-3</c:v>
                </c:pt>
                <c:pt idx="46">
                  <c:v>-9.4285800005309284E-3</c:v>
                </c:pt>
                <c:pt idx="49">
                  <c:v>-1.603016000444768E-2</c:v>
                </c:pt>
                <c:pt idx="50">
                  <c:v>-1.6997580001770984E-2</c:v>
                </c:pt>
                <c:pt idx="51">
                  <c:v>-1.7193820000102278E-2</c:v>
                </c:pt>
                <c:pt idx="54">
                  <c:v>-1.6910420003114268E-2</c:v>
                </c:pt>
                <c:pt idx="56">
                  <c:v>-1.6818560005049221E-2</c:v>
                </c:pt>
                <c:pt idx="57">
                  <c:v>-1.6300540002703201E-2</c:v>
                </c:pt>
                <c:pt idx="58">
                  <c:v>-1.8905140001152176E-2</c:v>
                </c:pt>
                <c:pt idx="60">
                  <c:v>-1.9251020006777253E-2</c:v>
                </c:pt>
                <c:pt idx="61">
                  <c:v>-2.026676000241423E-2</c:v>
                </c:pt>
                <c:pt idx="62">
                  <c:v>-1.9616719997429755E-2</c:v>
                </c:pt>
                <c:pt idx="63">
                  <c:v>-1.9332460004079621E-2</c:v>
                </c:pt>
                <c:pt idx="66">
                  <c:v>-1.9881240004906431E-2</c:v>
                </c:pt>
                <c:pt idx="67">
                  <c:v>-2.0847140003752429E-2</c:v>
                </c:pt>
                <c:pt idx="68">
                  <c:v>-2.0523020008113235E-2</c:v>
                </c:pt>
                <c:pt idx="70">
                  <c:v>-1.9186019999324344E-2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0A-407E-98C6-5B53DD969C89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(2)'!$K$21:$K$974</c:f>
              <c:numCache>
                <c:formatCode>General</c:formatCode>
                <c:ptCount val="954"/>
                <c:pt idx="21">
                  <c:v>-1.5755140004330315E-2</c:v>
                </c:pt>
                <c:pt idx="22">
                  <c:v>-2.1505480006453581E-2</c:v>
                </c:pt>
                <c:pt idx="23">
                  <c:v>1.1127999969176017E-3</c:v>
                </c:pt>
                <c:pt idx="24">
                  <c:v>-3.3477399992989376E-3</c:v>
                </c:pt>
                <c:pt idx="25">
                  <c:v>9.8662000018521212E-3</c:v>
                </c:pt>
                <c:pt idx="26">
                  <c:v>-8.5965999969630502E-3</c:v>
                </c:pt>
                <c:pt idx="27">
                  <c:v>-6.9623000017600134E-3</c:v>
                </c:pt>
                <c:pt idx="29">
                  <c:v>-6.0009800072293729E-3</c:v>
                </c:pt>
                <c:pt idx="30">
                  <c:v>4.7697600020910613E-3</c:v>
                </c:pt>
                <c:pt idx="42">
                  <c:v>-6.1038000421831384E-4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0A-407E-98C6-5B53DD969C89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(2)'!$L$21:$L$974</c:f>
              <c:numCache>
                <c:formatCode>General</c:formatCode>
                <c:ptCount val="954"/>
                <c:pt idx="48">
                  <c:v>-1.4837620001344476E-2</c:v>
                </c:pt>
                <c:pt idx="64">
                  <c:v>-1.8678740001632832E-2</c:v>
                </c:pt>
                <c:pt idx="72">
                  <c:v>-2.0492420000664424E-2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0A-407E-98C6-5B53DD969C89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(2)'!$M$21:$M$974</c:f>
              <c:numCache>
                <c:formatCode>General</c:formatCode>
                <c:ptCount val="954"/>
                <c:pt idx="69">
                  <c:v>-1.9530700003087986E-2</c:v>
                </c:pt>
                <c:pt idx="71">
                  <c:v>-1.974257999972906E-2</c:v>
                </c:pt>
                <c:pt idx="73">
                  <c:v>-2.1112980000907555E-2</c:v>
                </c:pt>
                <c:pt idx="74">
                  <c:v>-2.0822979997319635E-2</c:v>
                </c:pt>
                <c:pt idx="75">
                  <c:v>-2.0662980001361575E-2</c:v>
                </c:pt>
                <c:pt idx="76">
                  <c:v>-2.1672740003850777E-2</c:v>
                </c:pt>
                <c:pt idx="77">
                  <c:v>-2.2862540005007759E-2</c:v>
                </c:pt>
                <c:pt idx="78">
                  <c:v>-2.6830819995666388E-2</c:v>
                </c:pt>
                <c:pt idx="79">
                  <c:v>-2.6570820002234541E-2</c:v>
                </c:pt>
                <c:pt idx="80">
                  <c:v>-2.6370820000011008E-2</c:v>
                </c:pt>
                <c:pt idx="81">
                  <c:v>-1.9200180002371781E-2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0A-407E-98C6-5B53DD969C89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(2)'!$N$21:$N$974</c:f>
              <c:numCache>
                <c:formatCode>General</c:formatCode>
                <c:ptCount val="954"/>
                <c:pt idx="0">
                  <c:v>3.3687099999951897E-2</c:v>
                </c:pt>
                <c:pt idx="1">
                  <c:v>4.8007259996666107E-2</c:v>
                </c:pt>
                <c:pt idx="2">
                  <c:v>4.1023899997526314E-2</c:v>
                </c:pt>
                <c:pt idx="3">
                  <c:v>3.2904099993174896E-2</c:v>
                </c:pt>
                <c:pt idx="4">
                  <c:v>1.5597619996697176E-2</c:v>
                </c:pt>
                <c:pt idx="5">
                  <c:v>-1.2725200067507103E-3</c:v>
                </c:pt>
                <c:pt idx="6">
                  <c:v>2.0241840000380762E-2</c:v>
                </c:pt>
                <c:pt idx="7">
                  <c:v>-2.8313479997450486E-2</c:v>
                </c:pt>
                <c:pt idx="8">
                  <c:v>-1.204422000591876E-2</c:v>
                </c:pt>
                <c:pt idx="10">
                  <c:v>-4.1525020002154633E-2</c:v>
                </c:pt>
                <c:pt idx="12">
                  <c:v>-1.1998000263702124E-4</c:v>
                </c:pt>
                <c:pt idx="13">
                  <c:v>-1.3540340005420148E-2</c:v>
                </c:pt>
                <c:pt idx="14">
                  <c:v>-1.3061559999187011E-2</c:v>
                </c:pt>
                <c:pt idx="15">
                  <c:v>-9.7929600087809376E-3</c:v>
                </c:pt>
                <c:pt idx="16">
                  <c:v>-1.900314000522485E-2</c:v>
                </c:pt>
                <c:pt idx="17">
                  <c:v>4.6704999986104667E-3</c:v>
                </c:pt>
                <c:pt idx="18">
                  <c:v>-2.4931840001954697E-2</c:v>
                </c:pt>
                <c:pt idx="19">
                  <c:v>-1.2676199999987148E-2</c:v>
                </c:pt>
                <c:pt idx="20">
                  <c:v>-2.0398480002768338E-2</c:v>
                </c:pt>
                <c:pt idx="36">
                  <c:v>3.3420800027670339E-3</c:v>
                </c:pt>
                <c:pt idx="37">
                  <c:v>3.8420799974119291E-3</c:v>
                </c:pt>
                <c:pt idx="43">
                  <c:v>-1.1038000229746103E-4</c:v>
                </c:pt>
                <c:pt idx="47">
                  <c:v>-1.4937620006094221E-2</c:v>
                </c:pt>
                <c:pt idx="52">
                  <c:v>-1.7289000003074761E-2</c:v>
                </c:pt>
                <c:pt idx="53">
                  <c:v>-1.7013739998219535E-2</c:v>
                </c:pt>
                <c:pt idx="55">
                  <c:v>-1.6681900000548922E-2</c:v>
                </c:pt>
                <c:pt idx="59">
                  <c:v>-1.7604120002943091E-2</c:v>
                </c:pt>
                <c:pt idx="65">
                  <c:v>-1.887952000106452E-2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0A-407E-98C6-5B53DD969C89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(2)'!$O$21:$O$974</c:f>
              <c:numCache>
                <c:formatCode>General</c:formatCode>
                <c:ptCount val="954"/>
                <c:pt idx="0">
                  <c:v>5.9919539757731274E-2</c:v>
                </c:pt>
                <c:pt idx="1">
                  <c:v>5.8732394907155414E-2</c:v>
                </c:pt>
                <c:pt idx="2">
                  <c:v>5.7412392690630643E-2</c:v>
                </c:pt>
                <c:pt idx="3">
                  <c:v>5.6999891997966651E-2</c:v>
                </c:pt>
                <c:pt idx="4">
                  <c:v>5.6329176585998703E-2</c:v>
                </c:pt>
                <c:pt idx="5">
                  <c:v>5.5492925181779881E-2</c:v>
                </c:pt>
                <c:pt idx="6">
                  <c:v>5.4482566342345738E-2</c:v>
                </c:pt>
                <c:pt idx="7">
                  <c:v>4.2258617244674321E-2</c:v>
                </c:pt>
                <c:pt idx="8">
                  <c:v>4.1052722362613744E-2</c:v>
                </c:pt>
                <c:pt idx="10">
                  <c:v>4.0559864392158064E-2</c:v>
                </c:pt>
                <c:pt idx="12">
                  <c:v>3.9593434197916708E-2</c:v>
                </c:pt>
                <c:pt idx="13">
                  <c:v>3.9585934185322816E-2</c:v>
                </c:pt>
                <c:pt idx="14">
                  <c:v>3.9530755521239191E-2</c:v>
                </c:pt>
                <c:pt idx="15">
                  <c:v>3.9471826850858621E-2</c:v>
                </c:pt>
                <c:pt idx="16">
                  <c:v>3.9468076844561675E-2</c:v>
                </c:pt>
                <c:pt idx="17">
                  <c:v>3.8442717979939749E-2</c:v>
                </c:pt>
                <c:pt idx="18">
                  <c:v>3.8126110305440504E-2</c:v>
                </c:pt>
                <c:pt idx="19">
                  <c:v>3.1368598958344908E-2</c:v>
                </c:pt>
                <c:pt idx="20">
                  <c:v>3.0071096779601805E-2</c:v>
                </c:pt>
                <c:pt idx="36">
                  <c:v>-4.6196757582547179E-3</c:v>
                </c:pt>
                <c:pt idx="37">
                  <c:v>-4.6196757582547179E-3</c:v>
                </c:pt>
                <c:pt idx="39">
                  <c:v>-6.3296786296618158E-3</c:v>
                </c:pt>
                <c:pt idx="40">
                  <c:v>-6.3302143448470934E-3</c:v>
                </c:pt>
                <c:pt idx="41">
                  <c:v>-7.2409301598195452E-3</c:v>
                </c:pt>
                <c:pt idx="42">
                  <c:v>-7.5280734991285065E-3</c:v>
                </c:pt>
                <c:pt idx="43">
                  <c:v>-7.5280734991285065E-3</c:v>
                </c:pt>
                <c:pt idx="44">
                  <c:v>-1.2858975307829017E-2</c:v>
                </c:pt>
                <c:pt idx="45">
                  <c:v>-1.2859511023014296E-2</c:v>
                </c:pt>
                <c:pt idx="46">
                  <c:v>-1.4454870844771919E-2</c:v>
                </c:pt>
                <c:pt idx="47">
                  <c:v>-1.5952730502808963E-2</c:v>
                </c:pt>
                <c:pt idx="48">
                  <c:v>-1.5952730502808963E-2</c:v>
                </c:pt>
                <c:pt idx="49">
                  <c:v>-1.6660410262561084E-2</c:v>
                </c:pt>
                <c:pt idx="50">
                  <c:v>-1.6785231900730842E-2</c:v>
                </c:pt>
                <c:pt idx="51">
                  <c:v>-1.6825946254811961E-2</c:v>
                </c:pt>
                <c:pt idx="52">
                  <c:v>-1.6856482020372803E-2</c:v>
                </c:pt>
                <c:pt idx="53">
                  <c:v>-1.6857017735558082E-2</c:v>
                </c:pt>
                <c:pt idx="54">
                  <c:v>-1.6874160621486972E-2</c:v>
                </c:pt>
                <c:pt idx="55">
                  <c:v>-1.6875232051857529E-2</c:v>
                </c:pt>
                <c:pt idx="56">
                  <c:v>-1.701398228484451E-2</c:v>
                </c:pt>
                <c:pt idx="57">
                  <c:v>-1.7323089946749866E-2</c:v>
                </c:pt>
                <c:pt idx="58">
                  <c:v>-1.8014162535758372E-2</c:v>
                </c:pt>
                <c:pt idx="59">
                  <c:v>-1.8082198364288669E-2</c:v>
                </c:pt>
                <c:pt idx="60">
                  <c:v>-1.8315234469884561E-2</c:v>
                </c:pt>
                <c:pt idx="61">
                  <c:v>-1.8315770185069837E-2</c:v>
                </c:pt>
                <c:pt idx="62">
                  <c:v>-1.8344698805074847E-2</c:v>
                </c:pt>
                <c:pt idx="63">
                  <c:v>-1.8345234520260122E-2</c:v>
                </c:pt>
                <c:pt idx="64">
                  <c:v>-1.8357020254336234E-2</c:v>
                </c:pt>
                <c:pt idx="65">
                  <c:v>-1.8462556145835987E-2</c:v>
                </c:pt>
                <c:pt idx="66">
                  <c:v>-1.8557913448815452E-2</c:v>
                </c:pt>
                <c:pt idx="67">
                  <c:v>-1.9782022647175483E-2</c:v>
                </c:pt>
                <c:pt idx="68">
                  <c:v>-1.9815236988662714E-2</c:v>
                </c:pt>
                <c:pt idx="69">
                  <c:v>-2.0689524171036269E-2</c:v>
                </c:pt>
                <c:pt idx="70">
                  <c:v>-2.11277391925936E-2</c:v>
                </c:pt>
                <c:pt idx="71">
                  <c:v>-2.1204882179273622E-2</c:v>
                </c:pt>
                <c:pt idx="72">
                  <c:v>-2.1856311844571562E-2</c:v>
                </c:pt>
                <c:pt idx="73">
                  <c:v>-2.1987026349779372E-2</c:v>
                </c:pt>
                <c:pt idx="74">
                  <c:v>-2.1987026349779372E-2</c:v>
                </c:pt>
                <c:pt idx="75">
                  <c:v>-2.1987026349779372E-2</c:v>
                </c:pt>
                <c:pt idx="76">
                  <c:v>-2.2160598069809419E-2</c:v>
                </c:pt>
                <c:pt idx="77">
                  <c:v>-2.2573098762473411E-2</c:v>
                </c:pt>
                <c:pt idx="78">
                  <c:v>-2.3281314237410811E-2</c:v>
                </c:pt>
                <c:pt idx="79">
                  <c:v>-2.3281314237410811E-2</c:v>
                </c:pt>
                <c:pt idx="80">
                  <c:v>-2.3281314237410811E-2</c:v>
                </c:pt>
                <c:pt idx="81">
                  <c:v>-2.3476314564851969E-2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0A-407E-98C6-5B53DD969C89}"/>
            </c:ext>
          </c:extLst>
        </c:ser>
        <c:ser>
          <c:idx val="8"/>
          <c:order val="8"/>
          <c:tx>
            <c:strRef>
              <c:f>'A (2)'!$W$1</c:f>
              <c:strCache>
                <c:ptCount val="1"/>
                <c:pt idx="0">
                  <c:v>Q+sine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(2)'!$V$2:$V$22</c:f>
              <c:numCache>
                <c:formatCode>General</c:formatCode>
                <c:ptCount val="21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  <c:pt idx="20">
                  <c:v>30000</c:v>
                </c:pt>
              </c:numCache>
            </c:numRef>
          </c:xVal>
          <c:yVal>
            <c:numRef>
              <c:f>'A (2)'!$W$2:$W$22</c:f>
              <c:numCache>
                <c:formatCode>0.00E+00</c:formatCode>
                <c:ptCount val="21"/>
                <c:pt idx="0">
                  <c:v>8.5466692825253432E-2</c:v>
                </c:pt>
                <c:pt idx="1">
                  <c:v>5.6493830087148533E-2</c:v>
                </c:pt>
                <c:pt idx="2">
                  <c:v>3.1239886026809154E-2</c:v>
                </c:pt>
                <c:pt idx="3">
                  <c:v>1.075375384275807E-2</c:v>
                </c:pt>
                <c:pt idx="4">
                  <c:v>-4.3250337148788703E-3</c:v>
                </c:pt>
                <c:pt idx="5">
                  <c:v>-1.3841372727093897E-2</c:v>
                </c:pt>
                <c:pt idx="6">
                  <c:v>-1.8142794210925215E-2</c:v>
                </c:pt>
                <c:pt idx="7">
                  <c:v>-1.8038670913183629E-2</c:v>
                </c:pt>
                <c:pt idx="8">
                  <c:v>-1.470521310134864E-2</c:v>
                </c:pt>
                <c:pt idx="9">
                  <c:v>-9.547404949934394E-3</c:v>
                </c:pt>
                <c:pt idx="10">
                  <c:v>-4.0340874354486654E-3</c:v>
                </c:pt>
                <c:pt idx="11">
                  <c:v>4.744542829129561E-4</c:v>
                </c:pt>
                <c:pt idx="12">
                  <c:v>2.8861611958971786E-3</c:v>
                </c:pt>
                <c:pt idx="13">
                  <c:v>2.5053863793849385E-3</c:v>
                </c:pt>
                <c:pt idx="14">
                  <c:v>-8.8544993864241722E-4</c:v>
                </c:pt>
                <c:pt idx="15">
                  <c:v>-7.0003208547635143E-3</c:v>
                </c:pt>
                <c:pt idx="16">
                  <c:v>-1.5083166640792095E-2</c:v>
                </c:pt>
                <c:pt idx="17">
                  <c:v>-2.3996641068377931E-2</c:v>
                </c:pt>
                <c:pt idx="18">
                  <c:v>-3.2355613159995321E-2</c:v>
                </c:pt>
                <c:pt idx="19">
                  <c:v>-3.868975392483643E-2</c:v>
                </c:pt>
                <c:pt idx="20">
                  <c:v>-4.1616123641302072E-2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0A-407E-98C6-5B53DD969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7880"/>
        <c:axId val="1"/>
      </c:scatterChart>
      <c:valAx>
        <c:axId val="79337788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0633744311375"/>
              <c:y val="0.86430926222717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20168067226892E-2"/>
              <c:y val="0.35693308247973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78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182072829131653E-2"/>
          <c:y val="0.92330383480825962"/>
          <c:w val="0.89635854341736698"/>
          <c:h val="0.982300884955752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42168674698795183"/>
          <c:y val="3.017241379310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05189990732154E-2"/>
          <c:y val="0.11422413793103449"/>
          <c:w val="0.86190917516218724"/>
          <c:h val="0.71982758620689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(2)'!$H$21:$H$974</c:f>
              <c:numCache>
                <c:formatCode>General</c:formatCode>
                <c:ptCount val="954"/>
                <c:pt idx="28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B2-4B0A-B539-1DACD23DDECE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Niarchos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(2)'!$I$21:$I$974</c:f>
              <c:numCache>
                <c:formatCode>General</c:formatCode>
                <c:ptCount val="954"/>
                <c:pt idx="9">
                  <c:v>-1.8818060001649428E-2</c:v>
                </c:pt>
                <c:pt idx="11">
                  <c:v>-3.2293000040226616E-3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B2-4B0A-B539-1DACD23DDECE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(2)'!$J$21:$J$974</c:f>
              <c:numCache>
                <c:formatCode>General</c:formatCode>
                <c:ptCount val="954"/>
                <c:pt idx="31">
                  <c:v>-3.8042800006223843E-3</c:v>
                </c:pt>
                <c:pt idx="32">
                  <c:v>-4.2735000024549663E-3</c:v>
                </c:pt>
                <c:pt idx="33">
                  <c:v>-4.6938599989516661E-3</c:v>
                </c:pt>
                <c:pt idx="34">
                  <c:v>2.383659993938636E-3</c:v>
                </c:pt>
                <c:pt idx="35">
                  <c:v>5.1077799944323488E-3</c:v>
                </c:pt>
                <c:pt idx="38">
                  <c:v>2.7879799963557161E-3</c:v>
                </c:pt>
                <c:pt idx="39">
                  <c:v>2.0999999978812411E-3</c:v>
                </c:pt>
                <c:pt idx="40">
                  <c:v>1.7842599918367341E-3</c:v>
                </c:pt>
                <c:pt idx="41">
                  <c:v>1.2625999806914479E-4</c:v>
                </c:pt>
                <c:pt idx="44">
                  <c:v>-9.1391200039652176E-3</c:v>
                </c:pt>
                <c:pt idx="45">
                  <c:v>-8.9548600008129142E-3</c:v>
                </c:pt>
                <c:pt idx="46">
                  <c:v>-9.4285800005309284E-3</c:v>
                </c:pt>
                <c:pt idx="49">
                  <c:v>-1.603016000444768E-2</c:v>
                </c:pt>
                <c:pt idx="50">
                  <c:v>-1.6997580001770984E-2</c:v>
                </c:pt>
                <c:pt idx="51">
                  <c:v>-1.7193820000102278E-2</c:v>
                </c:pt>
                <c:pt idx="54">
                  <c:v>-1.6910420003114268E-2</c:v>
                </c:pt>
                <c:pt idx="56">
                  <c:v>-1.6818560005049221E-2</c:v>
                </c:pt>
                <c:pt idx="57">
                  <c:v>-1.6300540002703201E-2</c:v>
                </c:pt>
                <c:pt idx="58">
                  <c:v>-1.8905140001152176E-2</c:v>
                </c:pt>
                <c:pt idx="60">
                  <c:v>-1.9251020006777253E-2</c:v>
                </c:pt>
                <c:pt idx="61">
                  <c:v>-2.026676000241423E-2</c:v>
                </c:pt>
                <c:pt idx="62">
                  <c:v>-1.9616719997429755E-2</c:v>
                </c:pt>
                <c:pt idx="63">
                  <c:v>-1.9332460004079621E-2</c:v>
                </c:pt>
                <c:pt idx="66">
                  <c:v>-1.9881240004906431E-2</c:v>
                </c:pt>
                <c:pt idx="67">
                  <c:v>-2.0847140003752429E-2</c:v>
                </c:pt>
                <c:pt idx="68">
                  <c:v>-2.0523020008113235E-2</c:v>
                </c:pt>
                <c:pt idx="70">
                  <c:v>-1.9186019999324344E-2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B2-4B0A-B539-1DACD23DDECE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(2)'!$K$21:$K$974</c:f>
              <c:numCache>
                <c:formatCode>General</c:formatCode>
                <c:ptCount val="954"/>
                <c:pt idx="21">
                  <c:v>-1.5755140004330315E-2</c:v>
                </c:pt>
                <c:pt idx="22">
                  <c:v>-2.1505480006453581E-2</c:v>
                </c:pt>
                <c:pt idx="23">
                  <c:v>1.1127999969176017E-3</c:v>
                </c:pt>
                <c:pt idx="24">
                  <c:v>-3.3477399992989376E-3</c:v>
                </c:pt>
                <c:pt idx="25">
                  <c:v>9.8662000018521212E-3</c:v>
                </c:pt>
                <c:pt idx="26">
                  <c:v>-8.5965999969630502E-3</c:v>
                </c:pt>
                <c:pt idx="27">
                  <c:v>-6.9623000017600134E-3</c:v>
                </c:pt>
                <c:pt idx="29">
                  <c:v>-6.0009800072293729E-3</c:v>
                </c:pt>
                <c:pt idx="30">
                  <c:v>4.7697600020910613E-3</c:v>
                </c:pt>
                <c:pt idx="42">
                  <c:v>-6.1038000421831384E-4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B2-4B0A-B539-1DACD23DDECE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(2)'!$L$21:$L$974</c:f>
              <c:numCache>
                <c:formatCode>General</c:formatCode>
                <c:ptCount val="954"/>
                <c:pt idx="48">
                  <c:v>-1.4837620001344476E-2</c:v>
                </c:pt>
                <c:pt idx="64">
                  <c:v>-1.8678740001632832E-2</c:v>
                </c:pt>
                <c:pt idx="72">
                  <c:v>-2.0492420000664424E-2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B2-4B0A-B539-1DACD23DDEC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(2)'!$M$21:$M$974</c:f>
              <c:numCache>
                <c:formatCode>General</c:formatCode>
                <c:ptCount val="954"/>
                <c:pt idx="69">
                  <c:v>-1.9530700003087986E-2</c:v>
                </c:pt>
                <c:pt idx="71">
                  <c:v>-1.974257999972906E-2</c:v>
                </c:pt>
                <c:pt idx="73">
                  <c:v>-2.1112980000907555E-2</c:v>
                </c:pt>
                <c:pt idx="74">
                  <c:v>-2.0822979997319635E-2</c:v>
                </c:pt>
                <c:pt idx="75">
                  <c:v>-2.0662980001361575E-2</c:v>
                </c:pt>
                <c:pt idx="76">
                  <c:v>-2.1672740003850777E-2</c:v>
                </c:pt>
                <c:pt idx="77">
                  <c:v>-2.2862540005007759E-2</c:v>
                </c:pt>
                <c:pt idx="78">
                  <c:v>-2.6830819995666388E-2</c:v>
                </c:pt>
                <c:pt idx="79">
                  <c:v>-2.6570820002234541E-2</c:v>
                </c:pt>
                <c:pt idx="80">
                  <c:v>-2.6370820000011008E-2</c:v>
                </c:pt>
                <c:pt idx="81">
                  <c:v>-1.9200180002371781E-2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B2-4B0A-B539-1DACD23DDEC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(2)'!$N$21:$N$974</c:f>
              <c:numCache>
                <c:formatCode>General</c:formatCode>
                <c:ptCount val="954"/>
                <c:pt idx="0">
                  <c:v>3.3687099999951897E-2</c:v>
                </c:pt>
                <c:pt idx="1">
                  <c:v>4.8007259996666107E-2</c:v>
                </c:pt>
                <c:pt idx="2">
                  <c:v>4.1023899997526314E-2</c:v>
                </c:pt>
                <c:pt idx="3">
                  <c:v>3.2904099993174896E-2</c:v>
                </c:pt>
                <c:pt idx="4">
                  <c:v>1.5597619996697176E-2</c:v>
                </c:pt>
                <c:pt idx="5">
                  <c:v>-1.2725200067507103E-3</c:v>
                </c:pt>
                <c:pt idx="6">
                  <c:v>2.0241840000380762E-2</c:v>
                </c:pt>
                <c:pt idx="7">
                  <c:v>-2.8313479997450486E-2</c:v>
                </c:pt>
                <c:pt idx="8">
                  <c:v>-1.204422000591876E-2</c:v>
                </c:pt>
                <c:pt idx="10">
                  <c:v>-4.1525020002154633E-2</c:v>
                </c:pt>
                <c:pt idx="12">
                  <c:v>-1.1998000263702124E-4</c:v>
                </c:pt>
                <c:pt idx="13">
                  <c:v>-1.3540340005420148E-2</c:v>
                </c:pt>
                <c:pt idx="14">
                  <c:v>-1.3061559999187011E-2</c:v>
                </c:pt>
                <c:pt idx="15">
                  <c:v>-9.7929600087809376E-3</c:v>
                </c:pt>
                <c:pt idx="16">
                  <c:v>-1.900314000522485E-2</c:v>
                </c:pt>
                <c:pt idx="17">
                  <c:v>4.6704999986104667E-3</c:v>
                </c:pt>
                <c:pt idx="18">
                  <c:v>-2.4931840001954697E-2</c:v>
                </c:pt>
                <c:pt idx="19">
                  <c:v>-1.2676199999987148E-2</c:v>
                </c:pt>
                <c:pt idx="20">
                  <c:v>-2.0398480002768338E-2</c:v>
                </c:pt>
                <c:pt idx="36">
                  <c:v>3.3420800027670339E-3</c:v>
                </c:pt>
                <c:pt idx="37">
                  <c:v>3.8420799974119291E-3</c:v>
                </c:pt>
                <c:pt idx="43">
                  <c:v>-1.1038000229746103E-4</c:v>
                </c:pt>
                <c:pt idx="47">
                  <c:v>-1.4937620006094221E-2</c:v>
                </c:pt>
                <c:pt idx="52">
                  <c:v>-1.7289000003074761E-2</c:v>
                </c:pt>
                <c:pt idx="53">
                  <c:v>-1.7013739998219535E-2</c:v>
                </c:pt>
                <c:pt idx="55">
                  <c:v>-1.6681900000548922E-2</c:v>
                </c:pt>
                <c:pt idx="59">
                  <c:v>-1.7604120002943091E-2</c:v>
                </c:pt>
                <c:pt idx="65">
                  <c:v>-1.887952000106452E-2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B2-4B0A-B539-1DACD23DDEC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(2)'!$O$21:$O$974</c:f>
              <c:numCache>
                <c:formatCode>General</c:formatCode>
                <c:ptCount val="954"/>
                <c:pt idx="0">
                  <c:v>5.9919539757731274E-2</c:v>
                </c:pt>
                <c:pt idx="1">
                  <c:v>5.8732394907155414E-2</c:v>
                </c:pt>
                <c:pt idx="2">
                  <c:v>5.7412392690630643E-2</c:v>
                </c:pt>
                <c:pt idx="3">
                  <c:v>5.6999891997966651E-2</c:v>
                </c:pt>
                <c:pt idx="4">
                  <c:v>5.6329176585998703E-2</c:v>
                </c:pt>
                <c:pt idx="5">
                  <c:v>5.5492925181779881E-2</c:v>
                </c:pt>
                <c:pt idx="6">
                  <c:v>5.4482566342345738E-2</c:v>
                </c:pt>
                <c:pt idx="7">
                  <c:v>4.2258617244674321E-2</c:v>
                </c:pt>
                <c:pt idx="8">
                  <c:v>4.1052722362613744E-2</c:v>
                </c:pt>
                <c:pt idx="10">
                  <c:v>4.0559864392158064E-2</c:v>
                </c:pt>
                <c:pt idx="12">
                  <c:v>3.9593434197916708E-2</c:v>
                </c:pt>
                <c:pt idx="13">
                  <c:v>3.9585934185322816E-2</c:v>
                </c:pt>
                <c:pt idx="14">
                  <c:v>3.9530755521239191E-2</c:v>
                </c:pt>
                <c:pt idx="15">
                  <c:v>3.9471826850858621E-2</c:v>
                </c:pt>
                <c:pt idx="16">
                  <c:v>3.9468076844561675E-2</c:v>
                </c:pt>
                <c:pt idx="17">
                  <c:v>3.8442717979939749E-2</c:v>
                </c:pt>
                <c:pt idx="18">
                  <c:v>3.8126110305440504E-2</c:v>
                </c:pt>
                <c:pt idx="19">
                  <c:v>3.1368598958344908E-2</c:v>
                </c:pt>
                <c:pt idx="20">
                  <c:v>3.0071096779601805E-2</c:v>
                </c:pt>
                <c:pt idx="36">
                  <c:v>-4.6196757582547179E-3</c:v>
                </c:pt>
                <c:pt idx="37">
                  <c:v>-4.6196757582547179E-3</c:v>
                </c:pt>
                <c:pt idx="39">
                  <c:v>-6.3296786296618158E-3</c:v>
                </c:pt>
                <c:pt idx="40">
                  <c:v>-6.3302143448470934E-3</c:v>
                </c:pt>
                <c:pt idx="41">
                  <c:v>-7.2409301598195452E-3</c:v>
                </c:pt>
                <c:pt idx="42">
                  <c:v>-7.5280734991285065E-3</c:v>
                </c:pt>
                <c:pt idx="43">
                  <c:v>-7.5280734991285065E-3</c:v>
                </c:pt>
                <c:pt idx="44">
                  <c:v>-1.2858975307829017E-2</c:v>
                </c:pt>
                <c:pt idx="45">
                  <c:v>-1.2859511023014296E-2</c:v>
                </c:pt>
                <c:pt idx="46">
                  <c:v>-1.4454870844771919E-2</c:v>
                </c:pt>
                <c:pt idx="47">
                  <c:v>-1.5952730502808963E-2</c:v>
                </c:pt>
                <c:pt idx="48">
                  <c:v>-1.5952730502808963E-2</c:v>
                </c:pt>
                <c:pt idx="49">
                  <c:v>-1.6660410262561084E-2</c:v>
                </c:pt>
                <c:pt idx="50">
                  <c:v>-1.6785231900730842E-2</c:v>
                </c:pt>
                <c:pt idx="51">
                  <c:v>-1.6825946254811961E-2</c:v>
                </c:pt>
                <c:pt idx="52">
                  <c:v>-1.6856482020372803E-2</c:v>
                </c:pt>
                <c:pt idx="53">
                  <c:v>-1.6857017735558082E-2</c:v>
                </c:pt>
                <c:pt idx="54">
                  <c:v>-1.6874160621486972E-2</c:v>
                </c:pt>
                <c:pt idx="55">
                  <c:v>-1.6875232051857529E-2</c:v>
                </c:pt>
                <c:pt idx="56">
                  <c:v>-1.701398228484451E-2</c:v>
                </c:pt>
                <c:pt idx="57">
                  <c:v>-1.7323089946749866E-2</c:v>
                </c:pt>
                <c:pt idx="58">
                  <c:v>-1.8014162535758372E-2</c:v>
                </c:pt>
                <c:pt idx="59">
                  <c:v>-1.8082198364288669E-2</c:v>
                </c:pt>
                <c:pt idx="60">
                  <c:v>-1.8315234469884561E-2</c:v>
                </c:pt>
                <c:pt idx="61">
                  <c:v>-1.8315770185069837E-2</c:v>
                </c:pt>
                <c:pt idx="62">
                  <c:v>-1.8344698805074847E-2</c:v>
                </c:pt>
                <c:pt idx="63">
                  <c:v>-1.8345234520260122E-2</c:v>
                </c:pt>
                <c:pt idx="64">
                  <c:v>-1.8357020254336234E-2</c:v>
                </c:pt>
                <c:pt idx="65">
                  <c:v>-1.8462556145835987E-2</c:v>
                </c:pt>
                <c:pt idx="66">
                  <c:v>-1.8557913448815452E-2</c:v>
                </c:pt>
                <c:pt idx="67">
                  <c:v>-1.9782022647175483E-2</c:v>
                </c:pt>
                <c:pt idx="68">
                  <c:v>-1.9815236988662714E-2</c:v>
                </c:pt>
                <c:pt idx="69">
                  <c:v>-2.0689524171036269E-2</c:v>
                </c:pt>
                <c:pt idx="70">
                  <c:v>-2.11277391925936E-2</c:v>
                </c:pt>
                <c:pt idx="71">
                  <c:v>-2.1204882179273622E-2</c:v>
                </c:pt>
                <c:pt idx="72">
                  <c:v>-2.1856311844571562E-2</c:v>
                </c:pt>
                <c:pt idx="73">
                  <c:v>-2.1987026349779372E-2</c:v>
                </c:pt>
                <c:pt idx="74">
                  <c:v>-2.1987026349779372E-2</c:v>
                </c:pt>
                <c:pt idx="75">
                  <c:v>-2.1987026349779372E-2</c:v>
                </c:pt>
                <c:pt idx="76">
                  <c:v>-2.2160598069809419E-2</c:v>
                </c:pt>
                <c:pt idx="77">
                  <c:v>-2.2573098762473411E-2</c:v>
                </c:pt>
                <c:pt idx="78">
                  <c:v>-2.3281314237410811E-2</c:v>
                </c:pt>
                <c:pt idx="79">
                  <c:v>-2.3281314237410811E-2</c:v>
                </c:pt>
                <c:pt idx="80">
                  <c:v>-2.3281314237410811E-2</c:v>
                </c:pt>
                <c:pt idx="81">
                  <c:v>-2.3476314564851969E-2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B2-4B0A-B539-1DACD23DDECE}"/>
            </c:ext>
          </c:extLst>
        </c:ser>
        <c:ser>
          <c:idx val="8"/>
          <c:order val="8"/>
          <c:tx>
            <c:strRef>
              <c:f>'A (2)'!$W$1</c:f>
              <c:strCache>
                <c:ptCount val="1"/>
                <c:pt idx="0">
                  <c:v>Q+sine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(2)'!$V$2:$V$22</c:f>
              <c:numCache>
                <c:formatCode>General</c:formatCode>
                <c:ptCount val="21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  <c:pt idx="20">
                  <c:v>30000</c:v>
                </c:pt>
              </c:numCache>
            </c:numRef>
          </c:xVal>
          <c:yVal>
            <c:numRef>
              <c:f>'A (2)'!$W$2:$W$22</c:f>
              <c:numCache>
                <c:formatCode>0.00E+00</c:formatCode>
                <c:ptCount val="21"/>
                <c:pt idx="0">
                  <c:v>8.5466692825253432E-2</c:v>
                </c:pt>
                <c:pt idx="1">
                  <c:v>5.6493830087148533E-2</c:v>
                </c:pt>
                <c:pt idx="2">
                  <c:v>3.1239886026809154E-2</c:v>
                </c:pt>
                <c:pt idx="3">
                  <c:v>1.075375384275807E-2</c:v>
                </c:pt>
                <c:pt idx="4">
                  <c:v>-4.3250337148788703E-3</c:v>
                </c:pt>
                <c:pt idx="5">
                  <c:v>-1.3841372727093897E-2</c:v>
                </c:pt>
                <c:pt idx="6">
                  <c:v>-1.8142794210925215E-2</c:v>
                </c:pt>
                <c:pt idx="7">
                  <c:v>-1.8038670913183629E-2</c:v>
                </c:pt>
                <c:pt idx="8">
                  <c:v>-1.470521310134864E-2</c:v>
                </c:pt>
                <c:pt idx="9">
                  <c:v>-9.547404949934394E-3</c:v>
                </c:pt>
                <c:pt idx="10">
                  <c:v>-4.0340874354486654E-3</c:v>
                </c:pt>
                <c:pt idx="11">
                  <c:v>4.744542829129561E-4</c:v>
                </c:pt>
                <c:pt idx="12">
                  <c:v>2.8861611958971786E-3</c:v>
                </c:pt>
                <c:pt idx="13">
                  <c:v>2.5053863793849385E-3</c:v>
                </c:pt>
                <c:pt idx="14">
                  <c:v>-8.8544993864241722E-4</c:v>
                </c:pt>
                <c:pt idx="15">
                  <c:v>-7.0003208547635143E-3</c:v>
                </c:pt>
                <c:pt idx="16">
                  <c:v>-1.5083166640792095E-2</c:v>
                </c:pt>
                <c:pt idx="17">
                  <c:v>-2.3996641068377931E-2</c:v>
                </c:pt>
                <c:pt idx="18">
                  <c:v>-3.2355613159995321E-2</c:v>
                </c:pt>
                <c:pt idx="19">
                  <c:v>-3.868975392483643E-2</c:v>
                </c:pt>
                <c:pt idx="20">
                  <c:v>-4.1616123641302072E-2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B2-4B0A-B539-1DACD23DD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9192"/>
        <c:axId val="1"/>
      </c:scatterChart>
      <c:valAx>
        <c:axId val="793379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87766450417049"/>
              <c:y val="0.892241379310344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485634847080631E-2"/>
              <c:y val="0.392241379310344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91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608897126969417"/>
          <c:y val="0.94181034482758619"/>
          <c:w val="0.55885078776645036"/>
          <c:h val="4.310344827586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8095296911415483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5452754963173"/>
          <c:y val="0.1404494382022472"/>
          <c:w val="0.80672379245966885"/>
          <c:h val="0.6516853932584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(3)'!$H$21:$H$975</c:f>
              <c:numCache>
                <c:formatCode>General</c:formatCode>
                <c:ptCount val="955"/>
                <c:pt idx="0">
                  <c:v>3.032609999718261E-2</c:v>
                </c:pt>
                <c:pt idx="1">
                  <c:v>3.032609999718261E-2</c:v>
                </c:pt>
                <c:pt idx="2">
                  <c:v>3.032609999718261E-2</c:v>
                </c:pt>
                <c:pt idx="3">
                  <c:v>3.032609999718261E-2</c:v>
                </c:pt>
                <c:pt idx="4">
                  <c:v>3.032609999718261E-2</c:v>
                </c:pt>
                <c:pt idx="5">
                  <c:v>3.032609999718261E-2</c:v>
                </c:pt>
                <c:pt idx="6">
                  <c:v>3.032609999718261E-2</c:v>
                </c:pt>
                <c:pt idx="7">
                  <c:v>4.4757059997209581E-2</c:v>
                </c:pt>
                <c:pt idx="8">
                  <c:v>3.7896899997576838E-2</c:v>
                </c:pt>
                <c:pt idx="9">
                  <c:v>2.9815599998983089E-2</c:v>
                </c:pt>
                <c:pt idx="10">
                  <c:v>1.2571719991683494E-2</c:v>
                </c:pt>
                <c:pt idx="11">
                  <c:v>-4.2203699995297939E-3</c:v>
                </c:pt>
                <c:pt idx="12">
                  <c:v>1.7388289998052642E-2</c:v>
                </c:pt>
                <c:pt idx="13">
                  <c:v>-3.0026129999896511E-2</c:v>
                </c:pt>
                <c:pt idx="14">
                  <c:v>-1.3644320002640598E-2</c:v>
                </c:pt>
                <c:pt idx="15">
                  <c:v>-2.040236000175355E-2</c:v>
                </c:pt>
                <c:pt idx="16">
                  <c:v>-4.3079120005131699E-2</c:v>
                </c:pt>
                <c:pt idx="17">
                  <c:v>-4.6972999989520758E-3</c:v>
                </c:pt>
                <c:pt idx="18">
                  <c:v>-4.6972999989520758E-3</c:v>
                </c:pt>
                <c:pt idx="19">
                  <c:v>-1.5838800027268007E-3</c:v>
                </c:pt>
                <c:pt idx="20">
                  <c:v>-1.5003540000179783E-2</c:v>
                </c:pt>
                <c:pt idx="21">
                  <c:v>-1.4519610005663708E-2</c:v>
                </c:pt>
                <c:pt idx="22">
                  <c:v>-1.1245510002481751E-2</c:v>
                </c:pt>
                <c:pt idx="23">
                  <c:v>-2.0455340003536548E-2</c:v>
                </c:pt>
                <c:pt idx="24">
                  <c:v>3.3140000014100224E-3</c:v>
                </c:pt>
                <c:pt idx="25">
                  <c:v>-2.6258789999701548E-2</c:v>
                </c:pt>
                <c:pt idx="26">
                  <c:v>-1.3372449997405056E-2</c:v>
                </c:pt>
                <c:pt idx="27">
                  <c:v>-2.0973630002117716E-2</c:v>
                </c:pt>
                <c:pt idx="35">
                  <c:v>-6.0328000035951845E-3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CA-4FCF-B018-C20179BF7F8F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(3)'!$I$21:$I$975</c:f>
              <c:numCache>
                <c:formatCode>General</c:formatCode>
                <c:ptCount val="955"/>
                <c:pt idx="28">
                  <c:v>-1.5467340002942365E-2</c:v>
                </c:pt>
                <c:pt idx="29">
                  <c:v>-2.1178130002226681E-2</c:v>
                </c:pt>
                <c:pt idx="30">
                  <c:v>1.7990499982261099E-3</c:v>
                </c:pt>
                <c:pt idx="31">
                  <c:v>-2.4354400011361577E-3</c:v>
                </c:pt>
                <c:pt idx="32">
                  <c:v>1.0781949997181073E-2</c:v>
                </c:pt>
                <c:pt idx="33">
                  <c:v>-7.6698499979102053E-3</c:v>
                </c:pt>
                <c:pt idx="34">
                  <c:v>-6.0328000035951845E-3</c:v>
                </c:pt>
                <c:pt idx="36">
                  <c:v>-5.0573800035635941E-3</c:v>
                </c:pt>
                <c:pt idx="37">
                  <c:v>5.8008100022561848E-3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CA-4FCF-B018-C20179BF7F8F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(3)'!$J$21:$J$975</c:f>
              <c:numCache>
                <c:formatCode>General</c:formatCode>
                <c:ptCount val="955"/>
                <c:pt idx="43">
                  <c:v>6.0047299994039349E-3</c:v>
                </c:pt>
                <c:pt idx="44">
                  <c:v>6.5047299940488301E-3</c:v>
                </c:pt>
                <c:pt idx="49">
                  <c:v>2.8237200021976605E-3</c:v>
                </c:pt>
                <c:pt idx="58">
                  <c:v>-1.3684969999303576E-2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CA-4FCF-B018-C20179BF7F8F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 (3)'!$D$21:$D$45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(3)'!$K$21:$K$975</c:f>
              <c:numCache>
                <c:formatCode>General</c:formatCode>
                <c:ptCount val="955"/>
                <c:pt idx="38">
                  <c:v>-2.6459300061105751E-3</c:v>
                </c:pt>
                <c:pt idx="39">
                  <c:v>-3.1000000017229468E-3</c:v>
                </c:pt>
                <c:pt idx="40">
                  <c:v>-3.5196600001654588E-3</c:v>
                </c:pt>
                <c:pt idx="41">
                  <c:v>5.0404599969624542E-3</c:v>
                </c:pt>
                <c:pt idx="42">
                  <c:v>7.7676799992332235E-3</c:v>
                </c:pt>
                <c:pt idx="45">
                  <c:v>5.4863799960003234E-3</c:v>
                </c:pt>
                <c:pt idx="46">
                  <c:v>4.9222499947063625E-3</c:v>
                </c:pt>
                <c:pt idx="47">
                  <c:v>4.6065599963185377E-3</c:v>
                </c:pt>
                <c:pt idx="48">
                  <c:v>3.0335599949466996E-3</c:v>
                </c:pt>
                <c:pt idx="50">
                  <c:v>-1.1217220002436079E-2</c:v>
                </c:pt>
                <c:pt idx="51">
                  <c:v>-1.2243709999893326E-2</c:v>
                </c:pt>
                <c:pt idx="52">
                  <c:v>-1.3199479995819274E-2</c:v>
                </c:pt>
                <c:pt idx="53">
                  <c:v>-1.3391920001595281E-2</c:v>
                </c:pt>
                <c:pt idx="54">
                  <c:v>-1.3104019999445882E-2</c:v>
                </c:pt>
                <c:pt idx="55">
                  <c:v>-1.2999110003875103E-2</c:v>
                </c:pt>
                <c:pt idx="56">
                  <c:v>-1.2452240007405635E-2</c:v>
                </c:pt>
                <c:pt idx="57">
                  <c:v>-1.4992340002208948E-2</c:v>
                </c:pt>
                <c:pt idx="59">
                  <c:v>-1.5310120004869532E-2</c:v>
                </c:pt>
                <c:pt idx="60">
                  <c:v>-1.6325810007401742E-2</c:v>
                </c:pt>
                <c:pt idx="61">
                  <c:v>-1.5673069996410049E-2</c:v>
                </c:pt>
                <c:pt idx="62">
                  <c:v>-1.5388760002679192E-2</c:v>
                </c:pt>
                <c:pt idx="64">
                  <c:v>-1.492487000359688E-2</c:v>
                </c:pt>
                <c:pt idx="65">
                  <c:v>-1.5917690005153418E-2</c:v>
                </c:pt>
                <c:pt idx="66">
                  <c:v>-1.6769339999882504E-2</c:v>
                </c:pt>
                <c:pt idx="67">
                  <c:v>-1.6442120002466254E-2</c:v>
                </c:pt>
                <c:pt idx="68">
                  <c:v>-1.4982619999500457E-2</c:v>
                </c:pt>
                <c:pt idx="69">
                  <c:v>-2.2730919998139143E-2</c:v>
                </c:pt>
                <c:pt idx="70">
                  <c:v>-2.2525059997860808E-2</c:v>
                </c:pt>
                <c:pt idx="71">
                  <c:v>-2.2440749999077525E-2</c:v>
                </c:pt>
                <c:pt idx="72">
                  <c:v>-2.2450580006989185E-2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CA-4FCF-B018-C20179BF7F8F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(3)'!$L$21:$L$975</c:f>
              <c:numCache>
                <c:formatCode>General</c:formatCode>
                <c:ptCount val="955"/>
                <c:pt idx="63">
                  <c:v>-1.4733939999132417E-2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CA-4FCF-B018-C20179BF7F8F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Extra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(3)'!$M$21:$M$975</c:f>
              <c:numCache>
                <c:formatCode>General</c:formatCode>
                <c:ptCount val="955"/>
                <c:pt idx="73">
                  <c:v>2.3237200002768077E-3</c:v>
                </c:pt>
                <c:pt idx="74">
                  <c:v>-5.7074700016528368E-3</c:v>
                </c:pt>
                <c:pt idx="75">
                  <c:v>-5.5231599981198087E-3</c:v>
                </c:pt>
                <c:pt idx="76">
                  <c:v>-5.8479800063651055E-3</c:v>
                </c:pt>
                <c:pt idx="77">
                  <c:v>-1.1117219997686334E-2</c:v>
                </c:pt>
                <c:pt idx="78">
                  <c:v>-1.3484249997418374E-2</c:v>
                </c:pt>
                <c:pt idx="79">
                  <c:v>-1.320893999945838E-2</c:v>
                </c:pt>
                <c:pt idx="80">
                  <c:v>-1.2875399996119086E-2</c:v>
                </c:pt>
                <c:pt idx="81">
                  <c:v>-1.5368200001830701E-2</c:v>
                </c:pt>
                <c:pt idx="82">
                  <c:v>-1.5531980003288481E-2</c:v>
                </c:pt>
                <c:pt idx="83">
                  <c:v>-1.6221019999647979E-2</c:v>
                </c:pt>
                <c:pt idx="84">
                  <c:v>-1.682938000158174E-2</c:v>
                </c:pt>
                <c:pt idx="85">
                  <c:v>-1.6539379997993819E-2</c:v>
                </c:pt>
                <c:pt idx="86">
                  <c:v>-1.6379380002035759E-2</c:v>
                </c:pt>
                <c:pt idx="87">
                  <c:v>-1.7372940004861448E-2</c:v>
                </c:pt>
                <c:pt idx="88">
                  <c:v>-1.852424000389874E-2</c:v>
                </c:pt>
                <c:pt idx="89">
                  <c:v>-2.2426420000556391E-2</c:v>
                </c:pt>
                <c:pt idx="90">
                  <c:v>-2.2166420007124543E-2</c:v>
                </c:pt>
                <c:pt idx="91">
                  <c:v>-2.1966420004901011E-2</c:v>
                </c:pt>
                <c:pt idx="92">
                  <c:v>-1.4777579999645241E-2</c:v>
                </c:pt>
                <c:pt idx="93">
                  <c:v>-2.0833750000747386E-2</c:v>
                </c:pt>
                <c:pt idx="94">
                  <c:v>-2.5162150006508455E-2</c:v>
                </c:pt>
                <c:pt idx="95">
                  <c:v>-2.5377840000146534E-2</c:v>
                </c:pt>
                <c:pt idx="96">
                  <c:v>-2.44411699968623E-2</c:v>
                </c:pt>
                <c:pt idx="97">
                  <c:v>-2.545685999939451E-2</c:v>
                </c:pt>
                <c:pt idx="98">
                  <c:v>-2.6939700001094025E-2</c:v>
                </c:pt>
                <c:pt idx="99">
                  <c:v>-2.9434320007567294E-2</c:v>
                </c:pt>
                <c:pt idx="100">
                  <c:v>-2.8534320001199376E-2</c:v>
                </c:pt>
                <c:pt idx="101">
                  <c:v>-2.8947439997864421E-2</c:v>
                </c:pt>
                <c:pt idx="102">
                  <c:v>-2.8647439998167101E-2</c:v>
                </c:pt>
                <c:pt idx="103">
                  <c:v>-3.2344100000045728E-2</c:v>
                </c:pt>
                <c:pt idx="104">
                  <c:v>-3.5402350004005712E-2</c:v>
                </c:pt>
                <c:pt idx="105">
                  <c:v>-3.5392710000451189E-2</c:v>
                </c:pt>
                <c:pt idx="106">
                  <c:v>-3.6442539996642154E-2</c:v>
                </c:pt>
                <c:pt idx="107">
                  <c:v>-3.6858229999779724E-2</c:v>
                </c:pt>
                <c:pt idx="108">
                  <c:v>-4.0231710001535248E-2</c:v>
                </c:pt>
                <c:pt idx="109">
                  <c:v>-4.0001710003707558E-2</c:v>
                </c:pt>
                <c:pt idx="110">
                  <c:v>-4.1352699998242315E-2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CA-4FCF-B018-C20179BF7F8F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CA-4FCF-B018-C20179BF7F8F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(3)'!$O$21:$O$975</c:f>
              <c:numCache>
                <c:formatCode>General</c:formatCode>
                <c:ptCount val="955"/>
                <c:pt idx="0">
                  <c:v>0.13363367342259813</c:v>
                </c:pt>
                <c:pt idx="1">
                  <c:v>0.13363367342259813</c:v>
                </c:pt>
                <c:pt idx="2">
                  <c:v>0.13363367342259813</c:v>
                </c:pt>
                <c:pt idx="3">
                  <c:v>0.13363367342259813</c:v>
                </c:pt>
                <c:pt idx="4">
                  <c:v>0.13363367342259813</c:v>
                </c:pt>
                <c:pt idx="5">
                  <c:v>0.13363367342259813</c:v>
                </c:pt>
                <c:pt idx="6">
                  <c:v>0.13363367342259813</c:v>
                </c:pt>
                <c:pt idx="7">
                  <c:v>0.13140310030477845</c:v>
                </c:pt>
                <c:pt idx="8">
                  <c:v>0.12892289626041578</c:v>
                </c:pt>
                <c:pt idx="9">
                  <c:v>0.12814783249655243</c:v>
                </c:pt>
                <c:pt idx="10">
                  <c:v>0.126887598948037</c:v>
                </c:pt>
                <c:pt idx="11">
                  <c:v>0.12531633331765951</c:v>
                </c:pt>
                <c:pt idx="12">
                  <c:v>0.1234179303843527</c:v>
                </c:pt>
                <c:pt idx="13">
                  <c:v>0.10044987198976366</c:v>
                </c:pt>
                <c:pt idx="14">
                  <c:v>9.8184068700859273E-2</c:v>
                </c:pt>
                <c:pt idx="16">
                  <c:v>9.7258018489490103E-2</c:v>
                </c:pt>
                <c:pt idx="17">
                  <c:v>9.5524694072123009E-2</c:v>
                </c:pt>
                <c:pt idx="19">
                  <c:v>9.5442154814153135E-2</c:v>
                </c:pt>
                <c:pt idx="20">
                  <c:v>9.5428062745719272E-2</c:v>
                </c:pt>
                <c:pt idx="21">
                  <c:v>9.5324385385098589E-2</c:v>
                </c:pt>
                <c:pt idx="22">
                  <c:v>9.5213661990260962E-2</c:v>
                </c:pt>
                <c:pt idx="23">
                  <c:v>9.520661595604403E-2</c:v>
                </c:pt>
                <c:pt idx="24">
                  <c:v>9.3280028885869448E-2</c:v>
                </c:pt>
                <c:pt idx="25">
                  <c:v>9.268514228269642E-2</c:v>
                </c:pt>
                <c:pt idx="26">
                  <c:v>7.9988188623771619E-2</c:v>
                </c:pt>
                <c:pt idx="27">
                  <c:v>7.7550260784710584E-2</c:v>
                </c:pt>
                <c:pt idx="43">
                  <c:v>1.2368404820120867E-2</c:v>
                </c:pt>
                <c:pt idx="44">
                  <c:v>1.2368404820120867E-2</c:v>
                </c:pt>
                <c:pt idx="46">
                  <c:v>9.155413217196498E-3</c:v>
                </c:pt>
                <c:pt idx="47">
                  <c:v>9.1544066408797906E-3</c:v>
                </c:pt>
                <c:pt idx="48">
                  <c:v>7.4432269024802267E-3</c:v>
                </c:pt>
                <c:pt idx="49">
                  <c:v>6.9037019967260055E-3</c:v>
                </c:pt>
                <c:pt idx="50">
                  <c:v>-8.9257171597867183E-3</c:v>
                </c:pt>
                <c:pt idx="51">
                  <c:v>-1.0255404474154857E-2</c:v>
                </c:pt>
                <c:pt idx="52">
                  <c:v>-1.0489936755947268E-2</c:v>
                </c:pt>
                <c:pt idx="53">
                  <c:v>-1.0566436556016891E-2</c:v>
                </c:pt>
                <c:pt idx="54">
                  <c:v>-1.0657028424520397E-2</c:v>
                </c:pt>
                <c:pt idx="55">
                  <c:v>-1.0919744843180569E-2</c:v>
                </c:pt>
                <c:pt idx="56">
                  <c:v>-1.150053937791972E-2</c:v>
                </c:pt>
                <c:pt idx="57">
                  <c:v>-1.2799022826469976E-2</c:v>
                </c:pt>
                <c:pt idx="58">
                  <c:v>-1.2926858018691596E-2</c:v>
                </c:pt>
                <c:pt idx="59">
                  <c:v>-1.3364718716458543E-2</c:v>
                </c:pt>
                <c:pt idx="60">
                  <c:v>-1.336572529277525E-2</c:v>
                </c:pt>
                <c:pt idx="61">
                  <c:v>-1.342008041387735E-2</c:v>
                </c:pt>
                <c:pt idx="62">
                  <c:v>-1.3421086990194057E-2</c:v>
                </c:pt>
                <c:pt idx="63">
                  <c:v>-1.344323166916158E-2</c:v>
                </c:pt>
                <c:pt idx="64">
                  <c:v>-1.3641527203552592E-2</c:v>
                </c:pt>
                <c:pt idx="65">
                  <c:v>-1.3820697787926189E-2</c:v>
                </c:pt>
                <c:pt idx="66">
                  <c:v>-1.6120724671598557E-2</c:v>
                </c:pt>
                <c:pt idx="67">
                  <c:v>-1.6183132403234303E-2</c:v>
                </c:pt>
                <c:pt idx="68">
                  <c:v>-1.8649244379163092E-2</c:v>
                </c:pt>
                <c:pt idx="69">
                  <c:v>-2.3752586304860629E-2</c:v>
                </c:pt>
                <c:pt idx="70">
                  <c:v>-2.3758625762760874E-2</c:v>
                </c:pt>
                <c:pt idx="71">
                  <c:v>-2.3759632339077574E-2</c:v>
                </c:pt>
                <c:pt idx="72">
                  <c:v>-2.376667837329452E-2</c:v>
                </c:pt>
                <c:pt idx="73">
                  <c:v>6.9037019967260055E-3</c:v>
                </c:pt>
                <c:pt idx="74">
                  <c:v>-3.1127389308117093E-3</c:v>
                </c:pt>
                <c:pt idx="75">
                  <c:v>-3.1137455071284167E-3</c:v>
                </c:pt>
                <c:pt idx="76">
                  <c:v>-6.1113297782777812E-3</c:v>
                </c:pt>
                <c:pt idx="77">
                  <c:v>-8.9257171597867183E-3</c:v>
                </c:pt>
                <c:pt idx="78">
                  <c:v>-1.0623811406069113E-2</c:v>
                </c:pt>
                <c:pt idx="79">
                  <c:v>-1.062481798238582E-2</c:v>
                </c:pt>
                <c:pt idx="80">
                  <c:v>-1.0659041577153812E-2</c:v>
                </c:pt>
                <c:pt idx="81">
                  <c:v>-1.782586495209789E-2</c:v>
                </c:pt>
                <c:pt idx="82">
                  <c:v>-1.8794191368768705E-2</c:v>
                </c:pt>
                <c:pt idx="83">
                  <c:v>-2.0018188169882753E-2</c:v>
                </c:pt>
                <c:pt idx="84">
                  <c:v>-2.0263792791158919E-2</c:v>
                </c:pt>
                <c:pt idx="85">
                  <c:v>-2.0263792791158919E-2</c:v>
                </c:pt>
                <c:pt idx="86">
                  <c:v>-2.0263792791158919E-2</c:v>
                </c:pt>
                <c:pt idx="87">
                  <c:v>-2.0589923517771544E-2</c:v>
                </c:pt>
                <c:pt idx="88">
                  <c:v>-2.1364987281634884E-2</c:v>
                </c:pt>
                <c:pt idx="89">
                  <c:v>-2.2695681172319723E-2</c:v>
                </c:pt>
                <c:pt idx="90">
                  <c:v>-2.2695681172319723E-2</c:v>
                </c:pt>
                <c:pt idx="91">
                  <c:v>-2.2695681172319723E-2</c:v>
                </c:pt>
                <c:pt idx="92">
                  <c:v>-2.3062074951600578E-2</c:v>
                </c:pt>
                <c:pt idx="93">
                  <c:v>-2.3457659444065887E-2</c:v>
                </c:pt>
                <c:pt idx="94">
                  <c:v>-2.583317955149117E-2</c:v>
                </c:pt>
                <c:pt idx="95">
                  <c:v>-2.583418612780787E-2</c:v>
                </c:pt>
                <c:pt idx="96">
                  <c:v>-2.599221860953066E-2</c:v>
                </c:pt>
                <c:pt idx="97">
                  <c:v>-2.599322518584736E-2</c:v>
                </c:pt>
                <c:pt idx="98">
                  <c:v>-2.8243929830001152E-2</c:v>
                </c:pt>
                <c:pt idx="99">
                  <c:v>-2.8644547204049992E-2</c:v>
                </c:pt>
                <c:pt idx="100">
                  <c:v>-2.8644547204049992E-2</c:v>
                </c:pt>
                <c:pt idx="101">
                  <c:v>-2.8692862867251867E-2</c:v>
                </c:pt>
                <c:pt idx="102">
                  <c:v>-2.8692862867251867E-2</c:v>
                </c:pt>
                <c:pt idx="103">
                  <c:v>-3.1022080464108689E-2</c:v>
                </c:pt>
                <c:pt idx="104">
                  <c:v>-3.2456451715414211E-2</c:v>
                </c:pt>
                <c:pt idx="105">
                  <c:v>-3.2500741073349257E-2</c:v>
                </c:pt>
                <c:pt idx="106">
                  <c:v>-3.3514363424271831E-2</c:v>
                </c:pt>
                <c:pt idx="107">
                  <c:v>-3.3515370000588532E-2</c:v>
                </c:pt>
                <c:pt idx="108">
                  <c:v>-3.5621127655136711E-2</c:v>
                </c:pt>
                <c:pt idx="109">
                  <c:v>-3.5621127655136711E-2</c:v>
                </c:pt>
                <c:pt idx="110">
                  <c:v>-3.5994567468634497E-2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CA-4FCF-B018-C20179BF7F8F}"/>
            </c:ext>
          </c:extLst>
        </c:ser>
        <c:ser>
          <c:idx val="8"/>
          <c:order val="8"/>
          <c:tx>
            <c:strRef>
              <c:f>'A (3)'!$Y$1</c:f>
              <c:strCache>
                <c:ptCount val="1"/>
                <c:pt idx="0">
                  <c:v>Q+sine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(3)'!$X$2:$X$22</c:f>
              <c:numCache>
                <c:formatCode>General</c:formatCode>
                <c:ptCount val="21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  <c:pt idx="20">
                  <c:v>30000</c:v>
                </c:pt>
              </c:numCache>
            </c:numRef>
          </c:xVal>
          <c:yVal>
            <c:numRef>
              <c:f>'A (3)'!$Y$2:$Y$22</c:f>
              <c:numCache>
                <c:formatCode>0.00E+00</c:formatCode>
                <c:ptCount val="21"/>
                <c:pt idx="0">
                  <c:v>7.4116176111692647E-2</c:v>
                </c:pt>
                <c:pt idx="1">
                  <c:v>7.1164654215650464E-2</c:v>
                </c:pt>
                <c:pt idx="2">
                  <c:v>6.4765509934647483E-2</c:v>
                </c:pt>
                <c:pt idx="3">
                  <c:v>5.5048832230033068E-2</c:v>
                </c:pt>
                <c:pt idx="4">
                  <c:v>4.2695655329056864E-2</c:v>
                </c:pt>
                <c:pt idx="5">
                  <c:v>2.8830804258237454E-2</c:v>
                </c:pt>
                <c:pt idx="6">
                  <c:v>1.4845913979629789E-2</c:v>
                </c:pt>
                <c:pt idx="7">
                  <c:v>2.1804684397630347E-3</c:v>
                </c:pt>
                <c:pt idx="8">
                  <c:v>-7.904688978671302E-3</c:v>
                </c:pt>
                <c:pt idx="9">
                  <c:v>-1.4525737556825478E-2</c:v>
                </c:pt>
                <c:pt idx="10">
                  <c:v>-1.731494029409849E-2</c:v>
                </c:pt>
                <c:pt idx="11">
                  <c:v>-1.6478503940104111E-2</c:v>
                </c:pt>
                <c:pt idx="12">
                  <c:v>-1.2764134260784495E-2</c:v>
                </c:pt>
                <c:pt idx="13">
                  <c:v>-7.3433914188875482E-3</c:v>
                </c:pt>
                <c:pt idx="14">
                  <c:v>-1.6273557667528509E-3</c:v>
                </c:pt>
                <c:pt idx="15">
                  <c:v>2.9553926579139276E-3</c:v>
                </c:pt>
                <c:pt idx="16">
                  <c:v>5.1835480506716124E-3</c:v>
                </c:pt>
                <c:pt idx="17">
                  <c:v>4.2352400663616327E-3</c:v>
                </c:pt>
                <c:pt idx="18">
                  <c:v>-1.8265244752615345E-4</c:v>
                </c:pt>
                <c:pt idx="19">
                  <c:v>-7.7883815357320217E-3</c:v>
                </c:pt>
                <c:pt idx="20">
                  <c:v>-1.7769660582452551E-2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CA-4FCF-B018-C20179BF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1648"/>
        <c:axId val="1"/>
      </c:scatterChart>
      <c:valAx>
        <c:axId val="7933716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0633744311375"/>
              <c:y val="0.86797752808988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20168067226892E-2"/>
              <c:y val="0.36235955056179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16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204481792717087"/>
          <c:y val="0.9269662921348315"/>
          <c:w val="0.83613445378151263"/>
          <c:h val="0.983146067415730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41403865717192267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694811800610378E-2"/>
          <c:y val="0.15960937437871281"/>
          <c:w val="0.85249237029501523"/>
          <c:h val="0.60586415580490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(3)'!$H$21:$H$975</c:f>
              <c:numCache>
                <c:formatCode>General</c:formatCode>
                <c:ptCount val="955"/>
                <c:pt idx="0">
                  <c:v>3.032609999718261E-2</c:v>
                </c:pt>
                <c:pt idx="1">
                  <c:v>3.032609999718261E-2</c:v>
                </c:pt>
                <c:pt idx="2">
                  <c:v>3.032609999718261E-2</c:v>
                </c:pt>
                <c:pt idx="3">
                  <c:v>3.032609999718261E-2</c:v>
                </c:pt>
                <c:pt idx="4">
                  <c:v>3.032609999718261E-2</c:v>
                </c:pt>
                <c:pt idx="5">
                  <c:v>3.032609999718261E-2</c:v>
                </c:pt>
                <c:pt idx="6">
                  <c:v>3.032609999718261E-2</c:v>
                </c:pt>
                <c:pt idx="7">
                  <c:v>4.4757059997209581E-2</c:v>
                </c:pt>
                <c:pt idx="8">
                  <c:v>3.7896899997576838E-2</c:v>
                </c:pt>
                <c:pt idx="9">
                  <c:v>2.9815599998983089E-2</c:v>
                </c:pt>
                <c:pt idx="10">
                  <c:v>1.2571719991683494E-2</c:v>
                </c:pt>
                <c:pt idx="11">
                  <c:v>-4.2203699995297939E-3</c:v>
                </c:pt>
                <c:pt idx="12">
                  <c:v>1.7388289998052642E-2</c:v>
                </c:pt>
                <c:pt idx="13">
                  <c:v>-3.0026129999896511E-2</c:v>
                </c:pt>
                <c:pt idx="14">
                  <c:v>-1.3644320002640598E-2</c:v>
                </c:pt>
                <c:pt idx="15">
                  <c:v>-2.040236000175355E-2</c:v>
                </c:pt>
                <c:pt idx="16">
                  <c:v>-4.3079120005131699E-2</c:v>
                </c:pt>
                <c:pt idx="17">
                  <c:v>-4.6972999989520758E-3</c:v>
                </c:pt>
                <c:pt idx="18">
                  <c:v>-4.6972999989520758E-3</c:v>
                </c:pt>
                <c:pt idx="19">
                  <c:v>-1.5838800027268007E-3</c:v>
                </c:pt>
                <c:pt idx="20">
                  <c:v>-1.5003540000179783E-2</c:v>
                </c:pt>
                <c:pt idx="21">
                  <c:v>-1.4519610005663708E-2</c:v>
                </c:pt>
                <c:pt idx="22">
                  <c:v>-1.1245510002481751E-2</c:v>
                </c:pt>
                <c:pt idx="23">
                  <c:v>-2.0455340003536548E-2</c:v>
                </c:pt>
                <c:pt idx="24">
                  <c:v>3.3140000014100224E-3</c:v>
                </c:pt>
                <c:pt idx="25">
                  <c:v>-2.6258789999701548E-2</c:v>
                </c:pt>
                <c:pt idx="26">
                  <c:v>-1.3372449997405056E-2</c:v>
                </c:pt>
                <c:pt idx="27">
                  <c:v>-2.0973630002117716E-2</c:v>
                </c:pt>
                <c:pt idx="35">
                  <c:v>-6.0328000035951845E-3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C1-4110-972F-BE7FC610421D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(3)'!$I$21:$I$975</c:f>
              <c:numCache>
                <c:formatCode>General</c:formatCode>
                <c:ptCount val="955"/>
                <c:pt idx="28">
                  <c:v>-1.5467340002942365E-2</c:v>
                </c:pt>
                <c:pt idx="29">
                  <c:v>-2.1178130002226681E-2</c:v>
                </c:pt>
                <c:pt idx="30">
                  <c:v>1.7990499982261099E-3</c:v>
                </c:pt>
                <c:pt idx="31">
                  <c:v>-2.4354400011361577E-3</c:v>
                </c:pt>
                <c:pt idx="32">
                  <c:v>1.0781949997181073E-2</c:v>
                </c:pt>
                <c:pt idx="33">
                  <c:v>-7.6698499979102053E-3</c:v>
                </c:pt>
                <c:pt idx="34">
                  <c:v>-6.0328000035951845E-3</c:v>
                </c:pt>
                <c:pt idx="36">
                  <c:v>-5.0573800035635941E-3</c:v>
                </c:pt>
                <c:pt idx="37">
                  <c:v>5.8008100022561848E-3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C1-4110-972F-BE7FC610421D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(3)'!$J$21:$J$975</c:f>
              <c:numCache>
                <c:formatCode>General</c:formatCode>
                <c:ptCount val="955"/>
                <c:pt idx="43">
                  <c:v>6.0047299994039349E-3</c:v>
                </c:pt>
                <c:pt idx="44">
                  <c:v>6.5047299940488301E-3</c:v>
                </c:pt>
                <c:pt idx="49">
                  <c:v>2.8237200021976605E-3</c:v>
                </c:pt>
                <c:pt idx="58">
                  <c:v>-1.3684969999303576E-2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C1-4110-972F-BE7FC610421D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 (3)'!$D$21:$D$45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(3)'!$K$21:$K$975</c:f>
              <c:numCache>
                <c:formatCode>General</c:formatCode>
                <c:ptCount val="955"/>
                <c:pt idx="38">
                  <c:v>-2.6459300061105751E-3</c:v>
                </c:pt>
                <c:pt idx="39">
                  <c:v>-3.1000000017229468E-3</c:v>
                </c:pt>
                <c:pt idx="40">
                  <c:v>-3.5196600001654588E-3</c:v>
                </c:pt>
                <c:pt idx="41">
                  <c:v>5.0404599969624542E-3</c:v>
                </c:pt>
                <c:pt idx="42">
                  <c:v>7.7676799992332235E-3</c:v>
                </c:pt>
                <c:pt idx="45">
                  <c:v>5.4863799960003234E-3</c:v>
                </c:pt>
                <c:pt idx="46">
                  <c:v>4.9222499947063625E-3</c:v>
                </c:pt>
                <c:pt idx="47">
                  <c:v>4.6065599963185377E-3</c:v>
                </c:pt>
                <c:pt idx="48">
                  <c:v>3.0335599949466996E-3</c:v>
                </c:pt>
                <c:pt idx="50">
                  <c:v>-1.1217220002436079E-2</c:v>
                </c:pt>
                <c:pt idx="51">
                  <c:v>-1.2243709999893326E-2</c:v>
                </c:pt>
                <c:pt idx="52">
                  <c:v>-1.3199479995819274E-2</c:v>
                </c:pt>
                <c:pt idx="53">
                  <c:v>-1.3391920001595281E-2</c:v>
                </c:pt>
                <c:pt idx="54">
                  <c:v>-1.3104019999445882E-2</c:v>
                </c:pt>
                <c:pt idx="55">
                  <c:v>-1.2999110003875103E-2</c:v>
                </c:pt>
                <c:pt idx="56">
                  <c:v>-1.2452240007405635E-2</c:v>
                </c:pt>
                <c:pt idx="57">
                  <c:v>-1.4992340002208948E-2</c:v>
                </c:pt>
                <c:pt idx="59">
                  <c:v>-1.5310120004869532E-2</c:v>
                </c:pt>
                <c:pt idx="60">
                  <c:v>-1.6325810007401742E-2</c:v>
                </c:pt>
                <c:pt idx="61">
                  <c:v>-1.5673069996410049E-2</c:v>
                </c:pt>
                <c:pt idx="62">
                  <c:v>-1.5388760002679192E-2</c:v>
                </c:pt>
                <c:pt idx="64">
                  <c:v>-1.492487000359688E-2</c:v>
                </c:pt>
                <c:pt idx="65">
                  <c:v>-1.5917690005153418E-2</c:v>
                </c:pt>
                <c:pt idx="66">
                  <c:v>-1.6769339999882504E-2</c:v>
                </c:pt>
                <c:pt idx="67">
                  <c:v>-1.6442120002466254E-2</c:v>
                </c:pt>
                <c:pt idx="68">
                  <c:v>-1.4982619999500457E-2</c:v>
                </c:pt>
                <c:pt idx="69">
                  <c:v>-2.2730919998139143E-2</c:v>
                </c:pt>
                <c:pt idx="70">
                  <c:v>-2.2525059997860808E-2</c:v>
                </c:pt>
                <c:pt idx="71">
                  <c:v>-2.2440749999077525E-2</c:v>
                </c:pt>
                <c:pt idx="72">
                  <c:v>-2.2450580006989185E-2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C1-4110-972F-BE7FC610421D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(3)'!$L$21:$L$975</c:f>
              <c:numCache>
                <c:formatCode>General</c:formatCode>
                <c:ptCount val="955"/>
                <c:pt idx="63">
                  <c:v>-1.4733939999132417E-2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C1-4110-972F-BE7FC610421D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Extra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(3)'!$M$21:$M$975</c:f>
              <c:numCache>
                <c:formatCode>General</c:formatCode>
                <c:ptCount val="955"/>
                <c:pt idx="73">
                  <c:v>2.3237200002768077E-3</c:v>
                </c:pt>
                <c:pt idx="74">
                  <c:v>-5.7074700016528368E-3</c:v>
                </c:pt>
                <c:pt idx="75">
                  <c:v>-5.5231599981198087E-3</c:v>
                </c:pt>
                <c:pt idx="76">
                  <c:v>-5.8479800063651055E-3</c:v>
                </c:pt>
                <c:pt idx="77">
                  <c:v>-1.1117219997686334E-2</c:v>
                </c:pt>
                <c:pt idx="78">
                  <c:v>-1.3484249997418374E-2</c:v>
                </c:pt>
                <c:pt idx="79">
                  <c:v>-1.320893999945838E-2</c:v>
                </c:pt>
                <c:pt idx="80">
                  <c:v>-1.2875399996119086E-2</c:v>
                </c:pt>
                <c:pt idx="81">
                  <c:v>-1.5368200001830701E-2</c:v>
                </c:pt>
                <c:pt idx="82">
                  <c:v>-1.5531980003288481E-2</c:v>
                </c:pt>
                <c:pt idx="83">
                  <c:v>-1.6221019999647979E-2</c:v>
                </c:pt>
                <c:pt idx="84">
                  <c:v>-1.682938000158174E-2</c:v>
                </c:pt>
                <c:pt idx="85">
                  <c:v>-1.6539379997993819E-2</c:v>
                </c:pt>
                <c:pt idx="86">
                  <c:v>-1.6379380002035759E-2</c:v>
                </c:pt>
                <c:pt idx="87">
                  <c:v>-1.7372940004861448E-2</c:v>
                </c:pt>
                <c:pt idx="88">
                  <c:v>-1.852424000389874E-2</c:v>
                </c:pt>
                <c:pt idx="89">
                  <c:v>-2.2426420000556391E-2</c:v>
                </c:pt>
                <c:pt idx="90">
                  <c:v>-2.2166420007124543E-2</c:v>
                </c:pt>
                <c:pt idx="91">
                  <c:v>-2.1966420004901011E-2</c:v>
                </c:pt>
                <c:pt idx="92">
                  <c:v>-1.4777579999645241E-2</c:v>
                </c:pt>
                <c:pt idx="93">
                  <c:v>-2.0833750000747386E-2</c:v>
                </c:pt>
                <c:pt idx="94">
                  <c:v>-2.5162150006508455E-2</c:v>
                </c:pt>
                <c:pt idx="95">
                  <c:v>-2.5377840000146534E-2</c:v>
                </c:pt>
                <c:pt idx="96">
                  <c:v>-2.44411699968623E-2</c:v>
                </c:pt>
                <c:pt idx="97">
                  <c:v>-2.545685999939451E-2</c:v>
                </c:pt>
                <c:pt idx="98">
                  <c:v>-2.6939700001094025E-2</c:v>
                </c:pt>
                <c:pt idx="99">
                  <c:v>-2.9434320007567294E-2</c:v>
                </c:pt>
                <c:pt idx="100">
                  <c:v>-2.8534320001199376E-2</c:v>
                </c:pt>
                <c:pt idx="101">
                  <c:v>-2.8947439997864421E-2</c:v>
                </c:pt>
                <c:pt idx="102">
                  <c:v>-2.8647439998167101E-2</c:v>
                </c:pt>
                <c:pt idx="103">
                  <c:v>-3.2344100000045728E-2</c:v>
                </c:pt>
                <c:pt idx="104">
                  <c:v>-3.5402350004005712E-2</c:v>
                </c:pt>
                <c:pt idx="105">
                  <c:v>-3.5392710000451189E-2</c:v>
                </c:pt>
                <c:pt idx="106">
                  <c:v>-3.6442539996642154E-2</c:v>
                </c:pt>
                <c:pt idx="107">
                  <c:v>-3.6858229999779724E-2</c:v>
                </c:pt>
                <c:pt idx="108">
                  <c:v>-4.0231710001535248E-2</c:v>
                </c:pt>
                <c:pt idx="109">
                  <c:v>-4.0001710003707558E-2</c:v>
                </c:pt>
                <c:pt idx="110">
                  <c:v>-4.1352699998242315E-2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C1-4110-972F-BE7FC610421D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C1-4110-972F-BE7FC610421D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(3)'!$O$21:$O$975</c:f>
              <c:numCache>
                <c:formatCode>General</c:formatCode>
                <c:ptCount val="955"/>
                <c:pt idx="0">
                  <c:v>0.13363367342259813</c:v>
                </c:pt>
                <c:pt idx="1">
                  <c:v>0.13363367342259813</c:v>
                </c:pt>
                <c:pt idx="2">
                  <c:v>0.13363367342259813</c:v>
                </c:pt>
                <c:pt idx="3">
                  <c:v>0.13363367342259813</c:v>
                </c:pt>
                <c:pt idx="4">
                  <c:v>0.13363367342259813</c:v>
                </c:pt>
                <c:pt idx="5">
                  <c:v>0.13363367342259813</c:v>
                </c:pt>
                <c:pt idx="6">
                  <c:v>0.13363367342259813</c:v>
                </c:pt>
                <c:pt idx="7">
                  <c:v>0.13140310030477845</c:v>
                </c:pt>
                <c:pt idx="8">
                  <c:v>0.12892289626041578</c:v>
                </c:pt>
                <c:pt idx="9">
                  <c:v>0.12814783249655243</c:v>
                </c:pt>
                <c:pt idx="10">
                  <c:v>0.126887598948037</c:v>
                </c:pt>
                <c:pt idx="11">
                  <c:v>0.12531633331765951</c:v>
                </c:pt>
                <c:pt idx="12">
                  <c:v>0.1234179303843527</c:v>
                </c:pt>
                <c:pt idx="13">
                  <c:v>0.10044987198976366</c:v>
                </c:pt>
                <c:pt idx="14">
                  <c:v>9.8184068700859273E-2</c:v>
                </c:pt>
                <c:pt idx="16">
                  <c:v>9.7258018489490103E-2</c:v>
                </c:pt>
                <c:pt idx="17">
                  <c:v>9.5524694072123009E-2</c:v>
                </c:pt>
                <c:pt idx="19">
                  <c:v>9.5442154814153135E-2</c:v>
                </c:pt>
                <c:pt idx="20">
                  <c:v>9.5428062745719272E-2</c:v>
                </c:pt>
                <c:pt idx="21">
                  <c:v>9.5324385385098589E-2</c:v>
                </c:pt>
                <c:pt idx="22">
                  <c:v>9.5213661990260962E-2</c:v>
                </c:pt>
                <c:pt idx="23">
                  <c:v>9.520661595604403E-2</c:v>
                </c:pt>
                <c:pt idx="24">
                  <c:v>9.3280028885869448E-2</c:v>
                </c:pt>
                <c:pt idx="25">
                  <c:v>9.268514228269642E-2</c:v>
                </c:pt>
                <c:pt idx="26">
                  <c:v>7.9988188623771619E-2</c:v>
                </c:pt>
                <c:pt idx="27">
                  <c:v>7.7550260784710584E-2</c:v>
                </c:pt>
                <c:pt idx="43">
                  <c:v>1.2368404820120867E-2</c:v>
                </c:pt>
                <c:pt idx="44">
                  <c:v>1.2368404820120867E-2</c:v>
                </c:pt>
                <c:pt idx="46">
                  <c:v>9.155413217196498E-3</c:v>
                </c:pt>
                <c:pt idx="47">
                  <c:v>9.1544066408797906E-3</c:v>
                </c:pt>
                <c:pt idx="48">
                  <c:v>7.4432269024802267E-3</c:v>
                </c:pt>
                <c:pt idx="49">
                  <c:v>6.9037019967260055E-3</c:v>
                </c:pt>
                <c:pt idx="50">
                  <c:v>-8.9257171597867183E-3</c:v>
                </c:pt>
                <c:pt idx="51">
                  <c:v>-1.0255404474154857E-2</c:v>
                </c:pt>
                <c:pt idx="52">
                  <c:v>-1.0489936755947268E-2</c:v>
                </c:pt>
                <c:pt idx="53">
                  <c:v>-1.0566436556016891E-2</c:v>
                </c:pt>
                <c:pt idx="54">
                  <c:v>-1.0657028424520397E-2</c:v>
                </c:pt>
                <c:pt idx="55">
                  <c:v>-1.0919744843180569E-2</c:v>
                </c:pt>
                <c:pt idx="56">
                  <c:v>-1.150053937791972E-2</c:v>
                </c:pt>
                <c:pt idx="57">
                  <c:v>-1.2799022826469976E-2</c:v>
                </c:pt>
                <c:pt idx="58">
                  <c:v>-1.2926858018691596E-2</c:v>
                </c:pt>
                <c:pt idx="59">
                  <c:v>-1.3364718716458543E-2</c:v>
                </c:pt>
                <c:pt idx="60">
                  <c:v>-1.336572529277525E-2</c:v>
                </c:pt>
                <c:pt idx="61">
                  <c:v>-1.342008041387735E-2</c:v>
                </c:pt>
                <c:pt idx="62">
                  <c:v>-1.3421086990194057E-2</c:v>
                </c:pt>
                <c:pt idx="63">
                  <c:v>-1.344323166916158E-2</c:v>
                </c:pt>
                <c:pt idx="64">
                  <c:v>-1.3641527203552592E-2</c:v>
                </c:pt>
                <c:pt idx="65">
                  <c:v>-1.3820697787926189E-2</c:v>
                </c:pt>
                <c:pt idx="66">
                  <c:v>-1.6120724671598557E-2</c:v>
                </c:pt>
                <c:pt idx="67">
                  <c:v>-1.6183132403234303E-2</c:v>
                </c:pt>
                <c:pt idx="68">
                  <c:v>-1.8649244379163092E-2</c:v>
                </c:pt>
                <c:pt idx="69">
                  <c:v>-2.3752586304860629E-2</c:v>
                </c:pt>
                <c:pt idx="70">
                  <c:v>-2.3758625762760874E-2</c:v>
                </c:pt>
                <c:pt idx="71">
                  <c:v>-2.3759632339077574E-2</c:v>
                </c:pt>
                <c:pt idx="72">
                  <c:v>-2.376667837329452E-2</c:v>
                </c:pt>
                <c:pt idx="73">
                  <c:v>6.9037019967260055E-3</c:v>
                </c:pt>
                <c:pt idx="74">
                  <c:v>-3.1127389308117093E-3</c:v>
                </c:pt>
                <c:pt idx="75">
                  <c:v>-3.1137455071284167E-3</c:v>
                </c:pt>
                <c:pt idx="76">
                  <c:v>-6.1113297782777812E-3</c:v>
                </c:pt>
                <c:pt idx="77">
                  <c:v>-8.9257171597867183E-3</c:v>
                </c:pt>
                <c:pt idx="78">
                  <c:v>-1.0623811406069113E-2</c:v>
                </c:pt>
                <c:pt idx="79">
                  <c:v>-1.062481798238582E-2</c:v>
                </c:pt>
                <c:pt idx="80">
                  <c:v>-1.0659041577153812E-2</c:v>
                </c:pt>
                <c:pt idx="81">
                  <c:v>-1.782586495209789E-2</c:v>
                </c:pt>
                <c:pt idx="82">
                  <c:v>-1.8794191368768705E-2</c:v>
                </c:pt>
                <c:pt idx="83">
                  <c:v>-2.0018188169882753E-2</c:v>
                </c:pt>
                <c:pt idx="84">
                  <c:v>-2.0263792791158919E-2</c:v>
                </c:pt>
                <c:pt idx="85">
                  <c:v>-2.0263792791158919E-2</c:v>
                </c:pt>
                <c:pt idx="86">
                  <c:v>-2.0263792791158919E-2</c:v>
                </c:pt>
                <c:pt idx="87">
                  <c:v>-2.0589923517771544E-2</c:v>
                </c:pt>
                <c:pt idx="88">
                  <c:v>-2.1364987281634884E-2</c:v>
                </c:pt>
                <c:pt idx="89">
                  <c:v>-2.2695681172319723E-2</c:v>
                </c:pt>
                <c:pt idx="90">
                  <c:v>-2.2695681172319723E-2</c:v>
                </c:pt>
                <c:pt idx="91">
                  <c:v>-2.2695681172319723E-2</c:v>
                </c:pt>
                <c:pt idx="92">
                  <c:v>-2.3062074951600578E-2</c:v>
                </c:pt>
                <c:pt idx="93">
                  <c:v>-2.3457659444065887E-2</c:v>
                </c:pt>
                <c:pt idx="94">
                  <c:v>-2.583317955149117E-2</c:v>
                </c:pt>
                <c:pt idx="95">
                  <c:v>-2.583418612780787E-2</c:v>
                </c:pt>
                <c:pt idx="96">
                  <c:v>-2.599221860953066E-2</c:v>
                </c:pt>
                <c:pt idx="97">
                  <c:v>-2.599322518584736E-2</c:v>
                </c:pt>
                <c:pt idx="98">
                  <c:v>-2.8243929830001152E-2</c:v>
                </c:pt>
                <c:pt idx="99">
                  <c:v>-2.8644547204049992E-2</c:v>
                </c:pt>
                <c:pt idx="100">
                  <c:v>-2.8644547204049992E-2</c:v>
                </c:pt>
                <c:pt idx="101">
                  <c:v>-2.8692862867251867E-2</c:v>
                </c:pt>
                <c:pt idx="102">
                  <c:v>-2.8692862867251867E-2</c:v>
                </c:pt>
                <c:pt idx="103">
                  <c:v>-3.1022080464108689E-2</c:v>
                </c:pt>
                <c:pt idx="104">
                  <c:v>-3.2456451715414211E-2</c:v>
                </c:pt>
                <c:pt idx="105">
                  <c:v>-3.2500741073349257E-2</c:v>
                </c:pt>
                <c:pt idx="106">
                  <c:v>-3.3514363424271831E-2</c:v>
                </c:pt>
                <c:pt idx="107">
                  <c:v>-3.3515370000588532E-2</c:v>
                </c:pt>
                <c:pt idx="108">
                  <c:v>-3.5621127655136711E-2</c:v>
                </c:pt>
                <c:pt idx="109">
                  <c:v>-3.5621127655136711E-2</c:v>
                </c:pt>
                <c:pt idx="110">
                  <c:v>-3.5994567468634497E-2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C1-4110-972F-BE7FC610421D}"/>
            </c:ext>
          </c:extLst>
        </c:ser>
        <c:ser>
          <c:idx val="8"/>
          <c:order val="8"/>
          <c:tx>
            <c:strRef>
              <c:f>'A (3)'!$Y$1</c:f>
              <c:strCache>
                <c:ptCount val="1"/>
                <c:pt idx="0">
                  <c:v>Q+sine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(3)'!$X$2:$X$28</c:f>
              <c:numCache>
                <c:formatCode>General</c:formatCode>
                <c:ptCount val="27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  <c:pt idx="20">
                  <c:v>30000</c:v>
                </c:pt>
                <c:pt idx="21">
                  <c:v>35000</c:v>
                </c:pt>
                <c:pt idx="22">
                  <c:v>40000</c:v>
                </c:pt>
                <c:pt idx="23">
                  <c:v>45000</c:v>
                </c:pt>
                <c:pt idx="24">
                  <c:v>50000</c:v>
                </c:pt>
                <c:pt idx="25">
                  <c:v>55000</c:v>
                </c:pt>
                <c:pt idx="26">
                  <c:v>60000</c:v>
                </c:pt>
              </c:numCache>
            </c:numRef>
          </c:xVal>
          <c:yVal>
            <c:numRef>
              <c:f>'A (3)'!$Y$2:$Y$28</c:f>
              <c:numCache>
                <c:formatCode>0.00E+00</c:formatCode>
                <c:ptCount val="27"/>
                <c:pt idx="0">
                  <c:v>7.4116176111692647E-2</c:v>
                </c:pt>
                <c:pt idx="1">
                  <c:v>7.1164654215650464E-2</c:v>
                </c:pt>
                <c:pt idx="2">
                  <c:v>6.4765509934647483E-2</c:v>
                </c:pt>
                <c:pt idx="3">
                  <c:v>5.5048832230033068E-2</c:v>
                </c:pt>
                <c:pt idx="4">
                  <c:v>4.2695655329056864E-2</c:v>
                </c:pt>
                <c:pt idx="5">
                  <c:v>2.8830804258237454E-2</c:v>
                </c:pt>
                <c:pt idx="6">
                  <c:v>1.4845913979629789E-2</c:v>
                </c:pt>
                <c:pt idx="7">
                  <c:v>2.1804684397630347E-3</c:v>
                </c:pt>
                <c:pt idx="8">
                  <c:v>-7.904688978671302E-3</c:v>
                </c:pt>
                <c:pt idx="9">
                  <c:v>-1.4525737556825478E-2</c:v>
                </c:pt>
                <c:pt idx="10">
                  <c:v>-1.731494029409849E-2</c:v>
                </c:pt>
                <c:pt idx="11">
                  <c:v>-1.6478503940104111E-2</c:v>
                </c:pt>
                <c:pt idx="12">
                  <c:v>-1.2764134260784495E-2</c:v>
                </c:pt>
                <c:pt idx="13">
                  <c:v>-7.3433914188875482E-3</c:v>
                </c:pt>
                <c:pt idx="14">
                  <c:v>-1.6273557667528509E-3</c:v>
                </c:pt>
                <c:pt idx="15">
                  <c:v>2.9553926579139276E-3</c:v>
                </c:pt>
                <c:pt idx="16">
                  <c:v>5.1835480506716124E-3</c:v>
                </c:pt>
                <c:pt idx="17">
                  <c:v>4.2352400663616327E-3</c:v>
                </c:pt>
                <c:pt idx="18">
                  <c:v>-1.8265244752615345E-4</c:v>
                </c:pt>
                <c:pt idx="19">
                  <c:v>-7.7883815357320217E-3</c:v>
                </c:pt>
                <c:pt idx="20">
                  <c:v>-1.7769660582452551E-2</c:v>
                </c:pt>
                <c:pt idx="21">
                  <c:v>-2.8911470133112051E-2</c:v>
                </c:pt>
                <c:pt idx="22">
                  <c:v>-3.9787230021096319E-2</c:v>
                </c:pt>
                <c:pt idx="23">
                  <c:v>-4.8983258625075951E-2</c:v>
                </c:pt>
                <c:pt idx="24">
                  <c:v>-5.5321202658962468E-2</c:v>
                </c:pt>
                <c:pt idx="25">
                  <c:v>-5.8043440214548297E-2</c:v>
                </c:pt>
                <c:pt idx="26">
                  <c:v>-5.6932285594735163E-2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C1-4110-972F-BE7FC6104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8376"/>
        <c:axId val="1"/>
      </c:scatterChart>
      <c:valAx>
        <c:axId val="793388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62970498474058"/>
              <c:y val="0.853421563346926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60935910478125E-2"/>
              <c:y val="0.342020227927535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83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430315361139369"/>
          <c:y val="0.91530944625407162"/>
          <c:w val="0.52594099694811802"/>
          <c:h val="6.5146579804560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676275</xdr:colOff>
      <xdr:row>0</xdr:row>
      <xdr:rowOff>57150</xdr:rowOff>
    </xdr:from>
    <xdr:to>
      <xdr:col>25</xdr:col>
      <xdr:colOff>400050</xdr:colOff>
      <xdr:row>18</xdr:row>
      <xdr:rowOff>85725</xdr:rowOff>
    </xdr:to>
    <xdr:graphicFrame macro="">
      <xdr:nvGraphicFramePr>
        <xdr:cNvPr id="8204" name="Chart 1">
          <a:extLst>
            <a:ext uri="{FF2B5EF4-FFF2-40B4-BE49-F238E27FC236}">
              <a16:creationId xmlns:a16="http://schemas.microsoft.com/office/drawing/2014/main" id="{0E16F5E2-05DE-657C-CA93-61E8EB6DF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133350</xdr:colOff>
      <xdr:row>0</xdr:row>
      <xdr:rowOff>0</xdr:rowOff>
    </xdr:from>
    <xdr:to>
      <xdr:col>16</xdr:col>
      <xdr:colOff>561974</xdr:colOff>
      <xdr:row>18</xdr:row>
      <xdr:rowOff>95250</xdr:rowOff>
    </xdr:to>
    <xdr:graphicFrame macro="">
      <xdr:nvGraphicFramePr>
        <xdr:cNvPr id="8206" name="Chart 11">
          <a:extLst>
            <a:ext uri="{FF2B5EF4-FFF2-40B4-BE49-F238E27FC236}">
              <a16:creationId xmlns:a16="http://schemas.microsoft.com/office/drawing/2014/main" id="{44F558D0-866D-0553-0299-B2FDD1B94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142875</xdr:rowOff>
    </xdr:from>
    <xdr:to>
      <xdr:col>10</xdr:col>
      <xdr:colOff>276225</xdr:colOff>
      <xdr:row>20</xdr:row>
      <xdr:rowOff>66675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B9968544-C571-241C-DE8B-45BF245CA1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476250</xdr:colOff>
      <xdr:row>0</xdr:row>
      <xdr:rowOff>76200</xdr:rowOff>
    </xdr:from>
    <xdr:to>
      <xdr:col>25</xdr:col>
      <xdr:colOff>457200</xdr:colOff>
      <xdr:row>18</xdr:row>
      <xdr:rowOff>114300</xdr:rowOff>
    </xdr:to>
    <xdr:graphicFrame macro="">
      <xdr:nvGraphicFramePr>
        <xdr:cNvPr id="35843" name="Chart 1">
          <a:extLst>
            <a:ext uri="{FF2B5EF4-FFF2-40B4-BE49-F238E27FC236}">
              <a16:creationId xmlns:a16="http://schemas.microsoft.com/office/drawing/2014/main" id="{4BDE330C-D9FE-8406-4470-7414A4EEF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114301</xdr:colOff>
      <xdr:row>0</xdr:row>
      <xdr:rowOff>9525</xdr:rowOff>
    </xdr:from>
    <xdr:to>
      <xdr:col>16</xdr:col>
      <xdr:colOff>219075</xdr:colOff>
      <xdr:row>18</xdr:row>
      <xdr:rowOff>142875</xdr:rowOff>
    </xdr:to>
    <xdr:graphicFrame macro="">
      <xdr:nvGraphicFramePr>
        <xdr:cNvPr id="35844" name="Chart 3">
          <a:extLst>
            <a:ext uri="{FF2B5EF4-FFF2-40B4-BE49-F238E27FC236}">
              <a16:creationId xmlns:a16="http://schemas.microsoft.com/office/drawing/2014/main" id="{29DB72E6-DACE-47CE-B0F9-152FF4BE9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0</xdr:row>
      <xdr:rowOff>0</xdr:rowOff>
    </xdr:from>
    <xdr:to>
      <xdr:col>19</xdr:col>
      <xdr:colOff>419100</xdr:colOff>
      <xdr:row>18</xdr:row>
      <xdr:rowOff>95250</xdr:rowOff>
    </xdr:to>
    <xdr:graphicFrame macro="">
      <xdr:nvGraphicFramePr>
        <xdr:cNvPr id="7177" name="Chart 1">
          <a:extLst>
            <a:ext uri="{FF2B5EF4-FFF2-40B4-BE49-F238E27FC236}">
              <a16:creationId xmlns:a16="http://schemas.microsoft.com/office/drawing/2014/main" id="{3123019E-D9E0-5E80-4AA7-52612E5EC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76200</xdr:colOff>
      <xdr:row>0</xdr:row>
      <xdr:rowOff>66675</xdr:rowOff>
    </xdr:from>
    <xdr:to>
      <xdr:col>32</xdr:col>
      <xdr:colOff>381000</xdr:colOff>
      <xdr:row>19</xdr:row>
      <xdr:rowOff>9525</xdr:rowOff>
    </xdr:to>
    <xdr:graphicFrame macro="">
      <xdr:nvGraphicFramePr>
        <xdr:cNvPr id="7178" name="Chart 4">
          <a:extLst>
            <a:ext uri="{FF2B5EF4-FFF2-40B4-BE49-F238E27FC236}">
              <a16:creationId xmlns:a16="http://schemas.microsoft.com/office/drawing/2014/main" id="{8733D509-E08A-8EBF-98E9-A66AF2787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161925</xdr:colOff>
      <xdr:row>58</xdr:row>
      <xdr:rowOff>152400</xdr:rowOff>
    </xdr:from>
    <xdr:to>
      <xdr:col>29</xdr:col>
      <xdr:colOff>600075</xdr:colOff>
      <xdr:row>78</xdr:row>
      <xdr:rowOff>142875</xdr:rowOff>
    </xdr:to>
    <xdr:graphicFrame macro="">
      <xdr:nvGraphicFramePr>
        <xdr:cNvPr id="9223" name="Chart 1">
          <a:extLst>
            <a:ext uri="{FF2B5EF4-FFF2-40B4-BE49-F238E27FC236}">
              <a16:creationId xmlns:a16="http://schemas.microsoft.com/office/drawing/2014/main" id="{2D9C14A0-FBF5-0E3E-B7DD-9DCEA3639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495300</xdr:colOff>
      <xdr:row>7</xdr:row>
      <xdr:rowOff>0</xdr:rowOff>
    </xdr:from>
    <xdr:to>
      <xdr:col>25</xdr:col>
      <xdr:colOff>276225</xdr:colOff>
      <xdr:row>33</xdr:row>
      <xdr:rowOff>133350</xdr:rowOff>
    </xdr:to>
    <xdr:graphicFrame macro="">
      <xdr:nvGraphicFramePr>
        <xdr:cNvPr id="9224" name="Chart 2">
          <a:extLst>
            <a:ext uri="{FF2B5EF4-FFF2-40B4-BE49-F238E27FC236}">
              <a16:creationId xmlns:a16="http://schemas.microsoft.com/office/drawing/2014/main" id="{12B06AE5-0E93-E282-2B8D-627EC7B13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504825</xdr:colOff>
      <xdr:row>25</xdr:row>
      <xdr:rowOff>0</xdr:rowOff>
    </xdr:from>
    <xdr:to>
      <xdr:col>38</xdr:col>
      <xdr:colOff>600075</xdr:colOff>
      <xdr:row>45</xdr:row>
      <xdr:rowOff>152400</xdr:rowOff>
    </xdr:to>
    <xdr:graphicFrame macro="">
      <xdr:nvGraphicFramePr>
        <xdr:cNvPr id="10247" name="Chart 1">
          <a:extLst>
            <a:ext uri="{FF2B5EF4-FFF2-40B4-BE49-F238E27FC236}">
              <a16:creationId xmlns:a16="http://schemas.microsoft.com/office/drawing/2014/main" id="{ECCD05EE-CC3D-50B1-CDE2-E67456433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352425</xdr:colOff>
      <xdr:row>0</xdr:row>
      <xdr:rowOff>0</xdr:rowOff>
    </xdr:from>
    <xdr:to>
      <xdr:col>27</xdr:col>
      <xdr:colOff>590550</xdr:colOff>
      <xdr:row>17</xdr:row>
      <xdr:rowOff>19050</xdr:rowOff>
    </xdr:to>
    <xdr:graphicFrame macro="">
      <xdr:nvGraphicFramePr>
        <xdr:cNvPr id="10248" name="Chart 2">
          <a:extLst>
            <a:ext uri="{FF2B5EF4-FFF2-40B4-BE49-F238E27FC236}">
              <a16:creationId xmlns:a16="http://schemas.microsoft.com/office/drawing/2014/main" id="{710F9A4C-F552-0619-C0D5-53827A554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www.konkoly.hu/cgi-bin/IBVS?5371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bav-astro.de/sfs/BAVM_link.php?BAVMnr=212" TargetMode="External"/><Relationship Id="rId12" Type="http://schemas.openxmlformats.org/officeDocument/2006/relationships/hyperlink" Target="http://www.bav-astro.de/sfs/BAVM_link.php?BAVMnr=225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www.bav-astro.de/sfs/BAVM_link.php?BAVMnr=80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vsolj.cetus-net.org/bulletin.html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www.bav-astro.de/sfs/BAVM_link.php?BAVMnr=80" TargetMode="External"/><Relationship Id="rId6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215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www.konkoly.hu/cgi-bin/IBVS?5741" TargetMode="External"/><Relationship Id="rId15" Type="http://schemas.openxmlformats.org/officeDocument/2006/relationships/hyperlink" Target="https://www.aavso.org/ejaavso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www.bav-astro.de/sfs/BAVM_link.php?BAVMnr=212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vsolj.cetus-net.org/bulletin.html" TargetMode="External"/><Relationship Id="rId35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www.konkoly.hu/cgi-bin/IBVS?5371" TargetMode="External"/><Relationship Id="rId7" Type="http://schemas.openxmlformats.org/officeDocument/2006/relationships/hyperlink" Target="http://www.bav-astro.de/sfs/BAVM_link.php?BAVMnr=212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80" TargetMode="External"/><Relationship Id="rId1" Type="http://schemas.openxmlformats.org/officeDocument/2006/relationships/hyperlink" Target="http://www.bav-astro.de/sfs/BAVM_link.php?BAVMnr=80" TargetMode="External"/><Relationship Id="rId6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5741" TargetMode="External"/><Relationship Id="rId15" Type="http://schemas.openxmlformats.org/officeDocument/2006/relationships/drawing" Target="../drawings/drawing3.xm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stro.sk/~pribulla/cat.txt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://www.konkoly.hu/cgi-bin/IBVS?5371" TargetMode="External"/><Relationship Id="rId7" Type="http://schemas.openxmlformats.org/officeDocument/2006/relationships/hyperlink" Target="http://www.bav-astro.de/sfs/BAVM_link.php?BAVMnr=212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80" TargetMode="External"/><Relationship Id="rId1" Type="http://schemas.openxmlformats.org/officeDocument/2006/relationships/hyperlink" Target="http://www.bav-astro.de/sfs/BAVM_link.php?BAVMnr=80" TargetMode="External"/><Relationship Id="rId6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5741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://www.konkoly.hu/cgi-bin/IBVS?5371" TargetMode="External"/><Relationship Id="rId7" Type="http://schemas.openxmlformats.org/officeDocument/2006/relationships/hyperlink" Target="http://www.bav-astro.de/sfs/BAVM_link.php?BAVMnr=212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80" TargetMode="External"/><Relationship Id="rId1" Type="http://schemas.openxmlformats.org/officeDocument/2006/relationships/hyperlink" Target="http://www.bav-astro.de/sfs/BAVM_link.php?BAVMnr=80" TargetMode="External"/><Relationship Id="rId6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5741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52" TargetMode="External"/><Relationship Id="rId18" Type="http://schemas.openxmlformats.org/officeDocument/2006/relationships/hyperlink" Target="http://www.bav-astro.de/sfs/BAVM_link.php?BAVMnr=172" TargetMode="External"/><Relationship Id="rId26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bav-astro.de/sfs/BAVM_link.php?BAVMnr=172" TargetMode="External"/><Relationship Id="rId34" Type="http://schemas.openxmlformats.org/officeDocument/2006/relationships/hyperlink" Target="http://www.konkoly.hu/cgi-bin/IBVS?5746" TargetMode="External"/><Relationship Id="rId42" Type="http://schemas.openxmlformats.org/officeDocument/2006/relationships/hyperlink" Target="http://var.astro.cz/oejv/issues/oejv0094.pdf" TargetMode="External"/><Relationship Id="rId47" Type="http://schemas.openxmlformats.org/officeDocument/2006/relationships/hyperlink" Target="http://www.bav-astro.de/sfs/BAVM_link.php?BAVMnr=212" TargetMode="External"/><Relationship Id="rId50" Type="http://schemas.openxmlformats.org/officeDocument/2006/relationships/hyperlink" Target="http://www.bav-astro.de/sfs/BAVM_link.php?BAVMnr=212" TargetMode="External"/><Relationship Id="rId55" Type="http://schemas.openxmlformats.org/officeDocument/2006/relationships/hyperlink" Target="http://var.astro.cz/oejv/issues/oejv0137.pdf" TargetMode="External"/><Relationship Id="rId6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80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www.konkoly.hu/cgi-bin/IBVS?5676" TargetMode="External"/><Relationship Id="rId20" Type="http://schemas.openxmlformats.org/officeDocument/2006/relationships/hyperlink" Target="http://www.bav-astro.de/sfs/BAVM_link.php?BAVMnr=172" TargetMode="External"/><Relationship Id="rId29" Type="http://schemas.openxmlformats.org/officeDocument/2006/relationships/hyperlink" Target="http://www.konkoly.hu/cgi-bin/IBVS?5741" TargetMode="External"/><Relationship Id="rId41" Type="http://schemas.openxmlformats.org/officeDocument/2006/relationships/hyperlink" Target="http://var.astro.cz/oejv/issues/oejv0094.pdf" TargetMode="External"/><Relationship Id="rId54" Type="http://schemas.openxmlformats.org/officeDocument/2006/relationships/hyperlink" Target="http://var.astro.cz/oejv/issues/oejv0137.pdf" TargetMode="External"/><Relationship Id="rId62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2344" TargetMode="External"/><Relationship Id="rId6" Type="http://schemas.openxmlformats.org/officeDocument/2006/relationships/hyperlink" Target="http://www.bav-astro.de/sfs/BAVM_link.php?BAVMnr=80" TargetMode="External"/><Relationship Id="rId11" Type="http://schemas.openxmlformats.org/officeDocument/2006/relationships/hyperlink" Target="http://www.bav-astro.de/sfs/BAVM_link.php?BAVMnr=99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www.bav-astro.de/sfs/BAVM_link.php?BAVMnr=178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var.astro.cz/oejv/issues/oejv0094.pdf" TargetMode="External"/><Relationship Id="rId53" Type="http://schemas.openxmlformats.org/officeDocument/2006/relationships/hyperlink" Target="http://var.astro.cz/oejv/issues/oejv0137.pdf" TargetMode="External"/><Relationship Id="rId58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bav-astro.de/sfs/BAVM_link.php?BAVMnr=80" TargetMode="External"/><Relationship Id="rId15" Type="http://schemas.openxmlformats.org/officeDocument/2006/relationships/hyperlink" Target="http://www.konkoly.hu/cgi-bin/IBVS?5371" TargetMode="External"/><Relationship Id="rId23" Type="http://schemas.openxmlformats.org/officeDocument/2006/relationships/hyperlink" Target="http://vsolj.cetus-net.org/no43.pdf" TargetMode="External"/><Relationship Id="rId28" Type="http://schemas.openxmlformats.org/officeDocument/2006/relationships/hyperlink" Target="http://www.konkoly.hu/cgi-bin/IBVS?5602" TargetMode="External"/><Relationship Id="rId36" Type="http://schemas.openxmlformats.org/officeDocument/2006/relationships/hyperlink" Target="http://www.konkoly.hu/cgi-bin/IBVS?5820" TargetMode="External"/><Relationship Id="rId49" Type="http://schemas.openxmlformats.org/officeDocument/2006/relationships/hyperlink" Target="http://www.bav-astro.de/sfs/BAVM_link.php?BAVMnr=212" TargetMode="External"/><Relationship Id="rId57" Type="http://schemas.openxmlformats.org/officeDocument/2006/relationships/hyperlink" Target="http://www.bav-astro.de/sfs/BAVM_link.php?BAVMnr=225" TargetMode="External"/><Relationship Id="rId61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117" TargetMode="External"/><Relationship Id="rId19" Type="http://schemas.openxmlformats.org/officeDocument/2006/relationships/hyperlink" Target="http://www.konkoly.hu/cgi-bin/IBVS?5676" TargetMode="External"/><Relationship Id="rId31" Type="http://schemas.openxmlformats.org/officeDocument/2006/relationships/hyperlink" Target="http://www.bav-astro.de/sfs/BAVM_link.php?BAVMnr=178" TargetMode="External"/><Relationship Id="rId44" Type="http://schemas.openxmlformats.org/officeDocument/2006/relationships/hyperlink" Target="http://var.astro.cz/oejv/issues/oejv0094.pdf" TargetMode="External"/><Relationship Id="rId52" Type="http://schemas.openxmlformats.org/officeDocument/2006/relationships/hyperlink" Target="http://var.astro.cz/oejv/issues/oejv0137.pdf" TargetMode="External"/><Relationship Id="rId60" Type="http://schemas.openxmlformats.org/officeDocument/2006/relationships/hyperlink" Target="http://var.astro.cz/oejv/issues/oejv0160.pdf" TargetMode="External"/><Relationship Id="rId65" Type="http://schemas.openxmlformats.org/officeDocument/2006/relationships/printerSettings" Target="../printerSettings/printerSettings6.bin"/><Relationship Id="rId4" Type="http://schemas.openxmlformats.org/officeDocument/2006/relationships/hyperlink" Target="http://www.bav-astro.de/sfs/BAVM_link.php?BAVMnr=80" TargetMode="External"/><Relationship Id="rId9" Type="http://schemas.openxmlformats.org/officeDocument/2006/relationships/hyperlink" Target="http://www.bav-astro.de/sfs/BAVM_link.php?BAVMnr=117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www.konkoly.hu/cgi-bin/IBVS?5603" TargetMode="External"/><Relationship Id="rId27" Type="http://schemas.openxmlformats.org/officeDocument/2006/relationships/hyperlink" Target="http://www.bav-astro.de/sfs/BAVM_link.php?BAVMnr=173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var.astro.cz/oejv/issues/oejv0094.pdf" TargetMode="External"/><Relationship Id="rId48" Type="http://schemas.openxmlformats.org/officeDocument/2006/relationships/hyperlink" Target="http://www.bav-astro.de/sfs/BAVM_link.php?BAVMnr=212" TargetMode="External"/><Relationship Id="rId56" Type="http://schemas.openxmlformats.org/officeDocument/2006/relationships/hyperlink" Target="http://www.bav-astro.de/sfs/BAVM_link.php?BAVMnr=225" TargetMode="External"/><Relationship Id="rId64" Type="http://schemas.openxmlformats.org/officeDocument/2006/relationships/hyperlink" Target="http://www.bav-astro.de/sfs/BAVM_link.php?BAVMnr=232" TargetMode="External"/><Relationship Id="rId8" Type="http://schemas.openxmlformats.org/officeDocument/2006/relationships/hyperlink" Target="http://www.bav-astro.de/sfs/BAVM_link.php?BAVMnr=80" TargetMode="External"/><Relationship Id="rId51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konkoly.hu/cgi-bin/IBVS?2344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var.astro.cz/oejv/issues/oejv0074.pdf" TargetMode="External"/><Relationship Id="rId46" Type="http://schemas.openxmlformats.org/officeDocument/2006/relationships/hyperlink" Target="http://www.bav-astro.de/sfs/BAVM_link.php?BAVMnr=203" TargetMode="External"/><Relationship Id="rId59" Type="http://schemas.openxmlformats.org/officeDocument/2006/relationships/hyperlink" Target="http://www.konkoly.hu/cgi-bin/IBVS?605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Z2539"/>
  <sheetViews>
    <sheetView tabSelected="1" workbookViewId="0">
      <pane xSplit="12" ySplit="22" topLeftCell="M160" activePane="bottomRight" state="frozen"/>
      <selection pane="topRight" activeCell="M1" sqref="M1"/>
      <selection pane="bottomLeft" activeCell="A23" sqref="A23"/>
      <selection pane="bottomRight" activeCell="F11" sqref="F11"/>
    </sheetView>
  </sheetViews>
  <sheetFormatPr defaultRowHeight="12.95" customHeight="1" x14ac:dyDescent="0.2"/>
  <cols>
    <col min="1" max="1" width="19.85546875" style="168" customWidth="1"/>
    <col min="2" max="2" width="4.7109375" style="168" customWidth="1"/>
    <col min="3" max="3" width="14.7109375" style="168" customWidth="1"/>
    <col min="4" max="4" width="10.42578125" style="168" customWidth="1"/>
    <col min="5" max="5" width="13.5703125" style="168" customWidth="1"/>
    <col min="6" max="6" width="16.28515625" style="168" customWidth="1"/>
    <col min="7" max="7" width="13" style="168" customWidth="1"/>
    <col min="8" max="15" width="8.42578125" style="168" customWidth="1"/>
    <col min="16" max="16" width="10.28515625" style="168" customWidth="1"/>
    <col min="17" max="17" width="11" style="168" customWidth="1"/>
    <col min="18" max="18" width="9.140625" style="168"/>
    <col min="19" max="19" width="9.140625" style="172"/>
    <col min="20" max="20" width="12.42578125" style="168" bestFit="1" customWidth="1"/>
    <col min="21" max="22" width="9.140625" style="168"/>
    <col min="23" max="23" width="13.140625" style="168" bestFit="1" customWidth="1"/>
    <col min="24" max="25" width="9.140625" style="168"/>
    <col min="26" max="26" width="10.28515625" style="67" customWidth="1"/>
    <col min="27" max="27" width="12.140625" style="67" customWidth="1"/>
    <col min="28" max="28" width="9.42578125" style="67" customWidth="1"/>
    <col min="29" max="31" width="10.42578125" style="67" customWidth="1"/>
    <col min="32" max="32" width="10.5703125" style="67" customWidth="1"/>
    <col min="33" max="33" width="10.28515625" style="67" customWidth="1"/>
    <col min="34" max="37" width="9.42578125" style="67" customWidth="1"/>
    <col min="38" max="52" width="10.28515625" style="67" customWidth="1"/>
    <col min="53" max="53" width="11.85546875" style="67" customWidth="1"/>
    <col min="54" max="54" width="14.7109375" style="67" customWidth="1"/>
    <col min="55" max="78" width="10.28515625" style="67" customWidth="1"/>
    <col min="79" max="16384" width="9.140625" style="168"/>
  </cols>
  <sheetData>
    <row r="1" spans="1:78" s="3" customFormat="1" ht="21" thickBot="1" x14ac:dyDescent="0.35">
      <c r="A1" s="149" t="s">
        <v>570</v>
      </c>
      <c r="B1" s="2"/>
      <c r="S1" s="29"/>
      <c r="W1" s="77"/>
      <c r="Z1" s="17"/>
      <c r="AA1" s="157" t="s">
        <v>7</v>
      </c>
      <c r="AB1" s="158"/>
      <c r="AC1" s="158" t="s">
        <v>8</v>
      </c>
      <c r="AD1" s="158" t="s">
        <v>9</v>
      </c>
      <c r="AE1" s="159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60" t="s">
        <v>66</v>
      </c>
      <c r="AX1" s="161" t="s">
        <v>39</v>
      </c>
      <c r="AY1" s="162" t="s">
        <v>10</v>
      </c>
      <c r="AZ1" s="163" t="s">
        <v>11</v>
      </c>
      <c r="BA1" s="164" t="s">
        <v>12</v>
      </c>
      <c r="BB1" s="163" t="s">
        <v>13</v>
      </c>
      <c r="BC1" s="164" t="s">
        <v>14</v>
      </c>
      <c r="BD1" s="163" t="s">
        <v>15</v>
      </c>
      <c r="BE1" s="165" t="s">
        <v>16</v>
      </c>
      <c r="BF1" s="164" t="s">
        <v>17</v>
      </c>
      <c r="BG1" s="163" t="s">
        <v>18</v>
      </c>
      <c r="BH1" s="165" t="s">
        <v>19</v>
      </c>
      <c r="BI1" s="164" t="s">
        <v>20</v>
      </c>
      <c r="BJ1" s="163" t="s">
        <v>21</v>
      </c>
      <c r="BK1" s="165" t="s">
        <v>22</v>
      </c>
      <c r="BL1" s="164" t="s">
        <v>6</v>
      </c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2" spans="1:78" ht="12.95" customHeight="1" thickBot="1" x14ac:dyDescent="0.25">
      <c r="A2" s="67" t="s">
        <v>75</v>
      </c>
      <c r="B2" s="320" t="s">
        <v>593</v>
      </c>
      <c r="G2" s="169"/>
      <c r="I2" s="171"/>
      <c r="W2" s="174"/>
      <c r="AA2" s="246" t="s">
        <v>41</v>
      </c>
      <c r="AB2" s="247">
        <f>C7</f>
        <v>49999.300300000003</v>
      </c>
      <c r="AC2" s="248" t="s">
        <v>42</v>
      </c>
      <c r="AD2" s="247">
        <f>C8</f>
        <v>0.29063148</v>
      </c>
      <c r="AE2" s="249" t="s">
        <v>439</v>
      </c>
      <c r="AL2" s="250"/>
      <c r="AW2" s="67">
        <v>-79000</v>
      </c>
      <c r="AX2" s="67">
        <f t="shared" ref="AX2:AX65" si="0">AB$3+AB$4*AW2+AB$5*AW2^2+AZ2</f>
        <v>7.6773576005167252E-2</v>
      </c>
      <c r="AY2" s="67">
        <f t="shared" ref="AY2:AY65" si="1">AB$3+AB$4*AW2+AB$5*AW2^2</f>
        <v>5.0347297456041447E-2</v>
      </c>
      <c r="AZ2" s="251">
        <f t="shared" ref="AZ2:AZ65" si="2">$AB$6*($AB$11/BA2*BB2+$AB$12)</f>
        <v>2.6426278549125801E-2</v>
      </c>
      <c r="BA2" s="67">
        <f t="shared" ref="BA2:BA65" si="3">1+$AB$7*COS(BC2)</f>
        <v>0.76729525928545406</v>
      </c>
      <c r="BB2" s="67">
        <f t="shared" ref="BB2:BB65" si="4">SIN(BC2+RADIANS($AB$9))</f>
        <v>0.75679555817130473</v>
      </c>
      <c r="BC2" s="67">
        <f t="shared" ref="BC2:BC65" si="5">2*ATAN(BD2)</f>
        <v>-2.6816516558176882</v>
      </c>
      <c r="BD2" s="67">
        <f t="shared" ref="BD2:BD65" si="6">SQRT((1+$AB$7)/(1-$AB$7))*TAN(BE2/2)</f>
        <v>-4.2714553602424434</v>
      </c>
      <c r="BE2" s="67">
        <f t="shared" ref="BE2:BK17" si="7">$BL2+$AB$7*SIN(BF2)</f>
        <v>-2.5488097748544138</v>
      </c>
      <c r="BF2" s="67">
        <f t="shared" si="7"/>
        <v>-2.5487929567013334</v>
      </c>
      <c r="BG2" s="67">
        <f t="shared" si="7"/>
        <v>-2.5488710393171745</v>
      </c>
      <c r="BH2" s="67">
        <f t="shared" si="7"/>
        <v>-2.5485084858830644</v>
      </c>
      <c r="BI2" s="67">
        <f t="shared" si="7"/>
        <v>-2.5501911473038303</v>
      </c>
      <c r="BJ2" s="67">
        <f t="shared" si="7"/>
        <v>-2.5423654512214009</v>
      </c>
      <c r="BK2" s="67">
        <f t="shared" si="7"/>
        <v>-2.5784218603352653</v>
      </c>
      <c r="BL2" s="67">
        <f t="shared" ref="BL2:BL65" si="8">RADIANS($AB$9)+$AB$18*(AW2-AB$15)</f>
        <v>-2.4037235217563886</v>
      </c>
    </row>
    <row r="3" spans="1:78" ht="12.95" customHeight="1" thickBot="1" x14ac:dyDescent="0.25">
      <c r="A3" s="175" t="s">
        <v>50</v>
      </c>
      <c r="B3" s="39"/>
      <c r="C3" s="176"/>
      <c r="D3" s="177"/>
      <c r="G3" s="169"/>
      <c r="I3" s="171"/>
      <c r="W3" s="174"/>
      <c r="AA3" s="252" t="s">
        <v>23</v>
      </c>
      <c r="AB3" s="253">
        <f t="shared" ref="AB3:AB10" si="9">AC3*AD3</f>
        <v>-3.5937042242136952E-2</v>
      </c>
      <c r="AC3" s="254">
        <v>-3.5937042242136954</v>
      </c>
      <c r="AD3" s="67">
        <v>0.01</v>
      </c>
      <c r="AE3" s="255"/>
      <c r="AF3" s="254">
        <v>-3.7706804100040752</v>
      </c>
      <c r="AG3" s="254">
        <v>-4.3210546010626301</v>
      </c>
      <c r="AH3" s="254">
        <v>-3.7418594758997905</v>
      </c>
      <c r="AI3" s="254">
        <v>-3.2972160836205857</v>
      </c>
      <c r="AJ3" s="254">
        <v>-3.7898367429425348</v>
      </c>
      <c r="AK3" s="254">
        <v>-3.5937042242136954</v>
      </c>
      <c r="AL3" s="254"/>
      <c r="AW3" s="67">
        <v>-78000</v>
      </c>
      <c r="AX3" s="67">
        <f t="shared" si="0"/>
        <v>7.490283479642687E-2</v>
      </c>
      <c r="AY3" s="67">
        <f t="shared" si="1"/>
        <v>4.9920201235595783E-2</v>
      </c>
      <c r="AZ3" s="251">
        <f t="shared" si="2"/>
        <v>2.4982633560831087E-2</v>
      </c>
      <c r="BA3" s="67">
        <f t="shared" si="3"/>
        <v>0.77189765101646102</v>
      </c>
      <c r="BB3" s="67">
        <f t="shared" si="4"/>
        <v>0.73111432389664366</v>
      </c>
      <c r="BC3" s="67">
        <f t="shared" si="5"/>
        <v>-2.6432087422577344</v>
      </c>
      <c r="BD3" s="67">
        <f t="shared" si="6"/>
        <v>-3.92956073494467</v>
      </c>
      <c r="BE3" s="67">
        <f t="shared" si="7"/>
        <v>-2.500569595228602</v>
      </c>
      <c r="BF3" s="67">
        <f t="shared" si="7"/>
        <v>-2.5005551525185874</v>
      </c>
      <c r="BG3" s="67">
        <f t="shared" si="7"/>
        <v>-2.5006245410968093</v>
      </c>
      <c r="BH3" s="67">
        <f t="shared" si="7"/>
        <v>-2.5002911376631163</v>
      </c>
      <c r="BI3" s="67">
        <f t="shared" si="7"/>
        <v>-2.5018923424113764</v>
      </c>
      <c r="BJ3" s="67">
        <f t="shared" si="7"/>
        <v>-2.4941847962968238</v>
      </c>
      <c r="BK3" s="67">
        <f t="shared" si="7"/>
        <v>-2.5308924013768381</v>
      </c>
      <c r="BL3" s="67">
        <f t="shared" si="8"/>
        <v>-2.3452665083516546</v>
      </c>
    </row>
    <row r="4" spans="1:78" ht="12.95" customHeight="1" thickBot="1" x14ac:dyDescent="0.25">
      <c r="A4" s="256" t="s">
        <v>76</v>
      </c>
      <c r="B4" s="180"/>
      <c r="C4" s="181">
        <v>44498.366000000002</v>
      </c>
      <c r="D4" s="182">
        <v>0.34000460999999998</v>
      </c>
      <c r="E4" s="171"/>
      <c r="G4" s="169"/>
      <c r="I4" s="183"/>
      <c r="V4" s="173"/>
      <c r="W4" s="174"/>
      <c r="AA4" s="257" t="s">
        <v>146</v>
      </c>
      <c r="AB4" s="258">
        <f t="shared" si="9"/>
        <v>-1.7658445019170024E-6</v>
      </c>
      <c r="AC4" s="259">
        <v>-17.658445019170024</v>
      </c>
      <c r="AD4" s="67">
        <v>9.9999999999999995E-8</v>
      </c>
      <c r="AE4" s="255"/>
      <c r="AF4" s="259">
        <v>-16.992027970889538</v>
      </c>
      <c r="AG4" s="259">
        <v>-18.830365600494737</v>
      </c>
      <c r="AH4" s="259">
        <v>-19.474785542054395</v>
      </c>
      <c r="AI4" s="259">
        <v>-15.436880949579546</v>
      </c>
      <c r="AJ4" s="259">
        <v>-17.354812289773161</v>
      </c>
      <c r="AK4" s="259">
        <v>-17.658445019170024</v>
      </c>
      <c r="AL4" s="259"/>
      <c r="AW4" s="67">
        <v>-77000</v>
      </c>
      <c r="AX4" s="67">
        <f t="shared" si="0"/>
        <v>7.2947367695668966E-2</v>
      </c>
      <c r="AY4" s="67">
        <f t="shared" si="1"/>
        <v>4.9476050896914814E-2</v>
      </c>
      <c r="AZ4" s="251">
        <f t="shared" si="2"/>
        <v>2.3471316798754152E-2</v>
      </c>
      <c r="BA4" s="67">
        <f t="shared" si="3"/>
        <v>0.77690104612228816</v>
      </c>
      <c r="BB4" s="67">
        <f t="shared" si="4"/>
        <v>0.70401103438440116</v>
      </c>
      <c r="BC4" s="67">
        <f t="shared" si="5"/>
        <v>-2.604284566721657</v>
      </c>
      <c r="BD4" s="67">
        <f t="shared" si="6"/>
        <v>-3.6322740342016688</v>
      </c>
      <c r="BE4" s="67">
        <f t="shared" si="7"/>
        <v>-2.4520284183797427</v>
      </c>
      <c r="BF4" s="67">
        <f t="shared" si="7"/>
        <v>-2.4520163962166177</v>
      </c>
      <c r="BG4" s="67">
        <f t="shared" si="7"/>
        <v>-2.4520763985358922</v>
      </c>
      <c r="BH4" s="67">
        <f t="shared" si="7"/>
        <v>-2.4517768988658233</v>
      </c>
      <c r="BI4" s="67">
        <f t="shared" si="7"/>
        <v>-2.4532711061828287</v>
      </c>
      <c r="BJ4" s="67">
        <f t="shared" si="7"/>
        <v>-2.4457980353330875</v>
      </c>
      <c r="BK4" s="67">
        <f t="shared" si="7"/>
        <v>-2.482728798070954</v>
      </c>
      <c r="BL4" s="67">
        <f t="shared" si="8"/>
        <v>-2.2868094949469207</v>
      </c>
    </row>
    <row r="5" spans="1:78" ht="12.95" customHeight="1" x14ac:dyDescent="0.2">
      <c r="A5" s="251" t="s">
        <v>585</v>
      </c>
      <c r="B5" s="39"/>
      <c r="C5" s="260">
        <v>-9.5</v>
      </c>
      <c r="D5" s="173"/>
      <c r="G5" s="184"/>
      <c r="I5" s="183"/>
      <c r="W5" s="174"/>
      <c r="AA5" s="257" t="s">
        <v>138</v>
      </c>
      <c r="AB5" s="258">
        <f t="shared" si="9"/>
        <v>-8.5270591176517827E-12</v>
      </c>
      <c r="AC5" s="259">
        <v>-0.8527059117651784</v>
      </c>
      <c r="AD5" s="67">
        <v>9.9999999999999994E-12</v>
      </c>
      <c r="AE5" s="255"/>
      <c r="AF5" s="259">
        <v>-0.54386776584106578</v>
      </c>
      <c r="AG5" s="259">
        <v>-0.2966447835556516</v>
      </c>
      <c r="AH5" s="259">
        <v>-0.98494961735282671</v>
      </c>
      <c r="AI5" s="259">
        <v>-0.81489372009039629</v>
      </c>
      <c r="AJ5" s="259">
        <v>-0.59964662180880723</v>
      </c>
      <c r="AK5" s="259">
        <v>-0.8527059117651784</v>
      </c>
      <c r="AL5" s="259"/>
      <c r="AW5" s="67">
        <v>-76000</v>
      </c>
      <c r="AX5" s="67">
        <f t="shared" si="0"/>
        <v>7.0908838109135605E-2</v>
      </c>
      <c r="AY5" s="67">
        <f t="shared" si="1"/>
        <v>4.9014846439998538E-2</v>
      </c>
      <c r="AZ5" s="251">
        <f t="shared" si="2"/>
        <v>2.189399166913707E-2</v>
      </c>
      <c r="BA5" s="67">
        <f t="shared" si="3"/>
        <v>0.78231678399688986</v>
      </c>
      <c r="BB5" s="67">
        <f t="shared" si="4"/>
        <v>0.67545391646427233</v>
      </c>
      <c r="BC5" s="67">
        <f t="shared" si="5"/>
        <v>-2.5648350127458901</v>
      </c>
      <c r="BD5" s="67">
        <f t="shared" si="6"/>
        <v>-3.370997569874123</v>
      </c>
      <c r="BE5" s="67">
        <f t="shared" si="7"/>
        <v>-2.4031607810233888</v>
      </c>
      <c r="BF5" s="67">
        <f t="shared" si="7"/>
        <v>-2.403151098769952</v>
      </c>
      <c r="BG5" s="67">
        <f t="shared" si="7"/>
        <v>-2.4032015136056248</v>
      </c>
      <c r="BH5" s="67">
        <f t="shared" si="7"/>
        <v>-2.4029389816369897</v>
      </c>
      <c r="BI5" s="67">
        <f t="shared" si="7"/>
        <v>-2.4043054134384256</v>
      </c>
      <c r="BJ5" s="67">
        <f t="shared" si="7"/>
        <v>-2.3971746474042508</v>
      </c>
      <c r="BK5" s="67">
        <f t="shared" si="7"/>
        <v>-2.433895885561439</v>
      </c>
      <c r="BL5" s="67">
        <f t="shared" si="8"/>
        <v>-2.2283524815421867</v>
      </c>
    </row>
    <row r="6" spans="1:78" ht="12.95" customHeight="1" x14ac:dyDescent="0.2">
      <c r="A6" s="256" t="s">
        <v>77</v>
      </c>
      <c r="B6" s="39"/>
      <c r="G6" s="184"/>
      <c r="I6" s="171"/>
      <c r="V6" s="173"/>
      <c r="W6" s="174"/>
      <c r="Z6" s="261"/>
      <c r="AA6" s="257" t="s">
        <v>24</v>
      </c>
      <c r="AB6" s="262">
        <f t="shared" si="9"/>
        <v>3.9540270265022937E-2</v>
      </c>
      <c r="AC6" s="259">
        <v>3.9540270265022937</v>
      </c>
      <c r="AD6" s="67">
        <v>0.01</v>
      </c>
      <c r="AE6" s="255" t="s">
        <v>439</v>
      </c>
      <c r="AF6" s="259">
        <v>4.0504797363216403</v>
      </c>
      <c r="AG6" s="259">
        <v>4.7900540675984775</v>
      </c>
      <c r="AH6" s="259">
        <v>4.3346242372621795</v>
      </c>
      <c r="AI6" s="259">
        <v>3.4418463612051902</v>
      </c>
      <c r="AJ6" s="259">
        <v>4.0881094080435902</v>
      </c>
      <c r="AK6" s="259">
        <v>3.9540270265022937</v>
      </c>
      <c r="AL6" s="259"/>
      <c r="AW6" s="67">
        <v>-75000</v>
      </c>
      <c r="AX6" s="67">
        <f t="shared" si="0"/>
        <v>6.8789039855048958E-2</v>
      </c>
      <c r="AY6" s="67">
        <f t="shared" si="1"/>
        <v>4.8536587864846957E-2</v>
      </c>
      <c r="AZ6" s="67">
        <f t="shared" si="2"/>
        <v>2.0252451990201998E-2</v>
      </c>
      <c r="BA6" s="67">
        <f t="shared" si="3"/>
        <v>0.78815706462093926</v>
      </c>
      <c r="BB6" s="67">
        <f t="shared" si="4"/>
        <v>0.64540930173253208</v>
      </c>
      <c r="BC6" s="67">
        <f t="shared" si="5"/>
        <v>-2.5248139340029634</v>
      </c>
      <c r="BD6" s="67">
        <f t="shared" si="6"/>
        <v>-3.139199858724516</v>
      </c>
      <c r="BE6" s="67">
        <f t="shared" si="7"/>
        <v>-2.3539404753547153</v>
      </c>
      <c r="BF6" s="67">
        <f t="shared" si="7"/>
        <v>-2.3539329499700683</v>
      </c>
      <c r="BG6" s="67">
        <f t="shared" si="7"/>
        <v>-2.3539740233137394</v>
      </c>
      <c r="BH6" s="67">
        <f t="shared" si="7"/>
        <v>-2.3537498255051963</v>
      </c>
      <c r="BI6" s="67">
        <f t="shared" si="7"/>
        <v>-2.3549729899970631</v>
      </c>
      <c r="BJ6" s="67">
        <f t="shared" si="7"/>
        <v>-2.3482813241428611</v>
      </c>
      <c r="BK6" s="67">
        <f t="shared" si="7"/>
        <v>-2.3843607855192923</v>
      </c>
      <c r="BL6" s="67">
        <f t="shared" si="8"/>
        <v>-2.1698954681374527</v>
      </c>
    </row>
    <row r="7" spans="1:78" ht="12.95" customHeight="1" x14ac:dyDescent="0.2">
      <c r="A7" s="67" t="s">
        <v>58</v>
      </c>
      <c r="B7" s="39"/>
      <c r="C7" s="168">
        <v>49999.300300000003</v>
      </c>
      <c r="D7" s="185" t="s">
        <v>137</v>
      </c>
      <c r="G7" s="184"/>
      <c r="I7" s="171"/>
      <c r="W7" s="174"/>
      <c r="Z7" s="261"/>
      <c r="AA7" s="263" t="s">
        <v>33</v>
      </c>
      <c r="AB7" s="264">
        <f t="shared" si="9"/>
        <v>0.25969230530667203</v>
      </c>
      <c r="AC7" s="259">
        <v>0.25969230530667203</v>
      </c>
      <c r="AD7" s="67">
        <v>1</v>
      </c>
      <c r="AE7" s="255"/>
      <c r="AF7" s="259">
        <v>-0.24066602998812275</v>
      </c>
      <c r="AG7" s="259">
        <v>-0.23108623645382567</v>
      </c>
      <c r="AH7" s="259">
        <v>0.26233537468966944</v>
      </c>
      <c r="AI7" s="259">
        <v>0.28027638928930482</v>
      </c>
      <c r="AJ7" s="259">
        <v>0.23185668856917208</v>
      </c>
      <c r="AK7" s="259">
        <v>0.25969230530667203</v>
      </c>
      <c r="AL7" s="259"/>
      <c r="AW7" s="67">
        <v>-74000</v>
      </c>
      <c r="AX7" s="67">
        <f t="shared" si="0"/>
        <v>6.6589912061180742E-2</v>
      </c>
      <c r="AY7" s="67">
        <f t="shared" si="1"/>
        <v>4.8041275171460049E-2</v>
      </c>
      <c r="AZ7" s="67">
        <f t="shared" si="2"/>
        <v>1.8548636889720693E-2</v>
      </c>
      <c r="BA7" s="67">
        <f t="shared" si="3"/>
        <v>0.79443493807600651</v>
      </c>
      <c r="BB7" s="67">
        <f t="shared" si="4"/>
        <v>0.61384183968093087</v>
      </c>
      <c r="BC7" s="67">
        <f t="shared" si="5"/>
        <v>-2.4841729645314348</v>
      </c>
      <c r="BD7" s="67">
        <f t="shared" si="6"/>
        <v>-2.931829258044456</v>
      </c>
      <c r="BE7" s="67">
        <f t="shared" si="7"/>
        <v>-2.3043404948946016</v>
      </c>
      <c r="BF7" s="67">
        <f t="shared" si="7"/>
        <v>-2.3043348690861736</v>
      </c>
      <c r="BG7" s="67">
        <f t="shared" si="7"/>
        <v>-2.3043672259184929</v>
      </c>
      <c r="BH7" s="67">
        <f t="shared" si="7"/>
        <v>-2.3041811097497611</v>
      </c>
      <c r="BI7" s="67">
        <f t="shared" si="7"/>
        <v>-2.3052511234688482</v>
      </c>
      <c r="BJ7" s="67">
        <f t="shared" si="7"/>
        <v>-2.2990819643300782</v>
      </c>
      <c r="BK7" s="67">
        <f t="shared" si="7"/>
        <v>-2.3340930184632556</v>
      </c>
      <c r="BL7" s="67">
        <f t="shared" si="8"/>
        <v>-2.1114384547327187</v>
      </c>
    </row>
    <row r="8" spans="1:78" ht="12.95" customHeight="1" x14ac:dyDescent="0.2">
      <c r="A8" s="67" t="s">
        <v>71</v>
      </c>
      <c r="B8" s="39"/>
      <c r="C8" s="168">
        <v>0.29063148</v>
      </c>
      <c r="D8" s="185" t="s">
        <v>137</v>
      </c>
      <c r="E8" s="187"/>
      <c r="V8" s="173"/>
      <c r="W8" s="174"/>
      <c r="Z8" s="261"/>
      <c r="AA8" s="257" t="s">
        <v>43</v>
      </c>
      <c r="AB8" s="264">
        <f t="shared" si="9"/>
        <v>85.527336719692272</v>
      </c>
      <c r="AC8" s="259">
        <v>8.5527336719692268</v>
      </c>
      <c r="AD8" s="67">
        <v>10</v>
      </c>
      <c r="AE8" s="255" t="s">
        <v>440</v>
      </c>
      <c r="AF8" s="259">
        <v>8.7022604647595259</v>
      </c>
      <c r="AG8" s="259">
        <v>9.6756198004768912</v>
      </c>
      <c r="AH8" s="259">
        <v>8.9700619298885371</v>
      </c>
      <c r="AI8" s="259">
        <v>7.8246635502439119</v>
      </c>
      <c r="AJ8" s="259">
        <v>8.657195020929505</v>
      </c>
      <c r="AK8" s="259">
        <v>8.5527336719692268</v>
      </c>
      <c r="AL8" s="259"/>
      <c r="AW8" s="67">
        <v>-73000</v>
      </c>
      <c r="AX8" s="67">
        <f t="shared" si="0"/>
        <v>6.4313555761540159E-2</v>
      </c>
      <c r="AY8" s="67">
        <f t="shared" si="1"/>
        <v>4.7528908359837869E-2</v>
      </c>
      <c r="AZ8" s="67">
        <f t="shared" si="2"/>
        <v>1.6784647401702282E-2</v>
      </c>
      <c r="BA8" s="67">
        <f t="shared" si="3"/>
        <v>0.80116428307807941</v>
      </c>
      <c r="BB8" s="67">
        <f t="shared" si="4"/>
        <v>0.580714771929148</v>
      </c>
      <c r="BC8" s="67">
        <f t="shared" si="5"/>
        <v>-2.4428613210800267</v>
      </c>
      <c r="BD8" s="67">
        <f t="shared" si="6"/>
        <v>-2.744916513419748</v>
      </c>
      <c r="BE8" s="67">
        <f t="shared" si="7"/>
        <v>-2.2543329820783127</v>
      </c>
      <c r="BF8" s="67">
        <f t="shared" si="7"/>
        <v>-2.2543289544338818</v>
      </c>
      <c r="BG8" s="67">
        <f t="shared" si="7"/>
        <v>-2.2543535121176936</v>
      </c>
      <c r="BH8" s="67">
        <f t="shared" si="7"/>
        <v>-2.2542037654868068</v>
      </c>
      <c r="BI8" s="67">
        <f t="shared" si="7"/>
        <v>-2.255116455698269</v>
      </c>
      <c r="BJ8" s="67">
        <f t="shared" si="7"/>
        <v>-2.2495377128135008</v>
      </c>
      <c r="BK8" s="67">
        <f t="shared" si="7"/>
        <v>-2.2830646078853247</v>
      </c>
      <c r="BL8" s="67">
        <f t="shared" si="8"/>
        <v>-2.0529814413279839</v>
      </c>
    </row>
    <row r="9" spans="1:78" ht="12.95" customHeight="1" x14ac:dyDescent="0.2">
      <c r="A9" s="188" t="s">
        <v>151</v>
      </c>
      <c r="B9" s="189">
        <v>145</v>
      </c>
      <c r="C9" s="188" t="str">
        <f>"F"&amp;B9</f>
        <v>F145</v>
      </c>
      <c r="D9" s="188" t="str">
        <f>"G"&amp;B9</f>
        <v>G145</v>
      </c>
      <c r="W9" s="174"/>
      <c r="Z9" s="261"/>
      <c r="AA9" s="265" t="s">
        <v>44</v>
      </c>
      <c r="AB9" s="264">
        <f t="shared" si="9"/>
        <v>284.46481202814431</v>
      </c>
      <c r="AC9" s="259">
        <v>28.446481202814432</v>
      </c>
      <c r="AD9" s="67">
        <v>10</v>
      </c>
      <c r="AE9" s="255" t="s">
        <v>38</v>
      </c>
      <c r="AF9" s="259">
        <v>11.901107807296324</v>
      </c>
      <c r="AG9" s="259">
        <v>13.427592699038144</v>
      </c>
      <c r="AH9" s="259">
        <v>27.334072256058079</v>
      </c>
      <c r="AI9" s="259">
        <v>28.293780074146273</v>
      </c>
      <c r="AJ9" s="259">
        <v>28.576486317648502</v>
      </c>
      <c r="AK9" s="259">
        <v>28.446481202814432</v>
      </c>
      <c r="AL9" s="259"/>
      <c r="AW9" s="67">
        <v>-72000</v>
      </c>
      <c r="AX9" s="67">
        <f t="shared" si="0"/>
        <v>6.1962252361620125E-2</v>
      </c>
      <c r="AY9" s="67">
        <f t="shared" si="1"/>
        <v>4.6999487429980377E-2</v>
      </c>
      <c r="AZ9" s="67">
        <f t="shared" si="2"/>
        <v>1.4962764931639746E-2</v>
      </c>
      <c r="BA9" s="67">
        <f t="shared" si="3"/>
        <v>0.80835977109143897</v>
      </c>
      <c r="BB9" s="67">
        <f t="shared" si="4"/>
        <v>0.54599028256191395</v>
      </c>
      <c r="BC9" s="67">
        <f t="shared" si="5"/>
        <v>-2.4008255979792605</v>
      </c>
      <c r="BD9" s="67">
        <f t="shared" si="6"/>
        <v>-2.5752988261791327</v>
      </c>
      <c r="BE9" s="67">
        <f t="shared" si="7"/>
        <v>-2.2038891782830006</v>
      </c>
      <c r="BF9" s="67">
        <f t="shared" si="7"/>
        <v>-2.2038864325267102</v>
      </c>
      <c r="BG9" s="67">
        <f t="shared" si="7"/>
        <v>-2.203904303201309</v>
      </c>
      <c r="BH9" s="67">
        <f t="shared" si="7"/>
        <v>-2.2037879846355777</v>
      </c>
      <c r="BI9" s="67">
        <f t="shared" si="7"/>
        <v>-2.2045447612050078</v>
      </c>
      <c r="BJ9" s="67">
        <f t="shared" si="7"/>
        <v>-2.1996070479416252</v>
      </c>
      <c r="BK9" s="67">
        <f t="shared" si="7"/>
        <v>-2.2312501758254797</v>
      </c>
      <c r="BL9" s="67">
        <f t="shared" si="8"/>
        <v>-1.9945244279232499</v>
      </c>
    </row>
    <row r="10" spans="1:78" ht="12.95" customHeight="1" thickBot="1" x14ac:dyDescent="0.25">
      <c r="A10" s="67"/>
      <c r="B10" s="39"/>
      <c r="C10" s="190" t="s">
        <v>111</v>
      </c>
      <c r="D10" s="191" t="s">
        <v>138</v>
      </c>
      <c r="V10" s="173"/>
      <c r="W10" s="174"/>
      <c r="Z10" s="261"/>
      <c r="AA10" s="266" t="s">
        <v>35</v>
      </c>
      <c r="AB10" s="267">
        <f t="shared" si="9"/>
        <v>63673.832398069353</v>
      </c>
      <c r="AC10" s="268">
        <v>6.3673832398069354</v>
      </c>
      <c r="AD10" s="67">
        <v>10000</v>
      </c>
      <c r="AE10" s="255" t="s">
        <v>34</v>
      </c>
      <c r="AF10" s="268">
        <v>3.4387396988008985</v>
      </c>
      <c r="AG10" s="268">
        <v>3.597388459441877</v>
      </c>
      <c r="AH10" s="268">
        <v>3.002254510346904</v>
      </c>
      <c r="AI10" s="268">
        <v>6.1738726168202342</v>
      </c>
      <c r="AJ10" s="268">
        <v>6.3785302957474324</v>
      </c>
      <c r="AK10" s="268">
        <v>6.3673832398069354</v>
      </c>
      <c r="AL10" s="268"/>
      <c r="AW10" s="67">
        <v>-71000</v>
      </c>
      <c r="AX10" s="67">
        <f t="shared" si="0"/>
        <v>5.9538484148800572E-2</v>
      </c>
      <c r="AY10" s="67">
        <f t="shared" si="1"/>
        <v>4.6453012381887586E-2</v>
      </c>
      <c r="AZ10" s="67">
        <f t="shared" si="2"/>
        <v>1.3085471766912989E-2</v>
      </c>
      <c r="BA10" s="67">
        <f t="shared" si="3"/>
        <v>0.81603681179997301</v>
      </c>
      <c r="BB10" s="67">
        <f t="shared" si="4"/>
        <v>0.50962994253492633</v>
      </c>
      <c r="BC10" s="67">
        <f t="shared" si="5"/>
        <v>-2.358009555349907</v>
      </c>
      <c r="BD10" s="67">
        <f t="shared" si="6"/>
        <v>-2.4204241915041296</v>
      </c>
      <c r="BE10" s="67">
        <f t="shared" si="7"/>
        <v>-2.1529793771556212</v>
      </c>
      <c r="BF10" s="67">
        <f t="shared" si="7"/>
        <v>-2.1529776079421317</v>
      </c>
      <c r="BG10" s="67">
        <f t="shared" si="7"/>
        <v>-2.1529899980492746</v>
      </c>
      <c r="BH10" s="67">
        <f t="shared" si="7"/>
        <v>-2.1529032230897713</v>
      </c>
      <c r="BI10" s="67">
        <f t="shared" si="7"/>
        <v>-2.1535107171749499</v>
      </c>
      <c r="BJ10" s="67">
        <f t="shared" si="7"/>
        <v>-2.149245921492632</v>
      </c>
      <c r="BK10" s="67">
        <f t="shared" si="7"/>
        <v>-2.1786270295691219</v>
      </c>
      <c r="BL10" s="67">
        <f t="shared" si="8"/>
        <v>-1.9360674145185159</v>
      </c>
    </row>
    <row r="11" spans="1:78" ht="12.95" customHeight="1" x14ac:dyDescent="0.2">
      <c r="A11" s="67" t="s">
        <v>78</v>
      </c>
      <c r="B11" s="39"/>
      <c r="C11" s="269">
        <f ca="1">INTERCEPT(INDIRECT($D$9):G975,INDIRECT($C$9):F975)</f>
        <v>4.0223747342260391E-2</v>
      </c>
      <c r="D11" s="193">
        <f>G2</f>
        <v>0</v>
      </c>
      <c r="F11" s="173"/>
      <c r="G11" s="173"/>
      <c r="H11" s="173"/>
      <c r="I11" s="173"/>
      <c r="J11" s="173"/>
      <c r="W11" s="174"/>
      <c r="AA11" s="270" t="s">
        <v>26</v>
      </c>
      <c r="AB11" s="198">
        <f>1-AB7^2</f>
        <v>0.93255990656450627</v>
      </c>
      <c r="AC11" s="198">
        <f>SUM(AE21:AE1920)</f>
        <v>1.9692366832708998E-2</v>
      </c>
      <c r="AD11" s="270" t="s">
        <v>45</v>
      </c>
      <c r="AE11" s="255"/>
      <c r="AF11" s="198">
        <v>1.2349029322311438E-3</v>
      </c>
      <c r="AG11" s="198">
        <v>1.2343082449827346E-3</v>
      </c>
      <c r="AH11" s="198">
        <v>1.2355483759662962E-3</v>
      </c>
      <c r="AI11" s="198">
        <v>1.2400861847162682E-3</v>
      </c>
      <c r="AJ11" s="198">
        <v>1.2350821085849177E-3</v>
      </c>
      <c r="AK11" s="198">
        <v>1.2401576684258533E-3</v>
      </c>
      <c r="AL11" s="198"/>
      <c r="AW11" s="67">
        <v>-70000</v>
      </c>
      <c r="AX11" s="67">
        <f t="shared" si="0"/>
        <v>5.7044957030273534E-2</v>
      </c>
      <c r="AY11" s="67">
        <f t="shared" si="1"/>
        <v>4.5889483215559475E-2</v>
      </c>
      <c r="AZ11" s="67">
        <f t="shared" si="2"/>
        <v>1.1155473814714057E-2</v>
      </c>
      <c r="BA11" s="67">
        <f t="shared" si="3"/>
        <v>0.82421147476347834</v>
      </c>
      <c r="BB11" s="67">
        <f t="shared" si="4"/>
        <v>0.47159526962584125</v>
      </c>
      <c r="BC11" s="67">
        <f t="shared" si="5"/>
        <v>-2.3143539020117272</v>
      </c>
      <c r="BD11" s="67">
        <f t="shared" si="6"/>
        <v>-2.2782100198923616</v>
      </c>
      <c r="BE11" s="67">
        <f t="shared" si="7"/>
        <v>-2.101572882344982</v>
      </c>
      <c r="BF11" s="67">
        <f t="shared" si="7"/>
        <v>-2.1015718155446885</v>
      </c>
      <c r="BG11" s="67">
        <f t="shared" si="7"/>
        <v>-2.1015799307019485</v>
      </c>
      <c r="BH11" s="67">
        <f t="shared" si="7"/>
        <v>-2.10151819582437</v>
      </c>
      <c r="BI11" s="67">
        <f t="shared" si="7"/>
        <v>-2.101987671859924</v>
      </c>
      <c r="BJ11" s="67">
        <f t="shared" si="7"/>
        <v>-2.0984079547217078</v>
      </c>
      <c r="BK11" s="67">
        <f t="shared" si="7"/>
        <v>-2.1251752391710501</v>
      </c>
      <c r="BL11" s="67">
        <f t="shared" si="8"/>
        <v>-1.877610401113782</v>
      </c>
    </row>
    <row r="12" spans="1:78" ht="12.95" customHeight="1" x14ac:dyDescent="0.2">
      <c r="A12" s="67" t="s">
        <v>79</v>
      </c>
      <c r="C12" s="269">
        <f ca="1">SLOPE(INDIRECT($D$9):G975,INDIRECT($C$9):F975)</f>
        <v>-3.852834569504138E-6</v>
      </c>
      <c r="D12" s="193">
        <f>G3</f>
        <v>0</v>
      </c>
      <c r="G12" s="271"/>
      <c r="V12" s="173"/>
      <c r="W12" s="174"/>
      <c r="AA12" s="272" t="s">
        <v>27</v>
      </c>
      <c r="AB12" s="198">
        <f>AB7*SIN(RADIANS(AB9))</f>
        <v>-0.25146037804158594</v>
      </c>
      <c r="AE12" s="255"/>
      <c r="AW12" s="67">
        <v>-69000</v>
      </c>
      <c r="AX12" s="67">
        <f t="shared" si="0"/>
        <v>5.4484625684712101E-2</v>
      </c>
      <c r="AY12" s="67">
        <f t="shared" si="1"/>
        <v>4.5308899930996079E-2</v>
      </c>
      <c r="AZ12" s="67">
        <f t="shared" si="2"/>
        <v>9.1757257537160193E-3</v>
      </c>
      <c r="BA12" s="67">
        <f t="shared" si="3"/>
        <v>0.83290038094060415</v>
      </c>
      <c r="BB12" s="67">
        <f t="shared" si="4"/>
        <v>0.43184842954540087</v>
      </c>
      <c r="BC12" s="67">
        <f t="shared" si="5"/>
        <v>-2.2697960752148885</v>
      </c>
      <c r="BD12" s="67">
        <f t="shared" si="6"/>
        <v>-2.1469392448165601</v>
      </c>
      <c r="BE12" s="67">
        <f t="shared" si="7"/>
        <v>-2.0496379710797772</v>
      </c>
      <c r="BF12" s="67">
        <f t="shared" si="7"/>
        <v>-2.0496373772608107</v>
      </c>
      <c r="BG12" s="67">
        <f t="shared" si="7"/>
        <v>-2.0496423400603243</v>
      </c>
      <c r="BH12" s="67">
        <f t="shared" si="7"/>
        <v>-2.049600862359866</v>
      </c>
      <c r="BI12" s="67">
        <f t="shared" si="7"/>
        <v>-2.0499474196364056</v>
      </c>
      <c r="BJ12" s="67">
        <f t="shared" si="7"/>
        <v>-2.0470446936405877</v>
      </c>
      <c r="BK12" s="67">
        <f t="shared" si="7"/>
        <v>-2.0708777055411223</v>
      </c>
      <c r="BL12" s="67">
        <f t="shared" si="8"/>
        <v>-1.819153387709048</v>
      </c>
    </row>
    <row r="13" spans="1:78" ht="12.95" customHeight="1" x14ac:dyDescent="0.2">
      <c r="A13" s="67" t="s">
        <v>80</v>
      </c>
      <c r="C13" s="39"/>
      <c r="D13" s="193">
        <f>G4</f>
        <v>0</v>
      </c>
      <c r="F13" s="271"/>
      <c r="W13" s="174"/>
      <c r="AA13" s="273" t="s">
        <v>28</v>
      </c>
      <c r="AB13" s="274">
        <f>AB6*86400*300000</f>
        <v>1024883805.2693945</v>
      </c>
      <c r="AC13" s="67" t="s">
        <v>29</v>
      </c>
      <c r="AD13" s="67">
        <f>AB13/149600000</f>
        <v>6.8508275753301771</v>
      </c>
      <c r="AE13" s="255" t="s">
        <v>52</v>
      </c>
      <c r="AW13" s="67">
        <v>-68000</v>
      </c>
      <c r="AX13" s="67">
        <f t="shared" si="0"/>
        <v>5.1860721314684916E-2</v>
      </c>
      <c r="AY13" s="67">
        <f t="shared" si="1"/>
        <v>4.4711262528197362E-2</v>
      </c>
      <c r="AZ13" s="67">
        <f t="shared" si="2"/>
        <v>7.1494587864875565E-3</v>
      </c>
      <c r="BA13" s="67">
        <f t="shared" si="3"/>
        <v>0.84212055638573646</v>
      </c>
      <c r="BB13" s="67">
        <f t="shared" si="4"/>
        <v>0.39035310865678591</v>
      </c>
      <c r="BC13" s="67">
        <f t="shared" si="5"/>
        <v>-2.2242700203341936</v>
      </c>
      <c r="BD13" s="67">
        <f t="shared" si="6"/>
        <v>-2.0251828082625765</v>
      </c>
      <c r="BE13" s="67">
        <f t="shared" si="7"/>
        <v>-1.9971418654863204</v>
      </c>
      <c r="BF13" s="67">
        <f t="shared" si="7"/>
        <v>-1.997141566181825</v>
      </c>
      <c r="BG13" s="67">
        <f t="shared" si="7"/>
        <v>-1.9971443531308744</v>
      </c>
      <c r="BH13" s="67">
        <f t="shared" si="7"/>
        <v>-1.9971184020236021</v>
      </c>
      <c r="BI13" s="67">
        <f t="shared" si="7"/>
        <v>-1.9973599924255923</v>
      </c>
      <c r="BJ13" s="67">
        <f t="shared" si="7"/>
        <v>-1.9951059259638722</v>
      </c>
      <c r="BK13" s="67">
        <f t="shared" si="7"/>
        <v>-2.015720218859014</v>
      </c>
      <c r="BL13" s="67">
        <f t="shared" si="8"/>
        <v>-1.760696374304314</v>
      </c>
    </row>
    <row r="14" spans="1:78" ht="12.95" customHeight="1" x14ac:dyDescent="0.2">
      <c r="A14" s="67" t="s">
        <v>81</v>
      </c>
      <c r="E14" s="177"/>
      <c r="F14" s="177"/>
      <c r="G14" s="193"/>
      <c r="V14" s="173"/>
      <c r="W14" s="174"/>
      <c r="AA14" s="273" t="s">
        <v>441</v>
      </c>
      <c r="AB14" s="198">
        <f>2*AB5*365.24/C8</f>
        <v>-2.143211101654327E-8</v>
      </c>
      <c r="AC14" s="67" t="s">
        <v>442</v>
      </c>
      <c r="AE14" s="255"/>
      <c r="AF14" s="67">
        <v>-1.3669700391422899E-8</v>
      </c>
      <c r="AG14" s="67">
        <v>-7.4559397864172309E-9</v>
      </c>
      <c r="AH14" s="67">
        <v>-2.4755955427949264E-8</v>
      </c>
      <c r="AI14" s="67">
        <v>-2.0481730494288943E-8</v>
      </c>
      <c r="AJ14" s="67">
        <v>-1.5071659281331036E-8</v>
      </c>
      <c r="AK14" s="67">
        <v>-2.143211101654327E-8</v>
      </c>
      <c r="AW14" s="67">
        <v>-67000</v>
      </c>
      <c r="AX14" s="67">
        <f t="shared" si="0"/>
        <v>4.917678218242847E-2</v>
      </c>
      <c r="AY14" s="67">
        <f t="shared" si="1"/>
        <v>4.4096571007163354E-2</v>
      </c>
      <c r="AZ14" s="67">
        <f t="shared" si="2"/>
        <v>5.0802111752651135E-3</v>
      </c>
      <c r="BA14" s="67">
        <f t="shared" si="3"/>
        <v>0.8518892387935868</v>
      </c>
      <c r="BB14" s="67">
        <f t="shared" si="4"/>
        <v>0.34707559432156887</v>
      </c>
      <c r="BC14" s="67">
        <f t="shared" si="5"/>
        <v>-2.1777059750044465</v>
      </c>
      <c r="BD14" s="67">
        <f t="shared" si="6"/>
        <v>-1.9117410253601661</v>
      </c>
      <c r="BE14" s="67">
        <f t="shared" si="7"/>
        <v>-1.9440507141199612</v>
      </c>
      <c r="BF14" s="67">
        <f t="shared" si="7"/>
        <v>-1.9440505813747859</v>
      </c>
      <c r="BG14" s="67">
        <f t="shared" si="7"/>
        <v>-1.9440519831733019</v>
      </c>
      <c r="BH14" s="67">
        <f t="shared" si="7"/>
        <v>-1.9440371798277387</v>
      </c>
      <c r="BI14" s="67">
        <f t="shared" si="7"/>
        <v>-1.9441934786505632</v>
      </c>
      <c r="BJ14" s="67">
        <f t="shared" si="7"/>
        <v>-1.9425400613014465</v>
      </c>
      <c r="BK14" s="67">
        <f t="shared" si="7"/>
        <v>-1.9596915071185066</v>
      </c>
      <c r="BL14" s="67">
        <f t="shared" si="8"/>
        <v>-1.7022393608995801</v>
      </c>
    </row>
    <row r="15" spans="1:78" ht="12.95" customHeight="1" x14ac:dyDescent="0.2">
      <c r="A15" s="179" t="s">
        <v>82</v>
      </c>
      <c r="C15" s="275">
        <f ca="1">(C7+C11)+(C8+C12)*INT(MAX(F21:F3540))</f>
        <v>60170.435591655914</v>
      </c>
      <c r="D15" s="275">
        <f>+C7+INT(MAX(F21:F1595))*C8+D11+D12*INT(MAX(F21:F4030))+D13*INT(MAX(F21:F4057)^2)</f>
        <v>60170.530205560004</v>
      </c>
      <c r="E15" s="330" t="s">
        <v>1</v>
      </c>
      <c r="F15" s="329">
        <v>1</v>
      </c>
      <c r="G15" s="171"/>
      <c r="W15" s="174"/>
      <c r="AA15" s="272" t="s">
        <v>46</v>
      </c>
      <c r="AB15" s="198">
        <f>(AB10-AB2)/AD2</f>
        <v>47051.104367872846</v>
      </c>
      <c r="AC15" s="67" t="s">
        <v>36</v>
      </c>
      <c r="AE15" s="255"/>
      <c r="AW15" s="67">
        <v>-66000</v>
      </c>
      <c r="AX15" s="67">
        <f t="shared" si="0"/>
        <v>4.6436687098728183E-2</v>
      </c>
      <c r="AY15" s="67">
        <f t="shared" si="1"/>
        <v>4.3464825367894033E-2</v>
      </c>
      <c r="AZ15" s="67">
        <f t="shared" si="2"/>
        <v>2.971861730834149E-3</v>
      </c>
      <c r="BA15" s="67">
        <f t="shared" si="3"/>
        <v>0.86222362564757637</v>
      </c>
      <c r="BB15" s="67">
        <f t="shared" si="4"/>
        <v>0.30198610519552455</v>
      </c>
      <c r="BC15" s="67">
        <f t="shared" si="5"/>
        <v>-2.1300302639035369</v>
      </c>
      <c r="BD15" s="67">
        <f t="shared" si="6"/>
        <v>-1.8055986710562331</v>
      </c>
      <c r="BE15" s="67">
        <f t="shared" si="7"/>
        <v>-1.8903295869037491</v>
      </c>
      <c r="BF15" s="67">
        <f t="shared" si="7"/>
        <v>-1.8903295374032307</v>
      </c>
      <c r="BG15" s="67">
        <f t="shared" si="7"/>
        <v>-1.8903301442093228</v>
      </c>
      <c r="BH15" s="67">
        <f t="shared" si="7"/>
        <v>-1.8903227055511791</v>
      </c>
      <c r="BI15" s="67">
        <f t="shared" si="7"/>
        <v>-1.8904138823448331</v>
      </c>
      <c r="BJ15" s="67">
        <f t="shared" si="7"/>
        <v>-1.889294575142606</v>
      </c>
      <c r="BK15" s="67">
        <f t="shared" si="7"/>
        <v>-1.9027832746354736</v>
      </c>
      <c r="BL15" s="67">
        <f t="shared" si="8"/>
        <v>-1.6437823474948461</v>
      </c>
    </row>
    <row r="16" spans="1:78" ht="12.95" customHeight="1" x14ac:dyDescent="0.2">
      <c r="A16" s="256" t="s">
        <v>69</v>
      </c>
      <c r="C16" s="195">
        <f ca="1">+C8+C12</f>
        <v>0.2906276271654305</v>
      </c>
      <c r="D16" s="275">
        <f>+C8+D12+2*D13*MAX(F21:F143)</f>
        <v>0.29063148</v>
      </c>
      <c r="E16" s="331" t="s">
        <v>2</v>
      </c>
      <c r="F16" s="326">
        <f ca="1">NOW()+15018.5+$C$5/24</f>
        <v>60581.596029166663</v>
      </c>
      <c r="G16" s="171"/>
      <c r="P16" s="168" t="s">
        <v>49</v>
      </c>
      <c r="Q16" s="168">
        <f>MAX(Q21:Q675)-MIN(Q21:Q567)</f>
        <v>28141.718400000002</v>
      </c>
      <c r="R16" s="168" t="s">
        <v>439</v>
      </c>
      <c r="V16" s="173"/>
      <c r="W16" s="174"/>
      <c r="AA16" s="270" t="s">
        <v>437</v>
      </c>
      <c r="AB16" s="67">
        <f>365.24*AB8</f>
        <v>31238.004463500405</v>
      </c>
      <c r="AC16" s="67" t="s">
        <v>439</v>
      </c>
      <c r="AD16" s="198"/>
      <c r="AE16" s="255"/>
      <c r="AW16" s="67">
        <v>-65000</v>
      </c>
      <c r="AX16" s="67">
        <f t="shared" si="0"/>
        <v>4.3644692008550687E-2</v>
      </c>
      <c r="AY16" s="67">
        <f t="shared" si="1"/>
        <v>4.281602561038942E-2</v>
      </c>
      <c r="AZ16" s="67">
        <f t="shared" si="2"/>
        <v>8.2866639816126832E-4</v>
      </c>
      <c r="BA16" s="67">
        <f t="shared" si="3"/>
        <v>0.87314055051377382</v>
      </c>
      <c r="BB16" s="67">
        <f t="shared" si="4"/>
        <v>0.25506042075790197</v>
      </c>
      <c r="BC16" s="67">
        <f t="shared" si="5"/>
        <v>-2.0811651125857225</v>
      </c>
      <c r="BD16" s="67">
        <f t="shared" si="6"/>
        <v>-1.7058901819308649</v>
      </c>
      <c r="BE16" s="67">
        <f t="shared" si="7"/>
        <v>-1.835942487533186</v>
      </c>
      <c r="BF16" s="67">
        <f t="shared" si="7"/>
        <v>-1.8359424732095706</v>
      </c>
      <c r="BG16" s="67">
        <f t="shared" si="7"/>
        <v>-1.8359426836885442</v>
      </c>
      <c r="BH16" s="67">
        <f t="shared" si="7"/>
        <v>-1.835939590779887</v>
      </c>
      <c r="BI16" s="67">
        <f t="shared" si="7"/>
        <v>-1.8359850363549701</v>
      </c>
      <c r="BJ16" s="67">
        <f t="shared" si="7"/>
        <v>-1.8353165159690767</v>
      </c>
      <c r="BK16" s="67">
        <f t="shared" si="7"/>
        <v>-1.8449902303880055</v>
      </c>
      <c r="BL16" s="67">
        <f t="shared" si="8"/>
        <v>-1.5853253340901121</v>
      </c>
    </row>
    <row r="17" spans="1:64" ht="12.95" customHeight="1" thickBot="1" x14ac:dyDescent="0.25">
      <c r="A17" s="196" t="s">
        <v>123</v>
      </c>
      <c r="B17" s="67"/>
      <c r="C17" s="67">
        <f>COUNT(C21:C2186)</f>
        <v>155</v>
      </c>
      <c r="D17" s="321"/>
      <c r="E17" s="331" t="s">
        <v>3</v>
      </c>
      <c r="F17" s="326">
        <f ca="1">ROUND(2*(F16-$C$7)/$C$8,0)/2+F15</f>
        <v>36412.5</v>
      </c>
      <c r="G17" s="171"/>
      <c r="Q17" s="168">
        <f>Q16/365.24</f>
        <v>77.049935384952363</v>
      </c>
      <c r="R17" s="168" t="s">
        <v>440</v>
      </c>
      <c r="W17" s="174"/>
      <c r="AA17" s="270" t="s">
        <v>47</v>
      </c>
      <c r="AB17" s="198">
        <f>AD13^3/AB8^2</f>
        <v>4.395610624025352E-2</v>
      </c>
      <c r="AC17" s="67" t="s">
        <v>51</v>
      </c>
      <c r="AE17" s="255"/>
      <c r="AW17" s="67">
        <v>-64000</v>
      </c>
      <c r="AX17" s="67">
        <f t="shared" si="0"/>
        <v>4.0805469771243177E-2</v>
      </c>
      <c r="AY17" s="67">
        <f t="shared" si="1"/>
        <v>4.2150171734649501E-2</v>
      </c>
      <c r="AZ17" s="67">
        <f t="shared" si="2"/>
        <v>-1.3447019634063263E-3</v>
      </c>
      <c r="BA17" s="67">
        <f t="shared" si="3"/>
        <v>0.88465607152097658</v>
      </c>
      <c r="BB17" s="67">
        <f t="shared" si="4"/>
        <v>0.2062818667757611</v>
      </c>
      <c r="BC17" s="67">
        <f t="shared" si="5"/>
        <v>-2.0310284915165848</v>
      </c>
      <c r="BD17" s="67">
        <f t="shared" si="6"/>
        <v>-1.6118724113935898</v>
      </c>
      <c r="BE17" s="67">
        <f t="shared" si="7"/>
        <v>-1.7808523884187337</v>
      </c>
      <c r="BF17" s="67">
        <f t="shared" si="7"/>
        <v>-1.7808523857077654</v>
      </c>
      <c r="BG17" s="67">
        <f t="shared" si="7"/>
        <v>-1.7808524357721165</v>
      </c>
      <c r="BH17" s="67">
        <f t="shared" si="7"/>
        <v>-1.7808515112152741</v>
      </c>
      <c r="BI17" s="67">
        <f t="shared" si="7"/>
        <v>-1.7808685847009307</v>
      </c>
      <c r="BJ17" s="67">
        <f t="shared" si="7"/>
        <v>-1.7805530734618156</v>
      </c>
      <c r="BK17" s="67">
        <f t="shared" si="7"/>
        <v>-1.7863101060918607</v>
      </c>
      <c r="BL17" s="67">
        <f t="shared" si="8"/>
        <v>-1.5268683206853781</v>
      </c>
    </row>
    <row r="18" spans="1:64" ht="12.95" customHeight="1" thickTop="1" thickBot="1" x14ac:dyDescent="0.25">
      <c r="A18" s="256" t="s">
        <v>150</v>
      </c>
      <c r="B18" s="184"/>
      <c r="C18" s="197">
        <f ca="1">+C15</f>
        <v>60170.435591655914</v>
      </c>
      <c r="D18" s="322">
        <f ca="1">C16</f>
        <v>0.2906276271654305</v>
      </c>
      <c r="E18" s="331" t="s">
        <v>4</v>
      </c>
      <c r="F18" s="327">
        <f ca="1">ROUND(2*(F16-$C$15)/$C$16,0)/2+F15</f>
        <v>1415.5</v>
      </c>
      <c r="G18" s="171"/>
      <c r="Q18" s="168">
        <f>Q17/AB8</f>
        <v>0.90088079835194934</v>
      </c>
      <c r="R18" s="168" t="s">
        <v>438</v>
      </c>
      <c r="V18" s="173"/>
      <c r="W18" s="174"/>
      <c r="AA18" s="276" t="s">
        <v>48</v>
      </c>
      <c r="AB18" s="277">
        <f>2*PI()/(AB8*365.2422)*AD2</f>
        <v>5.8457013404734062E-5</v>
      </c>
      <c r="AC18" s="278" t="s">
        <v>25</v>
      </c>
      <c r="AD18" s="278"/>
      <c r="AE18" s="279"/>
      <c r="AW18" s="67">
        <v>-63000</v>
      </c>
      <c r="AX18" s="67">
        <f t="shared" si="0"/>
        <v>3.792415315926962E-2</v>
      </c>
      <c r="AY18" s="67">
        <f t="shared" si="1"/>
        <v>4.1467263740674269E-2</v>
      </c>
      <c r="AZ18" s="67">
        <f t="shared" si="2"/>
        <v>-3.5431105814046513E-3</v>
      </c>
      <c r="BA18" s="67">
        <f t="shared" si="3"/>
        <v>0.89678495332572805</v>
      </c>
      <c r="BB18" s="67">
        <f t="shared" si="4"/>
        <v>0.15564372090582093</v>
      </c>
      <c r="BC18" s="67">
        <f t="shared" si="5"/>
        <v>-1.9795340048553176</v>
      </c>
      <c r="BD18" s="67">
        <f t="shared" si="6"/>
        <v>-1.522903093063668</v>
      </c>
      <c r="BE18" s="67">
        <f t="shared" ref="BE18:BK33" si="10">$BL18+$AB$7*SIN(BF18)</f>
        <v>-1.7250212943957395</v>
      </c>
      <c r="BF18" s="67">
        <f t="shared" si="10"/>
        <v>-1.7250212942138219</v>
      </c>
      <c r="BG18" s="67">
        <f t="shared" si="10"/>
        <v>-1.7250212987740228</v>
      </c>
      <c r="BH18" s="67">
        <f t="shared" si="10"/>
        <v>-1.725021184461621</v>
      </c>
      <c r="BI18" s="67">
        <f t="shared" si="10"/>
        <v>-1.7250240499515859</v>
      </c>
      <c r="BJ18" s="67">
        <f t="shared" si="10"/>
        <v>-1.724952204248871</v>
      </c>
      <c r="BK18" s="67">
        <f t="shared" si="10"/>
        <v>-1.7267436639494895</v>
      </c>
      <c r="BL18" s="67">
        <f t="shared" si="8"/>
        <v>-1.4684113072806433</v>
      </c>
    </row>
    <row r="19" spans="1:64" ht="12.95" customHeight="1" thickBot="1" x14ac:dyDescent="0.25">
      <c r="A19" s="39" t="s">
        <v>149</v>
      </c>
      <c r="B19" s="39"/>
      <c r="C19" s="199">
        <f>+D15</f>
        <v>60170.530205560004</v>
      </c>
      <c r="D19" s="323">
        <f>+D16</f>
        <v>0.29063148</v>
      </c>
      <c r="E19" s="332" t="s">
        <v>5</v>
      </c>
      <c r="F19" s="328">
        <f ca="1">+$C$15+$C$16*F18-15018.5-$C$5/24</f>
        <v>45563.714831241916</v>
      </c>
      <c r="G19" s="171" t="s">
        <v>56</v>
      </c>
      <c r="W19" s="174"/>
      <c r="AA19" s="280"/>
      <c r="AC19" s="280"/>
      <c r="AW19" s="67">
        <v>-62000</v>
      </c>
      <c r="AX19" s="67">
        <f t="shared" si="0"/>
        <v>3.5006380987385927E-2</v>
      </c>
      <c r="AY19" s="67">
        <f t="shared" si="1"/>
        <v>4.0767301628463745E-2</v>
      </c>
      <c r="AZ19" s="67">
        <f t="shared" si="2"/>
        <v>-5.7609206410778185E-3</v>
      </c>
      <c r="BA19" s="67">
        <f t="shared" si="3"/>
        <v>0.90954002098114506</v>
      </c>
      <c r="BB19" s="67">
        <f t="shared" si="4"/>
        <v>0.10315210959052717</v>
      </c>
      <c r="BC19" s="67">
        <f t="shared" si="5"/>
        <v>-1.9265908426653482</v>
      </c>
      <c r="BD19" s="67">
        <f t="shared" si="6"/>
        <v>-1.4384236660633418</v>
      </c>
      <c r="BE19" s="67">
        <f t="shared" si="10"/>
        <v>-1.6684103427285772</v>
      </c>
      <c r="BF19" s="67">
        <f t="shared" si="10"/>
        <v>-1.668410342750867</v>
      </c>
      <c r="BG19" s="67">
        <f t="shared" si="10"/>
        <v>-1.6684103418701808</v>
      </c>
      <c r="BH19" s="67">
        <f t="shared" si="10"/>
        <v>-1.6684103766670146</v>
      </c>
      <c r="BI19" s="67">
        <f t="shared" si="10"/>
        <v>-1.6684090017981388</v>
      </c>
      <c r="BJ19" s="67">
        <f t="shared" si="10"/>
        <v>-1.6684633100055706</v>
      </c>
      <c r="BK19" s="67">
        <f t="shared" si="10"/>
        <v>-1.6662946940461636</v>
      </c>
      <c r="BL19" s="67">
        <f t="shared" si="8"/>
        <v>-1.4099542938759093</v>
      </c>
    </row>
    <row r="20" spans="1:64" ht="12.95" customHeight="1" thickBot="1" x14ac:dyDescent="0.25">
      <c r="A20" s="190" t="s">
        <v>72</v>
      </c>
      <c r="B20" s="200" t="s">
        <v>74</v>
      </c>
      <c r="C20" s="281" t="s">
        <v>73</v>
      </c>
      <c r="D20" s="281" t="s">
        <v>59</v>
      </c>
      <c r="E20" s="324" t="s">
        <v>67</v>
      </c>
      <c r="F20" s="324" t="s">
        <v>66</v>
      </c>
      <c r="G20" s="190" t="s">
        <v>70</v>
      </c>
      <c r="H20" s="282" t="s">
        <v>435</v>
      </c>
      <c r="I20" s="282" t="s">
        <v>556</v>
      </c>
      <c r="J20" s="282" t="s">
        <v>557</v>
      </c>
      <c r="K20" s="282" t="s">
        <v>499</v>
      </c>
      <c r="L20" s="282" t="s">
        <v>96</v>
      </c>
      <c r="M20" s="282" t="s">
        <v>575</v>
      </c>
      <c r="N20" s="282" t="s">
        <v>576</v>
      </c>
      <c r="O20" s="282" t="s">
        <v>159</v>
      </c>
      <c r="P20" s="190" t="s">
        <v>142</v>
      </c>
      <c r="Q20" s="190" t="s">
        <v>57</v>
      </c>
      <c r="R20" s="282" t="s">
        <v>143</v>
      </c>
      <c r="S20" s="282" t="s">
        <v>145</v>
      </c>
      <c r="T20" s="282" t="s">
        <v>144</v>
      </c>
      <c r="V20" s="173"/>
      <c r="W20" s="174"/>
      <c r="Z20" s="191" t="s">
        <v>66</v>
      </c>
      <c r="AA20" s="283" t="s">
        <v>37</v>
      </c>
      <c r="AB20" s="283" t="s">
        <v>40</v>
      </c>
      <c r="AC20" s="283" t="s">
        <v>30</v>
      </c>
      <c r="AD20" s="283" t="s">
        <v>31</v>
      </c>
      <c r="AE20" s="283" t="s">
        <v>144</v>
      </c>
      <c r="AF20" s="191" t="s">
        <v>57</v>
      </c>
      <c r="AG20" s="284" t="s">
        <v>53</v>
      </c>
      <c r="AH20" s="283" t="s">
        <v>11</v>
      </c>
      <c r="AI20" s="283" t="s">
        <v>12</v>
      </c>
      <c r="AJ20" s="283" t="s">
        <v>13</v>
      </c>
      <c r="AK20" s="283" t="s">
        <v>32</v>
      </c>
      <c r="AL20" s="283" t="s">
        <v>14</v>
      </c>
      <c r="AM20" s="283" t="s">
        <v>15</v>
      </c>
      <c r="AN20" s="191" t="s">
        <v>16</v>
      </c>
      <c r="AO20" s="191" t="s">
        <v>17</v>
      </c>
      <c r="AP20" s="191" t="s">
        <v>18</v>
      </c>
      <c r="AQ20" s="191" t="s">
        <v>19</v>
      </c>
      <c r="AR20" s="191" t="s">
        <v>20</v>
      </c>
      <c r="AS20" s="191" t="s">
        <v>21</v>
      </c>
      <c r="AT20" s="191" t="s">
        <v>22</v>
      </c>
      <c r="AU20" s="191" t="s">
        <v>6</v>
      </c>
      <c r="AV20" s="285"/>
      <c r="AW20" s="67">
        <v>-61000</v>
      </c>
      <c r="AX20" s="67">
        <f t="shared" si="0"/>
        <v>3.20583471218093E-2</v>
      </c>
      <c r="AY20" s="67">
        <f t="shared" si="1"/>
        <v>4.0050285398017901E-2</v>
      </c>
      <c r="AZ20" s="67">
        <f t="shared" si="2"/>
        <v>-7.9919382762086034E-3</v>
      </c>
      <c r="BA20" s="67">
        <f t="shared" si="3"/>
        <v>0.92293136129637177</v>
      </c>
      <c r="BB20" s="67">
        <f t="shared" si="4"/>
        <v>4.8829472826507084E-2</v>
      </c>
      <c r="BC20" s="67">
        <f t="shared" si="5"/>
        <v>-1.872103820204168</v>
      </c>
      <c r="BD20" s="67">
        <f t="shared" si="6"/>
        <v>-1.3579454683275407</v>
      </c>
      <c r="BE20" s="67">
        <f t="shared" si="10"/>
        <v>-1.6109799483624092</v>
      </c>
      <c r="BF20" s="67">
        <f t="shared" si="10"/>
        <v>-1.610979948363104</v>
      </c>
      <c r="BG20" s="67">
        <f t="shared" si="10"/>
        <v>-1.6109799482964979</v>
      </c>
      <c r="BH20" s="67">
        <f t="shared" si="10"/>
        <v>-1.6109799546809325</v>
      </c>
      <c r="BI20" s="67">
        <f t="shared" si="10"/>
        <v>-1.6109793427049302</v>
      </c>
      <c r="BJ20" s="67">
        <f t="shared" si="10"/>
        <v>-1.6110379609992234</v>
      </c>
      <c r="BK20" s="67">
        <f t="shared" si="10"/>
        <v>-1.6049700014020944</v>
      </c>
      <c r="BL20" s="67">
        <f t="shared" si="8"/>
        <v>-1.3514972804711753</v>
      </c>
    </row>
    <row r="21" spans="1:64" ht="12.95" customHeight="1" x14ac:dyDescent="0.2">
      <c r="A21" s="202" t="s">
        <v>444</v>
      </c>
      <c r="B21" s="286" t="str">
        <f t="shared" ref="B21:B27" si="11">IF(G21=INT(G21),"I","II")</f>
        <v>II</v>
      </c>
      <c r="C21" s="287">
        <v>32028.863000000001</v>
      </c>
      <c r="D21" s="287" t="s">
        <v>435</v>
      </c>
      <c r="E21" s="168">
        <f t="shared" ref="E21:E52" si="12">(C21-C$7)/C$8</f>
        <v>-61832.384089982275</v>
      </c>
      <c r="F21" s="173">
        <f t="shared" ref="F21:F52" si="13">ROUND(2*E21,0)/2</f>
        <v>-61832.5</v>
      </c>
      <c r="G21" s="168">
        <f t="shared" ref="G21:G52" si="14">C21-(C$7+F21*C$8)</f>
        <v>3.3687099999951897E-2</v>
      </c>
      <c r="H21" s="173">
        <f t="shared" ref="H21:H48" si="15">G21</f>
        <v>3.3687099999951897E-2</v>
      </c>
      <c r="I21" s="173"/>
      <c r="J21" s="173"/>
      <c r="K21" s="173"/>
      <c r="L21" s="173"/>
      <c r="M21" s="173"/>
      <c r="N21" s="173"/>
      <c r="O21" s="173"/>
      <c r="P21" s="173">
        <f t="shared" ref="P21:P52" si="16">G$2+G$3*F21+G$4*F21^2+G$5*SIN(RADIANS(G$6*F21+G$7))</f>
        <v>0</v>
      </c>
      <c r="Q21" s="205">
        <f t="shared" ref="Q21:Q52" si="17">C21-15018.5</f>
        <v>17010.363000000001</v>
      </c>
      <c r="R21" s="173">
        <f t="shared" ref="R21:R52" si="18">+(P21-G21)^2</f>
        <v>1.1348207064067592E-3</v>
      </c>
      <c r="S21" s="206">
        <v>0.1</v>
      </c>
      <c r="T21" s="168">
        <f t="shared" ref="T21:T52" si="19">+S21*R21</f>
        <v>1.1348207064067592E-4</v>
      </c>
      <c r="W21" s="174"/>
      <c r="Z21" s="67">
        <f t="shared" ref="Z21:Z52" si="20">F21</f>
        <v>-61832.5</v>
      </c>
      <c r="AA21" s="251">
        <f t="shared" ref="AA21:AA52" si="21">AB$3+AB$4*Z21+AB$5*Z21^2+AH21</f>
        <v>3.4514518522067085E-2</v>
      </c>
      <c r="AB21" s="251">
        <f t="shared" ref="AB21:AB52" si="22">IF(S21&lt;&gt;0,G21-AH21, -9999)</f>
        <v>3.9820971932848719E-2</v>
      </c>
      <c r="AC21" s="251">
        <f t="shared" ref="AC21:AC52" si="23">+G21-P21</f>
        <v>3.3687099999951897E-2</v>
      </c>
      <c r="AD21" s="251"/>
      <c r="AE21" s="251">
        <f t="shared" ref="AE21:AE52" si="24">+(G21-AA21)^2*S21</f>
        <v>6.8462141073928152E-8</v>
      </c>
      <c r="AF21" s="288">
        <f t="shared" ref="AF21:AF52" si="25">+C21-15018.5</f>
        <v>17010.363000000001</v>
      </c>
      <c r="AG21" s="289"/>
      <c r="AH21" s="67">
        <f t="shared" ref="AH21:AH52" si="26">$AB$6*($AB$11/AI21*AJ21+$AB$12)</f>
        <v>-6.1338719328968196E-3</v>
      </c>
      <c r="AI21" s="67">
        <f t="shared" ref="AI21:AI52" si="27">1+$AB$7*COS(AL21)</f>
        <v>0.91173848348322872</v>
      </c>
      <c r="AJ21" s="67">
        <f t="shared" ref="AJ21:AJ52" si="28">SIN(AL21+RADIANS($AB$9))</f>
        <v>9.4179845405236384E-2</v>
      </c>
      <c r="AK21" s="67">
        <f t="shared" ref="AK21:AK52" si="29">$AB$7*SIN(AL21)</f>
        <v>-0.24423349102376085</v>
      </c>
      <c r="AL21" s="67">
        <f t="shared" ref="AL21:AL52" si="30">2*ATAN(AM21)</f>
        <v>-1.9175745531836965</v>
      </c>
      <c r="AM21" s="67">
        <f t="shared" ref="AM21:AM52" si="31">SQRT((1+$AB$7)/(1-$AB$7))*TAN(AN21/2)</f>
        <v>-1.4246769366679188</v>
      </c>
      <c r="AN21" s="251">
        <f t="shared" ref="AN21:AT30" si="32">$AU21+$AB$7*SIN(AO21)</f>
        <v>-1.6588489677581708</v>
      </c>
      <c r="AO21" s="251">
        <f t="shared" si="32"/>
        <v>-1.6588489677754708</v>
      </c>
      <c r="AP21" s="251">
        <f t="shared" si="32"/>
        <v>-1.6588489670179278</v>
      </c>
      <c r="AQ21" s="251">
        <f t="shared" si="32"/>
        <v>-1.6588490001895759</v>
      </c>
      <c r="AR21" s="251">
        <f t="shared" si="32"/>
        <v>-1.658847547642091</v>
      </c>
      <c r="AS21" s="251">
        <f t="shared" si="32"/>
        <v>-1.6589111306151776</v>
      </c>
      <c r="AT21" s="251">
        <f t="shared" si="32"/>
        <v>-1.6560836362751894</v>
      </c>
      <c r="AU21" s="251">
        <f t="shared" ref="AU21:AU52" si="33">RADIANS($AB$9)+$AB$18*(F21-AB$15)</f>
        <v>-1.4001627441306166</v>
      </c>
      <c r="AW21" s="67">
        <v>-60000</v>
      </c>
      <c r="AX21" s="67">
        <f t="shared" si="0"/>
        <v>2.9086851892539328E-2</v>
      </c>
      <c r="AY21" s="67">
        <f t="shared" si="1"/>
        <v>3.9316215049336772E-2</v>
      </c>
      <c r="AZ21" s="67">
        <f t="shared" si="2"/>
        <v>-1.0229363156797445E-2</v>
      </c>
      <c r="BA21" s="67">
        <f t="shared" si="3"/>
        <v>0.9369653447951618</v>
      </c>
      <c r="BB21" s="67">
        <f t="shared" si="4"/>
        <v>-7.281324200419245E-3</v>
      </c>
      <c r="BC21" s="67">
        <f t="shared" si="5"/>
        <v>-1.8159735338263168</v>
      </c>
      <c r="BD21" s="67">
        <f t="shared" si="6"/>
        <v>-1.2810385562280648</v>
      </c>
      <c r="BE21" s="67">
        <f t="shared" si="10"/>
        <v>-1.5526900049172632</v>
      </c>
      <c r="BF21" s="67">
        <f t="shared" si="10"/>
        <v>-1.5526900049172343</v>
      </c>
      <c r="BG21" s="67">
        <f t="shared" si="10"/>
        <v>-1.5526900049110843</v>
      </c>
      <c r="BH21" s="67">
        <f t="shared" si="10"/>
        <v>-1.5526900036030817</v>
      </c>
      <c r="BI21" s="67">
        <f t="shared" si="10"/>
        <v>-1.5526897254142642</v>
      </c>
      <c r="BJ21" s="67">
        <f t="shared" si="10"/>
        <v>-1.5526306564121368</v>
      </c>
      <c r="BK21" s="67">
        <f t="shared" si="10"/>
        <v>-1.5427793827247902</v>
      </c>
      <c r="BL21" s="67">
        <f t="shared" si="8"/>
        <v>-1.2930402670664414</v>
      </c>
    </row>
    <row r="22" spans="1:64" ht="12.95" customHeight="1" x14ac:dyDescent="0.2">
      <c r="A22" s="202" t="s">
        <v>444</v>
      </c>
      <c r="B22" s="286" t="str">
        <f t="shared" si="11"/>
        <v>II</v>
      </c>
      <c r="C22" s="287">
        <v>32028.863000000001</v>
      </c>
      <c r="D22" s="287" t="s">
        <v>435</v>
      </c>
      <c r="E22" s="168">
        <f t="shared" si="12"/>
        <v>-61832.384089982275</v>
      </c>
      <c r="F22" s="173">
        <f t="shared" si="13"/>
        <v>-61832.5</v>
      </c>
      <c r="G22" s="168">
        <f t="shared" si="14"/>
        <v>3.3687099999951897E-2</v>
      </c>
      <c r="H22" s="173">
        <f t="shared" si="15"/>
        <v>3.3687099999951897E-2</v>
      </c>
      <c r="I22" s="173"/>
      <c r="J22" s="173"/>
      <c r="K22" s="173"/>
      <c r="L22" s="173"/>
      <c r="M22" s="173"/>
      <c r="N22" s="173"/>
      <c r="O22" s="173"/>
      <c r="P22" s="173">
        <f t="shared" si="16"/>
        <v>0</v>
      </c>
      <c r="Q22" s="205">
        <f t="shared" si="17"/>
        <v>17010.363000000001</v>
      </c>
      <c r="R22" s="173">
        <f t="shared" si="18"/>
        <v>1.1348207064067592E-3</v>
      </c>
      <c r="S22" s="206">
        <v>0.1</v>
      </c>
      <c r="T22" s="168">
        <f t="shared" si="19"/>
        <v>1.1348207064067592E-4</v>
      </c>
      <c r="W22" s="174"/>
      <c r="Z22" s="67">
        <f t="shared" si="20"/>
        <v>-61832.5</v>
      </c>
      <c r="AA22" s="251">
        <f t="shared" si="21"/>
        <v>3.4514518522067085E-2</v>
      </c>
      <c r="AB22" s="251">
        <f t="shared" si="22"/>
        <v>3.9820971932848719E-2</v>
      </c>
      <c r="AC22" s="251">
        <f t="shared" si="23"/>
        <v>3.3687099999951897E-2</v>
      </c>
      <c r="AD22" s="251"/>
      <c r="AE22" s="251">
        <f t="shared" si="24"/>
        <v>6.8462141073928152E-8</v>
      </c>
      <c r="AF22" s="288">
        <f t="shared" si="25"/>
        <v>17010.363000000001</v>
      </c>
      <c r="AG22" s="289"/>
      <c r="AH22" s="67">
        <f t="shared" si="26"/>
        <v>-6.1338719328968196E-3</v>
      </c>
      <c r="AI22" s="67">
        <f t="shared" si="27"/>
        <v>0.91173848348322872</v>
      </c>
      <c r="AJ22" s="67">
        <f t="shared" si="28"/>
        <v>9.4179845405236384E-2</v>
      </c>
      <c r="AK22" s="67">
        <f t="shared" si="29"/>
        <v>-0.24423349102376085</v>
      </c>
      <c r="AL22" s="67">
        <f t="shared" si="30"/>
        <v>-1.9175745531836965</v>
      </c>
      <c r="AM22" s="67">
        <f t="shared" si="31"/>
        <v>-1.4246769366679188</v>
      </c>
      <c r="AN22" s="251">
        <f t="shared" si="32"/>
        <v>-1.6588489677581708</v>
      </c>
      <c r="AO22" s="251">
        <f t="shared" si="32"/>
        <v>-1.6588489677754708</v>
      </c>
      <c r="AP22" s="251">
        <f t="shared" si="32"/>
        <v>-1.6588489670179278</v>
      </c>
      <c r="AQ22" s="251">
        <f t="shared" si="32"/>
        <v>-1.6588490001895759</v>
      </c>
      <c r="AR22" s="251">
        <f t="shared" si="32"/>
        <v>-1.658847547642091</v>
      </c>
      <c r="AS22" s="251">
        <f t="shared" si="32"/>
        <v>-1.6589111306151776</v>
      </c>
      <c r="AT22" s="251">
        <f t="shared" si="32"/>
        <v>-1.6560836362751894</v>
      </c>
      <c r="AU22" s="251">
        <f t="shared" si="33"/>
        <v>-1.4001627441306166</v>
      </c>
      <c r="AW22" s="67">
        <v>-59000</v>
      </c>
      <c r="AX22" s="67">
        <f t="shared" si="0"/>
        <v>2.6099355126289876E-2</v>
      </c>
      <c r="AY22" s="67">
        <f t="shared" si="1"/>
        <v>3.8565090582420337E-2</v>
      </c>
      <c r="AZ22" s="67">
        <f t="shared" si="2"/>
        <v>-1.2465735456130462E-2</v>
      </c>
      <c r="BA22" s="67">
        <f t="shared" si="3"/>
        <v>0.95164343973075416</v>
      </c>
      <c r="BB22" s="67">
        <f t="shared" si="4"/>
        <v>-6.5112156327152587E-2</v>
      </c>
      <c r="BC22" s="67">
        <f t="shared" si="5"/>
        <v>-1.7580966698709997</v>
      </c>
      <c r="BD22" s="67">
        <f t="shared" si="6"/>
        <v>-1.2073225915657992</v>
      </c>
      <c r="BE22" s="67">
        <f t="shared" si="10"/>
        <v>-1.4935001535502956</v>
      </c>
      <c r="BF22" s="67">
        <f t="shared" si="10"/>
        <v>-1.4935001535025751</v>
      </c>
      <c r="BG22" s="67">
        <f t="shared" si="10"/>
        <v>-1.4935001511228814</v>
      </c>
      <c r="BH22" s="67">
        <f t="shared" si="10"/>
        <v>-1.4935000324541807</v>
      </c>
      <c r="BI22" s="67">
        <f t="shared" si="10"/>
        <v>-1.4934941150069783</v>
      </c>
      <c r="BJ22" s="67">
        <f t="shared" si="10"/>
        <v>-1.4931996110303967</v>
      </c>
      <c r="BK22" s="67">
        <f t="shared" si="10"/>
        <v>-1.4797355929410594</v>
      </c>
      <c r="BL22" s="67">
        <f t="shared" si="8"/>
        <v>-1.2345832536617074</v>
      </c>
    </row>
    <row r="23" spans="1:64" ht="12.95" customHeight="1" x14ac:dyDescent="0.2">
      <c r="A23" s="202" t="s">
        <v>444</v>
      </c>
      <c r="B23" s="286" t="str">
        <f t="shared" si="11"/>
        <v>II</v>
      </c>
      <c r="C23" s="287">
        <v>32028.863000000001</v>
      </c>
      <c r="D23" s="287" t="s">
        <v>435</v>
      </c>
      <c r="E23" s="168">
        <f t="shared" si="12"/>
        <v>-61832.384089982275</v>
      </c>
      <c r="F23" s="173">
        <f t="shared" si="13"/>
        <v>-61832.5</v>
      </c>
      <c r="G23" s="168">
        <f t="shared" si="14"/>
        <v>3.3687099999951897E-2</v>
      </c>
      <c r="H23" s="173">
        <f t="shared" si="15"/>
        <v>3.3687099999951897E-2</v>
      </c>
      <c r="I23" s="173"/>
      <c r="J23" s="173"/>
      <c r="K23" s="173"/>
      <c r="L23" s="173"/>
      <c r="M23" s="173"/>
      <c r="N23" s="173"/>
      <c r="O23" s="173"/>
      <c r="P23" s="173">
        <f t="shared" si="16"/>
        <v>0</v>
      </c>
      <c r="Q23" s="205">
        <f t="shared" si="17"/>
        <v>17010.363000000001</v>
      </c>
      <c r="R23" s="173">
        <f t="shared" si="18"/>
        <v>1.1348207064067592E-3</v>
      </c>
      <c r="S23" s="206">
        <v>0.1</v>
      </c>
      <c r="T23" s="168">
        <f t="shared" si="19"/>
        <v>1.1348207064067592E-4</v>
      </c>
      <c r="W23" s="174"/>
      <c r="Z23" s="67">
        <f t="shared" si="20"/>
        <v>-61832.5</v>
      </c>
      <c r="AA23" s="251">
        <f t="shared" si="21"/>
        <v>3.4514518522067085E-2</v>
      </c>
      <c r="AB23" s="251">
        <f t="shared" si="22"/>
        <v>3.9820971932848719E-2</v>
      </c>
      <c r="AC23" s="251">
        <f t="shared" si="23"/>
        <v>3.3687099999951897E-2</v>
      </c>
      <c r="AD23" s="251"/>
      <c r="AE23" s="251">
        <f t="shared" si="24"/>
        <v>6.8462141073928152E-8</v>
      </c>
      <c r="AF23" s="288">
        <f t="shared" si="25"/>
        <v>17010.363000000001</v>
      </c>
      <c r="AG23" s="289"/>
      <c r="AH23" s="67">
        <f t="shared" si="26"/>
        <v>-6.1338719328968196E-3</v>
      </c>
      <c r="AI23" s="67">
        <f t="shared" si="27"/>
        <v>0.91173848348322872</v>
      </c>
      <c r="AJ23" s="67">
        <f t="shared" si="28"/>
        <v>9.4179845405236384E-2</v>
      </c>
      <c r="AK23" s="67">
        <f t="shared" si="29"/>
        <v>-0.24423349102376085</v>
      </c>
      <c r="AL23" s="67">
        <f t="shared" si="30"/>
        <v>-1.9175745531836965</v>
      </c>
      <c r="AM23" s="67">
        <f t="shared" si="31"/>
        <v>-1.4246769366679188</v>
      </c>
      <c r="AN23" s="251">
        <f t="shared" si="32"/>
        <v>-1.6588489677581708</v>
      </c>
      <c r="AO23" s="251">
        <f t="shared" si="32"/>
        <v>-1.6588489677754708</v>
      </c>
      <c r="AP23" s="251">
        <f t="shared" si="32"/>
        <v>-1.6588489670179278</v>
      </c>
      <c r="AQ23" s="251">
        <f t="shared" si="32"/>
        <v>-1.6588490001895759</v>
      </c>
      <c r="AR23" s="251">
        <f t="shared" si="32"/>
        <v>-1.658847547642091</v>
      </c>
      <c r="AS23" s="251">
        <f t="shared" si="32"/>
        <v>-1.6589111306151776</v>
      </c>
      <c r="AT23" s="251">
        <f t="shared" si="32"/>
        <v>-1.6560836362751894</v>
      </c>
      <c r="AU23" s="251">
        <f t="shared" si="33"/>
        <v>-1.4001627441306166</v>
      </c>
      <c r="AW23" s="67">
        <v>-58000</v>
      </c>
      <c r="AX23" s="67">
        <f t="shared" si="0"/>
        <v>2.3104029616222564E-2</v>
      </c>
      <c r="AY23" s="67">
        <f t="shared" si="1"/>
        <v>3.779691199726859E-2</v>
      </c>
      <c r="AZ23" s="67">
        <f t="shared" si="2"/>
        <v>-1.4692882381046025E-2</v>
      </c>
      <c r="BA23" s="67">
        <f t="shared" si="3"/>
        <v>0.96696078948894049</v>
      </c>
      <c r="BB23" s="67">
        <f t="shared" si="4"/>
        <v>-0.12456401496173634</v>
      </c>
      <c r="BC23" s="67">
        <f t="shared" si="5"/>
        <v>-1.6983665106646157</v>
      </c>
      <c r="BD23" s="67">
        <f t="shared" si="6"/>
        <v>-1.1364593709853112</v>
      </c>
      <c r="BE23" s="67">
        <f t="shared" si="10"/>
        <v>-1.4333701334883915</v>
      </c>
      <c r="BF23" s="67">
        <f t="shared" si="10"/>
        <v>-1.4333701324622083</v>
      </c>
      <c r="BG23" s="67">
        <f t="shared" si="10"/>
        <v>-1.4333701036176363</v>
      </c>
      <c r="BH23" s="67">
        <f t="shared" si="10"/>
        <v>-1.4333692928395456</v>
      </c>
      <c r="BI23" s="67">
        <f t="shared" si="10"/>
        <v>-1.4333465050153251</v>
      </c>
      <c r="BJ23" s="67">
        <f t="shared" si="10"/>
        <v>-1.4327075562097273</v>
      </c>
      <c r="BK23" s="67">
        <f t="shared" si="10"/>
        <v>-1.4158543016229985</v>
      </c>
      <c r="BL23" s="67">
        <f t="shared" si="8"/>
        <v>-1.1761262402569734</v>
      </c>
    </row>
    <row r="24" spans="1:64" ht="12.95" customHeight="1" x14ac:dyDescent="0.2">
      <c r="A24" s="202" t="s">
        <v>444</v>
      </c>
      <c r="B24" s="286" t="str">
        <f t="shared" si="11"/>
        <v>II</v>
      </c>
      <c r="C24" s="287">
        <v>32028.863000000001</v>
      </c>
      <c r="D24" s="287" t="s">
        <v>435</v>
      </c>
      <c r="E24" s="168">
        <f t="shared" si="12"/>
        <v>-61832.384089982275</v>
      </c>
      <c r="F24" s="173">
        <f t="shared" si="13"/>
        <v>-61832.5</v>
      </c>
      <c r="G24" s="168">
        <f t="shared" si="14"/>
        <v>3.3687099999951897E-2</v>
      </c>
      <c r="H24" s="173">
        <f t="shared" si="15"/>
        <v>3.3687099999951897E-2</v>
      </c>
      <c r="I24" s="173"/>
      <c r="J24" s="173"/>
      <c r="K24" s="173"/>
      <c r="L24" s="173"/>
      <c r="M24" s="173"/>
      <c r="N24" s="173"/>
      <c r="O24" s="173"/>
      <c r="P24" s="173">
        <f t="shared" si="16"/>
        <v>0</v>
      </c>
      <c r="Q24" s="205">
        <f t="shared" si="17"/>
        <v>17010.363000000001</v>
      </c>
      <c r="R24" s="173">
        <f t="shared" si="18"/>
        <v>1.1348207064067592E-3</v>
      </c>
      <c r="S24" s="206">
        <v>0.1</v>
      </c>
      <c r="T24" s="168">
        <f t="shared" si="19"/>
        <v>1.1348207064067592E-4</v>
      </c>
      <c r="W24" s="174"/>
      <c r="Z24" s="67">
        <f t="shared" si="20"/>
        <v>-61832.5</v>
      </c>
      <c r="AA24" s="251">
        <f t="shared" si="21"/>
        <v>3.4514518522067085E-2</v>
      </c>
      <c r="AB24" s="251">
        <f t="shared" si="22"/>
        <v>3.9820971932848719E-2</v>
      </c>
      <c r="AC24" s="251">
        <f t="shared" si="23"/>
        <v>3.3687099999951897E-2</v>
      </c>
      <c r="AD24" s="251"/>
      <c r="AE24" s="251">
        <f t="shared" si="24"/>
        <v>6.8462141073928152E-8</v>
      </c>
      <c r="AF24" s="288">
        <f t="shared" si="25"/>
        <v>17010.363000000001</v>
      </c>
      <c r="AG24" s="289"/>
      <c r="AH24" s="67">
        <f t="shared" si="26"/>
        <v>-6.1338719328968196E-3</v>
      </c>
      <c r="AI24" s="67">
        <f t="shared" si="27"/>
        <v>0.91173848348322872</v>
      </c>
      <c r="AJ24" s="67">
        <f t="shared" si="28"/>
        <v>9.4179845405236384E-2</v>
      </c>
      <c r="AK24" s="67">
        <f t="shared" si="29"/>
        <v>-0.24423349102376085</v>
      </c>
      <c r="AL24" s="67">
        <f t="shared" si="30"/>
        <v>-1.9175745531836965</v>
      </c>
      <c r="AM24" s="67">
        <f t="shared" si="31"/>
        <v>-1.4246769366679188</v>
      </c>
      <c r="AN24" s="251">
        <f t="shared" si="32"/>
        <v>-1.6588489677581708</v>
      </c>
      <c r="AO24" s="251">
        <f t="shared" si="32"/>
        <v>-1.6588489677754708</v>
      </c>
      <c r="AP24" s="251">
        <f t="shared" si="32"/>
        <v>-1.6588489670179278</v>
      </c>
      <c r="AQ24" s="251">
        <f t="shared" si="32"/>
        <v>-1.6588490001895759</v>
      </c>
      <c r="AR24" s="251">
        <f t="shared" si="32"/>
        <v>-1.658847547642091</v>
      </c>
      <c r="AS24" s="251">
        <f t="shared" si="32"/>
        <v>-1.6589111306151776</v>
      </c>
      <c r="AT24" s="251">
        <f t="shared" si="32"/>
        <v>-1.6560836362751894</v>
      </c>
      <c r="AU24" s="251">
        <f t="shared" si="33"/>
        <v>-1.4001627441306166</v>
      </c>
      <c r="AW24" s="67">
        <v>-57000</v>
      </c>
      <c r="AX24" s="67">
        <f t="shared" si="0"/>
        <v>2.0109813331266088E-2</v>
      </c>
      <c r="AY24" s="67">
        <f t="shared" si="1"/>
        <v>3.701167929388155E-2</v>
      </c>
      <c r="AZ24" s="67">
        <f t="shared" si="2"/>
        <v>-1.6901865962615462E-2</v>
      </c>
      <c r="BA24" s="67">
        <f t="shared" si="3"/>
        <v>0.98290452710489817</v>
      </c>
      <c r="BB24" s="67">
        <f t="shared" si="4"/>
        <v>-0.18550055325938059</v>
      </c>
      <c r="BC24" s="67">
        <f t="shared" si="5"/>
        <v>-1.6366736902807972</v>
      </c>
      <c r="BD24" s="67">
        <f t="shared" si="6"/>
        <v>-1.068146672214046</v>
      </c>
      <c r="BE24" s="67">
        <f t="shared" si="10"/>
        <v>-1.3722602296717723</v>
      </c>
      <c r="BF24" s="67">
        <f t="shared" si="10"/>
        <v>-1.3722602222201929</v>
      </c>
      <c r="BG24" s="67">
        <f t="shared" si="10"/>
        <v>-1.3722600767391444</v>
      </c>
      <c r="BH24" s="67">
        <f t="shared" si="10"/>
        <v>-1.3722572364582628</v>
      </c>
      <c r="BI24" s="67">
        <f t="shared" si="10"/>
        <v>-1.3722017926241286</v>
      </c>
      <c r="BJ24" s="67">
        <f t="shared" si="10"/>
        <v>-1.3711225414870509</v>
      </c>
      <c r="BK24" s="67">
        <f t="shared" si="10"/>
        <v>-1.3511540394568267</v>
      </c>
      <c r="BL24" s="67">
        <f t="shared" si="8"/>
        <v>-1.1176692268522395</v>
      </c>
    </row>
    <row r="25" spans="1:64" ht="12.95" customHeight="1" x14ac:dyDescent="0.2">
      <c r="A25" s="202" t="s">
        <v>444</v>
      </c>
      <c r="B25" s="286" t="str">
        <f t="shared" si="11"/>
        <v>II</v>
      </c>
      <c r="C25" s="287">
        <v>32028.863000000001</v>
      </c>
      <c r="D25" s="287" t="s">
        <v>435</v>
      </c>
      <c r="E25" s="168">
        <f t="shared" si="12"/>
        <v>-61832.384089982275</v>
      </c>
      <c r="F25" s="173">
        <f t="shared" si="13"/>
        <v>-61832.5</v>
      </c>
      <c r="G25" s="168">
        <f t="shared" si="14"/>
        <v>3.3687099999951897E-2</v>
      </c>
      <c r="H25" s="173">
        <f t="shared" si="15"/>
        <v>3.3687099999951897E-2</v>
      </c>
      <c r="I25" s="173"/>
      <c r="J25" s="173"/>
      <c r="K25" s="173"/>
      <c r="L25" s="173"/>
      <c r="M25" s="173"/>
      <c r="N25" s="173"/>
      <c r="O25" s="173"/>
      <c r="P25" s="173">
        <f t="shared" si="16"/>
        <v>0</v>
      </c>
      <c r="Q25" s="205">
        <f t="shared" si="17"/>
        <v>17010.363000000001</v>
      </c>
      <c r="R25" s="173">
        <f t="shared" si="18"/>
        <v>1.1348207064067592E-3</v>
      </c>
      <c r="S25" s="206">
        <v>0.1</v>
      </c>
      <c r="T25" s="168">
        <f t="shared" si="19"/>
        <v>1.1348207064067592E-4</v>
      </c>
      <c r="W25" s="174"/>
      <c r="Z25" s="67">
        <f t="shared" si="20"/>
        <v>-61832.5</v>
      </c>
      <c r="AA25" s="251">
        <f t="shared" si="21"/>
        <v>3.4514518522067085E-2</v>
      </c>
      <c r="AB25" s="251">
        <f t="shared" si="22"/>
        <v>3.9820971932848719E-2</v>
      </c>
      <c r="AC25" s="251">
        <f t="shared" si="23"/>
        <v>3.3687099999951897E-2</v>
      </c>
      <c r="AD25" s="251"/>
      <c r="AE25" s="251">
        <f t="shared" si="24"/>
        <v>6.8462141073928152E-8</v>
      </c>
      <c r="AF25" s="288">
        <f t="shared" si="25"/>
        <v>17010.363000000001</v>
      </c>
      <c r="AG25" s="289"/>
      <c r="AH25" s="67">
        <f t="shared" si="26"/>
        <v>-6.1338719328968196E-3</v>
      </c>
      <c r="AI25" s="67">
        <f t="shared" si="27"/>
        <v>0.91173848348322872</v>
      </c>
      <c r="AJ25" s="67">
        <f t="shared" si="28"/>
        <v>9.4179845405236384E-2</v>
      </c>
      <c r="AK25" s="67">
        <f t="shared" si="29"/>
        <v>-0.24423349102376085</v>
      </c>
      <c r="AL25" s="67">
        <f t="shared" si="30"/>
        <v>-1.9175745531836965</v>
      </c>
      <c r="AM25" s="67">
        <f t="shared" si="31"/>
        <v>-1.4246769366679188</v>
      </c>
      <c r="AN25" s="251">
        <f t="shared" si="32"/>
        <v>-1.6588489677581708</v>
      </c>
      <c r="AO25" s="251">
        <f t="shared" si="32"/>
        <v>-1.6588489677754708</v>
      </c>
      <c r="AP25" s="251">
        <f t="shared" si="32"/>
        <v>-1.6588489670179278</v>
      </c>
      <c r="AQ25" s="251">
        <f t="shared" si="32"/>
        <v>-1.6588490001895759</v>
      </c>
      <c r="AR25" s="251">
        <f t="shared" si="32"/>
        <v>-1.658847547642091</v>
      </c>
      <c r="AS25" s="251">
        <f t="shared" si="32"/>
        <v>-1.6589111306151776</v>
      </c>
      <c r="AT25" s="251">
        <f t="shared" si="32"/>
        <v>-1.6560836362751894</v>
      </c>
      <c r="AU25" s="251">
        <f t="shared" si="33"/>
        <v>-1.4001627441306166</v>
      </c>
      <c r="AW25" s="67">
        <v>-56000</v>
      </c>
      <c r="AX25" s="67">
        <f t="shared" si="0"/>
        <v>1.7126458026824866E-2</v>
      </c>
      <c r="AY25" s="67">
        <f t="shared" si="1"/>
        <v>3.6209392472259183E-2</v>
      </c>
      <c r="AZ25" s="67">
        <f t="shared" si="2"/>
        <v>-1.9082934445434317E-2</v>
      </c>
      <c r="BA25" s="67">
        <f t="shared" si="3"/>
        <v>0.99945180688756119</v>
      </c>
      <c r="BB25" s="67">
        <f t="shared" si="4"/>
        <v>-0.24774079715645556</v>
      </c>
      <c r="BC25" s="67">
        <f t="shared" si="5"/>
        <v>-1.5729072615756581</v>
      </c>
      <c r="BD25" s="67">
        <f t="shared" si="6"/>
        <v>-1.0021131659432021</v>
      </c>
      <c r="BE25" s="67">
        <f t="shared" si="10"/>
        <v>-1.3101318344015267</v>
      </c>
      <c r="BF25" s="67">
        <f t="shared" si="10"/>
        <v>-1.3101318022174862</v>
      </c>
      <c r="BG25" s="67">
        <f t="shared" si="10"/>
        <v>-1.3101313213466408</v>
      </c>
      <c r="BH25" s="67">
        <f t="shared" si="10"/>
        <v>-1.3101241366226923</v>
      </c>
      <c r="BI25" s="67">
        <f t="shared" si="10"/>
        <v>-1.3100168122110922</v>
      </c>
      <c r="BJ25" s="67">
        <f t="shared" si="10"/>
        <v>-1.30841872186343</v>
      </c>
      <c r="BK25" s="67">
        <f t="shared" si="10"/>
        <v>-1.2856561349374394</v>
      </c>
      <c r="BL25" s="67">
        <f t="shared" si="8"/>
        <v>-1.0592122134475055</v>
      </c>
    </row>
    <row r="26" spans="1:64" ht="12.95" customHeight="1" x14ac:dyDescent="0.2">
      <c r="A26" s="202" t="s">
        <v>444</v>
      </c>
      <c r="B26" s="286" t="str">
        <f t="shared" si="11"/>
        <v>II</v>
      </c>
      <c r="C26" s="287">
        <v>32028.863000000001</v>
      </c>
      <c r="D26" s="287" t="s">
        <v>435</v>
      </c>
      <c r="E26" s="168">
        <f t="shared" si="12"/>
        <v>-61832.384089982275</v>
      </c>
      <c r="F26" s="173">
        <f t="shared" si="13"/>
        <v>-61832.5</v>
      </c>
      <c r="G26" s="168">
        <f t="shared" si="14"/>
        <v>3.3687099999951897E-2</v>
      </c>
      <c r="H26" s="173">
        <f t="shared" si="15"/>
        <v>3.3687099999951897E-2</v>
      </c>
      <c r="I26" s="173"/>
      <c r="J26" s="173"/>
      <c r="K26" s="173"/>
      <c r="L26" s="173"/>
      <c r="M26" s="173"/>
      <c r="N26" s="173"/>
      <c r="O26" s="173"/>
      <c r="P26" s="173">
        <f t="shared" si="16"/>
        <v>0</v>
      </c>
      <c r="Q26" s="205">
        <f t="shared" si="17"/>
        <v>17010.363000000001</v>
      </c>
      <c r="R26" s="173">
        <f t="shared" si="18"/>
        <v>1.1348207064067592E-3</v>
      </c>
      <c r="S26" s="206">
        <v>0.1</v>
      </c>
      <c r="T26" s="168">
        <f t="shared" si="19"/>
        <v>1.1348207064067592E-4</v>
      </c>
      <c r="W26" s="174"/>
      <c r="Z26" s="67">
        <f t="shared" si="20"/>
        <v>-61832.5</v>
      </c>
      <c r="AA26" s="251">
        <f t="shared" si="21"/>
        <v>3.4514518522067085E-2</v>
      </c>
      <c r="AB26" s="251">
        <f t="shared" si="22"/>
        <v>3.9820971932848719E-2</v>
      </c>
      <c r="AC26" s="251">
        <f t="shared" si="23"/>
        <v>3.3687099999951897E-2</v>
      </c>
      <c r="AD26" s="251"/>
      <c r="AE26" s="251">
        <f t="shared" si="24"/>
        <v>6.8462141073928152E-8</v>
      </c>
      <c r="AF26" s="288">
        <f t="shared" si="25"/>
        <v>17010.363000000001</v>
      </c>
      <c r="AG26" s="289"/>
      <c r="AH26" s="67">
        <f t="shared" si="26"/>
        <v>-6.1338719328968196E-3</v>
      </c>
      <c r="AI26" s="67">
        <f t="shared" si="27"/>
        <v>0.91173848348322872</v>
      </c>
      <c r="AJ26" s="67">
        <f t="shared" si="28"/>
        <v>9.4179845405236384E-2</v>
      </c>
      <c r="AK26" s="67">
        <f t="shared" si="29"/>
        <v>-0.24423349102376085</v>
      </c>
      <c r="AL26" s="67">
        <f t="shared" si="30"/>
        <v>-1.9175745531836965</v>
      </c>
      <c r="AM26" s="67">
        <f t="shared" si="31"/>
        <v>-1.4246769366679188</v>
      </c>
      <c r="AN26" s="251">
        <f t="shared" si="32"/>
        <v>-1.6588489677581708</v>
      </c>
      <c r="AO26" s="251">
        <f t="shared" si="32"/>
        <v>-1.6588489677754708</v>
      </c>
      <c r="AP26" s="251">
        <f t="shared" si="32"/>
        <v>-1.6588489670179278</v>
      </c>
      <c r="AQ26" s="251">
        <f t="shared" si="32"/>
        <v>-1.6588490001895759</v>
      </c>
      <c r="AR26" s="251">
        <f t="shared" si="32"/>
        <v>-1.658847547642091</v>
      </c>
      <c r="AS26" s="251">
        <f t="shared" si="32"/>
        <v>-1.6589111306151776</v>
      </c>
      <c r="AT26" s="251">
        <f t="shared" si="32"/>
        <v>-1.6560836362751894</v>
      </c>
      <c r="AU26" s="251">
        <f t="shared" si="33"/>
        <v>-1.4001627441306166</v>
      </c>
      <c r="AW26" s="67">
        <v>-55000</v>
      </c>
      <c r="AX26" s="67">
        <f t="shared" si="0"/>
        <v>1.4164571138377706E-2</v>
      </c>
      <c r="AY26" s="67">
        <f t="shared" si="1"/>
        <v>3.5390051532401538E-2</v>
      </c>
      <c r="AZ26" s="67">
        <f t="shared" si="2"/>
        <v>-2.1225480394023832E-2</v>
      </c>
      <c r="BA26" s="67">
        <f t="shared" si="3"/>
        <v>1.0165675450587697</v>
      </c>
      <c r="BB26" s="67">
        <f t="shared" si="4"/>
        <v>-0.31105108285621019</v>
      </c>
      <c r="BC26" s="67">
        <f t="shared" si="5"/>
        <v>-1.5069561445161357</v>
      </c>
      <c r="BD26" s="67">
        <f t="shared" si="6"/>
        <v>-0.93811419840014898</v>
      </c>
      <c r="BE26" s="67">
        <f t="shared" si="10"/>
        <v>-1.2469481408979179</v>
      </c>
      <c r="BF26" s="67">
        <f t="shared" si="10"/>
        <v>-1.2469480390674033</v>
      </c>
      <c r="BG26" s="67">
        <f t="shared" si="10"/>
        <v>-1.2469468068297527</v>
      </c>
      <c r="BH26" s="67">
        <f t="shared" si="10"/>
        <v>-1.2469318960427591</v>
      </c>
      <c r="BI26" s="67">
        <f t="shared" si="10"/>
        <v>-1.2467515193797121</v>
      </c>
      <c r="BJ26" s="67">
        <f t="shared" si="10"/>
        <v>-1.244577114707945</v>
      </c>
      <c r="BK26" s="67">
        <f t="shared" si="10"/>
        <v>-1.2193846415049501</v>
      </c>
      <c r="BL26" s="67">
        <f t="shared" si="8"/>
        <v>-1.0007552000427715</v>
      </c>
    </row>
    <row r="27" spans="1:64" ht="12.95" customHeight="1" x14ac:dyDescent="0.2">
      <c r="A27" s="202" t="s">
        <v>444</v>
      </c>
      <c r="B27" s="286" t="str">
        <f t="shared" si="11"/>
        <v>II</v>
      </c>
      <c r="C27" s="287">
        <v>32028.863000000001</v>
      </c>
      <c r="D27" s="287" t="s">
        <v>435</v>
      </c>
      <c r="E27" s="168">
        <f t="shared" si="12"/>
        <v>-61832.384089982275</v>
      </c>
      <c r="F27" s="173">
        <f t="shared" si="13"/>
        <v>-61832.5</v>
      </c>
      <c r="G27" s="168">
        <f t="shared" si="14"/>
        <v>3.3687099999951897E-2</v>
      </c>
      <c r="H27" s="173">
        <f t="shared" si="15"/>
        <v>3.3687099999951897E-2</v>
      </c>
      <c r="I27" s="173"/>
      <c r="J27" s="173"/>
      <c r="K27" s="173"/>
      <c r="L27" s="173"/>
      <c r="M27" s="173"/>
      <c r="N27" s="173"/>
      <c r="O27" s="173"/>
      <c r="P27" s="173">
        <f t="shared" si="16"/>
        <v>0</v>
      </c>
      <c r="Q27" s="205">
        <f t="shared" si="17"/>
        <v>17010.363000000001</v>
      </c>
      <c r="R27" s="173">
        <f t="shared" si="18"/>
        <v>1.1348207064067592E-3</v>
      </c>
      <c r="S27" s="206">
        <v>0.1</v>
      </c>
      <c r="T27" s="168">
        <f t="shared" si="19"/>
        <v>1.1348207064067592E-4</v>
      </c>
      <c r="W27" s="174"/>
      <c r="Z27" s="67">
        <f t="shared" si="20"/>
        <v>-61832.5</v>
      </c>
      <c r="AA27" s="251">
        <f t="shared" si="21"/>
        <v>3.4514518522067085E-2</v>
      </c>
      <c r="AB27" s="251">
        <f t="shared" si="22"/>
        <v>3.9820971932848719E-2</v>
      </c>
      <c r="AC27" s="251">
        <f t="shared" si="23"/>
        <v>3.3687099999951897E-2</v>
      </c>
      <c r="AD27" s="251"/>
      <c r="AE27" s="251">
        <f t="shared" si="24"/>
        <v>6.8462141073928152E-8</v>
      </c>
      <c r="AF27" s="288">
        <f t="shared" si="25"/>
        <v>17010.363000000001</v>
      </c>
      <c r="AG27" s="289"/>
      <c r="AH27" s="67">
        <f t="shared" si="26"/>
        <v>-6.1338719328968196E-3</v>
      </c>
      <c r="AI27" s="67">
        <f t="shared" si="27"/>
        <v>0.91173848348322872</v>
      </c>
      <c r="AJ27" s="67">
        <f t="shared" si="28"/>
        <v>9.4179845405236384E-2</v>
      </c>
      <c r="AK27" s="67">
        <f t="shared" si="29"/>
        <v>-0.24423349102376085</v>
      </c>
      <c r="AL27" s="67">
        <f t="shared" si="30"/>
        <v>-1.9175745531836965</v>
      </c>
      <c r="AM27" s="67">
        <f t="shared" si="31"/>
        <v>-1.4246769366679188</v>
      </c>
      <c r="AN27" s="251">
        <f t="shared" si="32"/>
        <v>-1.6588489677581708</v>
      </c>
      <c r="AO27" s="251">
        <f t="shared" si="32"/>
        <v>-1.6588489677754708</v>
      </c>
      <c r="AP27" s="251">
        <f t="shared" si="32"/>
        <v>-1.6588489670179278</v>
      </c>
      <c r="AQ27" s="251">
        <f t="shared" si="32"/>
        <v>-1.6588490001895759</v>
      </c>
      <c r="AR27" s="251">
        <f t="shared" si="32"/>
        <v>-1.658847547642091</v>
      </c>
      <c r="AS27" s="251">
        <f t="shared" si="32"/>
        <v>-1.6589111306151776</v>
      </c>
      <c r="AT27" s="251">
        <f t="shared" si="32"/>
        <v>-1.6560836362751894</v>
      </c>
      <c r="AU27" s="251">
        <f t="shared" si="33"/>
        <v>-1.4001627441306166</v>
      </c>
      <c r="AW27" s="67">
        <v>-54000</v>
      </c>
      <c r="AX27" s="67">
        <f t="shared" si="0"/>
        <v>1.1235646916393026E-2</v>
      </c>
      <c r="AY27" s="67">
        <f t="shared" si="1"/>
        <v>3.4553656474308567E-2</v>
      </c>
      <c r="AZ27" s="67">
        <f t="shared" si="2"/>
        <v>-2.3318009557915541E-2</v>
      </c>
      <c r="BA27" s="67">
        <f t="shared" si="3"/>
        <v>1.0342018810608102</v>
      </c>
      <c r="BB27" s="67">
        <f t="shared" si="4"/>
        <v>-0.37513637535488453</v>
      </c>
      <c r="BC27" s="67">
        <f t="shared" si="5"/>
        <v>-1.4387110327016264</v>
      </c>
      <c r="BD27" s="67">
        <f t="shared" si="6"/>
        <v>-0.8759282924144729</v>
      </c>
      <c r="BE27" s="67">
        <f t="shared" si="10"/>
        <v>-1.1826749868513002</v>
      </c>
      <c r="BF27" s="67">
        <f t="shared" si="10"/>
        <v>-1.1826747259148105</v>
      </c>
      <c r="BG27" s="67">
        <f t="shared" si="10"/>
        <v>-1.1826720709097147</v>
      </c>
      <c r="BH27" s="67">
        <f t="shared" si="10"/>
        <v>-1.1826450574539862</v>
      </c>
      <c r="BI27" s="67">
        <f t="shared" si="10"/>
        <v>-1.1823703093471525</v>
      </c>
      <c r="BJ27" s="67">
        <f t="shared" si="10"/>
        <v>-1.1795863094875361</v>
      </c>
      <c r="BK27" s="67">
        <f t="shared" si="10"/>
        <v>-1.1523662553721401</v>
      </c>
      <c r="BL27" s="67">
        <f t="shared" si="8"/>
        <v>-0.94229818663803755</v>
      </c>
    </row>
    <row r="28" spans="1:64" ht="12.95" customHeight="1" x14ac:dyDescent="0.2">
      <c r="A28" s="173" t="s">
        <v>530</v>
      </c>
      <c r="B28" s="172" t="str">
        <f t="shared" ref="B28:B33" si="34">IF(F28=INT(F28),"I","II")</f>
        <v>II</v>
      </c>
      <c r="C28" s="207">
        <v>32350.897000000001</v>
      </c>
      <c r="D28" s="207" t="s">
        <v>435</v>
      </c>
      <c r="E28" s="168">
        <f t="shared" si="12"/>
        <v>-60724.334817412077</v>
      </c>
      <c r="F28" s="173">
        <f t="shared" si="13"/>
        <v>-60724.5</v>
      </c>
      <c r="G28" s="168">
        <f t="shared" si="14"/>
        <v>4.8007259996666107E-2</v>
      </c>
      <c r="H28" s="168">
        <f t="shared" si="15"/>
        <v>4.8007259996666107E-2</v>
      </c>
      <c r="I28" s="173"/>
      <c r="J28" s="173"/>
      <c r="L28" s="173"/>
      <c r="M28" s="173"/>
      <c r="N28" s="173"/>
      <c r="O28" s="173">
        <f t="shared" ref="O28:O59" ca="1" si="35">C$11+C$12*F28</f>
        <v>0.27418520015811443</v>
      </c>
      <c r="P28" s="173">
        <f t="shared" si="16"/>
        <v>0</v>
      </c>
      <c r="Q28" s="205">
        <f t="shared" si="17"/>
        <v>17332.397000000001</v>
      </c>
      <c r="R28" s="173">
        <f t="shared" si="18"/>
        <v>2.3046970123874978E-3</v>
      </c>
      <c r="S28" s="206">
        <v>0.1</v>
      </c>
      <c r="T28" s="168">
        <f t="shared" si="19"/>
        <v>2.3046970123874978E-4</v>
      </c>
      <c r="Z28" s="67">
        <f t="shared" si="20"/>
        <v>-60724.5</v>
      </c>
      <c r="AA28" s="251">
        <f t="shared" si="21"/>
        <v>3.1241737605486979E-2</v>
      </c>
      <c r="AB28" s="251">
        <f t="shared" si="22"/>
        <v>5.6615273407003501E-2</v>
      </c>
      <c r="AC28" s="251">
        <f t="shared" si="23"/>
        <v>4.8007259996666107E-2</v>
      </c>
      <c r="AD28" s="251"/>
      <c r="AE28" s="251">
        <f t="shared" si="24"/>
        <v>2.8108274104912876E-5</v>
      </c>
      <c r="AF28" s="288">
        <f t="shared" si="25"/>
        <v>17332.397000000001</v>
      </c>
      <c r="AG28" s="289"/>
      <c r="AH28" s="67">
        <f t="shared" si="26"/>
        <v>-8.608013410337392E-3</v>
      </c>
      <c r="AI28" s="67">
        <f t="shared" si="27"/>
        <v>0.92673342516244728</v>
      </c>
      <c r="AJ28" s="67">
        <f t="shared" si="28"/>
        <v>3.3547021582136044E-2</v>
      </c>
      <c r="AK28" s="67">
        <f t="shared" si="29"/>
        <v>-0.24914273508787496</v>
      </c>
      <c r="AL28" s="67">
        <f t="shared" si="30"/>
        <v>-1.8568082394568621</v>
      </c>
      <c r="AM28" s="67">
        <f t="shared" si="31"/>
        <v>-1.3364181782253737</v>
      </c>
      <c r="AN28" s="251">
        <f t="shared" si="32"/>
        <v>-1.5950085622885417</v>
      </c>
      <c r="AO28" s="251">
        <f t="shared" si="32"/>
        <v>-1.5950085622886017</v>
      </c>
      <c r="AP28" s="251">
        <f t="shared" si="32"/>
        <v>-1.5950085622790828</v>
      </c>
      <c r="AQ28" s="251">
        <f t="shared" si="32"/>
        <v>-1.595008563793076</v>
      </c>
      <c r="AR28" s="251">
        <f t="shared" si="32"/>
        <v>-1.5950083229830967</v>
      </c>
      <c r="AS28" s="251">
        <f t="shared" si="32"/>
        <v>-1.5950465952502668</v>
      </c>
      <c r="AT28" s="251">
        <f t="shared" si="32"/>
        <v>-1.5879224178455149</v>
      </c>
      <c r="AU28" s="251">
        <f t="shared" si="33"/>
        <v>-1.3353923732781716</v>
      </c>
      <c r="AW28" s="67">
        <v>-53000</v>
      </c>
      <c r="AX28" s="67">
        <f t="shared" si="0"/>
        <v>8.3520817076081638E-3</v>
      </c>
      <c r="AY28" s="67">
        <f t="shared" si="1"/>
        <v>3.3700207297980317E-2</v>
      </c>
      <c r="AZ28" s="67">
        <f t="shared" si="2"/>
        <v>-2.5348125590372153E-2</v>
      </c>
      <c r="BA28" s="67">
        <f t="shared" si="3"/>
        <v>1.0522874012639891</v>
      </c>
      <c r="BB28" s="67">
        <f t="shared" si="4"/>
        <v>-0.43963125460717739</v>
      </c>
      <c r="BC28" s="67">
        <f t="shared" si="5"/>
        <v>-1.3680668383144112</v>
      </c>
      <c r="BD28" s="67">
        <f t="shared" si="6"/>
        <v>-0.81535424731199058</v>
      </c>
      <c r="BE28" s="67">
        <f t="shared" si="10"/>
        <v>-1.1172818647899101</v>
      </c>
      <c r="BF28" s="67">
        <f t="shared" si="10"/>
        <v>-1.1172812921198978</v>
      </c>
      <c r="BG28" s="67">
        <f t="shared" si="10"/>
        <v>-1.117276258943342</v>
      </c>
      <c r="BH28" s="67">
        <f t="shared" si="10"/>
        <v>-1.1172320247675847</v>
      </c>
      <c r="BI28" s="67">
        <f t="shared" si="10"/>
        <v>-1.1168434443119732</v>
      </c>
      <c r="BJ28" s="67">
        <f t="shared" si="10"/>
        <v>-1.1134431131744755</v>
      </c>
      <c r="BK28" s="67">
        <f t="shared" si="10"/>
        <v>-1.0846302243235364</v>
      </c>
      <c r="BL28" s="67">
        <f t="shared" si="8"/>
        <v>-0.88384117323330269</v>
      </c>
    </row>
    <row r="29" spans="1:64" ht="12.95" customHeight="1" x14ac:dyDescent="0.2">
      <c r="A29" s="173" t="s">
        <v>530</v>
      </c>
      <c r="B29" s="172" t="str">
        <f t="shared" si="34"/>
        <v>II</v>
      </c>
      <c r="C29" s="207">
        <v>32708.948</v>
      </c>
      <c r="D29" s="207" t="s">
        <v>435</v>
      </c>
      <c r="E29" s="168">
        <f t="shared" si="12"/>
        <v>-59492.358845641917</v>
      </c>
      <c r="F29" s="173">
        <f t="shared" si="13"/>
        <v>-59492.5</v>
      </c>
      <c r="G29" s="168">
        <f t="shared" si="14"/>
        <v>4.1023899997526314E-2</v>
      </c>
      <c r="H29" s="173">
        <f t="shared" si="15"/>
        <v>4.1023899997526314E-2</v>
      </c>
      <c r="I29" s="173"/>
      <c r="L29" s="173"/>
      <c r="M29" s="173"/>
      <c r="N29" s="173"/>
      <c r="O29" s="173">
        <f t="shared" ca="1" si="35"/>
        <v>0.26943850796848534</v>
      </c>
      <c r="P29" s="173">
        <f t="shared" si="16"/>
        <v>0</v>
      </c>
      <c r="Q29" s="205">
        <f t="shared" si="17"/>
        <v>17690.448</v>
      </c>
      <c r="R29" s="173">
        <f t="shared" si="18"/>
        <v>1.6829603710070396E-3</v>
      </c>
      <c r="S29" s="206">
        <v>0.1</v>
      </c>
      <c r="T29" s="168">
        <f t="shared" si="19"/>
        <v>1.6829603710070398E-4</v>
      </c>
      <c r="Z29" s="67">
        <f t="shared" si="20"/>
        <v>-59492.5</v>
      </c>
      <c r="AA29" s="251">
        <f t="shared" si="21"/>
        <v>2.7572201118279904E-2</v>
      </c>
      <c r="AB29" s="251">
        <f t="shared" si="22"/>
        <v>5.238884954675542E-2</v>
      </c>
      <c r="AC29" s="251">
        <f t="shared" si="23"/>
        <v>4.1023899997526314E-2</v>
      </c>
      <c r="AD29" s="251"/>
      <c r="AE29" s="251">
        <f t="shared" si="24"/>
        <v>1.8094820273791914E-5</v>
      </c>
      <c r="AF29" s="288">
        <f t="shared" si="25"/>
        <v>17690.448</v>
      </c>
      <c r="AG29" s="289"/>
      <c r="AH29" s="67">
        <f t="shared" si="26"/>
        <v>-1.1364949549229106E-2</v>
      </c>
      <c r="AI29" s="67">
        <f t="shared" si="27"/>
        <v>0.94433412048183274</v>
      </c>
      <c r="AJ29" s="67">
        <f t="shared" si="28"/>
        <v>-3.6420937690010313E-2</v>
      </c>
      <c r="AK29" s="67">
        <f t="shared" si="29"/>
        <v>-0.25365607284857711</v>
      </c>
      <c r="AL29" s="67">
        <f t="shared" si="30"/>
        <v>-1.7868259278984704</v>
      </c>
      <c r="AM29" s="67">
        <f t="shared" si="31"/>
        <v>-1.2432510733267401</v>
      </c>
      <c r="AN29" s="251">
        <f t="shared" si="32"/>
        <v>-1.5227661538838584</v>
      </c>
      <c r="AO29" s="251">
        <f t="shared" si="32"/>
        <v>-1.5227661538798811</v>
      </c>
      <c r="AP29" s="251">
        <f t="shared" si="32"/>
        <v>-1.5227661535608925</v>
      </c>
      <c r="AQ29" s="251">
        <f t="shared" si="32"/>
        <v>-1.5227661279768707</v>
      </c>
      <c r="AR29" s="251">
        <f t="shared" si="32"/>
        <v>-1.5227640760916079</v>
      </c>
      <c r="AS29" s="251">
        <f t="shared" si="32"/>
        <v>-1.5225997953800503</v>
      </c>
      <c r="AT29" s="251">
        <f t="shared" si="32"/>
        <v>-1.5108903654929442</v>
      </c>
      <c r="AU29" s="251">
        <f t="shared" si="33"/>
        <v>-1.263373332763539</v>
      </c>
      <c r="AW29" s="67">
        <v>-52000</v>
      </c>
      <c r="AX29" s="67">
        <f t="shared" si="0"/>
        <v>5.5271671440399843E-3</v>
      </c>
      <c r="AY29" s="67">
        <f t="shared" si="1"/>
        <v>3.2829704003416754E-2</v>
      </c>
      <c r="AZ29" s="67">
        <f t="shared" si="2"/>
        <v>-2.730253685937677E-2</v>
      </c>
      <c r="BA29" s="67">
        <f t="shared" si="3"/>
        <v>1.0707362097267543</v>
      </c>
      <c r="BB29" s="67">
        <f t="shared" si="4"/>
        <v>-0.50409103197573579</v>
      </c>
      <c r="BC29" s="67">
        <f t="shared" si="5"/>
        <v>-1.2949257527392313</v>
      </c>
      <c r="BD29" s="67">
        <f t="shared" si="6"/>
        <v>-0.75620874251746606</v>
      </c>
      <c r="BE29" s="67">
        <f t="shared" si="10"/>
        <v>-1.0507431125853086</v>
      </c>
      <c r="BF29" s="67">
        <f t="shared" si="10"/>
        <v>-1.0507419987522595</v>
      </c>
      <c r="BG29" s="67">
        <f t="shared" si="10"/>
        <v>-1.0507333676770148</v>
      </c>
      <c r="BH29" s="67">
        <f t="shared" si="10"/>
        <v>-1.0506664900162945</v>
      </c>
      <c r="BI29" s="67">
        <f t="shared" si="10"/>
        <v>-1.0501485546338305</v>
      </c>
      <c r="BJ29" s="67">
        <f t="shared" si="10"/>
        <v>-1.0461531142720442</v>
      </c>
      <c r="BK29" s="67">
        <f t="shared" si="10"/>
        <v>-1.0162082477976884</v>
      </c>
      <c r="BL29" s="67">
        <f t="shared" si="8"/>
        <v>-0.82538415982856872</v>
      </c>
    </row>
    <row r="30" spans="1:64" ht="12.95" customHeight="1" x14ac:dyDescent="0.2">
      <c r="A30" s="173" t="s">
        <v>530</v>
      </c>
      <c r="B30" s="172" t="str">
        <f t="shared" si="34"/>
        <v>II</v>
      </c>
      <c r="C30" s="207">
        <v>32820.832999999999</v>
      </c>
      <c r="D30" s="207" t="s">
        <v>435</v>
      </c>
      <c r="E30" s="168">
        <f t="shared" si="12"/>
        <v>-59107.386784115763</v>
      </c>
      <c r="F30" s="173">
        <f t="shared" si="13"/>
        <v>-59107.5</v>
      </c>
      <c r="G30" s="168">
        <f t="shared" si="14"/>
        <v>3.2904099993174896E-2</v>
      </c>
      <c r="H30" s="173">
        <f t="shared" si="15"/>
        <v>3.2904099993174896E-2</v>
      </c>
      <c r="I30" s="173"/>
      <c r="L30" s="173"/>
      <c r="M30" s="173"/>
      <c r="N30" s="173"/>
      <c r="O30" s="173">
        <f t="shared" ca="1" si="35"/>
        <v>0.26795516665922625</v>
      </c>
      <c r="P30" s="173">
        <f t="shared" si="16"/>
        <v>0</v>
      </c>
      <c r="Q30" s="205">
        <f t="shared" si="17"/>
        <v>17802.332999999999</v>
      </c>
      <c r="R30" s="173">
        <f t="shared" si="18"/>
        <v>1.0826797963608521E-3</v>
      </c>
      <c r="S30" s="206">
        <v>0.1</v>
      </c>
      <c r="T30" s="168">
        <f t="shared" si="19"/>
        <v>1.0826797963608521E-4</v>
      </c>
      <c r="Z30" s="67">
        <f t="shared" si="20"/>
        <v>-59107.5</v>
      </c>
      <c r="AA30" s="251">
        <f t="shared" si="21"/>
        <v>2.6421037556231999E-2</v>
      </c>
      <c r="AB30" s="251">
        <f t="shared" si="22"/>
        <v>4.5129717017584961E-2</v>
      </c>
      <c r="AC30" s="251">
        <f t="shared" si="23"/>
        <v>3.2904099993174896E-2</v>
      </c>
      <c r="AD30" s="251"/>
      <c r="AE30" s="251">
        <f t="shared" si="24"/>
        <v>4.2030098561299971E-6</v>
      </c>
      <c r="AF30" s="288">
        <f t="shared" si="25"/>
        <v>17802.332999999999</v>
      </c>
      <c r="AG30" s="289"/>
      <c r="AH30" s="67">
        <f t="shared" si="26"/>
        <v>-1.2225617024410064E-2</v>
      </c>
      <c r="AI30" s="67">
        <f t="shared" si="27"/>
        <v>0.95003473156872675</v>
      </c>
      <c r="AJ30" s="67">
        <f t="shared" si="28"/>
        <v>-5.8815536169507195E-2</v>
      </c>
      <c r="AK30" s="67">
        <f t="shared" si="29"/>
        <v>-0.25484027426230055</v>
      </c>
      <c r="AL30" s="67">
        <f t="shared" si="30"/>
        <v>-1.7644054235265121</v>
      </c>
      <c r="AM30" s="67">
        <f t="shared" si="31"/>
        <v>-1.2151045380653718</v>
      </c>
      <c r="AN30" s="251">
        <f t="shared" si="32"/>
        <v>-1.4999074540351371</v>
      </c>
      <c r="AO30" s="251">
        <f t="shared" si="32"/>
        <v>-1.4999074540048838</v>
      </c>
      <c r="AP30" s="251">
        <f t="shared" si="32"/>
        <v>-1.4999074523601248</v>
      </c>
      <c r="AQ30" s="251">
        <f t="shared" si="32"/>
        <v>-1.4999073629413662</v>
      </c>
      <c r="AR30" s="251">
        <f t="shared" si="32"/>
        <v>-1.4999025017819871</v>
      </c>
      <c r="AS30" s="251">
        <f t="shared" si="32"/>
        <v>-1.499638728749586</v>
      </c>
      <c r="AT30" s="251">
        <f t="shared" si="32"/>
        <v>-1.4865532785425808</v>
      </c>
      <c r="AU30" s="251">
        <f t="shared" si="33"/>
        <v>-1.2408673826027163</v>
      </c>
      <c r="AW30" s="67">
        <v>-51000</v>
      </c>
      <c r="AX30" s="67">
        <f t="shared" si="0"/>
        <v>2.7750538506664049E-3</v>
      </c>
      <c r="AY30" s="67">
        <f t="shared" si="1"/>
        <v>3.1942146590617879E-2</v>
      </c>
      <c r="AZ30" s="67">
        <f t="shared" si="2"/>
        <v>-2.9167092739951474E-2</v>
      </c>
      <c r="BA30" s="67">
        <f t="shared" si="3"/>
        <v>1.0894369883464445</v>
      </c>
      <c r="BB30" s="67">
        <f t="shared" si="4"/>
        <v>-0.56798368166397628</v>
      </c>
      <c r="BC30" s="67">
        <f t="shared" si="5"/>
        <v>-1.2192009870423599</v>
      </c>
      <c r="BD30" s="67">
        <f t="shared" si="6"/>
        <v>-0.69832436781178731</v>
      </c>
      <c r="BE30" s="67">
        <f t="shared" si="10"/>
        <v>-0.98303929064900297</v>
      </c>
      <c r="BF30" s="67">
        <f t="shared" si="10"/>
        <v>-0.98303732779280717</v>
      </c>
      <c r="BG30" s="67">
        <f t="shared" si="10"/>
        <v>-0.98302369686631219</v>
      </c>
      <c r="BH30" s="67">
        <f t="shared" si="10"/>
        <v>-0.98292904547920634</v>
      </c>
      <c r="BI30" s="67">
        <f t="shared" si="10"/>
        <v>-0.98227216884782131</v>
      </c>
      <c r="BJ30" s="67">
        <f t="shared" si="10"/>
        <v>-0.97773114896950408</v>
      </c>
      <c r="BK30" s="67">
        <f t="shared" si="10"/>
        <v>-0.94713436859397493</v>
      </c>
      <c r="BL30" s="67">
        <f t="shared" si="8"/>
        <v>-0.76692714642383475</v>
      </c>
    </row>
    <row r="31" spans="1:64" ht="12.95" customHeight="1" x14ac:dyDescent="0.2">
      <c r="A31" s="173" t="s">
        <v>530</v>
      </c>
      <c r="B31" s="172" t="str">
        <f t="shared" si="34"/>
        <v>II</v>
      </c>
      <c r="C31" s="207">
        <v>33002.750999999997</v>
      </c>
      <c r="D31" s="207" t="s">
        <v>435</v>
      </c>
      <c r="E31" s="168">
        <f t="shared" si="12"/>
        <v>-58481.446331966537</v>
      </c>
      <c r="F31" s="173">
        <f t="shared" si="13"/>
        <v>-58481.5</v>
      </c>
      <c r="G31" s="168">
        <f t="shared" si="14"/>
        <v>1.5597619996697176E-2</v>
      </c>
      <c r="H31" s="173">
        <f t="shared" si="15"/>
        <v>1.5597619996697176E-2</v>
      </c>
      <c r="I31" s="173"/>
      <c r="L31" s="173"/>
      <c r="M31" s="173"/>
      <c r="N31" s="173"/>
      <c r="O31" s="173">
        <f t="shared" ca="1" si="35"/>
        <v>0.26554329221871664</v>
      </c>
      <c r="P31" s="173">
        <f t="shared" si="16"/>
        <v>0</v>
      </c>
      <c r="Q31" s="205">
        <f t="shared" si="17"/>
        <v>17984.250999999997</v>
      </c>
      <c r="R31" s="173">
        <f t="shared" si="18"/>
        <v>2.4328574956136763E-4</v>
      </c>
      <c r="S31" s="206">
        <v>0.1</v>
      </c>
      <c r="T31" s="168">
        <f t="shared" si="19"/>
        <v>2.4328574956136766E-5</v>
      </c>
      <c r="Z31" s="67">
        <f t="shared" si="20"/>
        <v>-58481.5</v>
      </c>
      <c r="AA31" s="251">
        <f t="shared" si="21"/>
        <v>2.4546709867855038E-2</v>
      </c>
      <c r="AB31" s="251">
        <f t="shared" si="22"/>
        <v>2.9219828961254718E-2</v>
      </c>
      <c r="AC31" s="251">
        <f t="shared" si="23"/>
        <v>1.5597619996697176E-2</v>
      </c>
      <c r="AD31" s="251"/>
      <c r="AE31" s="251">
        <f t="shared" si="24"/>
        <v>8.0086209522060226E-6</v>
      </c>
      <c r="AF31" s="288">
        <f t="shared" si="25"/>
        <v>17984.250999999997</v>
      </c>
      <c r="AG31" s="289"/>
      <c r="AH31" s="67">
        <f t="shared" si="26"/>
        <v>-1.362220896455754E-2</v>
      </c>
      <c r="AI31" s="67">
        <f t="shared" si="27"/>
        <v>0.9595062918650924</v>
      </c>
      <c r="AJ31" s="67">
        <f t="shared" si="28"/>
        <v>-9.5743253379395737E-2</v>
      </c>
      <c r="AK31" s="67">
        <f t="shared" si="29"/>
        <v>-0.25651579490740656</v>
      </c>
      <c r="AL31" s="67">
        <f t="shared" si="30"/>
        <v>-1.7273647862071486</v>
      </c>
      <c r="AM31" s="67">
        <f t="shared" si="31"/>
        <v>-1.1702437799198158</v>
      </c>
      <c r="AN31" s="251">
        <f t="shared" ref="AN31:AT40" si="36">$AU31+$AB$7*SIN(AO31)</f>
        <v>-1.4624426265058139</v>
      </c>
      <c r="AO31" s="251">
        <f t="shared" si="36"/>
        <v>-1.4624426262188839</v>
      </c>
      <c r="AP31" s="251">
        <f t="shared" si="36"/>
        <v>-1.462442616001888</v>
      </c>
      <c r="AQ31" s="251">
        <f t="shared" si="36"/>
        <v>-1.4624422521959635</v>
      </c>
      <c r="AR31" s="251">
        <f t="shared" si="36"/>
        <v>-1.4624292986184901</v>
      </c>
      <c r="AS31" s="251">
        <f t="shared" si="36"/>
        <v>-1.4619690778290586</v>
      </c>
      <c r="AT31" s="251">
        <f t="shared" si="36"/>
        <v>-1.4467165831764299</v>
      </c>
      <c r="AU31" s="251">
        <f t="shared" si="33"/>
        <v>-1.2042732922113526</v>
      </c>
      <c r="AW31" s="67">
        <v>-50000</v>
      </c>
      <c r="AX31" s="67">
        <f t="shared" si="0"/>
        <v>1.1067727176203995E-4</v>
      </c>
      <c r="AY31" s="67">
        <f t="shared" si="1"/>
        <v>3.1037535059583714E-2</v>
      </c>
      <c r="AZ31" s="67">
        <f t="shared" si="2"/>
        <v>-3.0926857787821675E-2</v>
      </c>
      <c r="BA31" s="67">
        <f t="shared" si="3"/>
        <v>1.108252261502098</v>
      </c>
      <c r="BB31" s="67">
        <f t="shared" si="4"/>
        <v>-0.63068353371892472</v>
      </c>
      <c r="BC31" s="67">
        <f t="shared" si="5"/>
        <v>-1.1408212288371935</v>
      </c>
      <c r="BD31" s="67">
        <f t="shared" si="6"/>
        <v>-0.64154801578071885</v>
      </c>
      <c r="BE31" s="67">
        <f t="shared" si="10"/>
        <v>-0.91415874121220775</v>
      </c>
      <c r="BF31" s="67">
        <f t="shared" si="10"/>
        <v>-0.91415556023891997</v>
      </c>
      <c r="BG31" s="67">
        <f t="shared" si="10"/>
        <v>-0.91413549527704796</v>
      </c>
      <c r="BH31" s="67">
        <f t="shared" si="10"/>
        <v>-0.9140089414300625</v>
      </c>
      <c r="BI31" s="67">
        <f t="shared" si="10"/>
        <v>-0.91321121838448449</v>
      </c>
      <c r="BJ31" s="67">
        <f t="shared" si="10"/>
        <v>-0.90820165401449005</v>
      </c>
      <c r="BK31" s="67">
        <f t="shared" si="10"/>
        <v>-0.87744485657391347</v>
      </c>
      <c r="BL31" s="67">
        <f t="shared" si="8"/>
        <v>-0.70847013301910078</v>
      </c>
    </row>
    <row r="32" spans="1:64" ht="12.95" customHeight="1" x14ac:dyDescent="0.2">
      <c r="A32" s="173" t="s">
        <v>530</v>
      </c>
      <c r="B32" s="172" t="str">
        <f t="shared" si="34"/>
        <v>I</v>
      </c>
      <c r="C32" s="207">
        <v>33229.572</v>
      </c>
      <c r="D32" s="207" t="s">
        <v>435</v>
      </c>
      <c r="E32" s="168">
        <f t="shared" si="12"/>
        <v>-57701.004378465826</v>
      </c>
      <c r="F32" s="173">
        <f t="shared" si="13"/>
        <v>-57701</v>
      </c>
      <c r="G32" s="168">
        <f t="shared" si="14"/>
        <v>-1.2725200067507103E-3</v>
      </c>
      <c r="H32" s="173">
        <f t="shared" si="15"/>
        <v>-1.2725200067507103E-3</v>
      </c>
      <c r="I32" s="173"/>
      <c r="L32" s="173"/>
      <c r="M32" s="173"/>
      <c r="N32" s="173"/>
      <c r="O32" s="173">
        <f t="shared" ca="1" si="35"/>
        <v>0.26253615483721865</v>
      </c>
      <c r="P32" s="173">
        <f t="shared" si="16"/>
        <v>0</v>
      </c>
      <c r="Q32" s="205">
        <f t="shared" si="17"/>
        <v>18211.072</v>
      </c>
      <c r="R32" s="173">
        <f t="shared" si="18"/>
        <v>1.6193071675808278E-6</v>
      </c>
      <c r="S32" s="206">
        <v>0.1</v>
      </c>
      <c r="T32" s="168">
        <f t="shared" si="19"/>
        <v>1.6193071675808279E-7</v>
      </c>
      <c r="Z32" s="67">
        <f t="shared" si="20"/>
        <v>-57701</v>
      </c>
      <c r="AA32" s="251">
        <f t="shared" si="21"/>
        <v>2.2208216292822509E-2</v>
      </c>
      <c r="AB32" s="251">
        <f t="shared" si="22"/>
        <v>1.4083178382446649E-2</v>
      </c>
      <c r="AC32" s="251">
        <f t="shared" si="23"/>
        <v>-1.2725200067507103E-3</v>
      </c>
      <c r="AD32" s="251"/>
      <c r="AE32" s="251">
        <f t="shared" si="24"/>
        <v>5.5134497717009545E-5</v>
      </c>
      <c r="AF32" s="288">
        <f t="shared" si="25"/>
        <v>18211.072</v>
      </c>
      <c r="AG32" s="289"/>
      <c r="AH32" s="67">
        <f t="shared" si="26"/>
        <v>-1.5355698389197359E-2</v>
      </c>
      <c r="AI32" s="67">
        <f t="shared" si="27"/>
        <v>0.9716631471520375</v>
      </c>
      <c r="AJ32" s="67">
        <f t="shared" si="28"/>
        <v>-0.14263572868394128</v>
      </c>
      <c r="AK32" s="67">
        <f t="shared" si="29"/>
        <v>-0.25814165918380294</v>
      </c>
      <c r="AL32" s="67">
        <f t="shared" si="30"/>
        <v>-1.6801310585348577</v>
      </c>
      <c r="AM32" s="67">
        <f t="shared" si="31"/>
        <v>-1.1157794486381252</v>
      </c>
      <c r="AN32" s="251">
        <f t="shared" si="36"/>
        <v>-1.415202742483415</v>
      </c>
      <c r="AO32" s="251">
        <f t="shared" si="36"/>
        <v>-1.415202740481198</v>
      </c>
      <c r="AP32" s="251">
        <f t="shared" si="36"/>
        <v>-1.415202690728798</v>
      </c>
      <c r="AQ32" s="251">
        <f t="shared" si="36"/>
        <v>-1.4152014544535836</v>
      </c>
      <c r="AR32" s="251">
        <f t="shared" si="36"/>
        <v>-1.4151707379302385</v>
      </c>
      <c r="AS32" s="251">
        <f t="shared" si="36"/>
        <v>-1.4144094759438979</v>
      </c>
      <c r="AT32" s="251">
        <f t="shared" si="36"/>
        <v>-1.3965938365031052</v>
      </c>
      <c r="AU32" s="251">
        <f t="shared" si="33"/>
        <v>-1.1586475932489577</v>
      </c>
      <c r="AW32" s="67">
        <v>-49000</v>
      </c>
      <c r="AX32" s="67">
        <f t="shared" si="0"/>
        <v>-2.4503634284519307E-3</v>
      </c>
      <c r="AY32" s="67">
        <f t="shared" si="1"/>
        <v>3.011586941031423E-2</v>
      </c>
      <c r="AZ32" s="67">
        <f t="shared" si="2"/>
        <v>-3.2566232838766161E-2</v>
      </c>
      <c r="BA32" s="67">
        <f t="shared" si="3"/>
        <v>1.1270161653346269</v>
      </c>
      <c r="BB32" s="67">
        <f t="shared" si="4"/>
        <v>-0.69146795708647868</v>
      </c>
      <c r="BC32" s="67">
        <f t="shared" si="5"/>
        <v>-1.0597358048504733</v>
      </c>
      <c r="BD32" s="67">
        <f t="shared" si="6"/>
        <v>-0.58573957982393565</v>
      </c>
      <c r="BE32" s="67">
        <f t="shared" si="10"/>
        <v>-0.84409930848416015</v>
      </c>
      <c r="BF32" s="67">
        <f t="shared" si="10"/>
        <v>-0.84409451962528148</v>
      </c>
      <c r="BG32" s="67">
        <f t="shared" si="10"/>
        <v>-0.84406676527021884</v>
      </c>
      <c r="BH32" s="67">
        <f t="shared" si="10"/>
        <v>-0.84390592893033145</v>
      </c>
      <c r="BI32" s="67">
        <f t="shared" si="10"/>
        <v>-0.84297445515203928</v>
      </c>
      <c r="BJ32" s="67">
        <f t="shared" si="10"/>
        <v>-0.83759889248194097</v>
      </c>
      <c r="BK32" s="67">
        <f t="shared" si="10"/>
        <v>-0.80717808475426711</v>
      </c>
      <c r="BL32" s="67">
        <f t="shared" si="8"/>
        <v>-0.65001311961436681</v>
      </c>
    </row>
    <row r="33" spans="1:64" ht="12.95" customHeight="1" x14ac:dyDescent="0.2">
      <c r="A33" s="173" t="s">
        <v>530</v>
      </c>
      <c r="B33" s="172" t="str">
        <f t="shared" si="34"/>
        <v>I</v>
      </c>
      <c r="C33" s="207">
        <v>33503.659</v>
      </c>
      <c r="D33" s="207" t="s">
        <v>435</v>
      </c>
      <c r="E33" s="168">
        <f t="shared" si="12"/>
        <v>-56757.930352210999</v>
      </c>
      <c r="F33" s="173">
        <f t="shared" si="13"/>
        <v>-56758</v>
      </c>
      <c r="G33" s="168">
        <f t="shared" si="14"/>
        <v>2.0241840000380762E-2</v>
      </c>
      <c r="H33" s="173">
        <f t="shared" si="15"/>
        <v>2.0241840000380762E-2</v>
      </c>
      <c r="I33" s="173"/>
      <c r="L33" s="173"/>
      <c r="M33" s="173"/>
      <c r="N33" s="173"/>
      <c r="O33" s="173">
        <f t="shared" ca="1" si="35"/>
        <v>0.25890293183817625</v>
      </c>
      <c r="P33" s="173">
        <f t="shared" si="16"/>
        <v>0</v>
      </c>
      <c r="Q33" s="205">
        <f t="shared" si="17"/>
        <v>18485.159</v>
      </c>
      <c r="R33" s="173">
        <f t="shared" si="18"/>
        <v>4.0973208660101466E-4</v>
      </c>
      <c r="S33" s="206">
        <v>0.1</v>
      </c>
      <c r="T33" s="168">
        <f t="shared" si="19"/>
        <v>4.0973208660101468E-5</v>
      </c>
      <c r="Z33" s="67">
        <f t="shared" si="20"/>
        <v>-56758</v>
      </c>
      <c r="AA33" s="251">
        <f t="shared" si="21"/>
        <v>1.9386456979754742E-2</v>
      </c>
      <c r="AB33" s="251">
        <f t="shared" si="22"/>
        <v>3.7674473073291262E-2</v>
      </c>
      <c r="AC33" s="251">
        <f t="shared" si="23"/>
        <v>2.0241840000380762E-2</v>
      </c>
      <c r="AD33" s="251"/>
      <c r="AE33" s="251">
        <f t="shared" si="24"/>
        <v>7.3168011197529338E-8</v>
      </c>
      <c r="AF33" s="288">
        <f t="shared" si="25"/>
        <v>18485.159</v>
      </c>
      <c r="AG33" s="289"/>
      <c r="AH33" s="67">
        <f t="shared" si="26"/>
        <v>-1.7432633072910497E-2</v>
      </c>
      <c r="AI33" s="67">
        <f t="shared" si="27"/>
        <v>0.98685472299694921</v>
      </c>
      <c r="AJ33" s="67">
        <f t="shared" si="28"/>
        <v>-0.20045104903566402</v>
      </c>
      <c r="AK33" s="67">
        <f t="shared" si="29"/>
        <v>-0.25935939375316025</v>
      </c>
      <c r="AL33" s="67">
        <f t="shared" si="30"/>
        <v>-1.6214366299359431</v>
      </c>
      <c r="AM33" s="67">
        <f t="shared" si="31"/>
        <v>-1.0519672272575948</v>
      </c>
      <c r="AN33" s="251">
        <f t="shared" si="36"/>
        <v>-1.3573200054374537</v>
      </c>
      <c r="AO33" s="251">
        <f t="shared" si="36"/>
        <v>-1.3573199944215464</v>
      </c>
      <c r="AP33" s="251">
        <f t="shared" si="36"/>
        <v>-1.3573197941981172</v>
      </c>
      <c r="AQ33" s="251">
        <f t="shared" si="36"/>
        <v>-1.3573161550001458</v>
      </c>
      <c r="AR33" s="251">
        <f t="shared" si="36"/>
        <v>-1.3572500207273024</v>
      </c>
      <c r="AS33" s="251">
        <f t="shared" si="36"/>
        <v>-1.3560516725024261</v>
      </c>
      <c r="AT33" s="251">
        <f t="shared" si="36"/>
        <v>-1.3353758362768262</v>
      </c>
      <c r="AU33" s="251">
        <f t="shared" si="33"/>
        <v>-1.1035226296082934</v>
      </c>
      <c r="AW33" s="67">
        <v>-48000</v>
      </c>
      <c r="AX33" s="67">
        <f t="shared" si="0"/>
        <v>-4.8919823954534959E-3</v>
      </c>
      <c r="AY33" s="67">
        <f t="shared" si="1"/>
        <v>2.9177149642809454E-2</v>
      </c>
      <c r="AZ33" s="67">
        <f t="shared" si="2"/>
        <v>-3.406913203826295E-2</v>
      </c>
      <c r="BA33" s="67">
        <f t="shared" si="3"/>
        <v>1.1455331113279463</v>
      </c>
      <c r="BB33" s="67">
        <f t="shared" si="4"/>
        <v>-0.74951852345226333</v>
      </c>
      <c r="BC33" s="67">
        <f t="shared" si="5"/>
        <v>-0.97592046740695348</v>
      </c>
      <c r="BD33" s="67">
        <f t="shared" si="6"/>
        <v>-0.53077090477919586</v>
      </c>
      <c r="BE33" s="67">
        <f t="shared" si="10"/>
        <v>-0.77287017584106876</v>
      </c>
      <c r="BF33" s="67">
        <f t="shared" si="10"/>
        <v>-0.77286343261346246</v>
      </c>
      <c r="BG33" s="67">
        <f t="shared" si="10"/>
        <v>-0.77282716324755651</v>
      </c>
      <c r="BH33" s="67">
        <f t="shared" si="10"/>
        <v>-0.77263210553503336</v>
      </c>
      <c r="BI33" s="67">
        <f t="shared" si="10"/>
        <v>-0.77158371469374121</v>
      </c>
      <c r="BJ33" s="67">
        <f t="shared" si="10"/>
        <v>-0.76596704071228472</v>
      </c>
      <c r="BK33" s="67">
        <f t="shared" si="10"/>
        <v>-0.73637439821524886</v>
      </c>
      <c r="BL33" s="67">
        <f t="shared" si="8"/>
        <v>-0.59155610620963284</v>
      </c>
    </row>
    <row r="34" spans="1:64" ht="12.95" customHeight="1" x14ac:dyDescent="0.2">
      <c r="A34" s="287" t="s">
        <v>179</v>
      </c>
      <c r="B34" s="290" t="str">
        <f>IF(G34=INT(G34),"I","II")</f>
        <v>II</v>
      </c>
      <c r="C34" s="291">
        <v>36819.425000000003</v>
      </c>
      <c r="D34" s="291" t="s">
        <v>435</v>
      </c>
      <c r="E34" s="168">
        <f t="shared" si="12"/>
        <v>-45349.097420554717</v>
      </c>
      <c r="F34" s="173">
        <f t="shared" si="13"/>
        <v>-45349</v>
      </c>
      <c r="G34" s="168">
        <f t="shared" si="14"/>
        <v>-2.8313479997450486E-2</v>
      </c>
      <c r="H34" s="173">
        <f t="shared" si="15"/>
        <v>-2.8313479997450486E-2</v>
      </c>
      <c r="I34" s="173"/>
      <c r="L34" s="173"/>
      <c r="M34" s="173"/>
      <c r="N34" s="173"/>
      <c r="O34" s="173">
        <f t="shared" ca="1" si="35"/>
        <v>0.21494594223470354</v>
      </c>
      <c r="P34" s="173">
        <f t="shared" si="16"/>
        <v>0</v>
      </c>
      <c r="Q34" s="205">
        <f t="shared" si="17"/>
        <v>21800.925000000003</v>
      </c>
      <c r="R34" s="173">
        <f t="shared" si="18"/>
        <v>8.0165314956602877E-4</v>
      </c>
      <c r="S34" s="206">
        <v>0.1</v>
      </c>
      <c r="T34" s="168">
        <f t="shared" si="19"/>
        <v>8.0165314956602888E-5</v>
      </c>
      <c r="Z34" s="67">
        <f t="shared" si="20"/>
        <v>-45349</v>
      </c>
      <c r="AA34" s="251">
        <f t="shared" si="21"/>
        <v>-1.0664603086460587E-2</v>
      </c>
      <c r="AB34" s="251">
        <f t="shared" si="22"/>
        <v>8.9571949198493928E-3</v>
      </c>
      <c r="AC34" s="251">
        <f t="shared" si="23"/>
        <v>-2.8313479997450486E-2</v>
      </c>
      <c r="AD34" s="251"/>
      <c r="AE34" s="251">
        <f t="shared" si="24"/>
        <v>3.114828562192724E-5</v>
      </c>
      <c r="AF34" s="288">
        <f t="shared" si="25"/>
        <v>21800.925000000003</v>
      </c>
      <c r="AG34" s="289"/>
      <c r="AH34" s="67">
        <f t="shared" si="26"/>
        <v>-3.7270674917299879E-2</v>
      </c>
      <c r="AI34" s="67">
        <f t="shared" si="27"/>
        <v>1.1916517511785516</v>
      </c>
      <c r="AJ34" s="67">
        <f t="shared" si="28"/>
        <v>-0.88315852119350413</v>
      </c>
      <c r="AK34" s="67">
        <f t="shared" si="29"/>
        <v>-0.17524183206554392</v>
      </c>
      <c r="AL34" s="67">
        <f t="shared" si="30"/>
        <v>-0.74070130729220574</v>
      </c>
      <c r="AM34" s="67">
        <f t="shared" si="31"/>
        <v>-0.38826662176569737</v>
      </c>
      <c r="AN34" s="251">
        <f t="shared" si="36"/>
        <v>-0.57859644006052691</v>
      </c>
      <c r="AO34" s="251">
        <f t="shared" si="36"/>
        <v>-0.57858403264914826</v>
      </c>
      <c r="AP34" s="251">
        <f t="shared" si="36"/>
        <v>-0.57852696825879535</v>
      </c>
      <c r="AQ34" s="251">
        <f t="shared" si="36"/>
        <v>-0.57826454405936611</v>
      </c>
      <c r="AR34" s="251">
        <f t="shared" si="36"/>
        <v>-0.5770583017474481</v>
      </c>
      <c r="AS34" s="251">
        <f t="shared" si="36"/>
        <v>-0.57152587773856012</v>
      </c>
      <c r="AT34" s="251">
        <f t="shared" si="36"/>
        <v>-0.54639711151529857</v>
      </c>
      <c r="AU34" s="251">
        <f t="shared" si="33"/>
        <v>-0.43658656367368298</v>
      </c>
      <c r="AW34" s="67">
        <v>-47000</v>
      </c>
      <c r="AX34" s="67">
        <f t="shared" si="0"/>
        <v>-7.1978479294302275E-3</v>
      </c>
      <c r="AY34" s="67">
        <f t="shared" si="1"/>
        <v>2.8221375757069379E-2</v>
      </c>
      <c r="AZ34" s="67">
        <f t="shared" si="2"/>
        <v>-3.5419223686499607E-2</v>
      </c>
      <c r="BA34" s="67">
        <f t="shared" si="3"/>
        <v>1.163577813114876</v>
      </c>
      <c r="BB34" s="67">
        <f t="shared" si="4"/>
        <v>-0.80392832073758502</v>
      </c>
      <c r="BC34" s="67">
        <f t="shared" si="5"/>
        <v>-0.88938362597293819</v>
      </c>
      <c r="BD34" s="67">
        <f t="shared" si="6"/>
        <v>-0.47652493745946806</v>
      </c>
      <c r="BE34" s="67">
        <f t="shared" ref="BE34:BK49" si="37">$BL34+$AB$7*SIN(BF34)</f>
        <v>-0.700493747790493</v>
      </c>
      <c r="BF34" s="67">
        <f t="shared" si="37"/>
        <v>-0.70048482818144864</v>
      </c>
      <c r="BG34" s="67">
        <f t="shared" si="37"/>
        <v>-0.70043990359207908</v>
      </c>
      <c r="BH34" s="67">
        <f t="shared" si="37"/>
        <v>-0.70021366182836176</v>
      </c>
      <c r="BI34" s="67">
        <f t="shared" si="37"/>
        <v>-0.69907495527684071</v>
      </c>
      <c r="BJ34" s="67">
        <f t="shared" si="37"/>
        <v>-0.69336012725582807</v>
      </c>
      <c r="BK34" s="67">
        <f t="shared" si="37"/>
        <v>-0.66507597627166415</v>
      </c>
      <c r="BL34" s="67">
        <f t="shared" si="8"/>
        <v>-0.53309909280489887</v>
      </c>
    </row>
    <row r="35" spans="1:64" ht="12.95" customHeight="1" x14ac:dyDescent="0.2">
      <c r="A35" s="210" t="s">
        <v>179</v>
      </c>
      <c r="B35" s="211" t="str">
        <f>IF(G35=INT(G35),"I","II")</f>
        <v>II</v>
      </c>
      <c r="C35" s="212">
        <v>37146.546999999999</v>
      </c>
      <c r="D35" s="212" t="s">
        <v>435</v>
      </c>
      <c r="E35" s="168">
        <f t="shared" si="12"/>
        <v>-44223.541441553418</v>
      </c>
      <c r="F35" s="173">
        <f t="shared" si="13"/>
        <v>-44223.5</v>
      </c>
      <c r="G35" s="168">
        <f t="shared" si="14"/>
        <v>-1.204422000591876E-2</v>
      </c>
      <c r="H35" s="173">
        <f t="shared" si="15"/>
        <v>-1.204422000591876E-2</v>
      </c>
      <c r="I35" s="173"/>
      <c r="L35" s="173"/>
      <c r="M35" s="173"/>
      <c r="N35" s="173"/>
      <c r="O35" s="173">
        <f t="shared" ca="1" si="35"/>
        <v>0.21060957692672663</v>
      </c>
      <c r="P35" s="173">
        <f t="shared" si="16"/>
        <v>0</v>
      </c>
      <c r="Q35" s="205">
        <f t="shared" si="17"/>
        <v>22128.046999999999</v>
      </c>
      <c r="R35" s="173">
        <f t="shared" si="18"/>
        <v>1.4506323555097368E-4</v>
      </c>
      <c r="S35" s="206">
        <v>0.1</v>
      </c>
      <c r="T35" s="168">
        <f t="shared" si="19"/>
        <v>1.4506323555097368E-5</v>
      </c>
      <c r="Z35" s="67">
        <f t="shared" si="20"/>
        <v>-44223.5</v>
      </c>
      <c r="AA35" s="251">
        <f t="shared" si="21"/>
        <v>-1.2754474683946262E-2</v>
      </c>
      <c r="AB35" s="251">
        <f t="shared" si="22"/>
        <v>2.618851417012847E-2</v>
      </c>
      <c r="AC35" s="251">
        <f t="shared" si="23"/>
        <v>-1.204422000591876E-2</v>
      </c>
      <c r="AD35" s="251"/>
      <c r="AE35" s="251">
        <f t="shared" si="24"/>
        <v>5.0446170765995143E-8</v>
      </c>
      <c r="AF35" s="288">
        <f t="shared" si="25"/>
        <v>22128.046999999999</v>
      </c>
      <c r="AG35" s="289"/>
      <c r="AH35" s="67">
        <f t="shared" si="26"/>
        <v>-3.823273417604723E-2</v>
      </c>
      <c r="AI35" s="67">
        <f t="shared" si="27"/>
        <v>1.2090073893168498</v>
      </c>
      <c r="AJ35" s="67">
        <f t="shared" si="28"/>
        <v>-0.92756498335570292</v>
      </c>
      <c r="AK35" s="67">
        <f t="shared" si="29"/>
        <v>-0.15412983048861284</v>
      </c>
      <c r="AL35" s="67">
        <f t="shared" si="30"/>
        <v>-0.63541233580092404</v>
      </c>
      <c r="AM35" s="67">
        <f t="shared" si="31"/>
        <v>-0.32884559613894354</v>
      </c>
      <c r="AN35" s="251">
        <f t="shared" si="36"/>
        <v>-0.49390075410325152</v>
      </c>
      <c r="AO35" s="251">
        <f t="shared" si="36"/>
        <v>-0.49388662716381637</v>
      </c>
      <c r="AP35" s="251">
        <f t="shared" si="36"/>
        <v>-0.49382484631468393</v>
      </c>
      <c r="AQ35" s="251">
        <f t="shared" si="36"/>
        <v>-0.49355468642674855</v>
      </c>
      <c r="AR35" s="251">
        <f t="shared" si="36"/>
        <v>-0.49237377189209414</v>
      </c>
      <c r="AS35" s="251">
        <f t="shared" si="36"/>
        <v>-0.48722053109903452</v>
      </c>
      <c r="AT35" s="251">
        <f t="shared" si="36"/>
        <v>-0.46489395768274466</v>
      </c>
      <c r="AU35" s="251">
        <f t="shared" si="33"/>
        <v>-0.37079319508665431</v>
      </c>
      <c r="AW35" s="67">
        <v>-46000</v>
      </c>
      <c r="AX35" s="67">
        <f t="shared" si="0"/>
        <v>-9.3516924053199287E-3</v>
      </c>
      <c r="AY35" s="67">
        <f t="shared" si="1"/>
        <v>2.7248547753093984E-2</v>
      </c>
      <c r="AZ35" s="67">
        <f t="shared" si="2"/>
        <v>-3.6600240158413913E-2</v>
      </c>
      <c r="BA35" s="67">
        <f t="shared" si="3"/>
        <v>1.1808971916552904</v>
      </c>
      <c r="BB35" s="67">
        <f t="shared" si="4"/>
        <v>-0.85371708946518321</v>
      </c>
      <c r="BC35" s="67">
        <f t="shared" si="5"/>
        <v>-0.80017272423760566</v>
      </c>
      <c r="BD35" s="67">
        <f t="shared" si="6"/>
        <v>-0.4228950221577209</v>
      </c>
      <c r="BE35" s="67">
        <f t="shared" si="37"/>
        <v>-0.627007471990362</v>
      </c>
      <c r="BF35" s="67">
        <f t="shared" si="37"/>
        <v>-0.62699636399121217</v>
      </c>
      <c r="BG35" s="67">
        <f t="shared" si="37"/>
        <v>-0.62694354450241074</v>
      </c>
      <c r="BH35" s="67">
        <f t="shared" si="37"/>
        <v>-0.62669241094972428</v>
      </c>
      <c r="BI35" s="67">
        <f t="shared" si="37"/>
        <v>-0.62549900471438402</v>
      </c>
      <c r="BJ35" s="67">
        <f t="shared" si="37"/>
        <v>-0.61984181764282331</v>
      </c>
      <c r="BK35" s="67">
        <f t="shared" si="37"/>
        <v>-0.59332668837785274</v>
      </c>
      <c r="BL35" s="67">
        <f t="shared" si="8"/>
        <v>-0.4746420794001649</v>
      </c>
    </row>
    <row r="36" spans="1:64" ht="12.95" customHeight="1" x14ac:dyDescent="0.2">
      <c r="A36" s="213" t="s">
        <v>104</v>
      </c>
      <c r="B36" s="214"/>
      <c r="C36" s="35">
        <v>37192.46</v>
      </c>
      <c r="D36" s="212" t="s">
        <v>567</v>
      </c>
      <c r="E36" s="168">
        <f t="shared" si="12"/>
        <v>-44065.564748870303</v>
      </c>
      <c r="F36" s="173">
        <f t="shared" si="13"/>
        <v>-44065.5</v>
      </c>
      <c r="G36" s="168">
        <f t="shared" si="14"/>
        <v>-1.8818060001649428E-2</v>
      </c>
      <c r="H36" s="173">
        <f t="shared" si="15"/>
        <v>-1.8818060001649428E-2</v>
      </c>
      <c r="I36" s="173"/>
      <c r="L36" s="173"/>
      <c r="M36" s="173"/>
      <c r="N36" s="173"/>
      <c r="O36" s="173">
        <f t="shared" ca="1" si="35"/>
        <v>0.21000082906474499</v>
      </c>
      <c r="P36" s="174">
        <f t="shared" si="16"/>
        <v>0</v>
      </c>
      <c r="Q36" s="205">
        <f t="shared" si="17"/>
        <v>22173.96</v>
      </c>
      <c r="R36" s="173">
        <f t="shared" si="18"/>
        <v>3.541193822256781E-4</v>
      </c>
      <c r="S36" s="206">
        <v>0.1</v>
      </c>
      <c r="T36" s="168">
        <f t="shared" si="19"/>
        <v>3.541193822256781E-5</v>
      </c>
      <c r="Z36" s="67">
        <f t="shared" si="20"/>
        <v>-44065.5</v>
      </c>
      <c r="AA36" s="251">
        <f t="shared" si="21"/>
        <v>-1.3028670260760409E-2</v>
      </c>
      <c r="AB36" s="251">
        <f t="shared" si="22"/>
        <v>1.9528815912454325E-2</v>
      </c>
      <c r="AC36" s="251">
        <f t="shared" si="23"/>
        <v>-1.8818060001649428E-2</v>
      </c>
      <c r="AD36" s="251"/>
      <c r="AE36" s="251">
        <f t="shared" si="24"/>
        <v>3.3517033571911023E-6</v>
      </c>
      <c r="AF36" s="288">
        <f t="shared" si="25"/>
        <v>22173.96</v>
      </c>
      <c r="AG36" s="289"/>
      <c r="AH36" s="67">
        <f t="shared" si="26"/>
        <v>-3.8346875914103754E-2</v>
      </c>
      <c r="AI36" s="67">
        <f t="shared" si="27"/>
        <v>1.2112987279504845</v>
      </c>
      <c r="AJ36" s="67">
        <f t="shared" si="28"/>
        <v>-0.93307247776093727</v>
      </c>
      <c r="AK36" s="67">
        <f t="shared" si="29"/>
        <v>-0.15097331221775862</v>
      </c>
      <c r="AL36" s="67">
        <f t="shared" si="30"/>
        <v>-0.62039252619163798</v>
      </c>
      <c r="AM36" s="67">
        <f t="shared" si="31"/>
        <v>-0.32054392028165979</v>
      </c>
      <c r="AN36" s="251">
        <f t="shared" si="36"/>
        <v>-0.48191511472335441</v>
      </c>
      <c r="AO36" s="251">
        <f t="shared" si="36"/>
        <v>-0.48190082087853664</v>
      </c>
      <c r="AP36" s="251">
        <f t="shared" si="36"/>
        <v>-0.48183870644006127</v>
      </c>
      <c r="AQ36" s="251">
        <f t="shared" si="36"/>
        <v>-0.48156880924704121</v>
      </c>
      <c r="AR36" s="251">
        <f t="shared" si="36"/>
        <v>-0.48039650423738067</v>
      </c>
      <c r="AS36" s="251">
        <f t="shared" si="36"/>
        <v>-0.47531283733176022</v>
      </c>
      <c r="AT36" s="251">
        <f t="shared" si="36"/>
        <v>-0.45341820188328719</v>
      </c>
      <c r="AU36" s="251">
        <f t="shared" si="33"/>
        <v>-0.36155698696870697</v>
      </c>
      <c r="AW36" s="67">
        <v>-45000</v>
      </c>
      <c r="AX36" s="67">
        <f t="shared" si="0"/>
        <v>-1.1337692036255204E-2</v>
      </c>
      <c r="AY36" s="67">
        <f t="shared" si="1"/>
        <v>2.6258665630883297E-2</v>
      </c>
      <c r="AZ36" s="67">
        <f t="shared" si="2"/>
        <v>-3.7596357667138501E-2</v>
      </c>
      <c r="BA36" s="67">
        <f t="shared" si="3"/>
        <v>1.1972146572698958</v>
      </c>
      <c r="BB36" s="67">
        <f t="shared" si="4"/>
        <v>-0.89785557981895403</v>
      </c>
      <c r="BC36" s="67">
        <f t="shared" si="5"/>
        <v>-0.70838032839725018</v>
      </c>
      <c r="BD36" s="67">
        <f t="shared" si="6"/>
        <v>-0.36978428276875192</v>
      </c>
      <c r="BE36" s="67">
        <f t="shared" si="37"/>
        <v>-0.55246546365244897</v>
      </c>
      <c r="BF36" s="67">
        <f t="shared" si="37"/>
        <v>-0.55245243690605228</v>
      </c>
      <c r="BG36" s="67">
        <f t="shared" si="37"/>
        <v>-0.55239350955572597</v>
      </c>
      <c r="BH36" s="67">
        <f t="shared" si="37"/>
        <v>-0.5521269745157763</v>
      </c>
      <c r="BI36" s="67">
        <f t="shared" si="37"/>
        <v>-0.55092195248443343</v>
      </c>
      <c r="BJ36" s="67">
        <f t="shared" si="37"/>
        <v>-0.54548504212715565</v>
      </c>
      <c r="BK36" s="67">
        <f t="shared" si="37"/>
        <v>-0.5211719442586904</v>
      </c>
      <c r="BL36" s="67">
        <f t="shared" si="8"/>
        <v>-0.41618506599543093</v>
      </c>
    </row>
    <row r="37" spans="1:64" ht="12.95" customHeight="1" x14ac:dyDescent="0.2">
      <c r="A37" s="210" t="s">
        <v>187</v>
      </c>
      <c r="B37" s="211" t="str">
        <f>IF(G37=INT(G37),"I","II")</f>
        <v>II</v>
      </c>
      <c r="C37" s="212">
        <v>37280.207999999999</v>
      </c>
      <c r="D37" s="212" t="s">
        <v>431</v>
      </c>
      <c r="E37" s="168">
        <f t="shared" si="12"/>
        <v>-43763.642878603532</v>
      </c>
      <c r="F37" s="173">
        <f t="shared" si="13"/>
        <v>-43763.5</v>
      </c>
      <c r="G37" s="168">
        <f t="shared" si="14"/>
        <v>-4.1525020002154633E-2</v>
      </c>
      <c r="H37" s="173">
        <f t="shared" si="15"/>
        <v>-4.1525020002154633E-2</v>
      </c>
      <c r="I37" s="173"/>
      <c r="L37" s="173"/>
      <c r="M37" s="173"/>
      <c r="N37" s="173"/>
      <c r="O37" s="173">
        <f t="shared" ca="1" si="35"/>
        <v>0.20883727302475474</v>
      </c>
      <c r="P37" s="173">
        <f t="shared" si="16"/>
        <v>0</v>
      </c>
      <c r="Q37" s="205">
        <f t="shared" si="17"/>
        <v>22261.707999999999</v>
      </c>
      <c r="R37" s="173">
        <f t="shared" si="18"/>
        <v>1.7243272861793425E-3</v>
      </c>
      <c r="S37" s="206">
        <v>0.1</v>
      </c>
      <c r="T37" s="168">
        <f t="shared" si="19"/>
        <v>1.7243272861793425E-4</v>
      </c>
      <c r="Z37" s="67">
        <f t="shared" si="20"/>
        <v>-43763.5</v>
      </c>
      <c r="AA37" s="251">
        <f t="shared" si="21"/>
        <v>-1.3539133236248658E-2</v>
      </c>
      <c r="AB37" s="251">
        <f t="shared" si="22"/>
        <v>-2.9747913834178158E-3</v>
      </c>
      <c r="AC37" s="251">
        <f t="shared" si="23"/>
        <v>-4.1525020002154633E-2</v>
      </c>
      <c r="AD37" s="251"/>
      <c r="AE37" s="251">
        <f t="shared" si="24"/>
        <v>7.8320985807411121E-5</v>
      </c>
      <c r="AF37" s="288">
        <f t="shared" si="25"/>
        <v>22261.707999999999</v>
      </c>
      <c r="AG37" s="289"/>
      <c r="AH37" s="67">
        <f t="shared" si="26"/>
        <v>-3.8550228618736818E-2</v>
      </c>
      <c r="AI37" s="67">
        <f t="shared" si="27"/>
        <v>1.2155679519020224</v>
      </c>
      <c r="AJ37" s="67">
        <f t="shared" si="28"/>
        <v>-0.94306476592172572</v>
      </c>
      <c r="AK37" s="67">
        <f t="shared" si="29"/>
        <v>-0.14481212500430032</v>
      </c>
      <c r="AL37" s="67">
        <f t="shared" si="30"/>
        <v>-0.59152749778002978</v>
      </c>
      <c r="AM37" s="67">
        <f t="shared" si="31"/>
        <v>-0.30470068306323994</v>
      </c>
      <c r="AN37" s="251">
        <f t="shared" si="36"/>
        <v>-0.45894360282863145</v>
      </c>
      <c r="AO37" s="251">
        <f t="shared" si="36"/>
        <v>-0.45892905214141277</v>
      </c>
      <c r="AP37" s="251">
        <f t="shared" si="36"/>
        <v>-0.45886655586575847</v>
      </c>
      <c r="AQ37" s="251">
        <f t="shared" si="36"/>
        <v>-0.45859815168499385</v>
      </c>
      <c r="AR37" s="251">
        <f t="shared" si="36"/>
        <v>-0.4574458340394375</v>
      </c>
      <c r="AS37" s="251">
        <f t="shared" si="36"/>
        <v>-0.4525060733994512</v>
      </c>
      <c r="AT37" s="251">
        <f t="shared" si="36"/>
        <v>-0.43146188740235797</v>
      </c>
      <c r="AU37" s="251">
        <f t="shared" si="33"/>
        <v>-0.34390296892047711</v>
      </c>
      <c r="AW37" s="67">
        <v>-44000</v>
      </c>
      <c r="AX37" s="67">
        <f t="shared" si="0"/>
        <v>-1.3140910742836725E-2</v>
      </c>
      <c r="AY37" s="67">
        <f t="shared" si="1"/>
        <v>2.5251729390437298E-2</v>
      </c>
      <c r="AZ37" s="67">
        <f t="shared" si="2"/>
        <v>-3.8392640133274022E-2</v>
      </c>
      <c r="BA37" s="67">
        <f t="shared" si="3"/>
        <v>1.212237155136652</v>
      </c>
      <c r="BB37" s="67">
        <f t="shared" si="4"/>
        <v>-0.9352998728539792</v>
      </c>
      <c r="BC37" s="67">
        <f t="shared" si="5"/>
        <v>-0.61414936183450697</v>
      </c>
      <c r="BD37" s="67">
        <f t="shared" si="6"/>
        <v>-0.3171050303115745</v>
      </c>
      <c r="BE37" s="67">
        <f t="shared" si="37"/>
        <v>-0.47693976681507366</v>
      </c>
      <c r="BF37" s="67">
        <f t="shared" si="37"/>
        <v>-0.47692541016656154</v>
      </c>
      <c r="BG37" s="67">
        <f t="shared" si="37"/>
        <v>-0.47686318396131328</v>
      </c>
      <c r="BH37" s="67">
        <f t="shared" si="37"/>
        <v>-0.47659349924352018</v>
      </c>
      <c r="BI37" s="67">
        <f t="shared" si="37"/>
        <v>-0.47542513502400252</v>
      </c>
      <c r="BJ37" s="67">
        <f t="shared" si="37"/>
        <v>-0.47037146713569122</v>
      </c>
      <c r="BK37" s="67">
        <f t="shared" si="37"/>
        <v>-0.44865853877864331</v>
      </c>
      <c r="BL37" s="67">
        <f t="shared" si="8"/>
        <v>-0.35772805259069695</v>
      </c>
    </row>
    <row r="38" spans="1:64" ht="12.95" customHeight="1" x14ac:dyDescent="0.2">
      <c r="A38" s="210" t="s">
        <v>187</v>
      </c>
      <c r="B38" s="211" t="str">
        <f>IF(G38=INT(G38),"I","II")</f>
        <v>II</v>
      </c>
      <c r="C38" s="212">
        <v>37530.480000000003</v>
      </c>
      <c r="D38" s="212" t="s">
        <v>431</v>
      </c>
      <c r="E38" s="168">
        <f t="shared" si="12"/>
        <v>-42902.511111322143</v>
      </c>
      <c r="F38" s="173">
        <f t="shared" si="13"/>
        <v>-42902.5</v>
      </c>
      <c r="G38" s="168">
        <f t="shared" si="14"/>
        <v>-3.2293000040226616E-3</v>
      </c>
      <c r="H38" s="173">
        <f t="shared" si="15"/>
        <v>-3.2293000040226616E-3</v>
      </c>
      <c r="I38" s="173"/>
      <c r="L38" s="173"/>
      <c r="M38" s="173"/>
      <c r="N38" s="173"/>
      <c r="O38" s="173">
        <f t="shared" ca="1" si="35"/>
        <v>0.20551998246041167</v>
      </c>
      <c r="P38" s="173">
        <f t="shared" si="16"/>
        <v>0</v>
      </c>
      <c r="Q38" s="205">
        <f t="shared" si="17"/>
        <v>22511.980000000003</v>
      </c>
      <c r="R38" s="173">
        <f t="shared" si="18"/>
        <v>1.0428378515980762E-5</v>
      </c>
      <c r="S38" s="206">
        <v>0.1</v>
      </c>
      <c r="T38" s="168">
        <f t="shared" si="19"/>
        <v>1.0428378515980762E-6</v>
      </c>
      <c r="Z38" s="67">
        <f t="shared" si="20"/>
        <v>-42902.5</v>
      </c>
      <c r="AA38" s="251">
        <f t="shared" si="21"/>
        <v>-1.4893506007993326E-2</v>
      </c>
      <c r="AB38" s="251">
        <f t="shared" si="22"/>
        <v>3.5791193527135536E-2</v>
      </c>
      <c r="AC38" s="251">
        <f t="shared" si="23"/>
        <v>-3.2293000040226616E-3</v>
      </c>
      <c r="AD38" s="251"/>
      <c r="AE38" s="251">
        <f t="shared" si="24"/>
        <v>1.3605370170306528E-5</v>
      </c>
      <c r="AF38" s="288">
        <f t="shared" si="25"/>
        <v>22511.980000000003</v>
      </c>
      <c r="AG38" s="289"/>
      <c r="AH38" s="67">
        <f t="shared" si="26"/>
        <v>-3.9020493531158197E-2</v>
      </c>
      <c r="AI38" s="67">
        <f t="shared" si="27"/>
        <v>1.2268779421618736</v>
      </c>
      <c r="AJ38" s="67">
        <f t="shared" si="28"/>
        <v>-0.96748618209732373</v>
      </c>
      <c r="AK38" s="67">
        <f t="shared" si="29"/>
        <v>-0.12635858813664888</v>
      </c>
      <c r="AL38" s="67">
        <f t="shared" si="30"/>
        <v>-0.50815980045284681</v>
      </c>
      <c r="AM38" s="67">
        <f t="shared" si="31"/>
        <v>-0.25969238520860716</v>
      </c>
      <c r="AN38" s="251">
        <f t="shared" si="36"/>
        <v>-0.39302640592282084</v>
      </c>
      <c r="AO38" s="251">
        <f t="shared" si="36"/>
        <v>-0.3930116286665124</v>
      </c>
      <c r="AP38" s="251">
        <f t="shared" si="36"/>
        <v>-0.39295003017418234</v>
      </c>
      <c r="AQ38" s="251">
        <f t="shared" si="36"/>
        <v>-0.39269327588376429</v>
      </c>
      <c r="AR38" s="251">
        <f t="shared" si="36"/>
        <v>-0.39162336871013964</v>
      </c>
      <c r="AS38" s="251">
        <f t="shared" si="36"/>
        <v>-0.38717008115079665</v>
      </c>
      <c r="AT38" s="251">
        <f t="shared" si="36"/>
        <v>-0.36871935518028348</v>
      </c>
      <c r="AU38" s="251">
        <f t="shared" si="33"/>
        <v>-0.2935714803790006</v>
      </c>
      <c r="AW38" s="67">
        <v>-43000</v>
      </c>
      <c r="AX38" s="67">
        <f t="shared" si="0"/>
        <v>-1.474779410508998E-2</v>
      </c>
      <c r="AY38" s="67">
        <f t="shared" si="1"/>
        <v>2.4227739031756006E-2</v>
      </c>
      <c r="AZ38" s="67">
        <f t="shared" si="2"/>
        <v>-3.8975533136845986E-2</v>
      </c>
      <c r="BA38" s="67">
        <f t="shared" si="3"/>
        <v>1.2256651282628326</v>
      </c>
      <c r="BB38" s="67">
        <f t="shared" si="4"/>
        <v>-0.96503532209913112</v>
      </c>
      <c r="BC38" s="67">
        <f t="shared" si="5"/>
        <v>-0.51767682306335783</v>
      </c>
      <c r="BD38" s="67">
        <f t="shared" si="6"/>
        <v>-0.26477813425477115</v>
      </c>
      <c r="BE38" s="67">
        <f t="shared" si="37"/>
        <v>-0.40052107142279436</v>
      </c>
      <c r="BF38" s="67">
        <f t="shared" si="37"/>
        <v>-0.40050627918371368</v>
      </c>
      <c r="BG38" s="67">
        <f t="shared" si="37"/>
        <v>-0.40044442432979527</v>
      </c>
      <c r="BH38" s="67">
        <f t="shared" si="37"/>
        <v>-0.40018579117411052</v>
      </c>
      <c r="BI38" s="67">
        <f t="shared" si="37"/>
        <v>-0.39910467680700035</v>
      </c>
      <c r="BJ38" s="67">
        <f t="shared" si="37"/>
        <v>-0.3945908148894039</v>
      </c>
      <c r="BK38" s="67">
        <f t="shared" si="37"/>
        <v>-0.37583449207883912</v>
      </c>
      <c r="BL38" s="67">
        <f t="shared" si="8"/>
        <v>-0.2992710391859621</v>
      </c>
    </row>
    <row r="39" spans="1:64" ht="12.95" customHeight="1" x14ac:dyDescent="0.2">
      <c r="A39" s="213" t="s">
        <v>104</v>
      </c>
      <c r="B39" s="214"/>
      <c r="C39" s="35">
        <v>37530.480000000003</v>
      </c>
      <c r="D39" s="212" t="s">
        <v>567</v>
      </c>
      <c r="E39" s="168">
        <f t="shared" si="12"/>
        <v>-42902.511111322143</v>
      </c>
      <c r="F39" s="173">
        <f t="shared" si="13"/>
        <v>-42902.5</v>
      </c>
      <c r="G39" s="168">
        <f t="shared" si="14"/>
        <v>-3.2293000040226616E-3</v>
      </c>
      <c r="H39" s="173">
        <f t="shared" si="15"/>
        <v>-3.2293000040226616E-3</v>
      </c>
      <c r="I39" s="173"/>
      <c r="L39" s="173"/>
      <c r="M39" s="173"/>
      <c r="N39" s="173"/>
      <c r="O39" s="173">
        <f t="shared" ca="1" si="35"/>
        <v>0.20551998246041167</v>
      </c>
      <c r="P39" s="174">
        <f t="shared" si="16"/>
        <v>0</v>
      </c>
      <c r="Q39" s="205">
        <f t="shared" si="17"/>
        <v>22511.980000000003</v>
      </c>
      <c r="R39" s="173">
        <f t="shared" si="18"/>
        <v>1.0428378515980762E-5</v>
      </c>
      <c r="S39" s="206">
        <v>0.1</v>
      </c>
      <c r="T39" s="168">
        <f t="shared" si="19"/>
        <v>1.0428378515980762E-6</v>
      </c>
      <c r="Z39" s="67">
        <f t="shared" si="20"/>
        <v>-42902.5</v>
      </c>
      <c r="AA39" s="251">
        <f t="shared" si="21"/>
        <v>-1.4893506007993326E-2</v>
      </c>
      <c r="AB39" s="251">
        <f t="shared" si="22"/>
        <v>3.5791193527135536E-2</v>
      </c>
      <c r="AC39" s="251">
        <f t="shared" si="23"/>
        <v>-3.2293000040226616E-3</v>
      </c>
      <c r="AD39" s="251"/>
      <c r="AE39" s="251">
        <f t="shared" si="24"/>
        <v>1.3605370170306528E-5</v>
      </c>
      <c r="AF39" s="288">
        <f t="shared" si="25"/>
        <v>22511.980000000003</v>
      </c>
      <c r="AG39" s="289"/>
      <c r="AH39" s="67">
        <f t="shared" si="26"/>
        <v>-3.9020493531158197E-2</v>
      </c>
      <c r="AI39" s="67">
        <f t="shared" si="27"/>
        <v>1.2268779421618736</v>
      </c>
      <c r="AJ39" s="67">
        <f t="shared" si="28"/>
        <v>-0.96748618209732373</v>
      </c>
      <c r="AK39" s="67">
        <f t="shared" si="29"/>
        <v>-0.12635858813664888</v>
      </c>
      <c r="AL39" s="67">
        <f t="shared" si="30"/>
        <v>-0.50815980045284681</v>
      </c>
      <c r="AM39" s="67">
        <f t="shared" si="31"/>
        <v>-0.25969238520860716</v>
      </c>
      <c r="AN39" s="251">
        <f t="shared" si="36"/>
        <v>-0.39302640592282084</v>
      </c>
      <c r="AO39" s="251">
        <f t="shared" si="36"/>
        <v>-0.3930116286665124</v>
      </c>
      <c r="AP39" s="251">
        <f t="shared" si="36"/>
        <v>-0.39295003017418234</v>
      </c>
      <c r="AQ39" s="251">
        <f t="shared" si="36"/>
        <v>-0.39269327588376429</v>
      </c>
      <c r="AR39" s="251">
        <f t="shared" si="36"/>
        <v>-0.39162336871013964</v>
      </c>
      <c r="AS39" s="251">
        <f t="shared" si="36"/>
        <v>-0.38717008115079665</v>
      </c>
      <c r="AT39" s="251">
        <f t="shared" si="36"/>
        <v>-0.36871935518028348</v>
      </c>
      <c r="AU39" s="251">
        <f t="shared" si="33"/>
        <v>-0.2935714803790006</v>
      </c>
      <c r="AW39" s="67">
        <v>-42000</v>
      </c>
      <c r="AX39" s="67">
        <f t="shared" si="0"/>
        <v>-1.6146690076564364E-2</v>
      </c>
      <c r="AY39" s="67">
        <f t="shared" si="1"/>
        <v>2.3186694554839397E-2</v>
      </c>
      <c r="AZ39" s="67">
        <f t="shared" si="2"/>
        <v>-3.9333384631403762E-2</v>
      </c>
      <c r="BA39" s="67">
        <f t="shared" si="3"/>
        <v>1.2372051933618555</v>
      </c>
      <c r="BB39" s="67">
        <f t="shared" si="4"/>
        <v>-0.98612829200765817</v>
      </c>
      <c r="BC39" s="67">
        <f t="shared" si="5"/>
        <v>-0.41921529181764139</v>
      </c>
      <c r="BD39" s="67">
        <f t="shared" si="6"/>
        <v>-0.21273230004040525</v>
      </c>
      <c r="BE39" s="67">
        <f t="shared" si="37"/>
        <v>-0.32331870955264835</v>
      </c>
      <c r="BF39" s="67">
        <f t="shared" si="37"/>
        <v>-0.32330460778286607</v>
      </c>
      <c r="BG39" s="67">
        <f t="shared" si="37"/>
        <v>-0.32324733943257977</v>
      </c>
      <c r="BH39" s="67">
        <f t="shared" si="37"/>
        <v>-0.32301477963227448</v>
      </c>
      <c r="BI39" s="67">
        <f t="shared" si="37"/>
        <v>-0.32207056843128334</v>
      </c>
      <c r="BJ39" s="67">
        <f t="shared" si="37"/>
        <v>-0.318240039429386</v>
      </c>
      <c r="BK39" s="67">
        <f t="shared" si="37"/>
        <v>-0.30274888552829238</v>
      </c>
      <c r="BL39" s="67">
        <f t="shared" si="8"/>
        <v>-0.24081402578122812</v>
      </c>
    </row>
    <row r="40" spans="1:64" ht="12.95" customHeight="1" x14ac:dyDescent="0.2">
      <c r="A40" s="210" t="s">
        <v>187</v>
      </c>
      <c r="B40" s="211" t="str">
        <f t="shared" ref="B40:B48" si="38">IF(G40=INT(G40),"I","II")</f>
        <v>II</v>
      </c>
      <c r="C40" s="212">
        <v>37542.398999999998</v>
      </c>
      <c r="D40" s="212" t="s">
        <v>431</v>
      </c>
      <c r="E40" s="168">
        <f t="shared" si="12"/>
        <v>-42861.500412825219</v>
      </c>
      <c r="F40" s="173">
        <f t="shared" si="13"/>
        <v>-42861.5</v>
      </c>
      <c r="G40" s="168">
        <f t="shared" si="14"/>
        <v>-1.1998000263702124E-4</v>
      </c>
      <c r="H40" s="173">
        <f t="shared" si="15"/>
        <v>-1.1998000263702124E-4</v>
      </c>
      <c r="I40" s="173"/>
      <c r="L40" s="173"/>
      <c r="M40" s="173"/>
      <c r="N40" s="173"/>
      <c r="O40" s="173">
        <f t="shared" ca="1" si="35"/>
        <v>0.205362016243062</v>
      </c>
      <c r="P40" s="173">
        <f t="shared" si="16"/>
        <v>0</v>
      </c>
      <c r="Q40" s="205">
        <f t="shared" si="17"/>
        <v>22523.898999999998</v>
      </c>
      <c r="R40" s="173">
        <f t="shared" si="18"/>
        <v>1.4395201032779625E-8</v>
      </c>
      <c r="S40" s="206">
        <v>0.1</v>
      </c>
      <c r="T40" s="168">
        <f t="shared" si="19"/>
        <v>1.4395201032779625E-9</v>
      </c>
      <c r="Z40" s="67">
        <f t="shared" si="20"/>
        <v>-42861.5</v>
      </c>
      <c r="AA40" s="251">
        <f t="shared" si="21"/>
        <v>-1.4954186293424345E-2</v>
      </c>
      <c r="AB40" s="251">
        <f t="shared" si="22"/>
        <v>3.8918778091998417E-2</v>
      </c>
      <c r="AC40" s="251">
        <f t="shared" si="23"/>
        <v>-1.1998000263702124E-4</v>
      </c>
      <c r="AD40" s="251"/>
      <c r="AE40" s="251">
        <f t="shared" si="24"/>
        <v>2.2005367627763423E-5</v>
      </c>
      <c r="AF40" s="288">
        <f t="shared" si="25"/>
        <v>22523.898999999998</v>
      </c>
      <c r="AG40" s="289"/>
      <c r="AH40" s="67">
        <f t="shared" si="26"/>
        <v>-3.9038758094635438E-2</v>
      </c>
      <c r="AI40" s="67">
        <f t="shared" si="27"/>
        <v>1.2273825169499097</v>
      </c>
      <c r="AJ40" s="67">
        <f t="shared" si="28"/>
        <v>-0.96849203452501587</v>
      </c>
      <c r="AK40" s="67">
        <f t="shared" si="29"/>
        <v>-0.12544833367174615</v>
      </c>
      <c r="AL40" s="67">
        <f t="shared" si="30"/>
        <v>-0.50415217342593432</v>
      </c>
      <c r="AM40" s="67">
        <f t="shared" si="31"/>
        <v>-0.25755454385951065</v>
      </c>
      <c r="AN40" s="251">
        <f t="shared" si="36"/>
        <v>-0.38987260039190408</v>
      </c>
      <c r="AO40" s="251">
        <f t="shared" si="36"/>
        <v>-0.38985783270320312</v>
      </c>
      <c r="AP40" s="251">
        <f t="shared" si="36"/>
        <v>-0.38979635416192204</v>
      </c>
      <c r="AQ40" s="251">
        <f t="shared" si="36"/>
        <v>-0.38954043295795709</v>
      </c>
      <c r="AR40" s="251">
        <f t="shared" si="36"/>
        <v>-0.38847537971808699</v>
      </c>
      <c r="AS40" s="251">
        <f t="shared" si="36"/>
        <v>-0.38404796974047672</v>
      </c>
      <c r="AT40" s="251">
        <f t="shared" si="36"/>
        <v>-0.36572661713006854</v>
      </c>
      <c r="AU40" s="251">
        <f t="shared" si="33"/>
        <v>-0.2911747428294067</v>
      </c>
      <c r="AW40" s="67">
        <v>-41000</v>
      </c>
      <c r="AX40" s="67">
        <f t="shared" si="0"/>
        <v>-1.7328364180939845E-2</v>
      </c>
      <c r="AY40" s="67">
        <f t="shared" si="1"/>
        <v>2.2128595959687497E-2</v>
      </c>
      <c r="AZ40" s="67">
        <f t="shared" si="2"/>
        <v>-3.9456960140627342E-2</v>
      </c>
      <c r="BA40" s="67">
        <f t="shared" si="3"/>
        <v>1.2465848695605679</v>
      </c>
      <c r="BB40" s="67">
        <f t="shared" si="4"/>
        <v>-0.99778217436975014</v>
      </c>
      <c r="BC40" s="67">
        <f t="shared" si="5"/>
        <v>-0.31907159591384293</v>
      </c>
      <c r="BD40" s="67">
        <f t="shared" si="6"/>
        <v>-0.16090320496836191</v>
      </c>
      <c r="BE40" s="67">
        <f t="shared" si="37"/>
        <v>-0.24545978470758845</v>
      </c>
      <c r="BF40" s="67">
        <f t="shared" si="37"/>
        <v>-0.24544760160254156</v>
      </c>
      <c r="BG40" s="67">
        <f t="shared" si="37"/>
        <v>-0.24539923877198261</v>
      </c>
      <c r="BH40" s="67">
        <f t="shared" si="37"/>
        <v>-0.24520726037308202</v>
      </c>
      <c r="BI40" s="67">
        <f t="shared" si="37"/>
        <v>-0.24444528449459976</v>
      </c>
      <c r="BJ40" s="67">
        <f t="shared" si="37"/>
        <v>-0.24142237095666086</v>
      </c>
      <c r="BK40" s="67">
        <f t="shared" si="37"/>
        <v>-0.22945169404969978</v>
      </c>
      <c r="BL40" s="67">
        <f t="shared" si="8"/>
        <v>-0.18235701237649415</v>
      </c>
    </row>
    <row r="41" spans="1:64" ht="12.95" customHeight="1" x14ac:dyDescent="0.2">
      <c r="A41" s="210" t="s">
        <v>179</v>
      </c>
      <c r="B41" s="211" t="str">
        <f t="shared" si="38"/>
        <v>II</v>
      </c>
      <c r="C41" s="212">
        <v>37544.42</v>
      </c>
      <c r="D41" s="212" t="s">
        <v>431</v>
      </c>
      <c r="E41" s="168">
        <f t="shared" si="12"/>
        <v>-42854.546589378428</v>
      </c>
      <c r="F41" s="173">
        <f t="shared" si="13"/>
        <v>-42854.5</v>
      </c>
      <c r="G41" s="168">
        <f t="shared" si="14"/>
        <v>-1.3540340005420148E-2</v>
      </c>
      <c r="H41" s="173">
        <f t="shared" si="15"/>
        <v>-1.3540340005420148E-2</v>
      </c>
      <c r="I41" s="173"/>
      <c r="L41" s="173"/>
      <c r="M41" s="173"/>
      <c r="N41" s="173"/>
      <c r="O41" s="173">
        <f t="shared" ca="1" si="35"/>
        <v>0.20533504640107547</v>
      </c>
      <c r="P41" s="173">
        <f t="shared" si="16"/>
        <v>0</v>
      </c>
      <c r="Q41" s="205">
        <f t="shared" si="17"/>
        <v>22525.919999999998</v>
      </c>
      <c r="R41" s="173">
        <f t="shared" si="18"/>
        <v>1.8334080746238129E-4</v>
      </c>
      <c r="S41" s="206">
        <v>0.1</v>
      </c>
      <c r="T41" s="168">
        <f t="shared" si="19"/>
        <v>1.833408074623813E-5</v>
      </c>
      <c r="Z41" s="67">
        <f t="shared" si="20"/>
        <v>-42854.5</v>
      </c>
      <c r="AA41" s="251">
        <f t="shared" si="21"/>
        <v>-1.4964511143898747E-2</v>
      </c>
      <c r="AB41" s="251">
        <f t="shared" si="22"/>
        <v>2.550149836597157E-2</v>
      </c>
      <c r="AC41" s="251">
        <f t="shared" si="23"/>
        <v>-1.3540340005420148E-2</v>
      </c>
      <c r="AD41" s="251"/>
      <c r="AE41" s="251">
        <f t="shared" si="24"/>
        <v>2.0282634316754274E-7</v>
      </c>
      <c r="AF41" s="288">
        <f t="shared" si="25"/>
        <v>22525.919999999998</v>
      </c>
      <c r="AG41" s="289"/>
      <c r="AH41" s="67">
        <f t="shared" si="26"/>
        <v>-3.9041838371391718E-2</v>
      </c>
      <c r="AI41" s="67">
        <f t="shared" si="27"/>
        <v>1.2274683403074995</v>
      </c>
      <c r="AJ41" s="67">
        <f t="shared" si="28"/>
        <v>-0.96866229297546269</v>
      </c>
      <c r="AK41" s="67">
        <f t="shared" si="29"/>
        <v>-0.12529264780203728</v>
      </c>
      <c r="AL41" s="67">
        <f t="shared" si="30"/>
        <v>-0.50346761557078235</v>
      </c>
      <c r="AM41" s="67">
        <f t="shared" si="31"/>
        <v>-0.25718959224236748</v>
      </c>
      <c r="AN41" s="251">
        <f t="shared" ref="AN41:AT50" si="39">$AU41+$AB$7*SIN(AO41)</f>
        <v>-0.38933401643967913</v>
      </c>
      <c r="AO41" s="251">
        <f t="shared" si="39"/>
        <v>-0.38931925057914862</v>
      </c>
      <c r="AP41" s="251">
        <f t="shared" si="39"/>
        <v>-0.38925779323859688</v>
      </c>
      <c r="AQ41" s="251">
        <f t="shared" si="39"/>
        <v>-0.38900201681367619</v>
      </c>
      <c r="AR41" s="251">
        <f t="shared" si="39"/>
        <v>-0.38793780062289984</v>
      </c>
      <c r="AS41" s="251">
        <f t="shared" si="39"/>
        <v>-0.38351483261252944</v>
      </c>
      <c r="AT41" s="251">
        <f t="shared" si="39"/>
        <v>-0.36521561895886867</v>
      </c>
      <c r="AU41" s="251">
        <f t="shared" si="33"/>
        <v>-0.2907655437355734</v>
      </c>
      <c r="AW41" s="67">
        <v>-40000</v>
      </c>
      <c r="AX41" s="67">
        <f t="shared" si="0"/>
        <v>-1.8286470095710744E-2</v>
      </c>
      <c r="AY41" s="67">
        <f t="shared" si="1"/>
        <v>2.1053443246300298E-2</v>
      </c>
      <c r="AZ41" s="67">
        <f t="shared" si="2"/>
        <v>-3.9339913342011042E-2</v>
      </c>
      <c r="BA41" s="67">
        <f t="shared" si="3"/>
        <v>1.2535682190825903</v>
      </c>
      <c r="BB41" s="67">
        <f t="shared" si="4"/>
        <v>-0.99939257737681642</v>
      </c>
      <c r="BC41" s="67">
        <f t="shared" si="5"/>
        <v>-0.21760220084128384</v>
      </c>
      <c r="BD41" s="67">
        <f t="shared" si="6"/>
        <v>-0.10923246057409108</v>
      </c>
      <c r="BE41" s="67">
        <f t="shared" si="37"/>
        <v>-0.16708734739226438</v>
      </c>
      <c r="BF41" s="67">
        <f t="shared" si="37"/>
        <v>-0.16707824604922733</v>
      </c>
      <c r="BG41" s="67">
        <f t="shared" si="37"/>
        <v>-0.16704270459365356</v>
      </c>
      <c r="BH41" s="67">
        <f t="shared" si="37"/>
        <v>-0.16690391447251152</v>
      </c>
      <c r="BI41" s="67">
        <f t="shared" si="37"/>
        <v>-0.16636196722304242</v>
      </c>
      <c r="BJ41" s="67">
        <f t="shared" si="37"/>
        <v>-0.16424624385366701</v>
      </c>
      <c r="BK41" s="67">
        <f t="shared" si="37"/>
        <v>-0.15599361539264492</v>
      </c>
      <c r="BL41" s="67">
        <f t="shared" si="8"/>
        <v>-0.12389999897176018</v>
      </c>
    </row>
    <row r="42" spans="1:64" ht="12.95" customHeight="1" x14ac:dyDescent="0.2">
      <c r="A42" s="210" t="s">
        <v>187</v>
      </c>
      <c r="B42" s="211" t="str">
        <f t="shared" si="38"/>
        <v>II</v>
      </c>
      <c r="C42" s="212">
        <v>37559.387999999999</v>
      </c>
      <c r="D42" s="212" t="s">
        <v>431</v>
      </c>
      <c r="E42" s="168">
        <f t="shared" si="12"/>
        <v>-42803.044942000102</v>
      </c>
      <c r="F42" s="173">
        <f t="shared" si="13"/>
        <v>-42803</v>
      </c>
      <c r="G42" s="168">
        <f t="shared" si="14"/>
        <v>-1.3061559999187011E-2</v>
      </c>
      <c r="H42" s="173">
        <f t="shared" si="15"/>
        <v>-1.3061559999187011E-2</v>
      </c>
      <c r="I42" s="173"/>
      <c r="L42" s="173"/>
      <c r="M42" s="173"/>
      <c r="N42" s="173"/>
      <c r="O42" s="173">
        <f t="shared" ca="1" si="35"/>
        <v>0.20513662542074601</v>
      </c>
      <c r="P42" s="173">
        <f t="shared" si="16"/>
        <v>0</v>
      </c>
      <c r="Q42" s="205">
        <f t="shared" si="17"/>
        <v>22540.887999999999</v>
      </c>
      <c r="R42" s="173">
        <f t="shared" si="18"/>
        <v>1.7060434961236221E-4</v>
      </c>
      <c r="S42" s="206">
        <v>0.1</v>
      </c>
      <c r="T42" s="168">
        <f t="shared" si="19"/>
        <v>1.7060434961236221E-5</v>
      </c>
      <c r="Z42" s="67">
        <f t="shared" si="20"/>
        <v>-42803</v>
      </c>
      <c r="AA42" s="251">
        <f t="shared" si="21"/>
        <v>-1.5040156427761492E-2</v>
      </c>
      <c r="AB42" s="251">
        <f t="shared" si="22"/>
        <v>2.6002598602386795E-2</v>
      </c>
      <c r="AC42" s="251">
        <f t="shared" si="23"/>
        <v>-1.3061559999187011E-2</v>
      </c>
      <c r="AD42" s="251"/>
      <c r="AE42" s="251">
        <f t="shared" si="24"/>
        <v>3.9148438271676899E-7</v>
      </c>
      <c r="AF42" s="288">
        <f t="shared" si="25"/>
        <v>22540.887999999999</v>
      </c>
      <c r="AG42" s="289"/>
      <c r="AH42" s="67">
        <f t="shared" si="26"/>
        <v>-3.9064158601573806E-2</v>
      </c>
      <c r="AI42" s="67">
        <f t="shared" si="27"/>
        <v>1.2280968396549816</v>
      </c>
      <c r="AJ42" s="67">
        <f t="shared" si="28"/>
        <v>-0.9699016630394216</v>
      </c>
      <c r="AK42" s="67">
        <f t="shared" si="29"/>
        <v>-0.124144775060827</v>
      </c>
      <c r="AL42" s="67">
        <f t="shared" si="30"/>
        <v>-0.49842829139706757</v>
      </c>
      <c r="AM42" s="67">
        <f t="shared" si="31"/>
        <v>-0.25450499738075621</v>
      </c>
      <c r="AN42" s="251">
        <f t="shared" si="39"/>
        <v>-0.38537042360089013</v>
      </c>
      <c r="AO42" s="251">
        <f t="shared" si="39"/>
        <v>-0.38535567294402168</v>
      </c>
      <c r="AP42" s="251">
        <f t="shared" si="39"/>
        <v>-0.38529437806181194</v>
      </c>
      <c r="AQ42" s="251">
        <f t="shared" si="39"/>
        <v>-0.38503968961421825</v>
      </c>
      <c r="AR42" s="251">
        <f t="shared" si="39"/>
        <v>-0.38398170623623307</v>
      </c>
      <c r="AS42" s="251">
        <f t="shared" si="39"/>
        <v>-0.37959163134814872</v>
      </c>
      <c r="AT42" s="251">
        <f t="shared" si="39"/>
        <v>-0.36145575028378801</v>
      </c>
      <c r="AU42" s="251">
        <f t="shared" si="33"/>
        <v>-0.28775500754522998</v>
      </c>
      <c r="AW42" s="67">
        <v>-39000</v>
      </c>
      <c r="AX42" s="67">
        <f t="shared" si="0"/>
        <v>-1.9017933771160345E-2</v>
      </c>
      <c r="AY42" s="67">
        <f t="shared" si="1"/>
        <v>1.9961236414677778E-2</v>
      </c>
      <c r="AZ42" s="67">
        <f t="shared" si="2"/>
        <v>-3.8979170185838123E-2</v>
      </c>
      <c r="BA42" s="67">
        <f t="shared" si="3"/>
        <v>1.2579708616679663</v>
      </c>
      <c r="BB42" s="67">
        <f t="shared" si="4"/>
        <v>-0.9905955295329425</v>
      </c>
      <c r="BC42" s="67">
        <f t="shared" si="5"/>
        <v>-0.11520519325340788</v>
      </c>
      <c r="BD42" s="67">
        <f t="shared" si="6"/>
        <v>-5.7666390904689328E-2</v>
      </c>
      <c r="BE42" s="67">
        <f t="shared" si="37"/>
        <v>-8.8357615026266767E-2</v>
      </c>
      <c r="BF42" s="67">
        <f t="shared" si="37"/>
        <v>-8.8352518485741133E-2</v>
      </c>
      <c r="BG42" s="67">
        <f t="shared" si="37"/>
        <v>-8.8332816349451282E-2</v>
      </c>
      <c r="BH42" s="67">
        <f t="shared" si="37"/>
        <v>-8.8256652425129201E-2</v>
      </c>
      <c r="BI42" s="67">
        <f t="shared" si="37"/>
        <v>-8.7962225046848933E-2</v>
      </c>
      <c r="BJ42" s="67">
        <f t="shared" si="37"/>
        <v>-8.6824126875131954E-2</v>
      </c>
      <c r="BK42" s="67">
        <f t="shared" si="37"/>
        <v>-8.2425896937439624E-2</v>
      </c>
      <c r="BL42" s="67">
        <f t="shared" si="8"/>
        <v>-6.5442985567026213E-2</v>
      </c>
    </row>
    <row r="43" spans="1:64" ht="12.95" customHeight="1" x14ac:dyDescent="0.2">
      <c r="A43" s="212" t="s">
        <v>187</v>
      </c>
      <c r="B43" s="211" t="str">
        <f t="shared" si="38"/>
        <v>II</v>
      </c>
      <c r="C43" s="212">
        <v>37575.375999999997</v>
      </c>
      <c r="D43" s="212" t="s">
        <v>431</v>
      </c>
      <c r="E43" s="168">
        <f t="shared" si="12"/>
        <v>-42748.033695455175</v>
      </c>
      <c r="F43" s="173">
        <f t="shared" si="13"/>
        <v>-42748</v>
      </c>
      <c r="G43" s="168">
        <f t="shared" si="14"/>
        <v>-9.7929600087809376E-3</v>
      </c>
      <c r="H43" s="173">
        <f t="shared" si="15"/>
        <v>-9.7929600087809376E-3</v>
      </c>
      <c r="L43" s="173"/>
      <c r="M43" s="173"/>
      <c r="N43" s="173"/>
      <c r="O43" s="173">
        <f t="shared" ca="1" si="35"/>
        <v>0.20492471951942329</v>
      </c>
      <c r="P43" s="173">
        <f t="shared" si="16"/>
        <v>0</v>
      </c>
      <c r="Q43" s="205">
        <f t="shared" si="17"/>
        <v>22556.875999999997</v>
      </c>
      <c r="R43" s="173">
        <f t="shared" si="18"/>
        <v>9.5902065733582739E-5</v>
      </c>
      <c r="S43" s="206">
        <v>0.1</v>
      </c>
      <c r="T43" s="168">
        <f t="shared" si="19"/>
        <v>9.5902065733582739E-6</v>
      </c>
      <c r="Z43" s="67">
        <f t="shared" si="20"/>
        <v>-42748</v>
      </c>
      <c r="AA43" s="251">
        <f t="shared" si="21"/>
        <v>-1.5120326927820994E-2</v>
      </c>
      <c r="AB43" s="251">
        <f t="shared" si="22"/>
        <v>2.929437005914852E-2</v>
      </c>
      <c r="AC43" s="251">
        <f t="shared" si="23"/>
        <v>-9.7929600087809376E-3</v>
      </c>
      <c r="AD43" s="251"/>
      <c r="AE43" s="251">
        <f t="shared" si="24"/>
        <v>2.8380838290082341E-6</v>
      </c>
      <c r="AF43" s="288">
        <f t="shared" si="25"/>
        <v>22556.875999999997</v>
      </c>
      <c r="AG43" s="289"/>
      <c r="AH43" s="67">
        <f t="shared" si="26"/>
        <v>-3.9087330067929457E-2</v>
      </c>
      <c r="AI43" s="67">
        <f t="shared" si="27"/>
        <v>1.2287623530807743</v>
      </c>
      <c r="AJ43" s="67">
        <f t="shared" si="28"/>
        <v>-0.97119941485416361</v>
      </c>
      <c r="AK43" s="67">
        <f t="shared" si="29"/>
        <v>-0.12291411330047054</v>
      </c>
      <c r="AL43" s="67">
        <f t="shared" si="30"/>
        <v>-0.49304081620439888</v>
      </c>
      <c r="AM43" s="67">
        <f t="shared" si="31"/>
        <v>-0.25163873696332739</v>
      </c>
      <c r="AN43" s="251">
        <f t="shared" si="39"/>
        <v>-0.38113523068636779</v>
      </c>
      <c r="AO43" s="251">
        <f t="shared" si="39"/>
        <v>-0.38112049969283063</v>
      </c>
      <c r="AP43" s="251">
        <f t="shared" si="39"/>
        <v>-0.38105939094088781</v>
      </c>
      <c r="AQ43" s="251">
        <f t="shared" si="39"/>
        <v>-0.38080590876582565</v>
      </c>
      <c r="AR43" s="251">
        <f t="shared" si="39"/>
        <v>-0.3797547263188098</v>
      </c>
      <c r="AS43" s="251">
        <f t="shared" si="39"/>
        <v>-0.37540019207274478</v>
      </c>
      <c r="AT43" s="251">
        <f t="shared" si="39"/>
        <v>-0.35743961911263511</v>
      </c>
      <c r="AU43" s="251">
        <f t="shared" si="33"/>
        <v>-0.28453987180796947</v>
      </c>
      <c r="AW43" s="67">
        <v>-38000</v>
      </c>
      <c r="AX43" s="67">
        <f t="shared" si="0"/>
        <v>-1.9523212045424856E-2</v>
      </c>
      <c r="AY43" s="67">
        <f t="shared" si="1"/>
        <v>1.8851975464819967E-2</v>
      </c>
      <c r="AZ43" s="67">
        <f t="shared" si="2"/>
        <v>-3.8375187510244824E-2</v>
      </c>
      <c r="BA43" s="67">
        <f t="shared" si="3"/>
        <v>1.2596726319718035</v>
      </c>
      <c r="BB43" s="67">
        <f t="shared" si="4"/>
        <v>-0.97130243451393627</v>
      </c>
      <c r="BC43" s="67">
        <f t="shared" si="5"/>
        <v>-1.2309125252880792E-2</v>
      </c>
      <c r="BD43" s="67">
        <f t="shared" si="6"/>
        <v>-6.1546403364408139E-3</v>
      </c>
      <c r="BE43" s="67">
        <f t="shared" si="37"/>
        <v>-9.4363348884497957E-3</v>
      </c>
      <c r="BF43" s="67">
        <f t="shared" si="37"/>
        <v>-9.4357785631738033E-3</v>
      </c>
      <c r="BG43" s="67">
        <f t="shared" si="37"/>
        <v>-9.4336362200014116E-3</v>
      </c>
      <c r="BH43" s="67">
        <f t="shared" si="37"/>
        <v>-9.4253863089485967E-3</v>
      </c>
      <c r="BI43" s="67">
        <f t="shared" si="37"/>
        <v>-9.3936168798344957E-3</v>
      </c>
      <c r="BJ43" s="67">
        <f t="shared" si="37"/>
        <v>-9.2712766640977527E-3</v>
      </c>
      <c r="BK43" s="67">
        <f t="shared" si="37"/>
        <v>-8.8001606212915456E-3</v>
      </c>
      <c r="BL43" s="67">
        <f t="shared" si="8"/>
        <v>-6.9859721622922422E-3</v>
      </c>
    </row>
    <row r="44" spans="1:64" ht="12.95" customHeight="1" x14ac:dyDescent="0.2">
      <c r="A44" s="212" t="s">
        <v>179</v>
      </c>
      <c r="B44" s="211" t="str">
        <f t="shared" si="38"/>
        <v>II</v>
      </c>
      <c r="C44" s="212">
        <v>37576.383999999998</v>
      </c>
      <c r="D44" s="212" t="s">
        <v>431</v>
      </c>
      <c r="E44" s="168">
        <f t="shared" si="12"/>
        <v>-42744.565385690512</v>
      </c>
      <c r="F44" s="173">
        <f t="shared" si="13"/>
        <v>-42744.5</v>
      </c>
      <c r="G44" s="168">
        <f t="shared" si="14"/>
        <v>-1.900314000522485E-2</v>
      </c>
      <c r="H44" s="168">
        <f t="shared" si="15"/>
        <v>-1.900314000522485E-2</v>
      </c>
      <c r="O44" s="173">
        <f t="shared" ca="1" si="35"/>
        <v>0.20491123459843003</v>
      </c>
      <c r="P44" s="173">
        <f t="shared" si="16"/>
        <v>0</v>
      </c>
      <c r="Q44" s="205">
        <f t="shared" si="17"/>
        <v>22557.883999999998</v>
      </c>
      <c r="R44" s="173">
        <f t="shared" si="18"/>
        <v>3.611193300581771E-4</v>
      </c>
      <c r="S44" s="172">
        <v>0.1</v>
      </c>
      <c r="T44" s="168">
        <f t="shared" si="19"/>
        <v>3.6111933005817713E-5</v>
      </c>
      <c r="Z44" s="67">
        <f t="shared" si="20"/>
        <v>-42744.5</v>
      </c>
      <c r="AA44" s="251">
        <f t="shared" si="21"/>
        <v>-1.5125407126423449E-2</v>
      </c>
      <c r="AB44" s="251">
        <f t="shared" si="22"/>
        <v>2.0085641304156E-2</v>
      </c>
      <c r="AC44" s="251">
        <f t="shared" si="23"/>
        <v>-1.900314000522485E-2</v>
      </c>
      <c r="AD44" s="251"/>
      <c r="AE44" s="251">
        <f t="shared" si="24"/>
        <v>1.5036812279337406E-6</v>
      </c>
      <c r="AF44" s="288">
        <f t="shared" si="25"/>
        <v>22557.883999999998</v>
      </c>
      <c r="AG44" s="289"/>
      <c r="AH44" s="67">
        <f t="shared" si="26"/>
        <v>-3.908878130938085E-2</v>
      </c>
      <c r="AI44" s="67">
        <f t="shared" si="27"/>
        <v>1.2288045036504045</v>
      </c>
      <c r="AJ44" s="67">
        <f t="shared" si="28"/>
        <v>-0.97128109237739069</v>
      </c>
      <c r="AK44" s="67">
        <f t="shared" si="29"/>
        <v>-0.12283563222772841</v>
      </c>
      <c r="AL44" s="67">
        <f t="shared" si="30"/>
        <v>-0.49269777968058592</v>
      </c>
      <c r="AM44" s="67">
        <f t="shared" si="31"/>
        <v>-0.25145636568226132</v>
      </c>
      <c r="AN44" s="251">
        <f t="shared" si="39"/>
        <v>-0.38086564093000808</v>
      </c>
      <c r="AO44" s="251">
        <f t="shared" si="39"/>
        <v>-0.38085091130810805</v>
      </c>
      <c r="AP44" s="251">
        <f t="shared" si="39"/>
        <v>-0.38078981484328434</v>
      </c>
      <c r="AQ44" s="251">
        <f t="shared" si="39"/>
        <v>-0.380536410981065</v>
      </c>
      <c r="AR44" s="251">
        <f t="shared" si="39"/>
        <v>-0.37948566635998049</v>
      </c>
      <c r="AS44" s="251">
        <f t="shared" si="39"/>
        <v>-0.37513340812885398</v>
      </c>
      <c r="AT44" s="251">
        <f t="shared" si="39"/>
        <v>-0.3571840215384216</v>
      </c>
      <c r="AU44" s="251">
        <f t="shared" si="33"/>
        <v>-0.28433527226105326</v>
      </c>
      <c r="AW44" s="67">
        <v>-37000</v>
      </c>
      <c r="AX44" s="67">
        <f t="shared" si="0"/>
        <v>-1.9806395650582436E-2</v>
      </c>
      <c r="AY44" s="67">
        <f t="shared" si="1"/>
        <v>1.772566039672684E-2</v>
      </c>
      <c r="AZ44" s="67">
        <f t="shared" si="2"/>
        <v>-3.7532056047309276E-2</v>
      </c>
      <c r="BA44" s="67">
        <f t="shared" si="3"/>
        <v>1.2586262561449701</v>
      </c>
      <c r="BB44" s="67">
        <f t="shared" si="4"/>
        <v>-0.94171659926127871</v>
      </c>
      <c r="BC44" s="67">
        <f t="shared" si="5"/>
        <v>9.0640595897937076E-2</v>
      </c>
      <c r="BD44" s="67">
        <f t="shared" si="6"/>
        <v>4.5351351692982086E-2</v>
      </c>
      <c r="BE44" s="67">
        <f t="shared" si="37"/>
        <v>6.9505510141420007E-2</v>
      </c>
      <c r="BF44" s="67">
        <f t="shared" si="37"/>
        <v>6.9501467037903691E-2</v>
      </c>
      <c r="BG44" s="67">
        <f t="shared" si="37"/>
        <v>6.9485860545384234E-2</v>
      </c>
      <c r="BH44" s="67">
        <f t="shared" si="37"/>
        <v>6.9425619207251044E-2</v>
      </c>
      <c r="BI44" s="67">
        <f t="shared" si="37"/>
        <v>6.9193088937842706E-2</v>
      </c>
      <c r="BJ44" s="67">
        <f t="shared" si="37"/>
        <v>6.829556213337723E-2</v>
      </c>
      <c r="BK44" s="67">
        <f t="shared" si="37"/>
        <v>6.483177341510854E-2</v>
      </c>
      <c r="BL44" s="67">
        <f t="shared" si="8"/>
        <v>5.1471041242441729E-2</v>
      </c>
    </row>
    <row r="45" spans="1:64" ht="12.95" customHeight="1" x14ac:dyDescent="0.2">
      <c r="A45" s="212" t="s">
        <v>187</v>
      </c>
      <c r="B45" s="211" t="str">
        <f t="shared" si="38"/>
        <v>II</v>
      </c>
      <c r="C45" s="212">
        <v>37854.542000000001</v>
      </c>
      <c r="D45" s="212" t="s">
        <v>431</v>
      </c>
      <c r="E45" s="168">
        <f t="shared" si="12"/>
        <v>-41787.483929820686</v>
      </c>
      <c r="F45" s="173">
        <f t="shared" si="13"/>
        <v>-41787.5</v>
      </c>
      <c r="G45" s="168">
        <f t="shared" si="14"/>
        <v>4.6704999986104667E-3</v>
      </c>
      <c r="H45" s="168">
        <f t="shared" si="15"/>
        <v>4.6704999986104667E-3</v>
      </c>
      <c r="O45" s="173">
        <f t="shared" ca="1" si="35"/>
        <v>0.20122407191541455</v>
      </c>
      <c r="P45" s="173">
        <f t="shared" si="16"/>
        <v>0</v>
      </c>
      <c r="Q45" s="205">
        <f t="shared" si="17"/>
        <v>22836.042000000001</v>
      </c>
      <c r="R45" s="173">
        <f t="shared" si="18"/>
        <v>2.181357023702037E-5</v>
      </c>
      <c r="S45" s="172">
        <v>0.1</v>
      </c>
      <c r="T45" s="168">
        <f t="shared" si="19"/>
        <v>2.181357023702037E-6</v>
      </c>
      <c r="Z45" s="67">
        <f t="shared" si="20"/>
        <v>-41787.5</v>
      </c>
      <c r="AA45" s="251">
        <f t="shared" si="21"/>
        <v>-1.6416232343636337E-2</v>
      </c>
      <c r="AB45" s="251">
        <f t="shared" si="22"/>
        <v>4.4050007895665641E-2</v>
      </c>
      <c r="AC45" s="251">
        <f t="shared" si="23"/>
        <v>4.6704999986104667E-3</v>
      </c>
      <c r="AD45" s="251"/>
      <c r="AE45" s="251">
        <f t="shared" si="24"/>
        <v>4.446502808735574E-5</v>
      </c>
      <c r="AF45" s="288">
        <f t="shared" si="25"/>
        <v>22836.042000000001</v>
      </c>
      <c r="AG45" s="289"/>
      <c r="AH45" s="67">
        <f t="shared" si="26"/>
        <v>-3.9379507897055174E-2</v>
      </c>
      <c r="AI45" s="67">
        <f t="shared" si="27"/>
        <v>1.2393877741572157</v>
      </c>
      <c r="AJ45" s="67">
        <f t="shared" si="28"/>
        <v>-0.98941822517688094</v>
      </c>
      <c r="AK45" s="67">
        <f t="shared" si="29"/>
        <v>-0.10066571918755501</v>
      </c>
      <c r="AL45" s="67">
        <f t="shared" si="30"/>
        <v>-0.39806415859047867</v>
      </c>
      <c r="AM45" s="67">
        <f t="shared" si="31"/>
        <v>-0.20170253899071713</v>
      </c>
      <c r="AN45" s="251">
        <f t="shared" si="39"/>
        <v>-0.30682401158613348</v>
      </c>
      <c r="AO45" s="251">
        <f t="shared" si="39"/>
        <v>-0.30681021428402511</v>
      </c>
      <c r="AP45" s="251">
        <f t="shared" si="39"/>
        <v>-0.30675448276921935</v>
      </c>
      <c r="AQ45" s="251">
        <f t="shared" si="39"/>
        <v>-0.30652937617964093</v>
      </c>
      <c r="AR45" s="251">
        <f t="shared" si="39"/>
        <v>-0.30562030543939095</v>
      </c>
      <c r="AS45" s="251">
        <f t="shared" si="39"/>
        <v>-0.30195175482479492</v>
      </c>
      <c r="AT45" s="251">
        <f t="shared" si="39"/>
        <v>-0.28718923135364982</v>
      </c>
      <c r="AU45" s="251">
        <f t="shared" si="33"/>
        <v>-0.22839191043272233</v>
      </c>
      <c r="AW45" s="67">
        <v>-36000</v>
      </c>
      <c r="AX45" s="67">
        <f t="shared" si="0"/>
        <v>-1.987514078235492E-2</v>
      </c>
      <c r="AY45" s="67">
        <f t="shared" si="1"/>
        <v>1.6582291210398423E-2</v>
      </c>
      <c r="AZ45" s="67">
        <f t="shared" si="2"/>
        <v>-3.6457431992753343E-2</v>
      </c>
      <c r="BA45" s="67">
        <f t="shared" si="3"/>
        <v>1.2548608565413233</v>
      </c>
      <c r="BB45" s="67">
        <f t="shared" si="4"/>
        <v>-0.90232838096179024</v>
      </c>
      <c r="BC45" s="67">
        <f t="shared" si="5"/>
        <v>0.19319673135389118</v>
      </c>
      <c r="BD45" s="67">
        <f t="shared" si="6"/>
        <v>9.6899952380135559E-2</v>
      </c>
      <c r="BE45" s="67">
        <f t="shared" si="37"/>
        <v>0.14829636978192243</v>
      </c>
      <c r="BF45" s="67">
        <f t="shared" si="37"/>
        <v>0.14828815415346608</v>
      </c>
      <c r="BG45" s="67">
        <f t="shared" si="37"/>
        <v>0.14825616717582893</v>
      </c>
      <c r="BH45" s="67">
        <f t="shared" si="37"/>
        <v>0.14813162955987447</v>
      </c>
      <c r="BI45" s="67">
        <f t="shared" si="37"/>
        <v>0.14764677871317256</v>
      </c>
      <c r="BJ45" s="67">
        <f t="shared" si="37"/>
        <v>0.1457594853930142</v>
      </c>
      <c r="BK45" s="67">
        <f t="shared" si="37"/>
        <v>0.13841806385811165</v>
      </c>
      <c r="BL45" s="67">
        <f t="shared" si="8"/>
        <v>0.1099280546471757</v>
      </c>
    </row>
    <row r="46" spans="1:64" ht="12.95" customHeight="1" x14ac:dyDescent="0.2">
      <c r="A46" s="212" t="s">
        <v>179</v>
      </c>
      <c r="B46" s="211" t="str">
        <f t="shared" si="38"/>
        <v>II</v>
      </c>
      <c r="C46" s="215">
        <v>37940.394</v>
      </c>
      <c r="D46" s="212" t="s">
        <v>431</v>
      </c>
      <c r="E46" s="168">
        <f t="shared" si="12"/>
        <v>-41492.085785063624</v>
      </c>
      <c r="F46" s="168">
        <f t="shared" si="13"/>
        <v>-41492</v>
      </c>
      <c r="G46" s="168">
        <f t="shared" si="14"/>
        <v>-2.4931840001954697E-2</v>
      </c>
      <c r="H46" s="168">
        <f t="shared" si="15"/>
        <v>-2.4931840001954697E-2</v>
      </c>
      <c r="O46" s="173">
        <f t="shared" ca="1" si="35"/>
        <v>0.20008555930012609</v>
      </c>
      <c r="P46" s="173">
        <f t="shared" si="16"/>
        <v>0</v>
      </c>
      <c r="Q46" s="205">
        <f t="shared" si="17"/>
        <v>22921.894</v>
      </c>
      <c r="R46" s="173">
        <f t="shared" si="18"/>
        <v>6.2159664588306836E-4</v>
      </c>
      <c r="S46" s="172">
        <v>0.1</v>
      </c>
      <c r="T46" s="168">
        <f t="shared" si="19"/>
        <v>6.2159664588306844E-5</v>
      </c>
      <c r="Z46" s="67">
        <f t="shared" si="20"/>
        <v>-41492</v>
      </c>
      <c r="AA46" s="251">
        <f t="shared" si="21"/>
        <v>-1.6774597672613915E-2</v>
      </c>
      <c r="AB46" s="251">
        <f t="shared" si="22"/>
        <v>1.4494069358209079E-2</v>
      </c>
      <c r="AC46" s="251">
        <f t="shared" si="23"/>
        <v>-2.4931840001954697E-2</v>
      </c>
      <c r="AD46" s="251"/>
      <c r="AE46" s="251">
        <f t="shared" si="24"/>
        <v>6.6540602419589036E-6</v>
      </c>
      <c r="AF46" s="288">
        <f t="shared" si="25"/>
        <v>22921.894</v>
      </c>
      <c r="AG46" s="289"/>
      <c r="AH46" s="67">
        <f t="shared" si="26"/>
        <v>-3.9425909360163776E-2</v>
      </c>
      <c r="AI46" s="67">
        <f t="shared" si="27"/>
        <v>1.2422559092399506</v>
      </c>
      <c r="AJ46" s="67">
        <f t="shared" si="28"/>
        <v>-0.99327113461287597</v>
      </c>
      <c r="AK46" s="67">
        <f t="shared" si="29"/>
        <v>-9.3553021724680691E-2</v>
      </c>
      <c r="AL46" s="67">
        <f t="shared" si="30"/>
        <v>-0.36853120413185703</v>
      </c>
      <c r="AM46" s="67">
        <f t="shared" si="31"/>
        <v>-0.18637982766644781</v>
      </c>
      <c r="AN46" s="251">
        <f t="shared" si="39"/>
        <v>-0.28383978456705694</v>
      </c>
      <c r="AO46" s="251">
        <f t="shared" si="39"/>
        <v>-0.28382650390660374</v>
      </c>
      <c r="AP46" s="251">
        <f t="shared" si="39"/>
        <v>-0.2837732329999858</v>
      </c>
      <c r="AQ46" s="251">
        <f t="shared" si="39"/>
        <v>-0.2835595629748997</v>
      </c>
      <c r="AR46" s="251">
        <f t="shared" si="39"/>
        <v>-0.28270266439712255</v>
      </c>
      <c r="AS46" s="251">
        <f t="shared" si="39"/>
        <v>-0.27926830759978361</v>
      </c>
      <c r="AT46" s="251">
        <f t="shared" si="39"/>
        <v>-0.26553718382083991</v>
      </c>
      <c r="AU46" s="251">
        <f t="shared" si="33"/>
        <v>-0.21111786297162372</v>
      </c>
      <c r="AW46" s="67">
        <v>-35000</v>
      </c>
      <c r="AX46" s="67">
        <f t="shared" si="0"/>
        <v>-1.9740430912659077E-2</v>
      </c>
      <c r="AY46" s="67">
        <f t="shared" si="1"/>
        <v>1.5421867905834696E-2</v>
      </c>
      <c r="AZ46" s="67">
        <f t="shared" si="2"/>
        <v>-3.5162298818493774E-2</v>
      </c>
      <c r="BA46" s="67">
        <f t="shared" si="3"/>
        <v>1.2484797866283539</v>
      </c>
      <c r="BB46" s="67">
        <f t="shared" si="4"/>
        <v>-0.85388896060243136</v>
      </c>
      <c r="BC46" s="67">
        <f t="shared" si="5"/>
        <v>0.29492539017586916</v>
      </c>
      <c r="BD46" s="67">
        <f t="shared" si="6"/>
        <v>0.1485409456718253</v>
      </c>
      <c r="BE46" s="67">
        <f t="shared" si="37"/>
        <v>0.22676883561599315</v>
      </c>
      <c r="BF46" s="67">
        <f t="shared" si="37"/>
        <v>0.2267572895199606</v>
      </c>
      <c r="BG46" s="67">
        <f t="shared" si="37"/>
        <v>0.22671166101050139</v>
      </c>
      <c r="BH46" s="67">
        <f t="shared" si="37"/>
        <v>0.22653134840735811</v>
      </c>
      <c r="BI46" s="67">
        <f t="shared" si="37"/>
        <v>0.22581887077198798</v>
      </c>
      <c r="BJ46" s="67">
        <f t="shared" si="37"/>
        <v>0.22300476111219505</v>
      </c>
      <c r="BK46" s="67">
        <f t="shared" si="37"/>
        <v>0.21190702532396785</v>
      </c>
      <c r="BL46" s="67">
        <f t="shared" si="8"/>
        <v>0.16838506805190967</v>
      </c>
    </row>
    <row r="47" spans="1:64" ht="12.95" customHeight="1" x14ac:dyDescent="0.2">
      <c r="A47" s="212" t="s">
        <v>187</v>
      </c>
      <c r="B47" s="211" t="str">
        <f t="shared" si="38"/>
        <v>II</v>
      </c>
      <c r="C47" s="215">
        <v>39773.419000000002</v>
      </c>
      <c r="D47" s="212" t="s">
        <v>431</v>
      </c>
      <c r="E47" s="168">
        <f t="shared" si="12"/>
        <v>-35185.043616059767</v>
      </c>
      <c r="F47" s="168">
        <f t="shared" si="13"/>
        <v>-35185</v>
      </c>
      <c r="G47" s="168">
        <f t="shared" si="14"/>
        <v>-1.2676199999987148E-2</v>
      </c>
      <c r="H47" s="168">
        <f t="shared" si="15"/>
        <v>-1.2676199999987148E-2</v>
      </c>
      <c r="O47" s="173">
        <f t="shared" ca="1" si="35"/>
        <v>0.17578573167026348</v>
      </c>
      <c r="P47" s="173">
        <f t="shared" si="16"/>
        <v>0</v>
      </c>
      <c r="Q47" s="205">
        <f t="shared" si="17"/>
        <v>24754.919000000002</v>
      </c>
      <c r="R47" s="173">
        <f t="shared" si="18"/>
        <v>1.6068604643967415E-4</v>
      </c>
      <c r="S47" s="172">
        <v>0.1</v>
      </c>
      <c r="T47" s="168">
        <f t="shared" si="19"/>
        <v>1.6068604643967415E-5</v>
      </c>
      <c r="Z47" s="67">
        <f t="shared" si="20"/>
        <v>-35185</v>
      </c>
      <c r="AA47" s="251">
        <f t="shared" si="21"/>
        <v>-1.9780091346337611E-2</v>
      </c>
      <c r="AB47" s="251">
        <f t="shared" si="22"/>
        <v>2.2741723230867913E-2</v>
      </c>
      <c r="AC47" s="251">
        <f t="shared" si="23"/>
        <v>-1.2676199999987148E-2</v>
      </c>
      <c r="AD47" s="251"/>
      <c r="AE47" s="251">
        <f t="shared" si="24"/>
        <v>5.0465272260752997E-6</v>
      </c>
      <c r="AF47" s="288">
        <f t="shared" si="25"/>
        <v>24754.919000000002</v>
      </c>
      <c r="AG47" s="289"/>
      <c r="AH47" s="67">
        <f t="shared" si="26"/>
        <v>-3.5417923230855061E-2</v>
      </c>
      <c r="AI47" s="67">
        <f t="shared" si="27"/>
        <v>1.2498505381792631</v>
      </c>
      <c r="AJ47" s="67">
        <f t="shared" si="28"/>
        <v>-0.86349098703039162</v>
      </c>
      <c r="AK47" s="67">
        <f t="shared" si="29"/>
        <v>7.0815266765199586E-2</v>
      </c>
      <c r="AL47" s="67">
        <f t="shared" si="30"/>
        <v>0.27618697719671403</v>
      </c>
      <c r="AM47" s="67">
        <f t="shared" si="31"/>
        <v>0.13897804212248602</v>
      </c>
      <c r="AN47" s="251">
        <f t="shared" si="39"/>
        <v>0.2122828242668903</v>
      </c>
      <c r="AO47" s="251">
        <f t="shared" si="39"/>
        <v>0.21227181589134431</v>
      </c>
      <c r="AP47" s="251">
        <f t="shared" si="39"/>
        <v>0.21222845272269489</v>
      </c>
      <c r="AQ47" s="251">
        <f t="shared" si="39"/>
        <v>0.21205764450407125</v>
      </c>
      <c r="AR47" s="251">
        <f t="shared" si="39"/>
        <v>0.2113848892289151</v>
      </c>
      <c r="AS47" s="251">
        <f t="shared" si="39"/>
        <v>0.20873607699272179</v>
      </c>
      <c r="AT47" s="251">
        <f t="shared" si="39"/>
        <v>0.19832125284846921</v>
      </c>
      <c r="AU47" s="251">
        <f t="shared" si="33"/>
        <v>0.15757052057203413</v>
      </c>
      <c r="AW47" s="67">
        <v>-34000</v>
      </c>
      <c r="AX47" s="67">
        <f t="shared" si="0"/>
        <v>-1.9416188242570655E-2</v>
      </c>
      <c r="AY47" s="67">
        <f t="shared" si="1"/>
        <v>1.4244390483035666E-2</v>
      </c>
      <c r="AZ47" s="67">
        <f t="shared" si="2"/>
        <v>-3.3660578725606322E-2</v>
      </c>
      <c r="BA47" s="67">
        <f t="shared" si="3"/>
        <v>1.2396531048159554</v>
      </c>
      <c r="BB47" s="67">
        <f t="shared" si="4"/>
        <v>-0.79736580124817336</v>
      </c>
      <c r="BC47" s="67">
        <f t="shared" si="5"/>
        <v>0.39542008306301463</v>
      </c>
      <c r="BD47" s="67">
        <f t="shared" si="6"/>
        <v>0.20032708153190429</v>
      </c>
      <c r="BE47" s="67">
        <f t="shared" si="37"/>
        <v>0.3047640530125606</v>
      </c>
      <c r="BF47" s="67">
        <f t="shared" si="37"/>
        <v>0.30475029763836192</v>
      </c>
      <c r="BG47" s="67">
        <f t="shared" si="37"/>
        <v>0.30469477159692171</v>
      </c>
      <c r="BH47" s="67">
        <f t="shared" si="37"/>
        <v>0.30447064060031326</v>
      </c>
      <c r="BI47" s="67">
        <f t="shared" si="37"/>
        <v>0.30356609560684444</v>
      </c>
      <c r="BJ47" s="67">
        <f t="shared" si="37"/>
        <v>0.2999181384341616</v>
      </c>
      <c r="BK47" s="67">
        <f t="shared" si="37"/>
        <v>0.28524730492898898</v>
      </c>
      <c r="BL47" s="67">
        <f t="shared" si="8"/>
        <v>0.22684208145664453</v>
      </c>
    </row>
    <row r="48" spans="1:64" ht="12.95" customHeight="1" x14ac:dyDescent="0.2">
      <c r="A48" s="212" t="s">
        <v>187</v>
      </c>
      <c r="B48" s="211" t="str">
        <f t="shared" si="38"/>
        <v>II</v>
      </c>
      <c r="C48" s="215">
        <v>40125.366000000002</v>
      </c>
      <c r="D48" s="212" t="s">
        <v>431</v>
      </c>
      <c r="E48" s="168">
        <f t="shared" si="12"/>
        <v>-33974.070186753343</v>
      </c>
      <c r="F48" s="168">
        <f t="shared" si="13"/>
        <v>-33974</v>
      </c>
      <c r="G48" s="168">
        <f t="shared" si="14"/>
        <v>-2.0398480002768338E-2</v>
      </c>
      <c r="H48" s="168">
        <f t="shared" si="15"/>
        <v>-2.0398480002768338E-2</v>
      </c>
      <c r="O48" s="173">
        <f t="shared" ca="1" si="35"/>
        <v>0.17111994900659397</v>
      </c>
      <c r="P48" s="173">
        <f t="shared" si="16"/>
        <v>0</v>
      </c>
      <c r="Q48" s="205">
        <f t="shared" si="17"/>
        <v>25106.866000000002</v>
      </c>
      <c r="R48" s="173">
        <f t="shared" si="18"/>
        <v>4.1609798642333975E-4</v>
      </c>
      <c r="S48" s="172">
        <v>0.1</v>
      </c>
      <c r="T48" s="168">
        <f t="shared" si="19"/>
        <v>4.1609798642333975E-5</v>
      </c>
      <c r="Z48" s="67">
        <f t="shared" si="20"/>
        <v>-33974</v>
      </c>
      <c r="AA48" s="251">
        <f t="shared" si="21"/>
        <v>-1.9405372682482366E-2</v>
      </c>
      <c r="AB48" s="251">
        <f t="shared" si="22"/>
        <v>1.3220441281927904E-2</v>
      </c>
      <c r="AC48" s="251">
        <f t="shared" si="23"/>
        <v>-2.0398480002768338E-2</v>
      </c>
      <c r="AD48" s="251"/>
      <c r="AE48" s="251">
        <f t="shared" si="24"/>
        <v>9.8626214960558293E-8</v>
      </c>
      <c r="AF48" s="288">
        <f t="shared" si="25"/>
        <v>25106.866000000002</v>
      </c>
      <c r="AG48" s="289"/>
      <c r="AH48" s="67">
        <f t="shared" si="26"/>
        <v>-3.3618921284696242E-2</v>
      </c>
      <c r="AI48" s="67">
        <f t="shared" si="27"/>
        <v>1.2393929158011412</v>
      </c>
      <c r="AJ48" s="67">
        <f t="shared" si="28"/>
        <v>-0.79579825891983758</v>
      </c>
      <c r="AK48" s="67">
        <f t="shared" si="29"/>
        <v>0.10065349124457353</v>
      </c>
      <c r="AL48" s="67">
        <f t="shared" si="30"/>
        <v>0.39801307907438593</v>
      </c>
      <c r="AM48" s="67">
        <f t="shared" si="31"/>
        <v>0.20167596031225735</v>
      </c>
      <c r="AN48" s="251">
        <f t="shared" si="39"/>
        <v>0.30678421213932772</v>
      </c>
      <c r="AO48" s="251">
        <f t="shared" si="39"/>
        <v>0.30677041563909041</v>
      </c>
      <c r="AP48" s="251">
        <f t="shared" si="39"/>
        <v>0.30671468806579577</v>
      </c>
      <c r="AQ48" s="251">
        <f t="shared" si="39"/>
        <v>0.30648960023177019</v>
      </c>
      <c r="AR48" s="251">
        <f t="shared" si="39"/>
        <v>0.3055806166461168</v>
      </c>
      <c r="AS48" s="251">
        <f t="shared" si="39"/>
        <v>0.30191246315196352</v>
      </c>
      <c r="AT48" s="251">
        <f t="shared" si="39"/>
        <v>0.28715170974374032</v>
      </c>
      <c r="AU48" s="251">
        <f t="shared" si="33"/>
        <v>0.22836196380516682</v>
      </c>
      <c r="AW48" s="67">
        <v>-33000</v>
      </c>
      <c r="AX48" s="67">
        <f t="shared" si="0"/>
        <v>-1.8918768967485688E-2</v>
      </c>
      <c r="AY48" s="67">
        <f t="shared" si="1"/>
        <v>1.3049858942001332E-2</v>
      </c>
      <c r="AZ48" s="67">
        <f t="shared" si="2"/>
        <v>-3.196862790948702E-2</v>
      </c>
      <c r="BA48" s="67">
        <f t="shared" si="3"/>
        <v>1.2286057318759818</v>
      </c>
      <c r="BB48" s="67">
        <f t="shared" si="4"/>
        <v>-0.73388528939588893</v>
      </c>
      <c r="BC48" s="67">
        <f t="shared" si="5"/>
        <v>0.4943135420506472</v>
      </c>
      <c r="BD48" s="67">
        <f t="shared" si="6"/>
        <v>0.25231550415829113</v>
      </c>
      <c r="BE48" s="67">
        <f t="shared" si="37"/>
        <v>0.3821355369897434</v>
      </c>
      <c r="BF48" s="67">
        <f t="shared" si="37"/>
        <v>0.38212080103243984</v>
      </c>
      <c r="BG48" s="67">
        <f t="shared" si="37"/>
        <v>0.38205964714886603</v>
      </c>
      <c r="BH48" s="67">
        <f t="shared" si="37"/>
        <v>0.38180587599330912</v>
      </c>
      <c r="BI48" s="67">
        <f t="shared" si="37"/>
        <v>0.3807530741377198</v>
      </c>
      <c r="BJ48" s="67">
        <f t="shared" si="37"/>
        <v>0.37639010907892367</v>
      </c>
      <c r="BK48" s="67">
        <f t="shared" si="37"/>
        <v>0.35838805772380294</v>
      </c>
      <c r="BL48" s="67">
        <f t="shared" si="8"/>
        <v>0.2852990948613785</v>
      </c>
    </row>
    <row r="49" spans="1:64" ht="12.95" customHeight="1" x14ac:dyDescent="0.2">
      <c r="A49" s="216" t="s">
        <v>86</v>
      </c>
      <c r="B49" s="214" t="s">
        <v>115</v>
      </c>
      <c r="C49" s="217">
        <v>42633.375</v>
      </c>
      <c r="D49" s="218"/>
      <c r="E49" s="168">
        <f t="shared" si="12"/>
        <v>-25344.554210025708</v>
      </c>
      <c r="F49" s="168">
        <f t="shared" si="13"/>
        <v>-25344.5</v>
      </c>
      <c r="G49" s="168">
        <f t="shared" si="14"/>
        <v>-1.5755140004330315E-2</v>
      </c>
      <c r="I49" s="168">
        <f t="shared" ref="I49:I55" si="40">G49</f>
        <v>-1.5755140004330315E-2</v>
      </c>
      <c r="O49" s="173">
        <f t="shared" ca="1" si="35"/>
        <v>0.13787191308905802</v>
      </c>
      <c r="P49" s="174">
        <f t="shared" si="16"/>
        <v>0</v>
      </c>
      <c r="Q49" s="205">
        <f t="shared" si="17"/>
        <v>27614.875</v>
      </c>
      <c r="R49" s="173">
        <f t="shared" si="18"/>
        <v>2.4822443655604941E-4</v>
      </c>
      <c r="S49" s="172">
        <v>0.1</v>
      </c>
      <c r="T49" s="168">
        <f t="shared" si="19"/>
        <v>2.4822443655604944E-5</v>
      </c>
      <c r="Z49" s="67">
        <f t="shared" si="20"/>
        <v>-25344.5</v>
      </c>
      <c r="AA49" s="251">
        <f t="shared" si="21"/>
        <v>-1.1429445011968782E-2</v>
      </c>
      <c r="AB49" s="251">
        <f t="shared" si="22"/>
        <v>-9.8559379100478066E-4</v>
      </c>
      <c r="AC49" s="251">
        <f t="shared" si="23"/>
        <v>-1.5755140004330315E-2</v>
      </c>
      <c r="AD49" s="251"/>
      <c r="AE49" s="251">
        <f t="shared" si="24"/>
        <v>1.8711637166941643E-6</v>
      </c>
      <c r="AF49" s="288">
        <f t="shared" si="25"/>
        <v>27614.875</v>
      </c>
      <c r="AG49" s="289"/>
      <c r="AH49" s="67">
        <f t="shared" si="26"/>
        <v>-1.4769546213325534E-2</v>
      </c>
      <c r="AI49" s="67">
        <f t="shared" si="27"/>
        <v>1.1004119914025048</v>
      </c>
      <c r="AJ49" s="67">
        <f t="shared" si="28"/>
        <v>-0.14404307629832874</v>
      </c>
      <c r="AK49" s="67">
        <f t="shared" si="29"/>
        <v>0.23949431186998379</v>
      </c>
      <c r="AL49" s="67">
        <f t="shared" si="30"/>
        <v>1.1737918351609029</v>
      </c>
      <c r="AM49" s="67">
        <f t="shared" si="31"/>
        <v>0.66506929814114779</v>
      </c>
      <c r="AN49" s="251">
        <f t="shared" si="39"/>
        <v>0.94299000663383814</v>
      </c>
      <c r="AO49" s="251">
        <f t="shared" si="39"/>
        <v>0.94298738037647023</v>
      </c>
      <c r="AP49" s="251">
        <f t="shared" si="39"/>
        <v>0.94297016331081862</v>
      </c>
      <c r="AQ49" s="251">
        <f t="shared" si="39"/>
        <v>0.9428573027843522</v>
      </c>
      <c r="AR49" s="251">
        <f t="shared" si="39"/>
        <v>0.94211791855762306</v>
      </c>
      <c r="AS49" s="251">
        <f t="shared" si="39"/>
        <v>0.93729244089192942</v>
      </c>
      <c r="AT49" s="251">
        <f t="shared" si="39"/>
        <v>0.90654207457564873</v>
      </c>
      <c r="AU49" s="251">
        <f t="shared" si="33"/>
        <v>0.73281676098131943</v>
      </c>
      <c r="AW49" s="67">
        <v>-32000</v>
      </c>
      <c r="AX49" s="67">
        <f t="shared" si="0"/>
        <v>-1.826638589616552E-2</v>
      </c>
      <c r="AY49" s="67">
        <f t="shared" si="1"/>
        <v>1.1838273282731701E-2</v>
      </c>
      <c r="AZ49" s="67">
        <f t="shared" si="2"/>
        <v>-3.0104659178897219E-2</v>
      </c>
      <c r="BA49" s="67">
        <f t="shared" si="3"/>
        <v>1.2156028410602853</v>
      </c>
      <c r="BB49" s="67">
        <f t="shared" si="4"/>
        <v>-0.66466937133158244</v>
      </c>
      <c r="BC49" s="67">
        <f t="shared" si="5"/>
        <v>0.59128652750729693</v>
      </c>
      <c r="BD49" s="67">
        <f t="shared" si="6"/>
        <v>0.30456901661793501</v>
      </c>
      <c r="BE49" s="67">
        <f t="shared" si="37"/>
        <v>0.45875217002281321</v>
      </c>
      <c r="BF49" s="67">
        <f t="shared" si="37"/>
        <v>0.4587376175579051</v>
      </c>
      <c r="BG49" s="67">
        <f t="shared" si="37"/>
        <v>0.45867511955709717</v>
      </c>
      <c r="BH49" s="67">
        <f t="shared" si="37"/>
        <v>0.45840673333569781</v>
      </c>
      <c r="BI49" s="67">
        <f t="shared" si="37"/>
        <v>0.45725460144288133</v>
      </c>
      <c r="BJ49" s="67">
        <f t="shared" si="37"/>
        <v>0.45231609749188406</v>
      </c>
      <c r="BK49" s="67">
        <f t="shared" si="37"/>
        <v>0.43127912039238842</v>
      </c>
      <c r="BL49" s="67">
        <f t="shared" si="8"/>
        <v>0.34375610826611247</v>
      </c>
    </row>
    <row r="50" spans="1:64" ht="12.95" customHeight="1" x14ac:dyDescent="0.2">
      <c r="A50" s="219" t="s">
        <v>88</v>
      </c>
      <c r="B50" s="220" t="s">
        <v>115</v>
      </c>
      <c r="C50" s="217">
        <v>42748.313999999998</v>
      </c>
      <c r="D50" s="221"/>
      <c r="E50" s="177">
        <f t="shared" si="12"/>
        <v>-24949.073995700688</v>
      </c>
      <c r="F50" s="177">
        <f t="shared" si="13"/>
        <v>-24949</v>
      </c>
      <c r="G50" s="168">
        <f t="shared" si="14"/>
        <v>-2.1505480006453581E-2</v>
      </c>
      <c r="I50" s="168">
        <f t="shared" si="40"/>
        <v>-2.1505480006453581E-2</v>
      </c>
      <c r="O50" s="173">
        <f t="shared" ca="1" si="35"/>
        <v>0.13634811701681915</v>
      </c>
      <c r="P50" s="174">
        <f t="shared" si="16"/>
        <v>0</v>
      </c>
      <c r="Q50" s="205">
        <f t="shared" si="17"/>
        <v>27729.813999999998</v>
      </c>
      <c r="R50" s="173">
        <f t="shared" si="18"/>
        <v>4.6248567030797471E-4</v>
      </c>
      <c r="S50" s="172">
        <v>0.1</v>
      </c>
      <c r="T50" s="168">
        <f t="shared" si="19"/>
        <v>4.6248567030797474E-5</v>
      </c>
      <c r="Z50" s="67">
        <f t="shared" si="20"/>
        <v>-24949</v>
      </c>
      <c r="AA50" s="251">
        <f t="shared" si="21"/>
        <v>-1.0958087286892904E-2</v>
      </c>
      <c r="AB50" s="251">
        <f t="shared" si="22"/>
        <v>-7.7360706100334537E-3</v>
      </c>
      <c r="AC50" s="251">
        <f t="shared" si="23"/>
        <v>-2.1505480006453581E-2</v>
      </c>
      <c r="AD50" s="251"/>
      <c r="AE50" s="251">
        <f t="shared" si="24"/>
        <v>1.1124749318064159E-5</v>
      </c>
      <c r="AF50" s="288">
        <f t="shared" si="25"/>
        <v>27729.813999999998</v>
      </c>
      <c r="AG50" s="289"/>
      <c r="AH50" s="67">
        <f t="shared" si="26"/>
        <v>-1.3769409396420127E-2</v>
      </c>
      <c r="AI50" s="67">
        <f t="shared" si="27"/>
        <v>1.0929703651474398</v>
      </c>
      <c r="AJ50" s="67">
        <f t="shared" si="28"/>
        <v>-0.11342397501587334</v>
      </c>
      <c r="AK50" s="67">
        <f t="shared" si="29"/>
        <v>0.2424801118439314</v>
      </c>
      <c r="AL50" s="67">
        <f t="shared" si="30"/>
        <v>1.2046691375135408</v>
      </c>
      <c r="AM50" s="67">
        <f t="shared" si="31"/>
        <v>0.68756954494701106</v>
      </c>
      <c r="AN50" s="251">
        <f t="shared" si="39"/>
        <v>0.9701789289812468</v>
      </c>
      <c r="AO50" s="251">
        <f t="shared" si="39"/>
        <v>0.97017676660527963</v>
      </c>
      <c r="AP50" s="251">
        <f t="shared" si="39"/>
        <v>0.97016203327681394</v>
      </c>
      <c r="AQ50" s="251">
        <f t="shared" si="39"/>
        <v>0.9700616563138218</v>
      </c>
      <c r="AR50" s="251">
        <f t="shared" si="39"/>
        <v>0.96937818716718405</v>
      </c>
      <c r="AS50" s="251">
        <f t="shared" si="39"/>
        <v>0.96474238932647605</v>
      </c>
      <c r="AT50" s="251">
        <f t="shared" si="39"/>
        <v>0.93407774471178384</v>
      </c>
      <c r="AU50" s="251">
        <f t="shared" si="33"/>
        <v>0.75593650978289251</v>
      </c>
      <c r="AW50" s="67">
        <v>-31000</v>
      </c>
      <c r="AX50" s="67">
        <f t="shared" si="0"/>
        <v>-1.747850477036015E-2</v>
      </c>
      <c r="AY50" s="67">
        <f t="shared" si="1"/>
        <v>1.060963350522676E-2</v>
      </c>
      <c r="AZ50" s="67">
        <f t="shared" si="2"/>
        <v>-2.808813827558691E-2</v>
      </c>
      <c r="BA50" s="67">
        <f t="shared" si="3"/>
        <v>1.2009342157292333</v>
      </c>
      <c r="BB50" s="67">
        <f t="shared" si="4"/>
        <v>-0.59097300514165896</v>
      </c>
      <c r="BC50" s="67">
        <f t="shared" si="5"/>
        <v>0.68607325474313852</v>
      </c>
      <c r="BD50" s="67">
        <f t="shared" si="6"/>
        <v>0.3571571623920704</v>
      </c>
      <c r="BE50" s="67">
        <f t="shared" ref="BE50:BK65" si="41">$BL50+$AB$7*SIN(BF50)</f>
        <v>0.53450025832324266</v>
      </c>
      <c r="BF50" s="67">
        <f t="shared" si="41"/>
        <v>0.53448684803013169</v>
      </c>
      <c r="BG50" s="67">
        <f t="shared" si="41"/>
        <v>0.53442684055020417</v>
      </c>
      <c r="BH50" s="67">
        <f t="shared" si="41"/>
        <v>0.53415834920387661</v>
      </c>
      <c r="BI50" s="67">
        <f t="shared" si="41"/>
        <v>0.53295756048698628</v>
      </c>
      <c r="BJ50" s="67">
        <f t="shared" si="41"/>
        <v>0.52759755799486296</v>
      </c>
      <c r="BK50" s="67">
        <f t="shared" si="41"/>
        <v>0.50387118262246933</v>
      </c>
      <c r="BL50" s="67">
        <f t="shared" si="8"/>
        <v>0.40221312167084644</v>
      </c>
    </row>
    <row r="51" spans="1:64" ht="12.95" customHeight="1" x14ac:dyDescent="0.2">
      <c r="A51" s="216" t="s">
        <v>89</v>
      </c>
      <c r="B51" s="214"/>
      <c r="C51" s="218">
        <v>43791.413</v>
      </c>
      <c r="D51" s="218"/>
      <c r="E51" s="168">
        <f t="shared" si="12"/>
        <v>-21359.996171096132</v>
      </c>
      <c r="F51" s="168">
        <f t="shared" si="13"/>
        <v>-21360</v>
      </c>
      <c r="G51" s="168">
        <f t="shared" si="14"/>
        <v>1.1127999969176017E-3</v>
      </c>
      <c r="I51" s="168">
        <f t="shared" si="40"/>
        <v>1.1127999969176017E-3</v>
      </c>
      <c r="O51" s="173">
        <f t="shared" ca="1" si="35"/>
        <v>0.12252029374686878</v>
      </c>
      <c r="P51" s="174">
        <f t="shared" si="16"/>
        <v>0</v>
      </c>
      <c r="Q51" s="205">
        <f t="shared" si="17"/>
        <v>28772.913</v>
      </c>
      <c r="R51" s="173">
        <f t="shared" si="18"/>
        <v>1.2383238331398142E-6</v>
      </c>
      <c r="S51" s="172">
        <v>0.1</v>
      </c>
      <c r="T51" s="168">
        <f t="shared" si="19"/>
        <v>1.2383238331398143E-7</v>
      </c>
      <c r="Z51" s="67">
        <f t="shared" si="20"/>
        <v>-21360</v>
      </c>
      <c r="AA51" s="251">
        <f t="shared" si="21"/>
        <v>-6.7570534317519405E-3</v>
      </c>
      <c r="AB51" s="251">
        <f t="shared" si="22"/>
        <v>5.7607824358747823E-3</v>
      </c>
      <c r="AC51" s="251">
        <f t="shared" si="23"/>
        <v>1.1127999969176017E-3</v>
      </c>
      <c r="AD51" s="251"/>
      <c r="AE51" s="251">
        <f t="shared" si="24"/>
        <v>6.1934592988741749E-6</v>
      </c>
      <c r="AF51" s="288">
        <f t="shared" si="25"/>
        <v>28772.913</v>
      </c>
      <c r="AG51" s="289"/>
      <c r="AH51" s="67">
        <f t="shared" si="26"/>
        <v>-4.6479824389571807E-3</v>
      </c>
      <c r="AI51" s="67">
        <f t="shared" si="27"/>
        <v>1.0270723343413639</v>
      </c>
      <c r="AJ51" s="67">
        <f t="shared" si="28"/>
        <v>0.14748117389685234</v>
      </c>
      <c r="AK51" s="67">
        <f t="shared" si="29"/>
        <v>0.25827733572422329</v>
      </c>
      <c r="AL51" s="67">
        <f t="shared" si="30"/>
        <v>1.4663588431880061</v>
      </c>
      <c r="AM51" s="67">
        <f t="shared" si="31"/>
        <v>0.90065963516709424</v>
      </c>
      <c r="AN51" s="251">
        <f t="shared" ref="AN51:AT60" si="42">$AU51+$AB$7*SIN(AO51)</f>
        <v>1.2085806222188615</v>
      </c>
      <c r="AO51" s="251">
        <f t="shared" si="42"/>
        <v>1.208580439479126</v>
      </c>
      <c r="AP51" s="251">
        <f t="shared" si="42"/>
        <v>1.2085784536414017</v>
      </c>
      <c r="AQ51" s="251">
        <f t="shared" si="42"/>
        <v>1.2085568741593169</v>
      </c>
      <c r="AR51" s="251">
        <f t="shared" si="42"/>
        <v>1.2083224558041856</v>
      </c>
      <c r="AS51" s="251">
        <f t="shared" si="42"/>
        <v>1.2057852363374288</v>
      </c>
      <c r="AT51" s="251">
        <f t="shared" si="42"/>
        <v>1.1793276892965956</v>
      </c>
      <c r="AU51" s="251">
        <f t="shared" si="33"/>
        <v>0.96573873089248252</v>
      </c>
      <c r="AW51" s="67">
        <v>-30000</v>
      </c>
      <c r="AX51" s="67">
        <f t="shared" si="0"/>
        <v>-1.6575257184633083E-2</v>
      </c>
      <c r="AY51" s="67">
        <f t="shared" si="1"/>
        <v>9.363939609486515E-3</v>
      </c>
      <c r="AZ51" s="67">
        <f t="shared" si="2"/>
        <v>-2.5939196794119598E-2</v>
      </c>
      <c r="BA51" s="67">
        <f t="shared" si="3"/>
        <v>1.1848991817038803</v>
      </c>
      <c r="BB51" s="67">
        <f t="shared" si="4"/>
        <v>-0.51402813144188775</v>
      </c>
      <c r="BC51" s="67">
        <f t="shared" si="5"/>
        <v>0.77846348038207958</v>
      </c>
      <c r="BD51" s="67">
        <f t="shared" si="6"/>
        <v>0.41015712878788607</v>
      </c>
      <c r="BE51" s="67">
        <f t="shared" si="41"/>
        <v>0.60928462541693729</v>
      </c>
      <c r="BF51" s="67">
        <f t="shared" si="41"/>
        <v>0.60927302259271654</v>
      </c>
      <c r="BG51" s="67">
        <f t="shared" si="41"/>
        <v>0.60921854116383356</v>
      </c>
      <c r="BH51" s="67">
        <f t="shared" si="41"/>
        <v>0.60896274957436602</v>
      </c>
      <c r="BI51" s="67">
        <f t="shared" si="41"/>
        <v>0.60776241128109176</v>
      </c>
      <c r="BJ51" s="67">
        <f t="shared" si="41"/>
        <v>0.60214295976904886</v>
      </c>
      <c r="BK51" s="67">
        <f t="shared" si="41"/>
        <v>0.57611595556184125</v>
      </c>
      <c r="BL51" s="67">
        <f t="shared" si="8"/>
        <v>0.46067013507558041</v>
      </c>
    </row>
    <row r="52" spans="1:64" ht="12.95" customHeight="1" x14ac:dyDescent="0.2">
      <c r="A52" s="216" t="s">
        <v>90</v>
      </c>
      <c r="B52" s="214"/>
      <c r="C52" s="218">
        <v>44448.381000000001</v>
      </c>
      <c r="D52" s="218"/>
      <c r="E52" s="168">
        <f t="shared" si="12"/>
        <v>-19099.511518848547</v>
      </c>
      <c r="F52" s="168">
        <f t="shared" si="13"/>
        <v>-19099.5</v>
      </c>
      <c r="G52" s="168">
        <f t="shared" si="14"/>
        <v>-3.3477399992989376E-3</v>
      </c>
      <c r="I52" s="168">
        <f t="shared" si="40"/>
        <v>-3.3477399992989376E-3</v>
      </c>
      <c r="O52" s="173">
        <f t="shared" ca="1" si="35"/>
        <v>0.11381096120250468</v>
      </c>
      <c r="P52" s="174">
        <f t="shared" si="16"/>
        <v>0</v>
      </c>
      <c r="Q52" s="205">
        <f t="shared" si="17"/>
        <v>29429.881000000001</v>
      </c>
      <c r="R52" s="173">
        <f t="shared" si="18"/>
        <v>1.1207363102906051E-5</v>
      </c>
      <c r="S52" s="172">
        <v>0.1</v>
      </c>
      <c r="T52" s="168">
        <f t="shared" si="19"/>
        <v>1.1207363102906051E-6</v>
      </c>
      <c r="Z52" s="67">
        <f t="shared" si="20"/>
        <v>-19099.5</v>
      </c>
      <c r="AA52" s="251">
        <f t="shared" si="21"/>
        <v>-4.3467374468772E-3</v>
      </c>
      <c r="AB52" s="251">
        <f t="shared" si="22"/>
        <v>-4.3218913022080672E-3</v>
      </c>
      <c r="AC52" s="251">
        <f t="shared" si="23"/>
        <v>-3.3477399992989376E-3</v>
      </c>
      <c r="AD52" s="251"/>
      <c r="AE52" s="251">
        <f t="shared" si="24"/>
        <v>9.9799590026788306E-8</v>
      </c>
      <c r="AF52" s="288">
        <f t="shared" si="25"/>
        <v>29429.881000000001</v>
      </c>
      <c r="AG52" s="289"/>
      <c r="AH52" s="67">
        <f t="shared" si="26"/>
        <v>9.7415130290912934E-4</v>
      </c>
      <c r="AI52" s="67">
        <f t="shared" si="27"/>
        <v>0.98843988663303217</v>
      </c>
      <c r="AJ52" s="67">
        <f t="shared" si="28"/>
        <v>0.29264136356683412</v>
      </c>
      <c r="AK52" s="67">
        <f t="shared" si="29"/>
        <v>0.2594348804891829</v>
      </c>
      <c r="AL52" s="67">
        <f t="shared" si="30"/>
        <v>1.6153256962506</v>
      </c>
      <c r="AM52" s="67">
        <f t="shared" si="31"/>
        <v>1.0455510768720617</v>
      </c>
      <c r="AN52" s="251">
        <f t="shared" si="42"/>
        <v>1.3513449193337665</v>
      </c>
      <c r="AO52" s="251">
        <f t="shared" si="42"/>
        <v>1.351344906553066</v>
      </c>
      <c r="AP52" s="251">
        <f t="shared" si="42"/>
        <v>1.3513446804802061</v>
      </c>
      <c r="AQ52" s="251">
        <f t="shared" si="42"/>
        <v>1.3513406816027995</v>
      </c>
      <c r="AR52" s="251">
        <f t="shared" si="42"/>
        <v>1.3512699595247524</v>
      </c>
      <c r="AS52" s="251">
        <f t="shared" si="42"/>
        <v>1.3500228883782519</v>
      </c>
      <c r="AT52" s="251">
        <f t="shared" si="42"/>
        <v>1.329070353110112</v>
      </c>
      <c r="AU52" s="251">
        <f t="shared" si="33"/>
        <v>1.0978808096938839</v>
      </c>
      <c r="AW52" s="67">
        <v>-29000</v>
      </c>
      <c r="AX52" s="67">
        <f t="shared" si="0"/>
        <v>-1.5576904820219721E-2</v>
      </c>
      <c r="AY52" s="67">
        <f t="shared" si="1"/>
        <v>8.1011915955109676E-3</v>
      </c>
      <c r="AZ52" s="67">
        <f t="shared" si="2"/>
        <v>-2.3678096415730689E-2</v>
      </c>
      <c r="BA52" s="67">
        <f t="shared" si="3"/>
        <v>1.1677933623662375</v>
      </c>
      <c r="BB52" s="67">
        <f t="shared" si="4"/>
        <v>-0.43499804751192428</v>
      </c>
      <c r="BC52" s="67">
        <f t="shared" si="5"/>
        <v>0.86830162284379175</v>
      </c>
      <c r="BD52" s="67">
        <f t="shared" si="6"/>
        <v>0.4636544994166884</v>
      </c>
      <c r="BE52" s="67">
        <f t="shared" si="41"/>
        <v>0.68302881159453199</v>
      </c>
      <c r="BF52" s="67">
        <f t="shared" si="41"/>
        <v>0.68301936044719136</v>
      </c>
      <c r="BG52" s="67">
        <f t="shared" si="41"/>
        <v>0.68297244241185062</v>
      </c>
      <c r="BH52" s="67">
        <f t="shared" si="41"/>
        <v>0.68273955518194474</v>
      </c>
      <c r="BI52" s="67">
        <f t="shared" si="41"/>
        <v>0.68158422389932638</v>
      </c>
      <c r="BJ52" s="67">
        <f t="shared" si="41"/>
        <v>0.67586864352106779</v>
      </c>
      <c r="BK52" s="67">
        <f t="shared" si="41"/>
        <v>0.64796633678513393</v>
      </c>
      <c r="BL52" s="67">
        <f t="shared" si="8"/>
        <v>0.51912714848031438</v>
      </c>
    </row>
    <row r="53" spans="1:64" ht="12.95" customHeight="1" x14ac:dyDescent="0.2">
      <c r="A53" s="216" t="s">
        <v>90</v>
      </c>
      <c r="B53" s="214" t="s">
        <v>115</v>
      </c>
      <c r="C53" s="218">
        <v>44458.421000000002</v>
      </c>
      <c r="D53" s="218"/>
      <c r="E53" s="168">
        <f t="shared" ref="E53:E84" si="43">(C53-C$7)/C$8</f>
        <v>-19064.966052541866</v>
      </c>
      <c r="F53" s="168">
        <f t="shared" ref="F53:F84" si="44">ROUND(2*E53,0)/2</f>
        <v>-19065</v>
      </c>
      <c r="G53" s="168">
        <f t="shared" ref="G53:G84" si="45">C53-(C$7+F53*C$8)</f>
        <v>9.8662000018521212E-3</v>
      </c>
      <c r="I53" s="168">
        <f t="shared" si="40"/>
        <v>9.8662000018521212E-3</v>
      </c>
      <c r="O53" s="173">
        <f t="shared" ca="1" si="35"/>
        <v>0.11367803840985678</v>
      </c>
      <c r="P53" s="174">
        <f t="shared" ref="P53:P84" si="46">G$2+G$3*F53+G$4*F53^2+G$5*SIN(RADIANS(G$6*F53+G$7))</f>
        <v>0</v>
      </c>
      <c r="Q53" s="205">
        <f t="shared" ref="Q53:Q84" si="47">C53-15018.5</f>
        <v>29439.921000000002</v>
      </c>
      <c r="R53" s="173">
        <f t="shared" ref="R53:R84" si="48">+(P53-G53)^2</f>
        <v>9.7341902476546797E-5</v>
      </c>
      <c r="S53" s="172">
        <v>0.1</v>
      </c>
      <c r="T53" s="168">
        <f t="shared" ref="T53:T84" si="49">+S53*R53</f>
        <v>9.73419024765468E-6</v>
      </c>
      <c r="Z53" s="67">
        <f t="shared" ref="Z53:Z84" si="50">F53</f>
        <v>-19065</v>
      </c>
      <c r="AA53" s="251">
        <f t="shared" ref="AA53:AA84" si="51">AB$3+AB$4*Z53+AB$5*Z53^2+AH53</f>
        <v>-4.3121400966383647E-3</v>
      </c>
      <c r="AB53" s="251">
        <f t="shared" ref="AB53:AB84" si="52">IF(S53&lt;&gt;0,G53-AH53, -9999)</f>
        <v>8.807757081083516E-3</v>
      </c>
      <c r="AC53" s="251">
        <f t="shared" ref="AC53:AC84" si="53">+G53-P53</f>
        <v>9.8662000018521212E-3</v>
      </c>
      <c r="AD53" s="251"/>
      <c r="AE53" s="251">
        <f t="shared" ref="AE53:AE84" si="54">+(G53-AA53)^2*S53</f>
        <v>2.0102532794846319E-5</v>
      </c>
      <c r="AF53" s="288">
        <f t="shared" ref="AF53:AF84" si="55">+C53-15018.5</f>
        <v>29439.921000000002</v>
      </c>
      <c r="AG53" s="289"/>
      <c r="AH53" s="67">
        <f t="shared" ref="AH53:AH84" si="56">$AB$6*($AB$11/AI53*AJ53+$AB$12)</f>
        <v>1.0584429207686056E-3</v>
      </c>
      <c r="AI53" s="67">
        <f t="shared" ref="AI53:AI84" si="57">1+$AB$7*COS(AL53)</f>
        <v>0.98787260505722441</v>
      </c>
      <c r="AJ53" s="67">
        <f t="shared" ref="AJ53:AJ84" si="58">SIN(AL53+RADIANS($AB$9))</f>
        <v>0.29473164605867846</v>
      </c>
      <c r="AK53" s="67">
        <f t="shared" ref="AK53:AK84" si="59">$AB$7*SIN(AL53)</f>
        <v>0.25940898158582659</v>
      </c>
      <c r="AL53" s="67">
        <f t="shared" ref="AL53:AL84" si="60">2*ATAN(AM53)</f>
        <v>1.6175124094073898</v>
      </c>
      <c r="AM53" s="67">
        <f t="shared" ref="AM53:AM84" si="61">SQRT((1+$AB$7)/(1-$AB$7))*TAN(AN53/2)</f>
        <v>1.0478422859060295</v>
      </c>
      <c r="AN53" s="251">
        <f t="shared" si="42"/>
        <v>1.3534819196277756</v>
      </c>
      <c r="AO53" s="251">
        <f t="shared" si="42"/>
        <v>1.3534819075027569</v>
      </c>
      <c r="AP53" s="251">
        <f t="shared" si="42"/>
        <v>1.353481690952715</v>
      </c>
      <c r="AQ53" s="251">
        <f t="shared" si="42"/>
        <v>1.3534778234545666</v>
      </c>
      <c r="AR53" s="251">
        <f t="shared" si="42"/>
        <v>1.3534087628712046</v>
      </c>
      <c r="AS53" s="251">
        <f t="shared" si="42"/>
        <v>1.3521791866632042</v>
      </c>
      <c r="AT53" s="251">
        <f t="shared" si="42"/>
        <v>1.3313252042819979</v>
      </c>
      <c r="AU53" s="251">
        <f t="shared" ref="AU53:AU84" si="62">RADIANS($AB$9)+$AB$18*(F53-AB$15)</f>
        <v>1.0998975766563475</v>
      </c>
      <c r="AW53" s="67">
        <v>-28000</v>
      </c>
      <c r="AX53" s="67">
        <f t="shared" si="0"/>
        <v>-1.4503378931645466E-2</v>
      </c>
      <c r="AY53" s="67">
        <f t="shared" si="1"/>
        <v>6.821389463300115E-3</v>
      </c>
      <c r="AZ53" s="67">
        <f t="shared" si="2"/>
        <v>-2.1324768394945581E-2</v>
      </c>
      <c r="BA53" s="67">
        <f t="shared" si="3"/>
        <v>1.1498980327781367</v>
      </c>
      <c r="BB53" s="67">
        <f t="shared" si="4"/>
        <v>-0.35494405082517833</v>
      </c>
      <c r="BC53" s="67">
        <f t="shared" si="5"/>
        <v>0.95548351051826508</v>
      </c>
      <c r="BD53" s="67">
        <f t="shared" si="6"/>
        <v>0.51774390031369011</v>
      </c>
      <c r="BE53" s="67">
        <f t="shared" si="41"/>
        <v>0.75567451373926953</v>
      </c>
      <c r="BF53" s="67">
        <f t="shared" si="41"/>
        <v>0.75566726401247852</v>
      </c>
      <c r="BG53" s="67">
        <f t="shared" si="41"/>
        <v>0.75562890793046944</v>
      </c>
      <c r="BH53" s="67">
        <f t="shared" si="41"/>
        <v>0.75542600071932253</v>
      </c>
      <c r="BI53" s="67">
        <f t="shared" si="41"/>
        <v>0.75435324712357432</v>
      </c>
      <c r="BJ53" s="67">
        <f t="shared" si="41"/>
        <v>0.74869953707209813</v>
      </c>
      <c r="BK53" s="67">
        <f t="shared" si="41"/>
        <v>0.71937657120744436</v>
      </c>
      <c r="BL53" s="67">
        <f t="shared" si="8"/>
        <v>0.57758416188504835</v>
      </c>
    </row>
    <row r="54" spans="1:64" ht="12.95" customHeight="1" x14ac:dyDescent="0.2">
      <c r="A54" s="216" t="s">
        <v>91</v>
      </c>
      <c r="B54" s="214" t="s">
        <v>115</v>
      </c>
      <c r="C54" s="218">
        <v>44490.372000000003</v>
      </c>
      <c r="D54" s="218"/>
      <c r="E54" s="168">
        <f t="shared" si="43"/>
        <v>-18955.029579039405</v>
      </c>
      <c r="F54" s="168">
        <f t="shared" si="44"/>
        <v>-18955</v>
      </c>
      <c r="G54" s="168">
        <f t="shared" si="45"/>
        <v>-8.5965999969630502E-3</v>
      </c>
      <c r="I54" s="168">
        <f t="shared" si="40"/>
        <v>-8.5965999969630502E-3</v>
      </c>
      <c r="O54" s="173">
        <f t="shared" ca="1" si="35"/>
        <v>0.11325422660721132</v>
      </c>
      <c r="P54" s="174">
        <f t="shared" si="46"/>
        <v>0</v>
      </c>
      <c r="Q54" s="205">
        <f t="shared" si="47"/>
        <v>29471.872000000003</v>
      </c>
      <c r="R54" s="173">
        <f t="shared" si="48"/>
        <v>7.3901531507785114E-5</v>
      </c>
      <c r="S54" s="172">
        <v>0.1</v>
      </c>
      <c r="T54" s="168">
        <f t="shared" si="49"/>
        <v>7.3901531507785119E-6</v>
      </c>
      <c r="Z54" s="67">
        <f t="shared" si="50"/>
        <v>-18955</v>
      </c>
      <c r="AA54" s="251">
        <f t="shared" si="51"/>
        <v>-4.2023219303246213E-3</v>
      </c>
      <c r="AB54" s="251">
        <f t="shared" si="52"/>
        <v>-9.9234421126144223E-3</v>
      </c>
      <c r="AC54" s="251">
        <f t="shared" si="53"/>
        <v>-8.5965999969630502E-3</v>
      </c>
      <c r="AD54" s="251"/>
      <c r="AE54" s="251">
        <f t="shared" si="54"/>
        <v>1.9309679726939568E-6</v>
      </c>
      <c r="AF54" s="288">
        <f t="shared" si="55"/>
        <v>29471.872000000003</v>
      </c>
      <c r="AG54" s="289"/>
      <c r="AH54" s="67">
        <f t="shared" si="56"/>
        <v>1.3268421156513721E-3</v>
      </c>
      <c r="AI54" s="67">
        <f t="shared" si="57"/>
        <v>0.98606861918168442</v>
      </c>
      <c r="AJ54" s="67">
        <f t="shared" si="58"/>
        <v>0.30137090684572448</v>
      </c>
      <c r="AK54" s="67">
        <f t="shared" si="59"/>
        <v>0.25931835658894037</v>
      </c>
      <c r="AL54" s="67">
        <f t="shared" si="60"/>
        <v>1.6244678114849829</v>
      </c>
      <c r="AM54" s="67">
        <f t="shared" si="61"/>
        <v>1.0551651249229665</v>
      </c>
      <c r="AN54" s="251">
        <f t="shared" si="42"/>
        <v>1.3602873647042539</v>
      </c>
      <c r="AO54" s="251">
        <f t="shared" si="42"/>
        <v>1.3602873544882141</v>
      </c>
      <c r="AP54" s="251">
        <f t="shared" si="42"/>
        <v>1.3602871662252027</v>
      </c>
      <c r="AQ54" s="251">
        <f t="shared" si="42"/>
        <v>1.3602836969104097</v>
      </c>
      <c r="AR54" s="251">
        <f t="shared" si="42"/>
        <v>1.360219774383628</v>
      </c>
      <c r="AS54" s="251">
        <f t="shared" si="42"/>
        <v>1.3590453964544591</v>
      </c>
      <c r="AT54" s="251">
        <f t="shared" si="42"/>
        <v>1.3385082949413034</v>
      </c>
      <c r="AU54" s="251">
        <f t="shared" si="62"/>
        <v>1.106327848130868</v>
      </c>
      <c r="AW54" s="67">
        <v>-27000</v>
      </c>
      <c r="AX54" s="67">
        <f t="shared" si="0"/>
        <v>-1.3373907824097021E-2</v>
      </c>
      <c r="AY54" s="67">
        <f t="shared" si="1"/>
        <v>5.5245332128539592E-3</v>
      </c>
      <c r="AZ54" s="67">
        <f t="shared" si="2"/>
        <v>-1.8898441036950979E-2</v>
      </c>
      <c r="BA54" s="67">
        <f t="shared" si="3"/>
        <v>1.1314723794155401</v>
      </c>
      <c r="BB54" s="67">
        <f t="shared" si="4"/>
        <v>-0.27480441934191568</v>
      </c>
      <c r="BC54" s="67">
        <f t="shared" si="5"/>
        <v>1.0399514467346165</v>
      </c>
      <c r="BD54" s="67">
        <f t="shared" si="6"/>
        <v>0.57252959553016269</v>
      </c>
      <c r="BE54" s="67">
        <f t="shared" si="41"/>
        <v>0.82718043743783853</v>
      </c>
      <c r="BF54" s="67">
        <f t="shared" si="41"/>
        <v>0.82717520972454373</v>
      </c>
      <c r="BG54" s="67">
        <f t="shared" si="41"/>
        <v>0.82714547361055957</v>
      </c>
      <c r="BH54" s="67">
        <f t="shared" si="41"/>
        <v>0.82697634786626262</v>
      </c>
      <c r="BI54" s="67">
        <f t="shared" si="41"/>
        <v>0.82601502656282622</v>
      </c>
      <c r="BJ54" s="67">
        <f t="shared" si="41"/>
        <v>0.82056972074533885</v>
      </c>
      <c r="BK54" s="67">
        <f t="shared" si="41"/>
        <v>0.79030240739511859</v>
      </c>
      <c r="BL54" s="67">
        <f t="shared" si="8"/>
        <v>0.63604117528978232</v>
      </c>
    </row>
    <row r="55" spans="1:64" ht="12.95" customHeight="1" x14ac:dyDescent="0.2">
      <c r="A55" s="216" t="s">
        <v>91</v>
      </c>
      <c r="B55" s="214"/>
      <c r="C55" s="218">
        <v>44498.366000000002</v>
      </c>
      <c r="D55" s="218"/>
      <c r="E55" s="168">
        <f t="shared" si="43"/>
        <v>-18927.523955766941</v>
      </c>
      <c r="F55" s="168">
        <f t="shared" si="44"/>
        <v>-18927.5</v>
      </c>
      <c r="G55" s="168">
        <f t="shared" si="45"/>
        <v>-6.9623000017600134E-3</v>
      </c>
      <c r="I55" s="168">
        <f t="shared" si="40"/>
        <v>-6.9623000017600134E-3</v>
      </c>
      <c r="O55" s="173">
        <f t="shared" ca="1" si="35"/>
        <v>0.11314827365654996</v>
      </c>
      <c r="P55" s="174">
        <f t="shared" si="46"/>
        <v>0</v>
      </c>
      <c r="Q55" s="205">
        <f t="shared" si="47"/>
        <v>29479.866000000002</v>
      </c>
      <c r="R55" s="173">
        <f t="shared" si="48"/>
        <v>4.8473621314507481E-5</v>
      </c>
      <c r="S55" s="172">
        <v>0.1</v>
      </c>
      <c r="T55" s="168">
        <f t="shared" si="49"/>
        <v>4.8473621314507481E-6</v>
      </c>
      <c r="Z55" s="67">
        <f t="shared" si="50"/>
        <v>-18927.5</v>
      </c>
      <c r="AA55" s="251">
        <f t="shared" si="51"/>
        <v>-4.1749853118255905E-3</v>
      </c>
      <c r="AB55" s="251">
        <f t="shared" si="52"/>
        <v>-8.3561562359949597E-3</v>
      </c>
      <c r="AC55" s="251">
        <f t="shared" si="53"/>
        <v>-6.9623000017600134E-3</v>
      </c>
      <c r="AD55" s="251"/>
      <c r="AE55" s="251">
        <f t="shared" si="54"/>
        <v>7.7691231807242283E-7</v>
      </c>
      <c r="AF55" s="288">
        <f t="shared" si="55"/>
        <v>29479.866000000002</v>
      </c>
      <c r="AG55" s="289"/>
      <c r="AH55" s="67">
        <f t="shared" si="56"/>
        <v>1.3938562342349463E-3</v>
      </c>
      <c r="AI55" s="67">
        <f t="shared" si="57"/>
        <v>0.98561875324392345</v>
      </c>
      <c r="AJ55" s="67">
        <f t="shared" si="58"/>
        <v>0.30302467598700822</v>
      </c>
      <c r="AK55" s="67">
        <f t="shared" si="59"/>
        <v>0.2592937970280712</v>
      </c>
      <c r="AL55" s="67">
        <f t="shared" si="60"/>
        <v>1.6262026949495865</v>
      </c>
      <c r="AM55" s="67">
        <f t="shared" si="61"/>
        <v>1.0570000331827347</v>
      </c>
      <c r="AN55" s="251">
        <f t="shared" si="42"/>
        <v>1.3619867843223308</v>
      </c>
      <c r="AO55" s="251">
        <f t="shared" si="42"/>
        <v>1.3619867745427274</v>
      </c>
      <c r="AP55" s="251">
        <f t="shared" si="42"/>
        <v>1.361986592877342</v>
      </c>
      <c r="AQ55" s="251">
        <f t="shared" si="42"/>
        <v>1.3619832182992195</v>
      </c>
      <c r="AR55" s="251">
        <f t="shared" si="42"/>
        <v>1.3619205426114445</v>
      </c>
      <c r="AS55" s="251">
        <f t="shared" si="42"/>
        <v>1.3607598234426221</v>
      </c>
      <c r="AT55" s="251">
        <f t="shared" si="42"/>
        <v>1.3403025687735217</v>
      </c>
      <c r="AU55" s="251">
        <f t="shared" si="62"/>
        <v>1.1079354159994983</v>
      </c>
      <c r="AW55" s="67">
        <v>-26000</v>
      </c>
      <c r="AX55" s="67">
        <f t="shared" si="0"/>
        <v>-1.22067351351236E-2</v>
      </c>
      <c r="AY55" s="67">
        <f t="shared" si="1"/>
        <v>4.2106228441725077E-3</v>
      </c>
      <c r="AZ55" s="67">
        <f t="shared" si="2"/>
        <v>-1.6417357979296106E-2</v>
      </c>
      <c r="BA55" s="67">
        <f t="shared" si="3"/>
        <v>1.112748586183828</v>
      </c>
      <c r="BB55" s="67">
        <f t="shared" si="4"/>
        <v>-0.19538447104758624</v>
      </c>
      <c r="BC55" s="67">
        <f t="shared" si="5"/>
        <v>1.1216882696698462</v>
      </c>
      <c r="BD55" s="67">
        <f t="shared" si="6"/>
        <v>0.62812609330318026</v>
      </c>
      <c r="BE55" s="67">
        <f t="shared" si="41"/>
        <v>0.89752074347234756</v>
      </c>
      <c r="BF55" s="67">
        <f t="shared" si="41"/>
        <v>0.89751721323243161</v>
      </c>
      <c r="BG55" s="67">
        <f t="shared" si="41"/>
        <v>0.89749541275965106</v>
      </c>
      <c r="BH55" s="67">
        <f t="shared" si="41"/>
        <v>0.89736080037291577</v>
      </c>
      <c r="BI55" s="67">
        <f t="shared" si="41"/>
        <v>0.8965301055128162</v>
      </c>
      <c r="BJ55" s="67">
        <f t="shared" si="41"/>
        <v>0.89142283718376747</v>
      </c>
      <c r="BK55" s="67">
        <f t="shared" si="41"/>
        <v>0.86070124873968579</v>
      </c>
      <c r="BL55" s="67">
        <f t="shared" si="8"/>
        <v>0.69449818869451629</v>
      </c>
    </row>
    <row r="56" spans="1:64" ht="12.95" customHeight="1" x14ac:dyDescent="0.2">
      <c r="A56" s="216" t="s">
        <v>60</v>
      </c>
      <c r="B56" s="146"/>
      <c r="C56" s="218">
        <v>44498.366000000002</v>
      </c>
      <c r="D56" s="218"/>
      <c r="E56" s="168">
        <f t="shared" si="43"/>
        <v>-18927.523955766941</v>
      </c>
      <c r="F56" s="168">
        <f t="shared" si="44"/>
        <v>-18927.5</v>
      </c>
      <c r="G56" s="168">
        <f t="shared" si="45"/>
        <v>-6.9623000017600134E-3</v>
      </c>
      <c r="H56" s="168">
        <f>G56</f>
        <v>-6.9623000017600134E-3</v>
      </c>
      <c r="O56" s="173">
        <f t="shared" ca="1" si="35"/>
        <v>0.11314827365654996</v>
      </c>
      <c r="P56" s="174">
        <f t="shared" si="46"/>
        <v>0</v>
      </c>
      <c r="Q56" s="205">
        <f t="shared" si="47"/>
        <v>29479.866000000002</v>
      </c>
      <c r="R56" s="173">
        <f t="shared" si="48"/>
        <v>4.8473621314507481E-5</v>
      </c>
      <c r="S56" s="172">
        <v>0.1</v>
      </c>
      <c r="T56" s="168">
        <f t="shared" si="49"/>
        <v>4.8473621314507481E-6</v>
      </c>
      <c r="Z56" s="67">
        <f t="shared" si="50"/>
        <v>-18927.5</v>
      </c>
      <c r="AA56" s="251">
        <f t="shared" si="51"/>
        <v>-4.1749853118255905E-3</v>
      </c>
      <c r="AB56" s="251">
        <f t="shared" si="52"/>
        <v>-8.3561562359949597E-3</v>
      </c>
      <c r="AC56" s="251">
        <f t="shared" si="53"/>
        <v>-6.9623000017600134E-3</v>
      </c>
      <c r="AD56" s="251"/>
      <c r="AE56" s="251">
        <f t="shared" si="54"/>
        <v>7.7691231807242283E-7</v>
      </c>
      <c r="AF56" s="288">
        <f t="shared" si="55"/>
        <v>29479.866000000002</v>
      </c>
      <c r="AG56" s="289"/>
      <c r="AH56" s="67">
        <f t="shared" si="56"/>
        <v>1.3938562342349463E-3</v>
      </c>
      <c r="AI56" s="67">
        <f t="shared" si="57"/>
        <v>0.98561875324392345</v>
      </c>
      <c r="AJ56" s="67">
        <f t="shared" si="58"/>
        <v>0.30302467598700822</v>
      </c>
      <c r="AK56" s="67">
        <f t="shared" si="59"/>
        <v>0.2592937970280712</v>
      </c>
      <c r="AL56" s="67">
        <f t="shared" si="60"/>
        <v>1.6262026949495865</v>
      </c>
      <c r="AM56" s="67">
        <f t="shared" si="61"/>
        <v>1.0570000331827347</v>
      </c>
      <c r="AN56" s="251">
        <f t="shared" si="42"/>
        <v>1.3619867843223308</v>
      </c>
      <c r="AO56" s="251">
        <f t="shared" si="42"/>
        <v>1.3619867745427274</v>
      </c>
      <c r="AP56" s="251">
        <f t="shared" si="42"/>
        <v>1.361986592877342</v>
      </c>
      <c r="AQ56" s="251">
        <f t="shared" si="42"/>
        <v>1.3619832182992195</v>
      </c>
      <c r="AR56" s="251">
        <f t="shared" si="42"/>
        <v>1.3619205426114445</v>
      </c>
      <c r="AS56" s="251">
        <f t="shared" si="42"/>
        <v>1.3607598234426221</v>
      </c>
      <c r="AT56" s="251">
        <f t="shared" si="42"/>
        <v>1.3403025687735217</v>
      </c>
      <c r="AU56" s="251">
        <f t="shared" si="62"/>
        <v>1.1079354159994983</v>
      </c>
      <c r="AW56" s="67">
        <v>-25000</v>
      </c>
      <c r="AX56" s="67">
        <f t="shared" si="0"/>
        <v>-1.1018924096771941E-2</v>
      </c>
      <c r="AY56" s="67">
        <f t="shared" si="1"/>
        <v>2.8796583572557452E-3</v>
      </c>
      <c r="AZ56" s="67">
        <f t="shared" si="2"/>
        <v>-1.3898582454027687E-2</v>
      </c>
      <c r="BA56" s="67">
        <f t="shared" si="3"/>
        <v>1.0939294040785534</v>
      </c>
      <c r="BB56" s="67">
        <f t="shared" si="4"/>
        <v>-0.11735567098068374</v>
      </c>
      <c r="BC56" s="67">
        <f t="shared" si="5"/>
        <v>1.2007109996456944</v>
      </c>
      <c r="BD56" s="67">
        <f t="shared" si="6"/>
        <v>0.68465882441124548</v>
      </c>
      <c r="BE56" s="67">
        <f t="shared" si="41"/>
        <v>0.96668325933447719</v>
      </c>
      <c r="BF56" s="67">
        <f t="shared" si="41"/>
        <v>0.96668104052891191</v>
      </c>
      <c r="BG56" s="67">
        <f t="shared" si="41"/>
        <v>0.96666599938150166</v>
      </c>
      <c r="BH56" s="67">
        <f t="shared" si="41"/>
        <v>0.96656404500269011</v>
      </c>
      <c r="BI56" s="67">
        <f t="shared" si="41"/>
        <v>0.96587335754620329</v>
      </c>
      <c r="BJ56" s="67">
        <f t="shared" si="41"/>
        <v>0.96121234398306088</v>
      </c>
      <c r="BK56" s="67">
        <f t="shared" si="41"/>
        <v>0.93053229897849676</v>
      </c>
      <c r="BL56" s="67">
        <f t="shared" si="8"/>
        <v>0.75295520209925026</v>
      </c>
    </row>
    <row r="57" spans="1:64" ht="12.95" customHeight="1" x14ac:dyDescent="0.2">
      <c r="A57" s="216" t="s">
        <v>92</v>
      </c>
      <c r="B57" s="214" t="s">
        <v>115</v>
      </c>
      <c r="C57" s="218">
        <v>44539.345999999998</v>
      </c>
      <c r="D57" s="218"/>
      <c r="E57" s="168">
        <f t="shared" si="43"/>
        <v>-18786.520648072965</v>
      </c>
      <c r="F57" s="168">
        <f t="shared" si="44"/>
        <v>-18786.5</v>
      </c>
      <c r="G57" s="168">
        <f t="shared" si="45"/>
        <v>-6.0009800072293729E-3</v>
      </c>
      <c r="I57" s="168">
        <f>G57</f>
        <v>-6.0009800072293729E-3</v>
      </c>
      <c r="O57" s="173">
        <f t="shared" ca="1" si="35"/>
        <v>0.11260502398224988</v>
      </c>
      <c r="P57" s="174">
        <f t="shared" si="46"/>
        <v>0</v>
      </c>
      <c r="Q57" s="205">
        <f t="shared" si="47"/>
        <v>29520.845999999998</v>
      </c>
      <c r="R57" s="173">
        <f t="shared" si="48"/>
        <v>3.6011761047166643E-5</v>
      </c>
      <c r="S57" s="172">
        <v>0.1</v>
      </c>
      <c r="T57" s="168">
        <f t="shared" si="49"/>
        <v>3.6011761047166645E-6</v>
      </c>
      <c r="Z57" s="67">
        <f t="shared" si="50"/>
        <v>-18786.5</v>
      </c>
      <c r="AA57" s="251">
        <f t="shared" si="51"/>
        <v>-4.035572287733582E-3</v>
      </c>
      <c r="AB57" s="251">
        <f t="shared" si="52"/>
        <v>-7.7378892197602295E-3</v>
      </c>
      <c r="AC57" s="251">
        <f t="shared" si="53"/>
        <v>-6.0009800072293729E-3</v>
      </c>
      <c r="AD57" s="251"/>
      <c r="AE57" s="251">
        <f t="shared" si="54"/>
        <v>3.8628275038536453E-7</v>
      </c>
      <c r="AF57" s="288">
        <f t="shared" si="55"/>
        <v>29520.845999999998</v>
      </c>
      <c r="AG57" s="289"/>
      <c r="AH57" s="67">
        <f t="shared" si="56"/>
        <v>1.7369092125308567E-3</v>
      </c>
      <c r="AI57" s="67">
        <f t="shared" si="57"/>
        <v>0.98331930492904684</v>
      </c>
      <c r="AJ57" s="67">
        <f t="shared" si="58"/>
        <v>0.31146599817746173</v>
      </c>
      <c r="AK57" s="67">
        <f t="shared" si="59"/>
        <v>0.25915602992684472</v>
      </c>
      <c r="AL57" s="67">
        <f t="shared" si="60"/>
        <v>1.635073112559023</v>
      </c>
      <c r="AM57" s="67">
        <f t="shared" si="61"/>
        <v>1.0664347669457683</v>
      </c>
      <c r="AN57" s="251">
        <f t="shared" si="42"/>
        <v>1.3706880137659845</v>
      </c>
      <c r="AO57" s="251">
        <f t="shared" si="42"/>
        <v>1.3706880059907476</v>
      </c>
      <c r="AP57" s="251">
        <f t="shared" si="42"/>
        <v>1.3706878553676594</v>
      </c>
      <c r="AQ57" s="251">
        <f t="shared" si="42"/>
        <v>1.3706849374960099</v>
      </c>
      <c r="AR57" s="251">
        <f t="shared" si="42"/>
        <v>1.3706284207441461</v>
      </c>
      <c r="AS57" s="251">
        <f t="shared" si="42"/>
        <v>1.3695368270106483</v>
      </c>
      <c r="AT57" s="251">
        <f t="shared" si="42"/>
        <v>1.349492856972109</v>
      </c>
      <c r="AU57" s="251">
        <f t="shared" si="62"/>
        <v>1.1161778548895658</v>
      </c>
      <c r="AW57" s="67">
        <v>-24000</v>
      </c>
      <c r="AX57" s="67">
        <f t="shared" si="0"/>
        <v>-9.8262379304343214E-3</v>
      </c>
      <c r="AY57" s="67">
        <f t="shared" si="1"/>
        <v>1.5316397521036784E-3</v>
      </c>
      <c r="AZ57" s="67">
        <f t="shared" si="2"/>
        <v>-1.1357877682538001E-2</v>
      </c>
      <c r="BA57" s="67">
        <f t="shared" si="3"/>
        <v>1.0751877229303048</v>
      </c>
      <c r="BB57" s="67">
        <f t="shared" si="4"/>
        <v>-4.1261473609176764E-2</v>
      </c>
      <c r="BC57" s="67">
        <f t="shared" si="5"/>
        <v>1.2770645406271433</v>
      </c>
      <c r="BD57" s="67">
        <f t="shared" si="6"/>
        <v>0.7422649518711476</v>
      </c>
      <c r="BE57" s="67">
        <f t="shared" si="41"/>
        <v>1.0346676008009528</v>
      </c>
      <c r="BF57" s="67">
        <f t="shared" si="41"/>
        <v>1.034666314785895</v>
      </c>
      <c r="BG57" s="67">
        <f t="shared" si="41"/>
        <v>1.0346566203702858</v>
      </c>
      <c r="BH57" s="67">
        <f t="shared" si="41"/>
        <v>1.0345835456825028</v>
      </c>
      <c r="BI57" s="67">
        <f t="shared" si="41"/>
        <v>1.0340330112191152</v>
      </c>
      <c r="BJ57" s="67">
        <f t="shared" si="41"/>
        <v>1.0299016111545951</v>
      </c>
      <c r="BK57" s="67">
        <f t="shared" si="41"/>
        <v>0.99975670156493301</v>
      </c>
      <c r="BL57" s="67">
        <f t="shared" si="8"/>
        <v>0.81141221550398512</v>
      </c>
    </row>
    <row r="58" spans="1:64" ht="12.95" customHeight="1" x14ac:dyDescent="0.2">
      <c r="A58" s="216" t="s">
        <v>93</v>
      </c>
      <c r="B58" s="214"/>
      <c r="C58" s="218">
        <v>44793.514000000003</v>
      </c>
      <c r="D58" s="218"/>
      <c r="E58" s="168">
        <f t="shared" si="43"/>
        <v>-17911.983588288509</v>
      </c>
      <c r="F58" s="168">
        <f t="shared" si="44"/>
        <v>-17912</v>
      </c>
      <c r="G58" s="168">
        <f t="shared" si="45"/>
        <v>4.7697600020910613E-3</v>
      </c>
      <c r="I58" s="168">
        <f>G58</f>
        <v>4.7697600020910613E-3</v>
      </c>
      <c r="O58" s="173">
        <f t="shared" ca="1" si="35"/>
        <v>0.10923572015121852</v>
      </c>
      <c r="P58" s="174">
        <f t="shared" si="46"/>
        <v>0</v>
      </c>
      <c r="Q58" s="205">
        <f t="shared" si="47"/>
        <v>29775.014000000003</v>
      </c>
      <c r="R58" s="173">
        <f t="shared" si="48"/>
        <v>2.2750610477547722E-5</v>
      </c>
      <c r="S58" s="172">
        <v>0.1</v>
      </c>
      <c r="T58" s="168">
        <f t="shared" si="49"/>
        <v>2.2750610477547723E-6</v>
      </c>
      <c r="Z58" s="67">
        <f t="shared" si="50"/>
        <v>-17912</v>
      </c>
      <c r="AA58" s="251">
        <f t="shared" si="51"/>
        <v>-3.2000445909823099E-3</v>
      </c>
      <c r="AB58" s="251">
        <f t="shared" si="52"/>
        <v>9.2674960489350002E-4</v>
      </c>
      <c r="AC58" s="251">
        <f t="shared" si="53"/>
        <v>4.7697600020910613E-3</v>
      </c>
      <c r="AD58" s="251"/>
      <c r="AE58" s="251">
        <f t="shared" si="54"/>
        <v>6.3517785251773423E-6</v>
      </c>
      <c r="AF58" s="288">
        <f t="shared" si="55"/>
        <v>29775.014000000003</v>
      </c>
      <c r="AG58" s="289"/>
      <c r="AH58" s="67">
        <f t="shared" si="56"/>
        <v>3.8430103971975613E-3</v>
      </c>
      <c r="AI58" s="67">
        <f t="shared" si="57"/>
        <v>0.96932877396009631</v>
      </c>
      <c r="AJ58" s="67">
        <f t="shared" si="58"/>
        <v>0.36239933216941966</v>
      </c>
      <c r="AK58" s="67">
        <f t="shared" si="59"/>
        <v>0.25787471634245746</v>
      </c>
      <c r="AL58" s="67">
        <f t="shared" si="60"/>
        <v>1.6891786677909482</v>
      </c>
      <c r="AM58" s="67">
        <f t="shared" si="61"/>
        <v>1.1259868181918737</v>
      </c>
      <c r="AN58" s="251">
        <f t="shared" si="42"/>
        <v>1.4242055667640714</v>
      </c>
      <c r="AO58" s="251">
        <f t="shared" si="42"/>
        <v>1.4242055653116725</v>
      </c>
      <c r="AP58" s="251">
        <f t="shared" si="42"/>
        <v>1.4242055270224359</v>
      </c>
      <c r="AQ58" s="251">
        <f t="shared" si="42"/>
        <v>1.424204517616255</v>
      </c>
      <c r="AR58" s="251">
        <f t="shared" si="42"/>
        <v>1.4241779094714198</v>
      </c>
      <c r="AS58" s="251">
        <f t="shared" si="42"/>
        <v>1.4234782341616552</v>
      </c>
      <c r="AT58" s="251">
        <f t="shared" si="42"/>
        <v>1.4061357732567368</v>
      </c>
      <c r="AU58" s="251">
        <f t="shared" si="62"/>
        <v>1.1672985131120055</v>
      </c>
      <c r="AW58" s="67">
        <v>-23000</v>
      </c>
      <c r="AX58" s="67">
        <f t="shared" si="0"/>
        <v>-8.6430839228676427E-3</v>
      </c>
      <c r="AY58" s="67">
        <f t="shared" si="1"/>
        <v>1.6656702871630912E-4</v>
      </c>
      <c r="AZ58" s="67">
        <f t="shared" si="2"/>
        <v>-8.8096509515839527E-3</v>
      </c>
      <c r="BA58" s="67">
        <f t="shared" si="3"/>
        <v>1.0566676271247131</v>
      </c>
      <c r="BB58" s="67">
        <f t="shared" si="4"/>
        <v>3.2472326230602797E-2</v>
      </c>
      <c r="BC58" s="67">
        <f t="shared" si="5"/>
        <v>1.3508157669132752</v>
      </c>
      <c r="BD58" s="67">
        <f t="shared" si="6"/>
        <v>0.8010943676876694</v>
      </c>
      <c r="BE58" s="67">
        <f t="shared" si="41"/>
        <v>1.101483316299777</v>
      </c>
      <c r="BF58" s="67">
        <f t="shared" si="41"/>
        <v>1.1014826381870682</v>
      </c>
      <c r="BG58" s="67">
        <f t="shared" si="41"/>
        <v>1.1014768646968558</v>
      </c>
      <c r="BH58" s="67">
        <f t="shared" si="41"/>
        <v>1.1014277115344333</v>
      </c>
      <c r="BI58" s="67">
        <f t="shared" si="41"/>
        <v>1.1010094341220775</v>
      </c>
      <c r="BJ58" s="67">
        <f t="shared" si="41"/>
        <v>1.097463868831857</v>
      </c>
      <c r="BK58" s="67">
        <f t="shared" si="41"/>
        <v>1.0683376724120575</v>
      </c>
      <c r="BL58" s="67">
        <f t="shared" si="8"/>
        <v>0.86986922890871909</v>
      </c>
    </row>
    <row r="59" spans="1:64" ht="12.95" customHeight="1" x14ac:dyDescent="0.2">
      <c r="A59" s="216" t="s">
        <v>61</v>
      </c>
      <c r="B59" s="146" t="s">
        <v>115</v>
      </c>
      <c r="C59" s="218">
        <v>45163.479299999999</v>
      </c>
      <c r="D59" s="218"/>
      <c r="E59" s="168">
        <f t="shared" si="43"/>
        <v>-16639.013089703854</v>
      </c>
      <c r="F59" s="168">
        <f t="shared" si="44"/>
        <v>-16639</v>
      </c>
      <c r="G59" s="168">
        <f t="shared" si="45"/>
        <v>-3.8042800006223843E-3</v>
      </c>
      <c r="K59" s="168">
        <f t="shared" ref="K59:K64" si="63">G59</f>
        <v>-3.8042800006223843E-3</v>
      </c>
      <c r="O59" s="173">
        <f t="shared" ca="1" si="35"/>
        <v>0.10433106174423974</v>
      </c>
      <c r="P59" s="174">
        <f t="shared" si="46"/>
        <v>0</v>
      </c>
      <c r="Q59" s="205">
        <f t="shared" si="47"/>
        <v>30144.979299999999</v>
      </c>
      <c r="R59" s="173">
        <f t="shared" si="48"/>
        <v>1.4472546323135448E-5</v>
      </c>
      <c r="S59" s="172">
        <v>1</v>
      </c>
      <c r="T59" s="168">
        <f t="shared" si="49"/>
        <v>1.4472546323135448E-5</v>
      </c>
      <c r="Z59" s="67">
        <f t="shared" si="50"/>
        <v>-16639</v>
      </c>
      <c r="AA59" s="251">
        <f t="shared" si="51"/>
        <v>-2.0804661813076299E-3</v>
      </c>
      <c r="AB59" s="251">
        <f t="shared" si="52"/>
        <v>-1.0639739610317283E-2</v>
      </c>
      <c r="AC59" s="251">
        <f t="shared" si="53"/>
        <v>-3.8042800006223843E-3</v>
      </c>
      <c r="AD59" s="251"/>
      <c r="AE59" s="251">
        <f t="shared" si="54"/>
        <v>2.9715340836605204E-6</v>
      </c>
      <c r="AF59" s="288">
        <f t="shared" si="55"/>
        <v>30144.979299999999</v>
      </c>
      <c r="AG59" s="289"/>
      <c r="AH59" s="67">
        <f t="shared" si="56"/>
        <v>6.8354596096948991E-3</v>
      </c>
      <c r="AI59" s="67">
        <f t="shared" si="57"/>
        <v>0.94981849287881448</v>
      </c>
      <c r="AJ59" s="67">
        <f t="shared" si="58"/>
        <v>0.43218675210071794</v>
      </c>
      <c r="AK59" s="67">
        <f t="shared" si="59"/>
        <v>0.25479778213033993</v>
      </c>
      <c r="AL59" s="67">
        <f t="shared" si="60"/>
        <v>1.76525402058171</v>
      </c>
      <c r="AM59" s="67">
        <f t="shared" si="61"/>
        <v>1.2161558465581301</v>
      </c>
      <c r="AN59" s="251">
        <f t="shared" si="42"/>
        <v>1.5007701342522322</v>
      </c>
      <c r="AO59" s="251">
        <f t="shared" si="42"/>
        <v>1.5007701342238642</v>
      </c>
      <c r="AP59" s="251">
        <f t="shared" si="42"/>
        <v>1.5007701326626499</v>
      </c>
      <c r="AQ59" s="251">
        <f t="shared" si="42"/>
        <v>1.5007700467419856</v>
      </c>
      <c r="AR59" s="251">
        <f t="shared" si="42"/>
        <v>1.5007653183023482</v>
      </c>
      <c r="AS59" s="251">
        <f t="shared" si="42"/>
        <v>1.5005055894780936</v>
      </c>
      <c r="AT59" s="251">
        <f t="shared" si="42"/>
        <v>1.4874713528241075</v>
      </c>
      <c r="AU59" s="251">
        <f t="shared" si="62"/>
        <v>1.241714291176232</v>
      </c>
      <c r="AW59" s="67">
        <v>-22000</v>
      </c>
      <c r="AX59" s="67">
        <f t="shared" si="0"/>
        <v>-7.4825080549190959E-3</v>
      </c>
      <c r="AY59" s="67">
        <f t="shared" si="1"/>
        <v>-1.2155598129063644E-3</v>
      </c>
      <c r="AZ59" s="67">
        <f t="shared" si="2"/>
        <v>-6.2669482420127315E-3</v>
      </c>
      <c r="BA59" s="67">
        <f t="shared" si="3"/>
        <v>1.0384864512977361</v>
      </c>
      <c r="BB59" s="67">
        <f t="shared" si="4"/>
        <v>0.10352465362356188</v>
      </c>
      <c r="BC59" s="67">
        <f t="shared" si="5"/>
        <v>1.4220482007943616</v>
      </c>
      <c r="BD59" s="67">
        <f t="shared" si="6"/>
        <v>0.86131092971153689</v>
      </c>
      <c r="BE59" s="67">
        <f t="shared" si="41"/>
        <v>1.1671481338139027</v>
      </c>
      <c r="BF59" s="67">
        <f t="shared" si="41"/>
        <v>1.1671478149727657</v>
      </c>
      <c r="BG59" s="67">
        <f t="shared" si="41"/>
        <v>1.1671446891203852</v>
      </c>
      <c r="BH59" s="67">
        <f t="shared" si="41"/>
        <v>1.1671140451233999</v>
      </c>
      <c r="BI59" s="67">
        <f t="shared" si="41"/>
        <v>1.166813745942616</v>
      </c>
      <c r="BJ59" s="67">
        <f t="shared" si="41"/>
        <v>1.1638820137061057</v>
      </c>
      <c r="BK59" s="67">
        <f t="shared" si="41"/>
        <v>1.1362406255562354</v>
      </c>
      <c r="BL59" s="67">
        <f t="shared" si="8"/>
        <v>0.92832624231345306</v>
      </c>
    </row>
    <row r="60" spans="1:64" ht="12.95" customHeight="1" x14ac:dyDescent="0.2">
      <c r="A60" s="216" t="s">
        <v>61</v>
      </c>
      <c r="B60" s="146"/>
      <c r="C60" s="218">
        <v>45207.5095</v>
      </c>
      <c r="D60" s="218"/>
      <c r="E60" s="168">
        <f t="shared" si="43"/>
        <v>-16487.514704188281</v>
      </c>
      <c r="F60" s="168">
        <f t="shared" si="44"/>
        <v>-16487.5</v>
      </c>
      <c r="G60" s="168">
        <f t="shared" si="45"/>
        <v>-4.2735000024549663E-3</v>
      </c>
      <c r="K60" s="168">
        <f t="shared" si="63"/>
        <v>-4.2735000024549663E-3</v>
      </c>
      <c r="O60" s="173">
        <f t="shared" ref="O60:O91" ca="1" si="64">C$11+C$12*F60</f>
        <v>0.10374735730695987</v>
      </c>
      <c r="P60" s="174">
        <f t="shared" si="46"/>
        <v>0</v>
      </c>
      <c r="Q60" s="205">
        <f t="shared" si="47"/>
        <v>30189.0095</v>
      </c>
      <c r="R60" s="173">
        <f t="shared" si="48"/>
        <v>1.8262802270982597E-5</v>
      </c>
      <c r="S60" s="172">
        <v>1</v>
      </c>
      <c r="T60" s="168">
        <f t="shared" si="49"/>
        <v>1.8262802270982597E-5</v>
      </c>
      <c r="Z60" s="67">
        <f t="shared" si="50"/>
        <v>-16487.5</v>
      </c>
      <c r="AA60" s="251">
        <f t="shared" si="51"/>
        <v>-1.9553693791424962E-3</v>
      </c>
      <c r="AB60" s="251">
        <f t="shared" si="52"/>
        <v>-1.1458787405340499E-2</v>
      </c>
      <c r="AC60" s="251">
        <f t="shared" si="53"/>
        <v>-4.2735000024549663E-3</v>
      </c>
      <c r="AD60" s="251"/>
      <c r="AE60" s="251">
        <f t="shared" si="54"/>
        <v>5.3737295867390611E-6</v>
      </c>
      <c r="AF60" s="288">
        <f t="shared" si="55"/>
        <v>30189.0095</v>
      </c>
      <c r="AG60" s="289"/>
      <c r="AH60" s="67">
        <f t="shared" si="56"/>
        <v>7.1852874028855334E-3</v>
      </c>
      <c r="AI60" s="67">
        <f t="shared" si="57"/>
        <v>0.94756531797527421</v>
      </c>
      <c r="AJ60" s="67">
        <f t="shared" si="58"/>
        <v>0.44015125086659762</v>
      </c>
      <c r="AK60" s="67">
        <f t="shared" si="59"/>
        <v>0.25434366034257599</v>
      </c>
      <c r="AL60" s="67">
        <f t="shared" si="60"/>
        <v>1.7741048427958819</v>
      </c>
      <c r="AM60" s="67">
        <f t="shared" si="61"/>
        <v>1.227186032122811</v>
      </c>
      <c r="AN60" s="251">
        <f t="shared" si="42"/>
        <v>1.5097795608144853</v>
      </c>
      <c r="AO60" s="251">
        <f t="shared" si="42"/>
        <v>1.5097795608006976</v>
      </c>
      <c r="AP60" s="251">
        <f t="shared" si="42"/>
        <v>1.5097795599300361</v>
      </c>
      <c r="AQ60" s="251">
        <f t="shared" si="42"/>
        <v>1.5097795049493186</v>
      </c>
      <c r="AR60" s="251">
        <f t="shared" si="42"/>
        <v>1.5097760331156134</v>
      </c>
      <c r="AS60" s="251">
        <f t="shared" si="42"/>
        <v>1.5095571975007807</v>
      </c>
      <c r="AT60" s="251">
        <f t="shared" si="42"/>
        <v>1.4970612108615216</v>
      </c>
      <c r="AU60" s="251">
        <f t="shared" si="62"/>
        <v>1.2505705287070494</v>
      </c>
      <c r="AW60" s="67">
        <v>-21000</v>
      </c>
      <c r="AX60" s="67">
        <f t="shared" si="0"/>
        <v>-6.3562277126534162E-3</v>
      </c>
      <c r="AY60" s="67">
        <f t="shared" si="1"/>
        <v>-2.6147407727643412E-3</v>
      </c>
      <c r="AZ60" s="67">
        <f t="shared" si="2"/>
        <v>-3.7414869398890746E-3</v>
      </c>
      <c r="BA60" s="67">
        <f t="shared" si="3"/>
        <v>1.0207374257453996</v>
      </c>
      <c r="BB60" s="67">
        <f t="shared" si="4"/>
        <v>0.17166514059334137</v>
      </c>
      <c r="BC60" s="67">
        <f t="shared" si="5"/>
        <v>1.4908573837942161</v>
      </c>
      <c r="BD60" s="67">
        <f t="shared" si="6"/>
        <v>0.92309399121018421</v>
      </c>
      <c r="BE60" s="67">
        <f t="shared" si="41"/>
        <v>1.2316863604724013</v>
      </c>
      <c r="BF60" s="67">
        <f t="shared" si="41"/>
        <v>1.2316862308285552</v>
      </c>
      <c r="BG60" s="67">
        <f t="shared" si="41"/>
        <v>1.2316847300832765</v>
      </c>
      <c r="BH60" s="67">
        <f t="shared" si="41"/>
        <v>1.2316673580582302</v>
      </c>
      <c r="BI60" s="67">
        <f t="shared" si="41"/>
        <v>1.2314663286997998</v>
      </c>
      <c r="BJ60" s="67">
        <f t="shared" si="41"/>
        <v>1.2291482853468538</v>
      </c>
      <c r="BK60" s="67">
        <f t="shared" si="41"/>
        <v>1.2034332913114087</v>
      </c>
      <c r="BL60" s="67">
        <f t="shared" si="8"/>
        <v>0.98678325571818704</v>
      </c>
    </row>
    <row r="61" spans="1:64" ht="12.95" customHeight="1" x14ac:dyDescent="0.2">
      <c r="A61" s="216" t="s">
        <v>61</v>
      </c>
      <c r="B61" s="146"/>
      <c r="C61" s="218">
        <v>45209.5435</v>
      </c>
      <c r="D61" s="218"/>
      <c r="E61" s="168">
        <f t="shared" si="43"/>
        <v>-16480.516150556035</v>
      </c>
      <c r="F61" s="168">
        <f t="shared" si="44"/>
        <v>-16480.5</v>
      </c>
      <c r="G61" s="168">
        <f t="shared" si="45"/>
        <v>-4.6938599989516661E-3</v>
      </c>
      <c r="K61" s="168">
        <f t="shared" si="63"/>
        <v>-4.6938599989516661E-3</v>
      </c>
      <c r="O61" s="173">
        <f t="shared" ca="1" si="64"/>
        <v>0.10372038746497333</v>
      </c>
      <c r="P61" s="174">
        <f t="shared" si="46"/>
        <v>0</v>
      </c>
      <c r="Q61" s="205">
        <f t="shared" si="47"/>
        <v>30191.0435</v>
      </c>
      <c r="R61" s="173">
        <f t="shared" si="48"/>
        <v>2.2032321689758536E-5</v>
      </c>
      <c r="S61" s="172">
        <v>1</v>
      </c>
      <c r="T61" s="168">
        <f t="shared" si="49"/>
        <v>2.2032321689758536E-5</v>
      </c>
      <c r="Z61" s="67">
        <f t="shared" si="50"/>
        <v>-16480.5</v>
      </c>
      <c r="AA61" s="251">
        <f t="shared" si="51"/>
        <v>-1.9496327076495784E-3</v>
      </c>
      <c r="AB61" s="251">
        <f t="shared" si="52"/>
        <v>-1.1895277144248598E-2</v>
      </c>
      <c r="AC61" s="251">
        <f t="shared" si="53"/>
        <v>-4.6938599989516661E-3</v>
      </c>
      <c r="AD61" s="251"/>
      <c r="AE61" s="251">
        <f t="shared" si="54"/>
        <v>7.5307834263271925E-6</v>
      </c>
      <c r="AF61" s="288">
        <f t="shared" si="55"/>
        <v>30191.0435</v>
      </c>
      <c r="AG61" s="289"/>
      <c r="AH61" s="67">
        <f t="shared" si="56"/>
        <v>7.2014171452969315E-3</v>
      </c>
      <c r="AI61" s="67">
        <f t="shared" si="57"/>
        <v>0.9474615668168781</v>
      </c>
      <c r="AJ61" s="67">
        <f t="shared" si="58"/>
        <v>0.44051750816245533</v>
      </c>
      <c r="AK61" s="67">
        <f t="shared" si="59"/>
        <v>0.254322249270795</v>
      </c>
      <c r="AL61" s="67">
        <f t="shared" si="60"/>
        <v>1.7745127771787315</v>
      </c>
      <c r="AM61" s="67">
        <f t="shared" si="61"/>
        <v>1.2276972989387951</v>
      </c>
      <c r="AN61" s="251">
        <f t="shared" ref="AN61:AT70" si="65">$AU61+$AB$7*SIN(AO61)</f>
        <v>1.5101953213873232</v>
      </c>
      <c r="AO61" s="251">
        <f t="shared" si="65"/>
        <v>1.5101953213740191</v>
      </c>
      <c r="AP61" s="251">
        <f t="shared" si="65"/>
        <v>1.5101953205281391</v>
      </c>
      <c r="AQ61" s="251">
        <f t="shared" si="65"/>
        <v>1.5101952667463137</v>
      </c>
      <c r="AR61" s="251">
        <f t="shared" si="65"/>
        <v>1.5101918473467284</v>
      </c>
      <c r="AS61" s="251">
        <f t="shared" si="65"/>
        <v>1.5099748392001224</v>
      </c>
      <c r="AT61" s="251">
        <f t="shared" si="65"/>
        <v>1.4975038397782734</v>
      </c>
      <c r="AU61" s="251">
        <f t="shared" si="62"/>
        <v>1.2509797278008823</v>
      </c>
      <c r="AW61" s="67">
        <v>-20000</v>
      </c>
      <c r="AX61" s="67">
        <f t="shared" si="0"/>
        <v>-5.2746914535868857E-3</v>
      </c>
      <c r="AY61" s="67">
        <f t="shared" si="1"/>
        <v>-4.0309758508576144E-3</v>
      </c>
      <c r="AZ61" s="67">
        <f t="shared" si="2"/>
        <v>-1.2437156027292711E-3</v>
      </c>
      <c r="BA61" s="67">
        <f t="shared" si="3"/>
        <v>1.0034925899875193</v>
      </c>
      <c r="BB61" s="67">
        <f t="shared" si="4"/>
        <v>0.23674014288340664</v>
      </c>
      <c r="BC61" s="67">
        <f t="shared" si="5"/>
        <v>1.5573469668739788</v>
      </c>
      <c r="BD61" s="67">
        <f t="shared" si="6"/>
        <v>0.98664027854818381</v>
      </c>
      <c r="BE61" s="67">
        <f t="shared" si="41"/>
        <v>1.2951274608878185</v>
      </c>
      <c r="BF61" s="67">
        <f t="shared" si="41"/>
        <v>1.2951274174977601</v>
      </c>
      <c r="BG61" s="67">
        <f t="shared" si="41"/>
        <v>1.2951268036545192</v>
      </c>
      <c r="BH61" s="67">
        <f t="shared" si="41"/>
        <v>1.295118119699145</v>
      </c>
      <c r="BI61" s="67">
        <f t="shared" si="41"/>
        <v>1.2949952975333137</v>
      </c>
      <c r="BJ61" s="67">
        <f t="shared" si="41"/>
        <v>1.2932638257724951</v>
      </c>
      <c r="BK61" s="67">
        <f t="shared" si="41"/>
        <v>1.2698858265103929</v>
      </c>
      <c r="BL61" s="67">
        <f t="shared" si="8"/>
        <v>1.045240269122921</v>
      </c>
    </row>
    <row r="62" spans="1:64" ht="12.95" customHeight="1" x14ac:dyDescent="0.2">
      <c r="A62" s="216" t="s">
        <v>62</v>
      </c>
      <c r="B62" s="146"/>
      <c r="C62" s="218">
        <v>49518.452899999997</v>
      </c>
      <c r="D62" s="218"/>
      <c r="E62" s="168">
        <f t="shared" si="43"/>
        <v>-1654.491798342031</v>
      </c>
      <c r="F62" s="168">
        <f t="shared" si="44"/>
        <v>-1654.5</v>
      </c>
      <c r="G62" s="168">
        <f t="shared" si="45"/>
        <v>2.383659993938636E-3</v>
      </c>
      <c r="K62" s="168">
        <f t="shared" si="63"/>
        <v>2.383659993938636E-3</v>
      </c>
      <c r="O62" s="173">
        <f t="shared" ca="1" si="64"/>
        <v>4.6598262137504988E-2</v>
      </c>
      <c r="P62" s="174">
        <f t="shared" si="46"/>
        <v>0</v>
      </c>
      <c r="Q62" s="205">
        <f t="shared" si="47"/>
        <v>34499.952899999997</v>
      </c>
      <c r="R62" s="173">
        <f t="shared" si="48"/>
        <v>5.6818349667035383E-6</v>
      </c>
      <c r="S62" s="172">
        <v>1</v>
      </c>
      <c r="T62" s="168">
        <f t="shared" si="49"/>
        <v>5.6818349667035383E-6</v>
      </c>
      <c r="Z62" s="67">
        <f t="shared" si="50"/>
        <v>-1654.5</v>
      </c>
      <c r="AA62" s="251">
        <f t="shared" si="51"/>
        <v>-2.0434547987940865E-4</v>
      </c>
      <c r="AB62" s="251">
        <f t="shared" si="52"/>
        <v>-3.0450788757845876E-2</v>
      </c>
      <c r="AC62" s="251">
        <f t="shared" si="53"/>
        <v>2.383659993938636E-3</v>
      </c>
      <c r="AD62" s="251"/>
      <c r="AE62" s="251">
        <f t="shared" si="54"/>
        <v>6.6977723325121624E-6</v>
      </c>
      <c r="AF62" s="288">
        <f t="shared" si="55"/>
        <v>34499.952899999997</v>
      </c>
      <c r="AG62" s="289"/>
      <c r="AH62" s="67">
        <f t="shared" si="56"/>
        <v>3.2834448751784512E-2</v>
      </c>
      <c r="AI62" s="67">
        <f t="shared" si="57"/>
        <v>0.79374519361226215</v>
      </c>
      <c r="AJ62" s="67">
        <f t="shared" si="58"/>
        <v>0.92082626665394784</v>
      </c>
      <c r="AK62" s="67">
        <f t="shared" si="59"/>
        <v>0.15779432270348168</v>
      </c>
      <c r="AL62" s="67">
        <f t="shared" si="60"/>
        <v>2.4885317230627151</v>
      </c>
      <c r="AM62" s="67">
        <f t="shared" si="61"/>
        <v>2.9528762740722425</v>
      </c>
      <c r="AN62" s="251">
        <f t="shared" si="65"/>
        <v>2.3096411753362047</v>
      </c>
      <c r="AO62" s="251">
        <f t="shared" si="65"/>
        <v>2.3096353610622313</v>
      </c>
      <c r="AP62" s="251">
        <f t="shared" si="65"/>
        <v>2.3096686067979815</v>
      </c>
      <c r="AQ62" s="251">
        <f t="shared" si="65"/>
        <v>2.3094784929290246</v>
      </c>
      <c r="AR62" s="251">
        <f t="shared" si="65"/>
        <v>2.3105651137957364</v>
      </c>
      <c r="AS62" s="251">
        <f t="shared" si="65"/>
        <v>2.3043367953280534</v>
      </c>
      <c r="AT62" s="251">
        <f t="shared" si="65"/>
        <v>2.3394816353906025</v>
      </c>
      <c r="AU62" s="251">
        <f t="shared" si="62"/>
        <v>2.1176634085394697</v>
      </c>
      <c r="AW62" s="67">
        <v>-19000</v>
      </c>
      <c r="AX62" s="67">
        <f t="shared" si="0"/>
        <v>-4.2471565930220397E-3</v>
      </c>
      <c r="AY62" s="67">
        <f t="shared" si="1"/>
        <v>-5.4642650471861988E-3</v>
      </c>
      <c r="AZ62" s="67">
        <f t="shared" si="2"/>
        <v>1.2171084541641596E-3</v>
      </c>
      <c r="BA62" s="67">
        <f t="shared" si="3"/>
        <v>0.98680573997895593</v>
      </c>
      <c r="BB62" s="67">
        <f t="shared" si="4"/>
        <v>0.29865952202586821</v>
      </c>
      <c r="BC62" s="67">
        <f t="shared" si="5"/>
        <v>1.6216254923943847</v>
      </c>
      <c r="BD62" s="67">
        <f t="shared" si="6"/>
        <v>1.0521661791588104</v>
      </c>
      <c r="BE62" s="67">
        <f t="shared" si="41"/>
        <v>1.35750482228712</v>
      </c>
      <c r="BF62" s="67">
        <f t="shared" si="41"/>
        <v>1.3575048113224684</v>
      </c>
      <c r="BG62" s="67">
        <f t="shared" si="41"/>
        <v>1.3575046118605933</v>
      </c>
      <c r="BH62" s="67">
        <f t="shared" si="41"/>
        <v>1.3575009834107969</v>
      </c>
      <c r="BI62" s="67">
        <f t="shared" si="41"/>
        <v>1.3574349881814753</v>
      </c>
      <c r="BJ62" s="67">
        <f t="shared" si="41"/>
        <v>1.3562381373493462</v>
      </c>
      <c r="BK62" s="67">
        <f t="shared" si="41"/>
        <v>1.3355709164565783</v>
      </c>
      <c r="BL62" s="67">
        <f t="shared" si="8"/>
        <v>1.103697282527655</v>
      </c>
    </row>
    <row r="63" spans="1:64" ht="12.95" customHeight="1" x14ac:dyDescent="0.2">
      <c r="A63" s="216" t="s">
        <v>62</v>
      </c>
      <c r="B63" s="146" t="s">
        <v>115</v>
      </c>
      <c r="C63" s="218">
        <v>49527.465199999999</v>
      </c>
      <c r="D63" s="218"/>
      <c r="E63" s="168">
        <f t="shared" si="43"/>
        <v>-1623.4824252348847</v>
      </c>
      <c r="F63" s="168">
        <f t="shared" si="44"/>
        <v>-1623.5</v>
      </c>
      <c r="G63" s="168">
        <f t="shared" si="45"/>
        <v>5.1077799944323488E-3</v>
      </c>
      <c r="K63" s="168">
        <f t="shared" si="63"/>
        <v>5.1077799944323488E-3</v>
      </c>
      <c r="O63" s="173">
        <f t="shared" ca="1" si="64"/>
        <v>4.6478824265850358E-2</v>
      </c>
      <c r="P63" s="174">
        <f t="shared" si="46"/>
        <v>0</v>
      </c>
      <c r="Q63" s="205">
        <f t="shared" si="47"/>
        <v>34508.965199999999</v>
      </c>
      <c r="R63" s="173">
        <f t="shared" si="48"/>
        <v>2.6089416471523325E-5</v>
      </c>
      <c r="S63" s="172">
        <v>1</v>
      </c>
      <c r="T63" s="168">
        <f t="shared" si="49"/>
        <v>2.6089416471523325E-5</v>
      </c>
      <c r="Z63" s="67">
        <f t="shared" si="50"/>
        <v>-1623.5</v>
      </c>
      <c r="AA63" s="251">
        <f t="shared" si="51"/>
        <v>-2.2451443361004575E-4</v>
      </c>
      <c r="AB63" s="251">
        <f t="shared" si="52"/>
        <v>-2.7760374480487536E-2</v>
      </c>
      <c r="AC63" s="251">
        <f t="shared" si="53"/>
        <v>5.1077799944323488E-3</v>
      </c>
      <c r="AD63" s="251"/>
      <c r="AE63" s="251">
        <f t="shared" si="54"/>
        <v>2.8433363867331966E-5</v>
      </c>
      <c r="AF63" s="288">
        <f t="shared" si="55"/>
        <v>34508.965199999999</v>
      </c>
      <c r="AG63" s="289"/>
      <c r="AH63" s="67">
        <f t="shared" si="56"/>
        <v>3.2868154474919885E-2</v>
      </c>
      <c r="AI63" s="67">
        <f t="shared" si="57"/>
        <v>0.79354535926404357</v>
      </c>
      <c r="AJ63" s="67">
        <f t="shared" si="58"/>
        <v>0.92131980727317042</v>
      </c>
      <c r="AK63" s="67">
        <f t="shared" si="59"/>
        <v>0.15753277358721562</v>
      </c>
      <c r="AL63" s="67">
        <f t="shared" si="60"/>
        <v>2.4897991962600177</v>
      </c>
      <c r="AM63" s="67">
        <f t="shared" si="61"/>
        <v>2.95904741234403</v>
      </c>
      <c r="AN63" s="251">
        <f t="shared" si="65"/>
        <v>2.3111834109787339</v>
      </c>
      <c r="AO63" s="251">
        <f t="shared" si="65"/>
        <v>2.3111775411975812</v>
      </c>
      <c r="AP63" s="251">
        <f t="shared" si="65"/>
        <v>2.3112110476342012</v>
      </c>
      <c r="AQ63" s="251">
        <f t="shared" si="65"/>
        <v>2.3110197665289927</v>
      </c>
      <c r="AR63" s="251">
        <f t="shared" si="65"/>
        <v>2.3121112120994094</v>
      </c>
      <c r="AS63" s="251">
        <f t="shared" si="65"/>
        <v>2.3058658194409665</v>
      </c>
      <c r="AT63" s="251">
        <f t="shared" si="65"/>
        <v>2.3410487171503207</v>
      </c>
      <c r="AU63" s="251">
        <f t="shared" si="62"/>
        <v>2.1194755759550166</v>
      </c>
      <c r="AW63" s="67">
        <v>-18000</v>
      </c>
      <c r="AX63" s="67">
        <f t="shared" si="0"/>
        <v>-3.2817772153643475E-3</v>
      </c>
      <c r="AY63" s="67">
        <f t="shared" si="1"/>
        <v>-6.9146083617500865E-3</v>
      </c>
      <c r="AZ63" s="67">
        <f t="shared" si="2"/>
        <v>3.632831146385739E-3</v>
      </c>
      <c r="BA63" s="67">
        <f t="shared" si="3"/>
        <v>0.97071525056959651</v>
      </c>
      <c r="BB63" s="67">
        <f t="shared" si="4"/>
        <v>0.35738462978020841</v>
      </c>
      <c r="BC63" s="67">
        <f t="shared" si="5"/>
        <v>1.6838038087447178</v>
      </c>
      <c r="BD63" s="67">
        <f t="shared" si="6"/>
        <v>1.1199105133839242</v>
      </c>
      <c r="BE63" s="67">
        <f t="shared" si="41"/>
        <v>1.4188547021082223</v>
      </c>
      <c r="BF63" s="67">
        <f t="shared" si="41"/>
        <v>1.4188547003465</v>
      </c>
      <c r="BG63" s="67">
        <f t="shared" si="41"/>
        <v>1.4188546555262875</v>
      </c>
      <c r="BH63" s="67">
        <f t="shared" si="41"/>
        <v>1.4188535152538195</v>
      </c>
      <c r="BI63" s="67">
        <f t="shared" si="41"/>
        <v>1.4188245084005484</v>
      </c>
      <c r="BJ63" s="67">
        <f t="shared" si="41"/>
        <v>1.4180884552972184</v>
      </c>
      <c r="BK63" s="67">
        <f t="shared" si="41"/>
        <v>1.4004638682377475</v>
      </c>
      <c r="BL63" s="67">
        <f t="shared" si="8"/>
        <v>1.1621542959323889</v>
      </c>
    </row>
    <row r="64" spans="1:64" ht="12.95" customHeight="1" x14ac:dyDescent="0.2">
      <c r="A64" s="222" t="s">
        <v>241</v>
      </c>
      <c r="B64" s="211" t="str">
        <f>IF(G64=INT(G64),"I","II")</f>
        <v>II</v>
      </c>
      <c r="C64" s="212">
        <v>49535.455800000003</v>
      </c>
      <c r="D64" s="212" t="s">
        <v>433</v>
      </c>
      <c r="E64" s="168">
        <f t="shared" si="43"/>
        <v>-1595.9885006262889</v>
      </c>
      <c r="F64" s="168">
        <f t="shared" si="44"/>
        <v>-1596</v>
      </c>
      <c r="G64" s="168">
        <f t="shared" si="45"/>
        <v>3.3420800027670339E-3</v>
      </c>
      <c r="K64" s="168">
        <f t="shared" si="63"/>
        <v>3.3420800027670339E-3</v>
      </c>
      <c r="O64" s="173">
        <f t="shared" ca="1" si="64"/>
        <v>4.6372871315188996E-2</v>
      </c>
      <c r="P64" s="173">
        <f t="shared" si="46"/>
        <v>0</v>
      </c>
      <c r="Q64" s="205">
        <f t="shared" si="47"/>
        <v>34516.955800000003</v>
      </c>
      <c r="R64" s="173">
        <f t="shared" si="48"/>
        <v>1.1169498744895297E-5</v>
      </c>
      <c r="S64" s="172">
        <v>1</v>
      </c>
      <c r="T64" s="168">
        <f t="shared" si="49"/>
        <v>1.1169498744895297E-5</v>
      </c>
      <c r="Z64" s="67">
        <f t="shared" si="50"/>
        <v>-1596</v>
      </c>
      <c r="AA64" s="251">
        <f t="shared" si="51"/>
        <v>-2.4249247054020789E-4</v>
      </c>
      <c r="AB64" s="251">
        <f t="shared" si="52"/>
        <v>-2.9555902205187598E-2</v>
      </c>
      <c r="AC64" s="251">
        <f t="shared" si="53"/>
        <v>3.3420800027670339E-3</v>
      </c>
      <c r="AD64" s="251"/>
      <c r="AE64" s="251">
        <f t="shared" si="54"/>
        <v>1.2849159816391996E-5</v>
      </c>
      <c r="AF64" s="288">
        <f t="shared" si="55"/>
        <v>34516.955800000003</v>
      </c>
      <c r="AG64" s="289"/>
      <c r="AH64" s="67">
        <f t="shared" si="56"/>
        <v>3.2897982207954632E-2</v>
      </c>
      <c r="AI64" s="67">
        <f t="shared" si="57"/>
        <v>0.79336844839697662</v>
      </c>
      <c r="AJ64" s="67">
        <f t="shared" si="58"/>
        <v>0.9217561798087931</v>
      </c>
      <c r="AK64" s="67">
        <f t="shared" si="59"/>
        <v>0.1573006526293545</v>
      </c>
      <c r="AL64" s="67">
        <f t="shared" si="60"/>
        <v>2.4909230340339983</v>
      </c>
      <c r="AM64" s="67">
        <f t="shared" si="61"/>
        <v>2.9645386024461589</v>
      </c>
      <c r="AN64" s="251">
        <f t="shared" si="65"/>
        <v>2.3125511985898273</v>
      </c>
      <c r="AO64" s="251">
        <f t="shared" si="65"/>
        <v>2.3125452793273977</v>
      </c>
      <c r="AP64" s="251">
        <f t="shared" si="65"/>
        <v>2.3125790177477934</v>
      </c>
      <c r="AQ64" s="251">
        <f t="shared" si="65"/>
        <v>2.3123866999492599</v>
      </c>
      <c r="AR64" s="251">
        <f t="shared" si="65"/>
        <v>2.3134824215244238</v>
      </c>
      <c r="AS64" s="251">
        <f t="shared" si="65"/>
        <v>2.3072219389458333</v>
      </c>
      <c r="AT64" s="251">
        <f t="shared" si="65"/>
        <v>2.3424382612546637</v>
      </c>
      <c r="AU64" s="251">
        <f t="shared" si="62"/>
        <v>2.1210831438236468</v>
      </c>
      <c r="AW64" s="67">
        <v>-17000</v>
      </c>
      <c r="AX64" s="67">
        <f t="shared" si="0"/>
        <v>-2.3856969211191797E-3</v>
      </c>
      <c r="AY64" s="67">
        <f t="shared" si="1"/>
        <v>-8.3820057945492785E-3</v>
      </c>
      <c r="AZ64" s="67">
        <f t="shared" si="2"/>
        <v>5.9963088734300988E-3</v>
      </c>
      <c r="BA64" s="67">
        <f t="shared" si="3"/>
        <v>0.95524667616354497</v>
      </c>
      <c r="BB64" s="67">
        <f t="shared" si="4"/>
        <v>0.41291770707381326</v>
      </c>
      <c r="BC64" s="67">
        <f t="shared" si="5"/>
        <v>1.7439930424434436</v>
      </c>
      <c r="BD64" s="67">
        <f t="shared" si="6"/>
        <v>1.1901378804387475</v>
      </c>
      <c r="BE64" s="67">
        <f t="shared" si="41"/>
        <v>1.4792153460203021</v>
      </c>
      <c r="BF64" s="67">
        <f t="shared" si="41"/>
        <v>1.4792153459031832</v>
      </c>
      <c r="BG64" s="67">
        <f t="shared" si="41"/>
        <v>1.4792153409717783</v>
      </c>
      <c r="BH64" s="67">
        <f t="shared" si="41"/>
        <v>1.4792151333308239</v>
      </c>
      <c r="BI64" s="67">
        <f t="shared" si="41"/>
        <v>1.4792063908595399</v>
      </c>
      <c r="BJ64" s="67">
        <f t="shared" si="41"/>
        <v>1.4788390517695871</v>
      </c>
      <c r="BK64" s="67">
        <f t="shared" si="41"/>
        <v>1.4645426950832225</v>
      </c>
      <c r="BL64" s="67">
        <f t="shared" si="8"/>
        <v>1.2206113093371234</v>
      </c>
    </row>
    <row r="65" spans="1:64" ht="12.95" customHeight="1" x14ac:dyDescent="0.2">
      <c r="A65" s="222" t="s">
        <v>241</v>
      </c>
      <c r="B65" s="211" t="str">
        <f>IF(G65=INT(G65),"I","II")</f>
        <v>II</v>
      </c>
      <c r="C65" s="212">
        <v>49535.456299999998</v>
      </c>
      <c r="D65" s="212" t="s">
        <v>433</v>
      </c>
      <c r="E65" s="168">
        <f t="shared" si="43"/>
        <v>-1595.9867802345589</v>
      </c>
      <c r="F65" s="168">
        <f t="shared" si="44"/>
        <v>-1596</v>
      </c>
      <c r="G65" s="168">
        <f t="shared" si="45"/>
        <v>3.8420799974119291E-3</v>
      </c>
      <c r="J65" s="168">
        <f>G65</f>
        <v>3.8420799974119291E-3</v>
      </c>
      <c r="O65" s="173">
        <f t="shared" ca="1" si="64"/>
        <v>4.6372871315188996E-2</v>
      </c>
      <c r="P65" s="173">
        <f t="shared" si="46"/>
        <v>0</v>
      </c>
      <c r="Q65" s="205">
        <f t="shared" si="47"/>
        <v>34516.956299999998</v>
      </c>
      <c r="R65" s="173">
        <f t="shared" si="48"/>
        <v>1.4761578706512849E-5</v>
      </c>
      <c r="S65" s="172">
        <v>1</v>
      </c>
      <c r="T65" s="168">
        <f t="shared" si="49"/>
        <v>1.4761578706512849E-5</v>
      </c>
      <c r="Z65" s="67">
        <f t="shared" si="50"/>
        <v>-1596</v>
      </c>
      <c r="AA65" s="251">
        <f t="shared" si="51"/>
        <v>-2.4249247054020789E-4</v>
      </c>
      <c r="AB65" s="251">
        <f t="shared" si="52"/>
        <v>-2.9055902210542703E-2</v>
      </c>
      <c r="AC65" s="251">
        <f t="shared" si="53"/>
        <v>3.8420799974119291E-3</v>
      </c>
      <c r="AD65" s="251"/>
      <c r="AE65" s="251">
        <f t="shared" si="54"/>
        <v>1.668373224595261E-5</v>
      </c>
      <c r="AF65" s="288">
        <f t="shared" si="55"/>
        <v>34516.956299999998</v>
      </c>
      <c r="AG65" s="289"/>
      <c r="AH65" s="67">
        <f t="shared" si="56"/>
        <v>3.2897982207954632E-2</v>
      </c>
      <c r="AI65" s="67">
        <f t="shared" si="57"/>
        <v>0.79336844839697662</v>
      </c>
      <c r="AJ65" s="67">
        <f t="shared" si="58"/>
        <v>0.9217561798087931</v>
      </c>
      <c r="AK65" s="67">
        <f t="shared" si="59"/>
        <v>0.1573006526293545</v>
      </c>
      <c r="AL65" s="67">
        <f t="shared" si="60"/>
        <v>2.4909230340339983</v>
      </c>
      <c r="AM65" s="67">
        <f t="shared" si="61"/>
        <v>2.9645386024461589</v>
      </c>
      <c r="AN65" s="251">
        <f t="shared" si="65"/>
        <v>2.3125511985898273</v>
      </c>
      <c r="AO65" s="251">
        <f t="shared" si="65"/>
        <v>2.3125452793273977</v>
      </c>
      <c r="AP65" s="251">
        <f t="shared" si="65"/>
        <v>2.3125790177477934</v>
      </c>
      <c r="AQ65" s="251">
        <f t="shared" si="65"/>
        <v>2.3123866999492599</v>
      </c>
      <c r="AR65" s="251">
        <f t="shared" si="65"/>
        <v>2.3134824215244238</v>
      </c>
      <c r="AS65" s="251">
        <f t="shared" si="65"/>
        <v>2.3072219389458333</v>
      </c>
      <c r="AT65" s="251">
        <f t="shared" si="65"/>
        <v>2.3424382612546637</v>
      </c>
      <c r="AU65" s="251">
        <f t="shared" si="62"/>
        <v>2.1210831438236468</v>
      </c>
      <c r="AW65" s="67">
        <v>-16000</v>
      </c>
      <c r="AX65" s="67">
        <f t="shared" si="0"/>
        <v>-1.5651421018472115E-3</v>
      </c>
      <c r="AY65" s="67">
        <f t="shared" si="1"/>
        <v>-9.8664573455837686E-3</v>
      </c>
      <c r="AZ65" s="67">
        <f t="shared" si="2"/>
        <v>8.3013152437365571E-3</v>
      </c>
      <c r="BA65" s="67">
        <f t="shared" si="3"/>
        <v>0.94041507884312037</v>
      </c>
      <c r="BB65" s="67">
        <f t="shared" si="4"/>
        <v>0.46529275128073067</v>
      </c>
      <c r="BC65" s="67">
        <f t="shared" si="5"/>
        <v>1.8023030474909441</v>
      </c>
      <c r="BD65" s="67">
        <f t="shared" si="6"/>
        <v>1.2631426916407353</v>
      </c>
      <c r="BE65" s="67">
        <f t="shared" si="41"/>
        <v>1.5386262601415301</v>
      </c>
      <c r="BF65" s="67">
        <f t="shared" si="41"/>
        <v>1.5386262601410188</v>
      </c>
      <c r="BG65" s="67">
        <f t="shared" si="41"/>
        <v>1.5386262600797902</v>
      </c>
      <c r="BH65" s="67">
        <f t="shared" si="41"/>
        <v>1.53862625274957</v>
      </c>
      <c r="BI65" s="67">
        <f t="shared" si="41"/>
        <v>1.5386253751935006</v>
      </c>
      <c r="BJ65" s="67">
        <f t="shared" si="41"/>
        <v>1.5385204886773542</v>
      </c>
      <c r="BK65" s="67">
        <f t="shared" si="41"/>
        <v>1.5277881914761542</v>
      </c>
      <c r="BL65" s="67">
        <f t="shared" si="8"/>
        <v>1.2790683227418573</v>
      </c>
    </row>
    <row r="66" spans="1:64" ht="12.95" customHeight="1" x14ac:dyDescent="0.2">
      <c r="A66" s="34" t="s">
        <v>62</v>
      </c>
      <c r="B66" s="146" t="s">
        <v>115</v>
      </c>
      <c r="C66" s="34">
        <v>49639.356</v>
      </c>
      <c r="D66" s="35"/>
      <c r="E66" s="168">
        <f t="shared" si="43"/>
        <v>-1238.4904071644366</v>
      </c>
      <c r="F66" s="168">
        <f t="shared" si="44"/>
        <v>-1238.5</v>
      </c>
      <c r="G66" s="168">
        <f t="shared" si="45"/>
        <v>2.7879799963557161E-3</v>
      </c>
      <c r="K66" s="168">
        <f>G66</f>
        <v>2.7879799963557161E-3</v>
      </c>
      <c r="O66" s="173">
        <f t="shared" ca="1" si="64"/>
        <v>4.4995482956591268E-2</v>
      </c>
      <c r="P66" s="174">
        <f t="shared" si="46"/>
        <v>0</v>
      </c>
      <c r="Q66" s="205">
        <f t="shared" si="47"/>
        <v>34620.856</v>
      </c>
      <c r="R66" s="173">
        <f t="shared" si="48"/>
        <v>7.7728324600796185E-6</v>
      </c>
      <c r="S66" s="172">
        <v>1</v>
      </c>
      <c r="T66" s="168">
        <f t="shared" si="49"/>
        <v>7.7728324600796185E-6</v>
      </c>
      <c r="Z66" s="67">
        <f t="shared" si="50"/>
        <v>-1238.5</v>
      </c>
      <c r="AA66" s="251">
        <f t="shared" si="51"/>
        <v>-4.8358459978990742E-4</v>
      </c>
      <c r="AB66" s="251">
        <f t="shared" si="52"/>
        <v>-3.0491558734992388E-2</v>
      </c>
      <c r="AC66" s="251">
        <f t="shared" si="53"/>
        <v>2.7879799963557161E-3</v>
      </c>
      <c r="AD66" s="251"/>
      <c r="AE66" s="251">
        <f t="shared" si="54"/>
        <v>1.0703134906753477E-5</v>
      </c>
      <c r="AF66" s="288">
        <f t="shared" si="55"/>
        <v>34620.856</v>
      </c>
      <c r="AG66" s="289"/>
      <c r="AH66" s="67">
        <f t="shared" si="56"/>
        <v>3.3279538731348104E-2</v>
      </c>
      <c r="AI66" s="67">
        <f t="shared" si="57"/>
        <v>0.79109940421171943</v>
      </c>
      <c r="AJ66" s="67">
        <f t="shared" si="58"/>
        <v>0.92730597945663018</v>
      </c>
      <c r="AK66" s="67">
        <f t="shared" si="59"/>
        <v>0.15427454266597321</v>
      </c>
      <c r="AL66" s="67">
        <f t="shared" si="60"/>
        <v>2.5054877626009615</v>
      </c>
      <c r="AM66" s="67">
        <f t="shared" si="61"/>
        <v>3.0373961445442372</v>
      </c>
      <c r="AN66" s="251">
        <f t="shared" si="65"/>
        <v>2.3303049297491221</v>
      </c>
      <c r="AO66" s="251">
        <f t="shared" si="65"/>
        <v>2.330298346950662</v>
      </c>
      <c r="AP66" s="251">
        <f t="shared" si="65"/>
        <v>2.3303351599338429</v>
      </c>
      <c r="AQ66" s="251">
        <f t="shared" si="65"/>
        <v>2.3301292723603964</v>
      </c>
      <c r="AR66" s="251">
        <f t="shared" si="65"/>
        <v>2.3312801873098055</v>
      </c>
      <c r="AS66" s="251">
        <f t="shared" si="65"/>
        <v>2.3248285261941275</v>
      </c>
      <c r="AT66" s="251">
        <f t="shared" si="65"/>
        <v>2.3604504858693729</v>
      </c>
      <c r="AU66" s="251">
        <f t="shared" si="62"/>
        <v>2.1419815261158393</v>
      </c>
      <c r="AW66" s="67">
        <v>-15000</v>
      </c>
      <c r="AX66" s="67">
        <f t="shared" ref="AX66:AX120" si="66">AB$3+AB$4*AW66+AB$5*AW66^2+AZ66</f>
        <v>-8.2551276387380496E-4</v>
      </c>
      <c r="AY66" s="67">
        <f t="shared" ref="AY66:AY120" si="67">AB$3+AB$4*AW66+AB$5*AW66^2</f>
        <v>-1.1367963014853568E-2</v>
      </c>
      <c r="AZ66" s="67">
        <f t="shared" ref="AZ66:AZ120" si="68">$AB$6*($AB$11/BA66*BB66+$AB$12)</f>
        <v>1.0542450250979763E-2</v>
      </c>
      <c r="BA66" s="67">
        <f t="shared" ref="BA66:BA120" si="69">1+$AB$7*COS(BC66)</f>
        <v>0.92622706615195993</v>
      </c>
      <c r="BB66" s="67">
        <f t="shared" ref="BB66:BB120" si="70">SIN(BC66+RADIANS($AB$9))</f>
        <v>0.51456780220159404</v>
      </c>
      <c r="BC66" s="67">
        <f t="shared" ref="BC66:BC120" si="71">2*ATAN(BD66)</f>
        <v>1.858841253865064</v>
      </c>
      <c r="BD66" s="67">
        <f t="shared" ref="BD66:BD120" si="72">SQRT((1+$AB$7)/(1-$AB$7))*TAN(BE66/2)</f>
        <v>1.3392540344938195</v>
      </c>
      <c r="BE66" s="67">
        <f t="shared" ref="BE66:BK81" si="73">$BL66+$AB$7*SIN(BF66)</f>
        <v>1.5971276195158657</v>
      </c>
      <c r="BF66" s="67">
        <f t="shared" si="73"/>
        <v>1.5971276195159563</v>
      </c>
      <c r="BG66" s="67">
        <f t="shared" si="73"/>
        <v>1.597127619502682</v>
      </c>
      <c r="BH66" s="67">
        <f t="shared" si="73"/>
        <v>1.5971276214441559</v>
      </c>
      <c r="BI66" s="67">
        <f t="shared" si="73"/>
        <v>1.5971273374870165</v>
      </c>
      <c r="BJ66" s="67">
        <f t="shared" si="73"/>
        <v>1.5971688361732934</v>
      </c>
      <c r="BK66" s="67">
        <f t="shared" si="73"/>
        <v>1.5901839987643616</v>
      </c>
      <c r="BL66" s="67">
        <f t="shared" ref="BL66:BL120" si="74">RADIANS($AB$9)+$AB$18*(AW66-AB$15)</f>
        <v>1.3375253361465913</v>
      </c>
    </row>
    <row r="67" spans="1:64" ht="12.95" customHeight="1" x14ac:dyDescent="0.2">
      <c r="A67" s="35" t="s">
        <v>64</v>
      </c>
      <c r="B67" s="145"/>
      <c r="C67" s="35">
        <v>49999.3024</v>
      </c>
      <c r="D67" s="35">
        <v>2.9999999999999997E-4</v>
      </c>
      <c r="E67" s="168">
        <f t="shared" si="43"/>
        <v>7.2256453357400965E-3</v>
      </c>
      <c r="F67" s="168">
        <f t="shared" si="44"/>
        <v>0</v>
      </c>
      <c r="G67" s="168">
        <f t="shared" si="45"/>
        <v>2.0999999978812411E-3</v>
      </c>
      <c r="K67" s="168">
        <f>G67</f>
        <v>2.0999999978812411E-3</v>
      </c>
      <c r="O67" s="173">
        <f t="shared" ca="1" si="64"/>
        <v>4.0223747342260391E-2</v>
      </c>
      <c r="P67" s="174">
        <f t="shared" si="46"/>
        <v>0</v>
      </c>
      <c r="Q67" s="205">
        <f t="shared" si="47"/>
        <v>34980.8024</v>
      </c>
      <c r="R67" s="173">
        <f t="shared" si="48"/>
        <v>4.4099999911012126E-6</v>
      </c>
      <c r="S67" s="172">
        <v>1</v>
      </c>
      <c r="T67" s="168">
        <f t="shared" si="49"/>
        <v>4.4099999911012126E-6</v>
      </c>
      <c r="Z67" s="67">
        <f t="shared" si="50"/>
        <v>0</v>
      </c>
      <c r="AA67" s="251">
        <f t="shared" si="51"/>
        <v>-1.4247811505742128E-3</v>
      </c>
      <c r="AB67" s="251">
        <f t="shared" si="52"/>
        <v>-3.2412261093681498E-2</v>
      </c>
      <c r="AC67" s="251">
        <f t="shared" si="53"/>
        <v>2.0999999978812411E-3</v>
      </c>
      <c r="AD67" s="251"/>
      <c r="AE67" s="251">
        <f t="shared" si="54"/>
        <v>1.2424082144506949E-5</v>
      </c>
      <c r="AF67" s="288">
        <f t="shared" si="55"/>
        <v>34980.8024</v>
      </c>
      <c r="AG67" s="289"/>
      <c r="AH67" s="67">
        <f t="shared" si="56"/>
        <v>3.4512261091562739E-2</v>
      </c>
      <c r="AI67" s="67">
        <f t="shared" si="57"/>
        <v>0.78367359752796317</v>
      </c>
      <c r="AJ67" s="67">
        <f t="shared" si="58"/>
        <v>0.94480060741076288</v>
      </c>
      <c r="AK67" s="67">
        <f t="shared" si="59"/>
        <v>0.14367665443279254</v>
      </c>
      <c r="AL67" s="67">
        <f t="shared" si="60"/>
        <v>2.5553232377640058</v>
      </c>
      <c r="AM67" s="67">
        <f t="shared" si="61"/>
        <v>3.3131249447444207</v>
      </c>
      <c r="AN67" s="251">
        <f t="shared" si="65"/>
        <v>2.391429596681653</v>
      </c>
      <c r="AO67" s="251">
        <f t="shared" si="65"/>
        <v>2.3914204498715397</v>
      </c>
      <c r="AP67" s="251">
        <f t="shared" si="65"/>
        <v>2.3914685940826237</v>
      </c>
      <c r="AQ67" s="251">
        <f t="shared" si="65"/>
        <v>2.3912151629107723</v>
      </c>
      <c r="AR67" s="251">
        <f t="shared" si="65"/>
        <v>2.3925485540334188</v>
      </c>
      <c r="AS67" s="251">
        <f t="shared" si="65"/>
        <v>2.3855144010600582</v>
      </c>
      <c r="AT67" s="251">
        <f t="shared" si="65"/>
        <v>2.4221214322333617</v>
      </c>
      <c r="AU67" s="251">
        <f t="shared" si="62"/>
        <v>2.2143805372176022</v>
      </c>
      <c r="AW67" s="67">
        <v>-14000</v>
      </c>
      <c r="AX67" s="67">
        <f t="shared" si="66"/>
        <v>-1.7146890433639671E-4</v>
      </c>
      <c r="AY67" s="67">
        <f t="shared" si="67"/>
        <v>-1.2886522802358668E-2</v>
      </c>
      <c r="AZ67" s="67">
        <f t="shared" si="68"/>
        <v>1.2715053898022272E-2</v>
      </c>
      <c r="BA67" s="67">
        <f t="shared" si="69"/>
        <v>0.9126825427128189</v>
      </c>
      <c r="BB67" s="67">
        <f t="shared" si="70"/>
        <v>0.56081853561469153</v>
      </c>
      <c r="BC67" s="67">
        <f t="shared" si="71"/>
        <v>1.9137118432897235</v>
      </c>
      <c r="BD67" s="67">
        <f t="shared" si="72"/>
        <v>1.4188415512765871</v>
      </c>
      <c r="BE67" s="67">
        <f t="shared" si="73"/>
        <v>1.6547597948051136</v>
      </c>
      <c r="BF67" s="67">
        <f t="shared" si="73"/>
        <v>1.6547597948200798</v>
      </c>
      <c r="BG67" s="67">
        <f t="shared" si="73"/>
        <v>1.6547597941328938</v>
      </c>
      <c r="BH67" s="67">
        <f t="shared" si="73"/>
        <v>1.6547598256854965</v>
      </c>
      <c r="BI67" s="67">
        <f t="shared" si="73"/>
        <v>1.6547583769145657</v>
      </c>
      <c r="BJ67" s="67">
        <f t="shared" si="73"/>
        <v>1.6548248730580806</v>
      </c>
      <c r="BK67" s="67">
        <f t="shared" si="73"/>
        <v>1.6517166610455658</v>
      </c>
      <c r="BL67" s="67">
        <f t="shared" si="74"/>
        <v>1.3959823495513253</v>
      </c>
    </row>
    <row r="68" spans="1:64" ht="12.95" customHeight="1" x14ac:dyDescent="0.2">
      <c r="A68" s="35" t="s">
        <v>64</v>
      </c>
      <c r="B68" s="146" t="s">
        <v>115</v>
      </c>
      <c r="C68" s="35">
        <v>49999.447399999997</v>
      </c>
      <c r="D68" s="35">
        <v>2.0000000000000001E-4</v>
      </c>
      <c r="E68" s="168">
        <f t="shared" si="43"/>
        <v>0.50613925234348267</v>
      </c>
      <c r="F68" s="168">
        <f t="shared" si="44"/>
        <v>0.5</v>
      </c>
      <c r="G68" s="168">
        <f t="shared" si="45"/>
        <v>1.7842599918367341E-3</v>
      </c>
      <c r="K68" s="168">
        <f>G68</f>
        <v>1.7842599918367341E-3</v>
      </c>
      <c r="O68" s="173">
        <f t="shared" ca="1" si="64"/>
        <v>4.0221820924975636E-2</v>
      </c>
      <c r="P68" s="174">
        <f t="shared" si="46"/>
        <v>0</v>
      </c>
      <c r="Q68" s="205">
        <f t="shared" si="47"/>
        <v>34980.947399999997</v>
      </c>
      <c r="R68" s="173">
        <f t="shared" si="48"/>
        <v>3.1835837184692223E-6</v>
      </c>
      <c r="S68" s="172">
        <v>1</v>
      </c>
      <c r="T68" s="168">
        <f t="shared" si="49"/>
        <v>3.1835837184692223E-6</v>
      </c>
      <c r="Z68" s="67">
        <f t="shared" si="50"/>
        <v>0.5</v>
      </c>
      <c r="AA68" s="251">
        <f t="shared" si="51"/>
        <v>-1.4251943372080925E-3</v>
      </c>
      <c r="AB68" s="251">
        <f t="shared" si="52"/>
        <v>-3.2728470837474849E-2</v>
      </c>
      <c r="AC68" s="251">
        <f t="shared" si="53"/>
        <v>1.7842599918367341E-3</v>
      </c>
      <c r="AD68" s="251"/>
      <c r="AE68" s="251">
        <f t="shared" si="54"/>
        <v>1.0300597090224578E-5</v>
      </c>
      <c r="AF68" s="288">
        <f t="shared" si="55"/>
        <v>34980.947399999997</v>
      </c>
      <c r="AG68" s="289"/>
      <c r="AH68" s="67">
        <f t="shared" si="56"/>
        <v>3.4512730829311583E-2</v>
      </c>
      <c r="AI68" s="67">
        <f t="shared" si="57"/>
        <v>0.78367073372080298</v>
      </c>
      <c r="AJ68" s="67">
        <f t="shared" si="58"/>
        <v>0.94480713805896754</v>
      </c>
      <c r="AK68" s="67">
        <f t="shared" si="59"/>
        <v>0.14367234245531757</v>
      </c>
      <c r="AL68" s="67">
        <f t="shared" si="60"/>
        <v>2.5553431703699383</v>
      </c>
      <c r="AM68" s="67">
        <f t="shared" si="61"/>
        <v>3.3132443130723845</v>
      </c>
      <c r="AN68" s="251">
        <f t="shared" si="65"/>
        <v>2.3914541589249567</v>
      </c>
      <c r="AO68" s="251">
        <f t="shared" si="65"/>
        <v>2.391445011006605</v>
      </c>
      <c r="AP68" s="251">
        <f t="shared" si="65"/>
        <v>2.3914931599487819</v>
      </c>
      <c r="AQ68" s="251">
        <f t="shared" si="65"/>
        <v>2.3912397096733673</v>
      </c>
      <c r="AR68" s="251">
        <f t="shared" si="65"/>
        <v>2.3925731707881077</v>
      </c>
      <c r="AS68" s="251">
        <f t="shared" si="65"/>
        <v>2.38553881004071</v>
      </c>
      <c r="AT68" s="251">
        <f t="shared" si="65"/>
        <v>2.4221461058957505</v>
      </c>
      <c r="AU68" s="251">
        <f t="shared" si="62"/>
        <v>2.2144097657243047</v>
      </c>
      <c r="AW68" s="67">
        <v>-13000</v>
      </c>
      <c r="AX68" s="67">
        <f t="shared" si="66"/>
        <v>3.9298879430708228E-4</v>
      </c>
      <c r="AY68" s="67">
        <f t="shared" si="67"/>
        <v>-1.4422136708099071E-2</v>
      </c>
      <c r="AZ68" s="67">
        <f t="shared" si="68"/>
        <v>1.4815125502406153E-2</v>
      </c>
      <c r="BA68" s="67">
        <f t="shared" si="69"/>
        <v>0.89977619342779835</v>
      </c>
      <c r="BB68" s="67">
        <f t="shared" si="70"/>
        <v>0.60413302206223918</v>
      </c>
      <c r="BC68" s="67">
        <f t="shared" si="71"/>
        <v>1.96701518865614</v>
      </c>
      <c r="BD68" s="67">
        <f t="shared" si="72"/>
        <v>1.5023225684285957</v>
      </c>
      <c r="BE68" s="67">
        <f t="shared" si="73"/>
        <v>1.7115629800088883</v>
      </c>
      <c r="BF68" s="67">
        <f t="shared" si="73"/>
        <v>1.7115629799546526</v>
      </c>
      <c r="BG68" s="67">
        <f t="shared" si="73"/>
        <v>1.7115629814431974</v>
      </c>
      <c r="BH68" s="67">
        <f t="shared" si="73"/>
        <v>1.7115629405888408</v>
      </c>
      <c r="BI68" s="67">
        <f t="shared" si="73"/>
        <v>1.7115640618664139</v>
      </c>
      <c r="BJ68" s="67">
        <f t="shared" si="73"/>
        <v>1.7115332843661832</v>
      </c>
      <c r="BK68" s="67">
        <f t="shared" si="73"/>
        <v>1.7123756711361082</v>
      </c>
      <c r="BL68" s="67">
        <f t="shared" si="74"/>
        <v>1.4544393629560592</v>
      </c>
    </row>
    <row r="69" spans="1:64" ht="12.95" customHeight="1" x14ac:dyDescent="0.2">
      <c r="A69" s="34" t="s">
        <v>63</v>
      </c>
      <c r="B69" s="145"/>
      <c r="C69" s="34">
        <v>50246.482499999998</v>
      </c>
      <c r="D69" s="34">
        <v>2.9999999999999997E-4</v>
      </c>
      <c r="E69" s="168">
        <f t="shared" si="43"/>
        <v>850.50043443330935</v>
      </c>
      <c r="F69" s="168">
        <f t="shared" si="44"/>
        <v>850.5</v>
      </c>
      <c r="G69" s="168">
        <f t="shared" si="45"/>
        <v>1.2625999806914479E-4</v>
      </c>
      <c r="K69" s="168">
        <f>G69</f>
        <v>1.2625999806914479E-4</v>
      </c>
      <c r="O69" s="173">
        <f t="shared" ca="1" si="64"/>
        <v>3.6946911540897125E-2</v>
      </c>
      <c r="P69" s="174">
        <f t="shared" si="46"/>
        <v>0</v>
      </c>
      <c r="Q69" s="205">
        <f t="shared" si="47"/>
        <v>35227.982499999998</v>
      </c>
      <c r="R69" s="173">
        <f t="shared" si="48"/>
        <v>1.5941587112420445E-8</v>
      </c>
      <c r="S69" s="172">
        <v>1</v>
      </c>
      <c r="T69" s="168">
        <f t="shared" si="49"/>
        <v>1.5941587112420445E-8</v>
      </c>
      <c r="Z69" s="67">
        <f t="shared" si="50"/>
        <v>850.5</v>
      </c>
      <c r="AA69" s="251">
        <f t="shared" si="51"/>
        <v>-2.1663531518825163E-3</v>
      </c>
      <c r="AB69" s="251">
        <f t="shared" si="52"/>
        <v>-3.515244789141022E-2</v>
      </c>
      <c r="AC69" s="251">
        <f t="shared" si="53"/>
        <v>1.2625999806914479E-4</v>
      </c>
      <c r="AD69" s="251"/>
      <c r="AE69" s="251">
        <f t="shared" si="54"/>
        <v>5.2560750553312773E-6</v>
      </c>
      <c r="AF69" s="288">
        <f t="shared" si="55"/>
        <v>35227.982499999998</v>
      </c>
      <c r="AG69" s="289"/>
      <c r="AH69" s="67">
        <f t="shared" si="56"/>
        <v>3.5278707889479365E-2</v>
      </c>
      <c r="AI69" s="67">
        <f t="shared" si="57"/>
        <v>0.77895549484008508</v>
      </c>
      <c r="AJ69" s="67">
        <f t="shared" si="58"/>
        <v>0.95530361240986306</v>
      </c>
      <c r="AK69" s="67">
        <f t="shared" si="59"/>
        <v>0.13630634678584153</v>
      </c>
      <c r="AL69" s="67">
        <f t="shared" si="60"/>
        <v>2.5890228277004601</v>
      </c>
      <c r="AM69" s="67">
        <f t="shared" si="61"/>
        <v>3.5268850042756936</v>
      </c>
      <c r="AN69" s="251">
        <f t="shared" si="65"/>
        <v>2.4330829434281944</v>
      </c>
      <c r="AO69" s="251">
        <f t="shared" si="65"/>
        <v>2.4330718461376635</v>
      </c>
      <c r="AP69" s="251">
        <f t="shared" si="65"/>
        <v>2.4331281216646108</v>
      </c>
      <c r="AQ69" s="251">
        <f t="shared" si="65"/>
        <v>2.4328427145291815</v>
      </c>
      <c r="AR69" s="251">
        <f t="shared" si="65"/>
        <v>2.4342894665511299</v>
      </c>
      <c r="AS69" s="251">
        <f t="shared" si="65"/>
        <v>2.4269371288411001</v>
      </c>
      <c r="AT69" s="251">
        <f t="shared" si="65"/>
        <v>2.4638379751891151</v>
      </c>
      <c r="AU69" s="251">
        <f t="shared" si="62"/>
        <v>2.2640982271183283</v>
      </c>
      <c r="AW69" s="67">
        <v>-12000</v>
      </c>
      <c r="AX69" s="67">
        <f t="shared" si="66"/>
        <v>8.6444461058014441E-4</v>
      </c>
      <c r="AY69" s="67">
        <f t="shared" si="67"/>
        <v>-1.5974804732074781E-2</v>
      </c>
      <c r="AZ69" s="67">
        <f t="shared" si="68"/>
        <v>1.6839249342654926E-2</v>
      </c>
      <c r="BA69" s="67">
        <f t="shared" si="69"/>
        <v>0.88749872344899861</v>
      </c>
      <c r="BB69" s="67">
        <f t="shared" si="70"/>
        <v>0.6446074979763432</v>
      </c>
      <c r="BC69" s="67">
        <f t="shared" si="71"/>
        <v>2.0188475023448786</v>
      </c>
      <c r="BD69" s="67">
        <f t="shared" si="72"/>
        <v>1.5901707825735922</v>
      </c>
      <c r="BE69" s="67">
        <f t="shared" si="73"/>
        <v>1.7675769054003321</v>
      </c>
      <c r="BF69" s="67">
        <f t="shared" si="73"/>
        <v>1.767576903759978</v>
      </c>
      <c r="BG69" s="67">
        <f t="shared" si="73"/>
        <v>1.7675769360674329</v>
      </c>
      <c r="BH69" s="67">
        <f t="shared" si="73"/>
        <v>1.767576299757764</v>
      </c>
      <c r="BI69" s="67">
        <f t="shared" si="73"/>
        <v>1.7675888317852517</v>
      </c>
      <c r="BJ69" s="67">
        <f t="shared" si="73"/>
        <v>1.7673418701046744</v>
      </c>
      <c r="BK69" s="67">
        <f t="shared" si="73"/>
        <v>1.7721535064661116</v>
      </c>
      <c r="BL69" s="67">
        <f t="shared" si="74"/>
        <v>1.5128963763607937</v>
      </c>
    </row>
    <row r="70" spans="1:64" ht="12.95" customHeight="1" x14ac:dyDescent="0.2">
      <c r="A70" s="216" t="s">
        <v>94</v>
      </c>
      <c r="B70" s="214"/>
      <c r="C70" s="218">
        <v>50324.370999999999</v>
      </c>
      <c r="D70" s="218">
        <v>2.7000000000000001E-3</v>
      </c>
      <c r="E70" s="168">
        <f t="shared" si="43"/>
        <v>1118.4978998145575</v>
      </c>
      <c r="F70" s="168">
        <f t="shared" si="44"/>
        <v>1118.5</v>
      </c>
      <c r="G70" s="168">
        <f t="shared" si="45"/>
        <v>-6.1038000421831384E-4</v>
      </c>
      <c r="K70" s="168">
        <f>G70</f>
        <v>-6.1038000421831384E-4</v>
      </c>
      <c r="O70" s="173">
        <f t="shared" ca="1" si="64"/>
        <v>3.5914351876270012E-2</v>
      </c>
      <c r="P70" s="174">
        <f t="shared" si="46"/>
        <v>0</v>
      </c>
      <c r="Q70" s="205">
        <f t="shared" si="47"/>
        <v>35305.870999999999</v>
      </c>
      <c r="R70" s="173">
        <f t="shared" si="48"/>
        <v>3.7256374954954882E-7</v>
      </c>
      <c r="S70" s="172">
        <v>1</v>
      </c>
      <c r="T70" s="168">
        <f t="shared" si="49"/>
        <v>3.7256374954954882E-7</v>
      </c>
      <c r="Z70" s="67">
        <f t="shared" si="50"/>
        <v>1118.5</v>
      </c>
      <c r="AA70" s="251">
        <f t="shared" si="51"/>
        <v>-2.4160866747565402E-3</v>
      </c>
      <c r="AB70" s="251">
        <f t="shared" si="52"/>
        <v>-3.6117100358217323E-2</v>
      </c>
      <c r="AC70" s="251">
        <f t="shared" si="53"/>
        <v>-6.1038000421831384E-4</v>
      </c>
      <c r="AD70" s="251"/>
      <c r="AE70" s="251">
        <f t="shared" si="54"/>
        <v>3.2605765800262465E-6</v>
      </c>
      <c r="AF70" s="288">
        <f t="shared" si="55"/>
        <v>35305.870999999999</v>
      </c>
      <c r="AG70" s="289"/>
      <c r="AH70" s="67">
        <f t="shared" si="56"/>
        <v>3.5506720353999009E-2</v>
      </c>
      <c r="AI70" s="67">
        <f t="shared" si="57"/>
        <v>0.77753162364991601</v>
      </c>
      <c r="AJ70" s="67">
        <f t="shared" si="58"/>
        <v>0.95836534402244267</v>
      </c>
      <c r="AK70" s="67">
        <f t="shared" si="59"/>
        <v>0.13396982854229217</v>
      </c>
      <c r="AL70" s="67">
        <f t="shared" si="60"/>
        <v>2.5995591468262123</v>
      </c>
      <c r="AM70" s="67">
        <f t="shared" si="61"/>
        <v>3.5990243990238855</v>
      </c>
      <c r="AN70" s="251">
        <f t="shared" si="65"/>
        <v>2.4461570799906447</v>
      </c>
      <c r="AO70" s="251">
        <f t="shared" si="65"/>
        <v>2.4461453463568552</v>
      </c>
      <c r="AP70" s="251">
        <f t="shared" si="65"/>
        <v>2.4462041945649262</v>
      </c>
      <c r="AQ70" s="251">
        <f t="shared" si="65"/>
        <v>2.4459090214578705</v>
      </c>
      <c r="AR70" s="251">
        <f t="shared" si="65"/>
        <v>2.4473888308612408</v>
      </c>
      <c r="AS70" s="251">
        <f t="shared" si="65"/>
        <v>2.4399514929750739</v>
      </c>
      <c r="AT70" s="251">
        <f t="shared" si="65"/>
        <v>2.4768799744592083</v>
      </c>
      <c r="AU70" s="251">
        <f t="shared" si="62"/>
        <v>2.2797647067107971</v>
      </c>
      <c r="AW70" s="67">
        <v>-11000</v>
      </c>
      <c r="AX70" s="67">
        <f t="shared" si="66"/>
        <v>1.2400000108751669E-3</v>
      </c>
      <c r="AY70" s="67">
        <f t="shared" si="67"/>
        <v>-1.7544526874285791E-2</v>
      </c>
      <c r="AZ70" s="67">
        <f t="shared" si="68"/>
        <v>1.8784526885160958E-2</v>
      </c>
      <c r="BA70" s="67">
        <f t="shared" si="69"/>
        <v>0.87583788328909618</v>
      </c>
      <c r="BB70" s="67">
        <f t="shared" si="70"/>
        <v>0.68234299891126649</v>
      </c>
      <c r="BC70" s="67">
        <f t="shared" si="71"/>
        <v>2.0693006473422364</v>
      </c>
      <c r="BD70" s="67">
        <f t="shared" si="72"/>
        <v>1.6829269016534438</v>
      </c>
      <c r="BE70" s="67">
        <f t="shared" si="73"/>
        <v>1.8228406214761317</v>
      </c>
      <c r="BF70" s="67">
        <f t="shared" si="73"/>
        <v>1.8228406113741906</v>
      </c>
      <c r="BG70" s="67">
        <f t="shared" si="73"/>
        <v>1.8228407673569955</v>
      </c>
      <c r="BH70" s="67">
        <f t="shared" si="73"/>
        <v>1.8228383588355206</v>
      </c>
      <c r="BI70" s="67">
        <f t="shared" si="73"/>
        <v>1.8228755461652808</v>
      </c>
      <c r="BJ70" s="67">
        <f t="shared" si="73"/>
        <v>1.8223007776169589</v>
      </c>
      <c r="BK70" s="67">
        <f t="shared" si="73"/>
        <v>1.8310456547784526</v>
      </c>
      <c r="BL70" s="67">
        <f t="shared" si="74"/>
        <v>1.5713533897655276</v>
      </c>
    </row>
    <row r="71" spans="1:64" ht="12.95" customHeight="1" x14ac:dyDescent="0.2">
      <c r="A71" s="212" t="s">
        <v>260</v>
      </c>
      <c r="B71" s="211" t="str">
        <f>IF(G71=INT(G71),"I","II")</f>
        <v>II</v>
      </c>
      <c r="C71" s="212">
        <v>50324.371500000001</v>
      </c>
      <c r="D71" s="212" t="s">
        <v>433</v>
      </c>
      <c r="E71" s="168">
        <f t="shared" si="43"/>
        <v>1118.4996202063126</v>
      </c>
      <c r="F71" s="168">
        <f t="shared" si="44"/>
        <v>1118.5</v>
      </c>
      <c r="G71" s="168">
        <f t="shared" si="45"/>
        <v>-1.1038000229746103E-4</v>
      </c>
      <c r="J71" s="168">
        <f>G71</f>
        <v>-1.1038000229746103E-4</v>
      </c>
      <c r="O71" s="173">
        <f t="shared" ca="1" si="64"/>
        <v>3.5914351876270012E-2</v>
      </c>
      <c r="P71" s="173">
        <f t="shared" si="46"/>
        <v>0</v>
      </c>
      <c r="Q71" s="205">
        <f t="shared" si="47"/>
        <v>35305.871500000001</v>
      </c>
      <c r="R71" s="173">
        <f t="shared" si="48"/>
        <v>1.2183744907187503E-8</v>
      </c>
      <c r="S71" s="172">
        <v>1</v>
      </c>
      <c r="T71" s="168">
        <f t="shared" si="49"/>
        <v>1.2183744907187503E-8</v>
      </c>
      <c r="Z71" s="67">
        <f t="shared" si="50"/>
        <v>1118.5</v>
      </c>
      <c r="AA71" s="251">
        <f t="shared" si="51"/>
        <v>-2.4160866747565402E-3</v>
      </c>
      <c r="AB71" s="251">
        <f t="shared" si="52"/>
        <v>-3.561710035629647E-2</v>
      </c>
      <c r="AC71" s="251">
        <f t="shared" si="53"/>
        <v>-1.1038000229746103E-4</v>
      </c>
      <c r="AD71" s="251"/>
      <c r="AE71" s="251">
        <f t="shared" si="54"/>
        <v>5.3162832594223194E-6</v>
      </c>
      <c r="AF71" s="288">
        <f t="shared" si="55"/>
        <v>35305.871500000001</v>
      </c>
      <c r="AG71" s="289"/>
      <c r="AH71" s="67">
        <f t="shared" si="56"/>
        <v>3.5506720353999009E-2</v>
      </c>
      <c r="AI71" s="67">
        <f t="shared" si="57"/>
        <v>0.77753162364991601</v>
      </c>
      <c r="AJ71" s="67">
        <f t="shared" si="58"/>
        <v>0.95836534402244267</v>
      </c>
      <c r="AK71" s="67">
        <f t="shared" si="59"/>
        <v>0.13396982854229217</v>
      </c>
      <c r="AL71" s="67">
        <f t="shared" si="60"/>
        <v>2.5995591468262123</v>
      </c>
      <c r="AM71" s="67">
        <f t="shared" si="61"/>
        <v>3.5990243990238855</v>
      </c>
      <c r="AN71" s="251">
        <f t="shared" ref="AN71:AT80" si="75">$AU71+$AB$7*SIN(AO71)</f>
        <v>2.4461570799906447</v>
      </c>
      <c r="AO71" s="251">
        <f t="shared" si="75"/>
        <v>2.4461453463568552</v>
      </c>
      <c r="AP71" s="251">
        <f t="shared" si="75"/>
        <v>2.4462041945649262</v>
      </c>
      <c r="AQ71" s="251">
        <f t="shared" si="75"/>
        <v>2.4459090214578705</v>
      </c>
      <c r="AR71" s="251">
        <f t="shared" si="75"/>
        <v>2.4473888308612408</v>
      </c>
      <c r="AS71" s="251">
        <f t="shared" si="75"/>
        <v>2.4399514929750739</v>
      </c>
      <c r="AT71" s="251">
        <f t="shared" si="75"/>
        <v>2.4768799744592083</v>
      </c>
      <c r="AU71" s="251">
        <f t="shared" si="62"/>
        <v>2.2797647067107971</v>
      </c>
      <c r="AW71" s="67">
        <v>-10000</v>
      </c>
      <c r="AX71" s="67">
        <f t="shared" si="66"/>
        <v>1.5172124019586092E-3</v>
      </c>
      <c r="AY71" s="67">
        <f t="shared" si="67"/>
        <v>-1.9131303134732106E-2</v>
      </c>
      <c r="AZ71" s="67">
        <f t="shared" si="68"/>
        <v>2.0648515536690715E-2</v>
      </c>
      <c r="BA71" s="67">
        <f t="shared" si="69"/>
        <v>0.8647793078153142</v>
      </c>
      <c r="BB71" s="67">
        <f t="shared" si="70"/>
        <v>0.71744271510869351</v>
      </c>
      <c r="BC71" s="67">
        <f t="shared" si="71"/>
        <v>2.1184620730052792</v>
      </c>
      <c r="BD71" s="67">
        <f t="shared" si="72"/>
        <v>1.7812117642763228</v>
      </c>
      <c r="BE71" s="67">
        <f t="shared" si="73"/>
        <v>1.8773923413960945</v>
      </c>
      <c r="BF71" s="67">
        <f t="shared" si="73"/>
        <v>1.8773923035754818</v>
      </c>
      <c r="BG71" s="67">
        <f t="shared" si="73"/>
        <v>1.8773927861097595</v>
      </c>
      <c r="BH71" s="67">
        <f t="shared" si="73"/>
        <v>1.8773866296411295</v>
      </c>
      <c r="BI71" s="67">
        <f t="shared" si="73"/>
        <v>1.8774651686698882</v>
      </c>
      <c r="BJ71" s="67">
        <f t="shared" si="73"/>
        <v>1.8764617683932721</v>
      </c>
      <c r="BK71" s="67">
        <f t="shared" si="73"/>
        <v>1.8890506295437604</v>
      </c>
      <c r="BL71" s="67">
        <f t="shared" si="74"/>
        <v>1.6298104031702616</v>
      </c>
    </row>
    <row r="72" spans="1:64" ht="12.95" customHeight="1" x14ac:dyDescent="0.2">
      <c r="A72" s="35" t="s">
        <v>116</v>
      </c>
      <c r="B72" s="146" t="s">
        <v>115</v>
      </c>
      <c r="C72" s="35">
        <v>51770.399400000002</v>
      </c>
      <c r="D72" s="35">
        <v>2.9999999999999997E-4</v>
      </c>
      <c r="E72" s="168">
        <f t="shared" si="43"/>
        <v>6093.9685542667276</v>
      </c>
      <c r="F72" s="168">
        <f t="shared" si="44"/>
        <v>6094</v>
      </c>
      <c r="G72" s="168">
        <f t="shared" si="45"/>
        <v>-9.1391200039652176E-3</v>
      </c>
      <c r="K72" s="168">
        <f>G72</f>
        <v>-9.1391200039652176E-3</v>
      </c>
      <c r="O72" s="173">
        <f t="shared" ca="1" si="64"/>
        <v>1.6744573475702174E-2</v>
      </c>
      <c r="P72" s="174">
        <f t="shared" si="46"/>
        <v>0</v>
      </c>
      <c r="Q72" s="205">
        <f t="shared" si="47"/>
        <v>36751.899400000002</v>
      </c>
      <c r="R72" s="173">
        <f t="shared" si="48"/>
        <v>8.3523514446877194E-5</v>
      </c>
      <c r="S72" s="172">
        <v>1</v>
      </c>
      <c r="T72" s="168">
        <f t="shared" si="49"/>
        <v>8.3523514446877194E-5</v>
      </c>
      <c r="Z72" s="67">
        <f t="shared" si="50"/>
        <v>6094</v>
      </c>
      <c r="AA72" s="251">
        <f t="shared" si="51"/>
        <v>-8.4440689742692268E-3</v>
      </c>
      <c r="AB72" s="251">
        <f t="shared" si="52"/>
        <v>-4.7709817662529692E-2</v>
      </c>
      <c r="AC72" s="251">
        <f t="shared" si="53"/>
        <v>-9.1391200039652176E-3</v>
      </c>
      <c r="AD72" s="251"/>
      <c r="AE72" s="251">
        <f t="shared" si="54"/>
        <v>4.8309593388145705E-7</v>
      </c>
      <c r="AF72" s="288">
        <f t="shared" si="55"/>
        <v>36751.899400000002</v>
      </c>
      <c r="AG72" s="289"/>
      <c r="AH72" s="67">
        <f t="shared" si="56"/>
        <v>3.8570697658564475E-2</v>
      </c>
      <c r="AI72" s="67">
        <f t="shared" si="57"/>
        <v>0.75627244095581592</v>
      </c>
      <c r="AJ72" s="67">
        <f t="shared" si="58"/>
        <v>0.99500345655432798</v>
      </c>
      <c r="AK72" s="67">
        <f t="shared" si="59"/>
        <v>8.9649151685097003E-2</v>
      </c>
      <c r="AL72" s="67">
        <f t="shared" si="60"/>
        <v>2.789126959204888</v>
      </c>
      <c r="AM72" s="67">
        <f t="shared" si="61"/>
        <v>5.615444818922283</v>
      </c>
      <c r="AN72" s="251">
        <f t="shared" si="75"/>
        <v>2.6850965687247945</v>
      </c>
      <c r="AO72" s="251">
        <f t="shared" si="75"/>
        <v>2.6850744992547537</v>
      </c>
      <c r="AP72" s="251">
        <f t="shared" si="75"/>
        <v>2.6851691760079528</v>
      </c>
      <c r="AQ72" s="251">
        <f t="shared" si="75"/>
        <v>2.6847629871237917</v>
      </c>
      <c r="AR72" s="251">
        <f t="shared" si="75"/>
        <v>2.6865050762827671</v>
      </c>
      <c r="AS72" s="251">
        <f t="shared" si="75"/>
        <v>2.6790229128961665</v>
      </c>
      <c r="AT72" s="251">
        <f t="shared" si="75"/>
        <v>2.7109689870961207</v>
      </c>
      <c r="AU72" s="251">
        <f t="shared" si="62"/>
        <v>2.5706175769060517</v>
      </c>
      <c r="AW72" s="67">
        <v>-9000</v>
      </c>
      <c r="AX72" s="67">
        <f t="shared" si="66"/>
        <v>1.6940401573824135E-3</v>
      </c>
      <c r="AY72" s="67">
        <f t="shared" si="67"/>
        <v>-2.0735133513413724E-2</v>
      </c>
      <c r="AZ72" s="67">
        <f t="shared" si="68"/>
        <v>2.2429173670796138E-2</v>
      </c>
      <c r="BA72" s="67">
        <f t="shared" si="69"/>
        <v>0.85430719651022258</v>
      </c>
      <c r="BB72" s="67">
        <f t="shared" si="70"/>
        <v>0.75000994409807764</v>
      </c>
      <c r="BC72" s="67">
        <f t="shared" si="71"/>
        <v>2.1664148443944846</v>
      </c>
      <c r="BD72" s="67">
        <f t="shared" si="72"/>
        <v>1.8857426298972837</v>
      </c>
      <c r="BE72" s="67">
        <f t="shared" si="73"/>
        <v>1.9312693310346496</v>
      </c>
      <c r="BF72" s="67">
        <f t="shared" si="73"/>
        <v>1.931269224266108</v>
      </c>
      <c r="BG72" s="67">
        <f t="shared" si="73"/>
        <v>1.9312703898873136</v>
      </c>
      <c r="BH72" s="67">
        <f t="shared" si="73"/>
        <v>1.9312576642884742</v>
      </c>
      <c r="BI72" s="67">
        <f t="shared" si="73"/>
        <v>1.9313965719925137</v>
      </c>
      <c r="BJ72" s="67">
        <f t="shared" si="73"/>
        <v>1.92987752841473</v>
      </c>
      <c r="BK72" s="67">
        <f t="shared" si="73"/>
        <v>1.94616997503877</v>
      </c>
      <c r="BL72" s="67">
        <f t="shared" si="74"/>
        <v>1.6882674165749956</v>
      </c>
    </row>
    <row r="73" spans="1:64" ht="12.95" customHeight="1" x14ac:dyDescent="0.2">
      <c r="A73" s="35" t="s">
        <v>116</v>
      </c>
      <c r="B73" s="223"/>
      <c r="C73" s="35">
        <v>51770.544900000001</v>
      </c>
      <c r="D73" s="35">
        <v>5.0000000000000001E-4</v>
      </c>
      <c r="E73" s="168">
        <f t="shared" si="43"/>
        <v>6094.4691882654906</v>
      </c>
      <c r="F73" s="168">
        <f t="shared" si="44"/>
        <v>6094.5</v>
      </c>
      <c r="G73" s="168">
        <f t="shared" si="45"/>
        <v>-8.9548600008129142E-3</v>
      </c>
      <c r="K73" s="168">
        <f>G73</f>
        <v>-8.9548600008129142E-3</v>
      </c>
      <c r="O73" s="173">
        <f t="shared" ca="1" si="64"/>
        <v>1.6742647058417423E-2</v>
      </c>
      <c r="P73" s="174">
        <f t="shared" si="46"/>
        <v>0</v>
      </c>
      <c r="Q73" s="205">
        <f t="shared" si="47"/>
        <v>36752.044900000001</v>
      </c>
      <c r="R73" s="173">
        <f t="shared" si="48"/>
        <v>8.0189517634159061E-5</v>
      </c>
      <c r="S73" s="172">
        <v>1</v>
      </c>
      <c r="T73" s="168">
        <f t="shared" si="49"/>
        <v>8.0189517634159061E-5</v>
      </c>
      <c r="Z73" s="67">
        <f t="shared" si="50"/>
        <v>6094.5</v>
      </c>
      <c r="AA73" s="251">
        <f t="shared" si="51"/>
        <v>-8.4448067561696677E-3</v>
      </c>
      <c r="AB73" s="251">
        <f t="shared" si="52"/>
        <v>-4.752575476575794E-2</v>
      </c>
      <c r="AC73" s="251">
        <f t="shared" si="53"/>
        <v>-8.9548600008129142E-3</v>
      </c>
      <c r="AD73" s="251"/>
      <c r="AE73" s="251">
        <f t="shared" si="54"/>
        <v>2.6015431237110349E-7</v>
      </c>
      <c r="AF73" s="288">
        <f t="shared" si="55"/>
        <v>36752.044900000001</v>
      </c>
      <c r="AG73" s="289"/>
      <c r="AH73" s="67">
        <f t="shared" si="56"/>
        <v>3.8570894764945025E-2</v>
      </c>
      <c r="AI73" s="67">
        <f t="shared" si="57"/>
        <v>0.75627077683342858</v>
      </c>
      <c r="AJ73" s="67">
        <f t="shared" si="58"/>
        <v>0.99500530972971835</v>
      </c>
      <c r="AK73" s="67">
        <f t="shared" si="59"/>
        <v>8.9644627335459401E-2</v>
      </c>
      <c r="AL73" s="67">
        <f t="shared" si="60"/>
        <v>2.7891455222849499</v>
      </c>
      <c r="AM73" s="67">
        <f t="shared" si="61"/>
        <v>5.6157467930497189</v>
      </c>
      <c r="AN73" s="251">
        <f t="shared" si="75"/>
        <v>2.6851202721229095</v>
      </c>
      <c r="AO73" s="251">
        <f t="shared" si="75"/>
        <v>2.6850982020648844</v>
      </c>
      <c r="AP73" s="251">
        <f t="shared" si="75"/>
        <v>2.6851928802384881</v>
      </c>
      <c r="AQ73" s="251">
        <f t="shared" si="75"/>
        <v>2.6847866899901627</v>
      </c>
      <c r="AR73" s="251">
        <f t="shared" si="75"/>
        <v>2.6865287647557614</v>
      </c>
      <c r="AS73" s="251">
        <f t="shared" si="75"/>
        <v>2.6790467510166209</v>
      </c>
      <c r="AT73" s="251">
        <f t="shared" si="75"/>
        <v>2.7109918291592989</v>
      </c>
      <c r="AU73" s="251">
        <f t="shared" si="62"/>
        <v>2.5706468054127538</v>
      </c>
      <c r="AW73" s="67">
        <v>-8000</v>
      </c>
      <c r="AX73" s="67">
        <f t="shared" si="66"/>
        <v>1.7687935444066806E-3</v>
      </c>
      <c r="AY73" s="67">
        <f t="shared" si="67"/>
        <v>-2.2356018010330644E-2</v>
      </c>
      <c r="AZ73" s="67">
        <f t="shared" si="68"/>
        <v>2.4124811554737325E-2</v>
      </c>
      <c r="BA73" s="67">
        <f t="shared" si="69"/>
        <v>0.84440486005168558</v>
      </c>
      <c r="BB73" s="67">
        <f t="shared" si="70"/>
        <v>0.78014653100607378</v>
      </c>
      <c r="BC73" s="67">
        <f t="shared" si="71"/>
        <v>2.2132377402024099</v>
      </c>
      <c r="BD73" s="67">
        <f t="shared" si="72"/>
        <v>1.9973535657021342</v>
      </c>
      <c r="BE73" s="67">
        <f t="shared" si="73"/>
        <v>1.9845078373321967</v>
      </c>
      <c r="BF73" s="67">
        <f t="shared" si="73"/>
        <v>1.9845075876670037</v>
      </c>
      <c r="BG73" s="67">
        <f t="shared" si="73"/>
        <v>1.9845099791131693</v>
      </c>
      <c r="BH73" s="67">
        <f t="shared" si="73"/>
        <v>1.9844870718415597</v>
      </c>
      <c r="BI73" s="67">
        <f t="shared" si="73"/>
        <v>1.9847064477655278</v>
      </c>
      <c r="BJ73" s="67">
        <f t="shared" si="73"/>
        <v>1.9826010293572518</v>
      </c>
      <c r="BK73" s="67">
        <f t="shared" si="73"/>
        <v>2.0024082610706886</v>
      </c>
      <c r="BL73" s="67">
        <f t="shared" si="74"/>
        <v>1.7467244299797295</v>
      </c>
    </row>
    <row r="74" spans="1:64" ht="12.95" customHeight="1" x14ac:dyDescent="0.2">
      <c r="A74" s="35" t="s">
        <v>116</v>
      </c>
      <c r="B74" s="146" t="s">
        <v>115</v>
      </c>
      <c r="C74" s="35">
        <v>52203.294699999999</v>
      </c>
      <c r="D74" s="35">
        <v>8.9999999999999998E-4</v>
      </c>
      <c r="E74" s="168">
        <f t="shared" si="43"/>
        <v>7583.4675582975251</v>
      </c>
      <c r="F74" s="168">
        <f t="shared" si="44"/>
        <v>7583.5</v>
      </c>
      <c r="G74" s="168">
        <f t="shared" si="45"/>
        <v>-9.4285800005309284E-3</v>
      </c>
      <c r="K74" s="168">
        <f>G74</f>
        <v>-9.4285800005309284E-3</v>
      </c>
      <c r="O74" s="173">
        <f t="shared" ca="1" si="64"/>
        <v>1.100577638442576E-2</v>
      </c>
      <c r="P74" s="174">
        <f t="shared" si="46"/>
        <v>0</v>
      </c>
      <c r="Q74" s="205">
        <f t="shared" si="47"/>
        <v>37184.794699999999</v>
      </c>
      <c r="R74" s="173">
        <f t="shared" si="48"/>
        <v>8.8898120826411798E-5</v>
      </c>
      <c r="S74" s="172">
        <v>1</v>
      </c>
      <c r="T74" s="168">
        <f t="shared" si="49"/>
        <v>8.8898120826411798E-5</v>
      </c>
      <c r="Z74" s="67">
        <f t="shared" si="50"/>
        <v>7583.5</v>
      </c>
      <c r="AA74" s="251">
        <f t="shared" si="51"/>
        <v>-1.0758629285682726E-2</v>
      </c>
      <c r="AB74" s="251">
        <f t="shared" si="52"/>
        <v>-4.848866140697345E-2</v>
      </c>
      <c r="AC74" s="251">
        <f t="shared" si="53"/>
        <v>-9.4285800005309284E-3</v>
      </c>
      <c r="AD74" s="251"/>
      <c r="AE74" s="251">
        <f t="shared" si="54"/>
        <v>1.7690311009328085E-6</v>
      </c>
      <c r="AF74" s="288">
        <f t="shared" si="55"/>
        <v>37184.794699999999</v>
      </c>
      <c r="AG74" s="289"/>
      <c r="AH74" s="67">
        <f t="shared" si="56"/>
        <v>3.9060081406442522E-2</v>
      </c>
      <c r="AI74" s="67">
        <f t="shared" si="57"/>
        <v>0.7517160240848636</v>
      </c>
      <c r="AJ74" s="67">
        <f t="shared" si="58"/>
        <v>0.99898542611463814</v>
      </c>
      <c r="AK74" s="67">
        <f t="shared" si="59"/>
        <v>7.6125953125499288E-2</v>
      </c>
      <c r="AL74" s="67">
        <f t="shared" si="60"/>
        <v>2.8440841858342867</v>
      </c>
      <c r="AM74" s="67">
        <f t="shared" si="61"/>
        <v>6.6728396869379365</v>
      </c>
      <c r="AN74" s="251">
        <f t="shared" si="75"/>
        <v>2.7554900029199949</v>
      </c>
      <c r="AO74" s="251">
        <f t="shared" si="75"/>
        <v>2.7554669028904804</v>
      </c>
      <c r="AP74" s="251">
        <f t="shared" si="75"/>
        <v>2.7555629220993461</v>
      </c>
      <c r="AQ74" s="251">
        <f t="shared" si="75"/>
        <v>2.7551637772991291</v>
      </c>
      <c r="AR74" s="251">
        <f t="shared" si="75"/>
        <v>2.7568225685814802</v>
      </c>
      <c r="AS74" s="251">
        <f t="shared" si="75"/>
        <v>2.7499214793486835</v>
      </c>
      <c r="AT74" s="251">
        <f t="shared" si="75"/>
        <v>2.7785080024737074</v>
      </c>
      <c r="AU74" s="251">
        <f t="shared" si="62"/>
        <v>2.6576892983724028</v>
      </c>
      <c r="AW74" s="67">
        <v>-7000</v>
      </c>
      <c r="AX74" s="67">
        <f t="shared" si="66"/>
        <v>1.740091112122033E-3</v>
      </c>
      <c r="AY74" s="67">
        <f t="shared" si="67"/>
        <v>-2.3993956625482871E-2</v>
      </c>
      <c r="AZ74" s="67">
        <f t="shared" si="68"/>
        <v>2.5734047737604904E-2</v>
      </c>
      <c r="BA74" s="67">
        <f t="shared" si="69"/>
        <v>0.83505515548352327</v>
      </c>
      <c r="BB74" s="67">
        <f t="shared" si="70"/>
        <v>0.80795170312746956</v>
      </c>
      <c r="BC74" s="67">
        <f t="shared" si="71"/>
        <v>2.2590053994887507</v>
      </c>
      <c r="BD74" s="67">
        <f t="shared" si="72"/>
        <v>2.1170211809837185</v>
      </c>
      <c r="BE74" s="67">
        <f t="shared" si="73"/>
        <v>2.0371430470898524</v>
      </c>
      <c r="BF74" s="67">
        <f t="shared" si="73"/>
        <v>2.0371425379433297</v>
      </c>
      <c r="BG74" s="67">
        <f t="shared" si="73"/>
        <v>2.0371468983874359</v>
      </c>
      <c r="BH74" s="67">
        <f t="shared" si="73"/>
        <v>2.0371095533503558</v>
      </c>
      <c r="BI74" s="67">
        <f t="shared" si="73"/>
        <v>2.037429305343438</v>
      </c>
      <c r="BJ74" s="67">
        <f t="shared" si="73"/>
        <v>2.0346849462489227</v>
      </c>
      <c r="BK74" s="67">
        <f t="shared" si="73"/>
        <v>2.0577730673655932</v>
      </c>
      <c r="BL74" s="67">
        <f t="shared" si="74"/>
        <v>1.805181443384464</v>
      </c>
    </row>
    <row r="75" spans="1:64" ht="12.95" customHeight="1" x14ac:dyDescent="0.2">
      <c r="A75" s="222" t="s">
        <v>274</v>
      </c>
      <c r="B75" s="211" t="str">
        <f>IF(G75=INT(G75),"I","II")</f>
        <v>II</v>
      </c>
      <c r="C75" s="212">
        <v>52609.591999999997</v>
      </c>
      <c r="D75" s="212" t="s">
        <v>433</v>
      </c>
      <c r="E75" s="168">
        <f t="shared" si="43"/>
        <v>8981.4486028836054</v>
      </c>
      <c r="F75" s="168">
        <f t="shared" si="44"/>
        <v>8981.5</v>
      </c>
      <c r="G75" s="168">
        <f t="shared" si="45"/>
        <v>-1.4937620006094221E-2</v>
      </c>
      <c r="K75" s="168">
        <f>G75</f>
        <v>-1.4937620006094221E-2</v>
      </c>
      <c r="O75" s="173">
        <f t="shared" ca="1" si="64"/>
        <v>5.6195136562589773E-3</v>
      </c>
      <c r="P75" s="173">
        <f t="shared" si="46"/>
        <v>0</v>
      </c>
      <c r="Q75" s="205">
        <f t="shared" si="47"/>
        <v>37591.091999999997</v>
      </c>
      <c r="R75" s="173">
        <f t="shared" si="48"/>
        <v>2.231324914464663E-4</v>
      </c>
      <c r="S75" s="172">
        <v>1</v>
      </c>
      <c r="T75" s="168">
        <f t="shared" si="49"/>
        <v>2.231324914464663E-4</v>
      </c>
      <c r="Z75" s="67">
        <f t="shared" si="50"/>
        <v>8981.5</v>
      </c>
      <c r="AA75" s="251">
        <f t="shared" si="51"/>
        <v>-1.314246979861107E-2</v>
      </c>
      <c r="AB75" s="251">
        <f t="shared" si="52"/>
        <v>-5.4279980039817259E-2</v>
      </c>
      <c r="AC75" s="251">
        <f t="shared" si="53"/>
        <v>-1.4937620006094221E-2</v>
      </c>
      <c r="AD75" s="251"/>
      <c r="AE75" s="251">
        <f t="shared" si="54"/>
        <v>3.2225642674267999E-6</v>
      </c>
      <c r="AF75" s="288">
        <f t="shared" si="55"/>
        <v>37591.091999999997</v>
      </c>
      <c r="AG75" s="289"/>
      <c r="AH75" s="67">
        <f t="shared" si="56"/>
        <v>3.9342360033723038E-2</v>
      </c>
      <c r="AI75" s="67">
        <f t="shared" si="57"/>
        <v>0.74815630657142274</v>
      </c>
      <c r="AJ75" s="67">
        <f t="shared" si="58"/>
        <v>0.99998212861431945</v>
      </c>
      <c r="AK75" s="67">
        <f t="shared" si="59"/>
        <v>6.3362824398431911E-2</v>
      </c>
      <c r="AL75" s="67">
        <f t="shared" si="60"/>
        <v>2.8951125927721852</v>
      </c>
      <c r="AM75" s="67">
        <f t="shared" si="61"/>
        <v>8.0731249528691862</v>
      </c>
      <c r="AN75" s="251">
        <f t="shared" si="75"/>
        <v>2.8212040676518049</v>
      </c>
      <c r="AO75" s="251">
        <f t="shared" si="75"/>
        <v>2.821181487694246</v>
      </c>
      <c r="AP75" s="251">
        <f t="shared" si="75"/>
        <v>2.8212730976599554</v>
      </c>
      <c r="AQ75" s="251">
        <f t="shared" si="75"/>
        <v>2.8209014062654223</v>
      </c>
      <c r="AR75" s="251">
        <f t="shared" si="75"/>
        <v>2.8224091950766113</v>
      </c>
      <c r="AS75" s="251">
        <f t="shared" si="75"/>
        <v>2.816288054488012</v>
      </c>
      <c r="AT75" s="251">
        <f t="shared" si="75"/>
        <v>2.841062456638026</v>
      </c>
      <c r="AU75" s="251">
        <f t="shared" si="62"/>
        <v>2.739412203112221</v>
      </c>
      <c r="AW75" s="67">
        <v>-6000</v>
      </c>
      <c r="AX75" s="67">
        <f t="shared" si="66"/>
        <v>1.6068210753977484E-3</v>
      </c>
      <c r="AY75" s="67">
        <f t="shared" si="67"/>
        <v>-2.5648949358870403E-2</v>
      </c>
      <c r="AZ75" s="67">
        <f t="shared" si="68"/>
        <v>2.7255770434268151E-2</v>
      </c>
      <c r="BA75" s="67">
        <f t="shared" si="69"/>
        <v>0.82624082935923882</v>
      </c>
      <c r="BB75" s="67">
        <f t="shared" si="70"/>
        <v>0.83352122016227215</v>
      </c>
      <c r="BC75" s="67">
        <f t="shared" si="71"/>
        <v>2.3037885017587429</v>
      </c>
      <c r="BD75" s="67">
        <f t="shared" si="72"/>
        <v>2.2458974183548235</v>
      </c>
      <c r="BE75" s="67">
        <f t="shared" si="73"/>
        <v>2.0892090696802534</v>
      </c>
      <c r="BF75" s="67">
        <f t="shared" si="73"/>
        <v>2.0892081349300273</v>
      </c>
      <c r="BG75" s="67">
        <f t="shared" si="73"/>
        <v>2.089215399149869</v>
      </c>
      <c r="BH75" s="67">
        <f t="shared" si="73"/>
        <v>2.0891589443198186</v>
      </c>
      <c r="BI75" s="67">
        <f t="shared" si="73"/>
        <v>2.089597543476855</v>
      </c>
      <c r="BJ75" s="67">
        <f t="shared" si="73"/>
        <v>2.0861811355149595</v>
      </c>
      <c r="BK75" s="67">
        <f t="shared" si="73"/>
        <v>2.1122749576741975</v>
      </c>
      <c r="BL75" s="67">
        <f t="shared" si="74"/>
        <v>1.8636384567891979</v>
      </c>
    </row>
    <row r="76" spans="1:64" ht="12.95" customHeight="1" x14ac:dyDescent="0.2">
      <c r="A76" s="224" t="s">
        <v>103</v>
      </c>
      <c r="B76" s="146"/>
      <c r="C76" s="218">
        <v>52609.592100000002</v>
      </c>
      <c r="D76" s="218">
        <v>2.9999999999999997E-4</v>
      </c>
      <c r="E76" s="168">
        <f t="shared" si="43"/>
        <v>8981.4489469619712</v>
      </c>
      <c r="F76" s="168">
        <f t="shared" si="44"/>
        <v>8981.5</v>
      </c>
      <c r="G76" s="168">
        <f t="shared" si="45"/>
        <v>-1.4837620001344476E-2</v>
      </c>
      <c r="L76" s="168">
        <f>G76</f>
        <v>-1.4837620001344476E-2</v>
      </c>
      <c r="O76" s="173">
        <f t="shared" ca="1" si="64"/>
        <v>5.6195136562589773E-3</v>
      </c>
      <c r="P76" s="174">
        <f t="shared" si="46"/>
        <v>0</v>
      </c>
      <c r="Q76" s="205">
        <f t="shared" si="47"/>
        <v>37591.092100000002</v>
      </c>
      <c r="R76" s="173">
        <f t="shared" si="48"/>
        <v>2.2015496730429764E-4</v>
      </c>
      <c r="S76" s="172">
        <v>1</v>
      </c>
      <c r="T76" s="168">
        <f t="shared" si="49"/>
        <v>2.2015496730429764E-4</v>
      </c>
      <c r="Z76" s="67">
        <f t="shared" si="50"/>
        <v>8981.5</v>
      </c>
      <c r="AA76" s="251">
        <f t="shared" si="51"/>
        <v>-1.314246979861107E-2</v>
      </c>
      <c r="AB76" s="251">
        <f t="shared" si="52"/>
        <v>-5.4179980035067514E-2</v>
      </c>
      <c r="AC76" s="251">
        <f t="shared" si="53"/>
        <v>-1.4837620001344476E-2</v>
      </c>
      <c r="AD76" s="251"/>
      <c r="AE76" s="251">
        <f t="shared" si="54"/>
        <v>2.8735342098271069E-6</v>
      </c>
      <c r="AF76" s="288">
        <f t="shared" si="55"/>
        <v>37591.092100000002</v>
      </c>
      <c r="AG76" s="289"/>
      <c r="AH76" s="67">
        <f t="shared" si="56"/>
        <v>3.9342360033723038E-2</v>
      </c>
      <c r="AI76" s="67">
        <f t="shared" si="57"/>
        <v>0.74815630657142274</v>
      </c>
      <c r="AJ76" s="67">
        <f t="shared" si="58"/>
        <v>0.99998212861431945</v>
      </c>
      <c r="AK76" s="67">
        <f t="shared" si="59"/>
        <v>6.3362824398431911E-2</v>
      </c>
      <c r="AL76" s="67">
        <f t="shared" si="60"/>
        <v>2.8951125927721852</v>
      </c>
      <c r="AM76" s="67">
        <f t="shared" si="61"/>
        <v>8.0731249528691862</v>
      </c>
      <c r="AN76" s="251">
        <f t="shared" si="75"/>
        <v>2.8212040676518049</v>
      </c>
      <c r="AO76" s="251">
        <f t="shared" si="75"/>
        <v>2.821181487694246</v>
      </c>
      <c r="AP76" s="251">
        <f t="shared" si="75"/>
        <v>2.8212730976599554</v>
      </c>
      <c r="AQ76" s="251">
        <f t="shared" si="75"/>
        <v>2.8209014062654223</v>
      </c>
      <c r="AR76" s="251">
        <f t="shared" si="75"/>
        <v>2.8224091950766113</v>
      </c>
      <c r="AS76" s="251">
        <f t="shared" si="75"/>
        <v>2.816288054488012</v>
      </c>
      <c r="AT76" s="251">
        <f t="shared" si="75"/>
        <v>2.841062456638026</v>
      </c>
      <c r="AU76" s="251">
        <f t="shared" si="62"/>
        <v>2.739412203112221</v>
      </c>
      <c r="AW76" s="67">
        <v>-5000</v>
      </c>
      <c r="AX76" s="67">
        <f t="shared" si="66"/>
        <v>1.3681072302737449E-3</v>
      </c>
      <c r="AY76" s="67">
        <f t="shared" si="67"/>
        <v>-2.7320996210493234E-2</v>
      </c>
      <c r="AZ76" s="67">
        <f t="shared" si="68"/>
        <v>2.8689103440766979E-2</v>
      </c>
      <c r="BA76" s="67">
        <f t="shared" si="69"/>
        <v>0.81794478545441029</v>
      </c>
      <c r="BB76" s="67">
        <f t="shared" si="70"/>
        <v>0.85694677486627646</v>
      </c>
      <c r="BC76" s="67">
        <f t="shared" si="71"/>
        <v>2.3476539684844364</v>
      </c>
      <c r="BD76" s="67">
        <f t="shared" si="72"/>
        <v>2.3853517674232267</v>
      </c>
      <c r="BE76" s="67">
        <f t="shared" si="73"/>
        <v>2.1407389383390125</v>
      </c>
      <c r="BF76" s="67">
        <f t="shared" si="73"/>
        <v>2.1407373604316202</v>
      </c>
      <c r="BG76" s="67">
        <f t="shared" si="73"/>
        <v>2.1407486210135591</v>
      </c>
      <c r="BH76" s="67">
        <f t="shared" si="73"/>
        <v>2.1406682566380626</v>
      </c>
      <c r="BI76" s="67">
        <f t="shared" si="73"/>
        <v>2.1412415795891233</v>
      </c>
      <c r="BJ76" s="67">
        <f t="shared" si="73"/>
        <v>2.1371401757957864</v>
      </c>
      <c r="BK76" s="67">
        <f t="shared" si="73"/>
        <v>2.1659274436834437</v>
      </c>
      <c r="BL76" s="67">
        <f t="shared" si="74"/>
        <v>1.9220954701939319</v>
      </c>
    </row>
    <row r="77" spans="1:64" ht="12.95" customHeight="1" x14ac:dyDescent="0.2">
      <c r="A77" s="38" t="s">
        <v>122</v>
      </c>
      <c r="B77" s="145" t="s">
        <v>115</v>
      </c>
      <c r="C77" s="34">
        <v>52801.553</v>
      </c>
      <c r="D77" s="34">
        <v>1E-4</v>
      </c>
      <c r="E77" s="168">
        <f t="shared" si="43"/>
        <v>9641.9448436900129</v>
      </c>
      <c r="F77" s="168">
        <f t="shared" si="44"/>
        <v>9642</v>
      </c>
      <c r="G77" s="168">
        <f t="shared" si="45"/>
        <v>-1.603016000444768E-2</v>
      </c>
      <c r="K77" s="168">
        <f t="shared" ref="K77:K86" si="76">G77</f>
        <v>-1.603016000444768E-2</v>
      </c>
      <c r="O77" s="173">
        <f t="shared" ca="1" si="64"/>
        <v>3.0747164231014895E-3</v>
      </c>
      <c r="P77" s="174">
        <f t="shared" si="46"/>
        <v>0</v>
      </c>
      <c r="Q77" s="205">
        <f t="shared" si="47"/>
        <v>37783.053</v>
      </c>
      <c r="R77" s="173">
        <f t="shared" si="48"/>
        <v>2.5696602976819406E-4</v>
      </c>
      <c r="S77" s="172">
        <v>1</v>
      </c>
      <c r="T77" s="168">
        <f t="shared" si="49"/>
        <v>2.5696602976819406E-4</v>
      </c>
      <c r="Z77" s="67">
        <f t="shared" si="50"/>
        <v>9642</v>
      </c>
      <c r="AA77" s="251">
        <f t="shared" si="51"/>
        <v>-1.4339543876299959E-2</v>
      </c>
      <c r="AB77" s="251">
        <f t="shared" si="52"/>
        <v>-5.5446676088255958E-2</v>
      </c>
      <c r="AC77" s="251">
        <f t="shared" si="53"/>
        <v>-1.603016000444768E-2</v>
      </c>
      <c r="AD77" s="251"/>
      <c r="AE77" s="251">
        <f t="shared" si="54"/>
        <v>2.85818289275319E-6</v>
      </c>
      <c r="AF77" s="288">
        <f t="shared" si="55"/>
        <v>37783.053</v>
      </c>
      <c r="AG77" s="289"/>
      <c r="AH77" s="67">
        <f t="shared" si="56"/>
        <v>3.9416516083808278E-2</v>
      </c>
      <c r="AI77" s="67">
        <f t="shared" si="57"/>
        <v>0.74671108037067135</v>
      </c>
      <c r="AJ77" s="67">
        <f t="shared" si="58"/>
        <v>0.99955214493388911</v>
      </c>
      <c r="AK77" s="67">
        <f t="shared" si="59"/>
        <v>5.7313319817484359E-2</v>
      </c>
      <c r="AL77" s="67">
        <f t="shared" si="60"/>
        <v>2.9190635918963812</v>
      </c>
      <c r="AM77" s="67">
        <f t="shared" si="61"/>
        <v>8.9504713139912671</v>
      </c>
      <c r="AN77" s="251">
        <f t="shared" si="75"/>
        <v>2.8521494950020747</v>
      </c>
      <c r="AO77" s="251">
        <f t="shared" si="75"/>
        <v>2.8521277074602303</v>
      </c>
      <c r="AP77" s="251">
        <f t="shared" si="75"/>
        <v>2.8522152457716148</v>
      </c>
      <c r="AQ77" s="251">
        <f t="shared" si="75"/>
        <v>2.8518635191952324</v>
      </c>
      <c r="AR77" s="251">
        <f t="shared" si="75"/>
        <v>2.8532765240270543</v>
      </c>
      <c r="AS77" s="251">
        <f t="shared" si="75"/>
        <v>2.8475963812069338</v>
      </c>
      <c r="AT77" s="251">
        <f t="shared" si="75"/>
        <v>2.8703729560139828</v>
      </c>
      <c r="AU77" s="251">
        <f t="shared" si="62"/>
        <v>2.7780230604660479</v>
      </c>
      <c r="AW77" s="67">
        <v>-4000</v>
      </c>
      <c r="AX77" s="67">
        <f t="shared" si="66"/>
        <v>1.0232789544773399E-3</v>
      </c>
      <c r="AY77" s="67">
        <f t="shared" si="67"/>
        <v>-2.9010097180351371E-2</v>
      </c>
      <c r="AZ77" s="67">
        <f t="shared" si="68"/>
        <v>3.0033376134828711E-2</v>
      </c>
      <c r="BA77" s="67">
        <f t="shared" si="69"/>
        <v>0.81015029107871717</v>
      </c>
      <c r="BB77" s="67">
        <f t="shared" si="70"/>
        <v>0.87831559050763475</v>
      </c>
      <c r="BC77" s="67">
        <f t="shared" si="71"/>
        <v>2.3906651770629739</v>
      </c>
      <c r="BD77" s="67">
        <f t="shared" si="72"/>
        <v>2.5370262201324225</v>
      </c>
      <c r="BE77" s="67">
        <f t="shared" si="73"/>
        <v>2.1917646257492978</v>
      </c>
      <c r="BF77" s="67">
        <f t="shared" si="73"/>
        <v>2.1917621402833434</v>
      </c>
      <c r="BG77" s="67">
        <f t="shared" si="73"/>
        <v>2.191778589847408</v>
      </c>
      <c r="BH77" s="67">
        <f t="shared" si="73"/>
        <v>2.1916697146328175</v>
      </c>
      <c r="BI77" s="67">
        <f t="shared" si="73"/>
        <v>2.1923900224220207</v>
      </c>
      <c r="BJ77" s="67">
        <f t="shared" si="73"/>
        <v>2.187610972514678</v>
      </c>
      <c r="BK77" s="67">
        <f t="shared" si="73"/>
        <v>2.2187469388572096</v>
      </c>
      <c r="BL77" s="67">
        <f t="shared" si="74"/>
        <v>1.9805524835986659</v>
      </c>
    </row>
    <row r="78" spans="1:64" ht="12.95" customHeight="1" x14ac:dyDescent="0.2">
      <c r="A78" s="38" t="s">
        <v>120</v>
      </c>
      <c r="B78" s="146" t="s">
        <v>115</v>
      </c>
      <c r="C78" s="35">
        <v>52835.410600000003</v>
      </c>
      <c r="D78" s="35">
        <v>5.0000000000000001E-4</v>
      </c>
      <c r="E78" s="168">
        <f t="shared" si="43"/>
        <v>9758.4415150072527</v>
      </c>
      <c r="F78" s="168">
        <f t="shared" si="44"/>
        <v>9758.5</v>
      </c>
      <c r="G78" s="168">
        <f t="shared" si="45"/>
        <v>-1.6997580001770984E-2</v>
      </c>
      <c r="K78" s="168">
        <f t="shared" si="76"/>
        <v>-1.6997580001770984E-2</v>
      </c>
      <c r="O78" s="173">
        <f t="shared" ca="1" si="64"/>
        <v>2.6258611957542602E-3</v>
      </c>
      <c r="P78" s="174">
        <f t="shared" si="46"/>
        <v>0</v>
      </c>
      <c r="Q78" s="205">
        <f t="shared" si="47"/>
        <v>37816.910600000003</v>
      </c>
      <c r="R78" s="173">
        <f t="shared" si="48"/>
        <v>2.889177259166049E-4</v>
      </c>
      <c r="S78" s="172">
        <v>1</v>
      </c>
      <c r="T78" s="168">
        <f t="shared" si="49"/>
        <v>2.889177259166049E-4</v>
      </c>
      <c r="Z78" s="67">
        <f t="shared" si="50"/>
        <v>9758.5</v>
      </c>
      <c r="AA78" s="251">
        <f t="shared" si="51"/>
        <v>-1.4555381270585935E-2</v>
      </c>
      <c r="AB78" s="251">
        <f t="shared" si="52"/>
        <v>-5.6423252078779615E-2</v>
      </c>
      <c r="AC78" s="251">
        <f t="shared" si="53"/>
        <v>-1.6997580001770984E-2</v>
      </c>
      <c r="AD78" s="251"/>
      <c r="AE78" s="251">
        <f t="shared" si="54"/>
        <v>5.9643346426018659E-6</v>
      </c>
      <c r="AF78" s="288">
        <f t="shared" si="55"/>
        <v>37816.910600000003</v>
      </c>
      <c r="AG78" s="289"/>
      <c r="AH78" s="67">
        <f t="shared" si="56"/>
        <v>3.9425672077008631E-2</v>
      </c>
      <c r="AI78" s="67">
        <f t="shared" si="57"/>
        <v>0.74647174826014906</v>
      </c>
      <c r="AJ78" s="67">
        <f t="shared" si="58"/>
        <v>0.99941712768046531</v>
      </c>
      <c r="AK78" s="67">
        <f t="shared" si="59"/>
        <v>5.6245168727887436E-2</v>
      </c>
      <c r="AL78" s="67">
        <f t="shared" si="60"/>
        <v>2.9232787194351637</v>
      </c>
      <c r="AM78" s="67">
        <f t="shared" si="61"/>
        <v>9.1247047284980027</v>
      </c>
      <c r="AN78" s="251">
        <f t="shared" si="75"/>
        <v>2.8576016264818271</v>
      </c>
      <c r="AO78" s="251">
        <f t="shared" si="75"/>
        <v>2.8575800157139306</v>
      </c>
      <c r="AP78" s="251">
        <f t="shared" si="75"/>
        <v>2.8576667043324644</v>
      </c>
      <c r="AQ78" s="251">
        <f t="shared" si="75"/>
        <v>2.8573189516277546</v>
      </c>
      <c r="AR78" s="251">
        <f t="shared" si="75"/>
        <v>2.8587137539396315</v>
      </c>
      <c r="AS78" s="251">
        <f t="shared" si="75"/>
        <v>2.8531158897609092</v>
      </c>
      <c r="AT78" s="251">
        <f t="shared" si="75"/>
        <v>2.8755281070970566</v>
      </c>
      <c r="AU78" s="251">
        <f t="shared" si="62"/>
        <v>2.7848333025276997</v>
      </c>
      <c r="AW78" s="67">
        <v>-3000</v>
      </c>
      <c r="AX78" s="67">
        <f t="shared" si="66"/>
        <v>5.7184487442358059E-4</v>
      </c>
      <c r="AY78" s="67">
        <f t="shared" si="67"/>
        <v>-3.0716252268444811E-2</v>
      </c>
      <c r="AZ78" s="67">
        <f t="shared" si="68"/>
        <v>3.1288097142868392E-2</v>
      </c>
      <c r="BA78" s="67">
        <f t="shared" si="69"/>
        <v>0.80284113373370047</v>
      </c>
      <c r="BB78" s="67">
        <f t="shared" si="70"/>
        <v>0.89771017146765408</v>
      </c>
      <c r="BC78" s="67">
        <f t="shared" si="71"/>
        <v>2.4328821805260628</v>
      </c>
      <c r="BD78" s="67">
        <f t="shared" si="72"/>
        <v>2.7029076954746021</v>
      </c>
      <c r="BE78" s="67">
        <f t="shared" si="73"/>
        <v>2.2423170705325544</v>
      </c>
      <c r="BF78" s="67">
        <f t="shared" si="73"/>
        <v>2.2423133780192228</v>
      </c>
      <c r="BG78" s="67">
        <f t="shared" si="73"/>
        <v>2.2423362310934234</v>
      </c>
      <c r="BH78" s="67">
        <f t="shared" si="73"/>
        <v>2.242194782187195</v>
      </c>
      <c r="BI78" s="67">
        <f t="shared" si="73"/>
        <v>2.2430698751054297</v>
      </c>
      <c r="BJ78" s="67">
        <f t="shared" si="73"/>
        <v>2.2376404259225904</v>
      </c>
      <c r="BK78" s="67">
        <f t="shared" si="73"/>
        <v>2.2707527023638239</v>
      </c>
      <c r="BL78" s="67">
        <f t="shared" si="74"/>
        <v>2.0390094970033998</v>
      </c>
    </row>
    <row r="79" spans="1:64" ht="12.95" customHeight="1" x14ac:dyDescent="0.2">
      <c r="A79" s="38" t="s">
        <v>120</v>
      </c>
      <c r="B79" s="223"/>
      <c r="C79" s="35">
        <v>52846.454400000002</v>
      </c>
      <c r="D79" s="35">
        <v>1.5E-3</v>
      </c>
      <c r="E79" s="168">
        <f t="shared" si="43"/>
        <v>9796.4408397878979</v>
      </c>
      <c r="F79" s="168">
        <f t="shared" si="44"/>
        <v>9796.5</v>
      </c>
      <c r="G79" s="168">
        <f t="shared" si="45"/>
        <v>-1.7193820000102278E-2</v>
      </c>
      <c r="K79" s="168">
        <f t="shared" si="76"/>
        <v>-1.7193820000102278E-2</v>
      </c>
      <c r="O79" s="173">
        <f t="shared" ca="1" si="64"/>
        <v>2.4794534821131059E-3</v>
      </c>
      <c r="P79" s="174">
        <f t="shared" si="46"/>
        <v>0</v>
      </c>
      <c r="Q79" s="205">
        <f t="shared" si="47"/>
        <v>37827.954400000002</v>
      </c>
      <c r="R79" s="173">
        <f t="shared" si="48"/>
        <v>2.9562744619591709E-4</v>
      </c>
      <c r="S79" s="172">
        <v>1</v>
      </c>
      <c r="T79" s="168">
        <f t="shared" si="49"/>
        <v>2.9562744619591709E-4</v>
      </c>
      <c r="Z79" s="67">
        <f t="shared" si="50"/>
        <v>9796.5</v>
      </c>
      <c r="AA79" s="251">
        <f t="shared" si="51"/>
        <v>-1.4626087261383466E-2</v>
      </c>
      <c r="AB79" s="251">
        <f t="shared" si="52"/>
        <v>-5.6622224549745956E-2</v>
      </c>
      <c r="AC79" s="251">
        <f t="shared" si="53"/>
        <v>-1.7193820000102278E-2</v>
      </c>
      <c r="AD79" s="251"/>
      <c r="AE79" s="251">
        <f t="shared" si="54"/>
        <v>6.593251417488408E-6</v>
      </c>
      <c r="AF79" s="288">
        <f t="shared" si="55"/>
        <v>37827.954400000002</v>
      </c>
      <c r="AG79" s="289"/>
      <c r="AH79" s="67">
        <f t="shared" si="56"/>
        <v>3.9428404549643678E-2</v>
      </c>
      <c r="AI79" s="67">
        <f t="shared" si="57"/>
        <v>0.74639468942905451</v>
      </c>
      <c r="AJ79" s="67">
        <f t="shared" si="58"/>
        <v>0.99936926766210543</v>
      </c>
      <c r="AK79" s="67">
        <f t="shared" si="59"/>
        <v>5.5896689398461277E-2</v>
      </c>
      <c r="AL79" s="67">
        <f t="shared" si="60"/>
        <v>2.9246530290864112</v>
      </c>
      <c r="AM79" s="67">
        <f t="shared" si="61"/>
        <v>9.1829698932357111</v>
      </c>
      <c r="AN79" s="251">
        <f t="shared" si="75"/>
        <v>2.8593796276059171</v>
      </c>
      <c r="AO79" s="251">
        <f t="shared" si="75"/>
        <v>2.8593580768932729</v>
      </c>
      <c r="AP79" s="251">
        <f t="shared" si="75"/>
        <v>2.859444479910707</v>
      </c>
      <c r="AQ79" s="251">
        <f t="shared" si="75"/>
        <v>2.8590980522514697</v>
      </c>
      <c r="AR79" s="251">
        <f t="shared" si="75"/>
        <v>2.8604868232896075</v>
      </c>
      <c r="AS79" s="251">
        <f t="shared" si="75"/>
        <v>2.8549160793201689</v>
      </c>
      <c r="AT79" s="251">
        <f t="shared" si="75"/>
        <v>2.8772087020909241</v>
      </c>
      <c r="AU79" s="251">
        <f t="shared" si="62"/>
        <v>2.7870546690370794</v>
      </c>
      <c r="AW79" s="67">
        <v>-2000</v>
      </c>
      <c r="AX79" s="67">
        <f t="shared" si="66"/>
        <v>1.3469812091465583E-5</v>
      </c>
      <c r="AY79" s="67">
        <f t="shared" si="67"/>
        <v>-3.243946147477355E-2</v>
      </c>
      <c r="AZ79" s="67">
        <f t="shared" si="68"/>
        <v>3.2452931286865015E-2</v>
      </c>
      <c r="BA79" s="67">
        <f t="shared" si="69"/>
        <v>0.79600173787426043</v>
      </c>
      <c r="BB79" s="67">
        <f t="shared" si="70"/>
        <v>0.91520817167743551</v>
      </c>
      <c r="BC79" s="67">
        <f t="shared" si="71"/>
        <v>2.4743619281474927</v>
      </c>
      <c r="BD79" s="67">
        <f t="shared" si="72"/>
        <v>2.8854247794060361</v>
      </c>
      <c r="BE79" s="67">
        <f t="shared" si="73"/>
        <v>2.2924262120123822</v>
      </c>
      <c r="BF79" s="67">
        <f t="shared" si="73"/>
        <v>2.2924209966205762</v>
      </c>
      <c r="BG79" s="67">
        <f t="shared" si="73"/>
        <v>2.2924513969538243</v>
      </c>
      <c r="BH79" s="67">
        <f t="shared" si="73"/>
        <v>2.2922741797087323</v>
      </c>
      <c r="BI79" s="67">
        <f t="shared" si="73"/>
        <v>2.2933067571257624</v>
      </c>
      <c r="BJ79" s="67">
        <f t="shared" si="73"/>
        <v>2.2872731612717416</v>
      </c>
      <c r="BK79" s="67">
        <f t="shared" si="73"/>
        <v>2.3219667732819427</v>
      </c>
      <c r="BL79" s="67">
        <f t="shared" si="74"/>
        <v>2.0974665104081343</v>
      </c>
    </row>
    <row r="80" spans="1:64" ht="12.95" customHeight="1" x14ac:dyDescent="0.2">
      <c r="A80" s="216" t="s">
        <v>98</v>
      </c>
      <c r="B80" s="146"/>
      <c r="C80" s="218">
        <v>52854.737302000001</v>
      </c>
      <c r="D80" s="218">
        <v>8.0000000000000007E-5</v>
      </c>
      <c r="E80" s="168">
        <f t="shared" si="43"/>
        <v>9824.9405122941225</v>
      </c>
      <c r="F80" s="168">
        <f t="shared" si="44"/>
        <v>9825</v>
      </c>
      <c r="G80" s="168">
        <f t="shared" si="45"/>
        <v>-1.7289000003074761E-2</v>
      </c>
      <c r="K80" s="168">
        <f t="shared" si="76"/>
        <v>-1.7289000003074761E-2</v>
      </c>
      <c r="O80" s="173">
        <f t="shared" ca="1" si="64"/>
        <v>2.369647696882235E-3</v>
      </c>
      <c r="P80" s="174">
        <f t="shared" si="46"/>
        <v>0</v>
      </c>
      <c r="Q80" s="205">
        <f t="shared" si="47"/>
        <v>37836.237302000001</v>
      </c>
      <c r="R80" s="173">
        <f t="shared" si="48"/>
        <v>2.989095211063191E-4</v>
      </c>
      <c r="S80" s="172">
        <v>1</v>
      </c>
      <c r="T80" s="168">
        <f t="shared" si="49"/>
        <v>2.989095211063191E-4</v>
      </c>
      <c r="Z80" s="67">
        <f t="shared" si="50"/>
        <v>9825</v>
      </c>
      <c r="AA80" s="251">
        <f t="shared" si="51"/>
        <v>-1.4679214887239368E-2</v>
      </c>
      <c r="AB80" s="251">
        <f t="shared" si="52"/>
        <v>-5.6719371935345771E-2</v>
      </c>
      <c r="AC80" s="251">
        <f t="shared" si="53"/>
        <v>-1.7289000003074761E-2</v>
      </c>
      <c r="AD80" s="251"/>
      <c r="AE80" s="251">
        <f t="shared" si="54"/>
        <v>6.8109783508359573E-6</v>
      </c>
      <c r="AF80" s="288">
        <f t="shared" si="55"/>
        <v>37836.237302000001</v>
      </c>
      <c r="AG80" s="289"/>
      <c r="AH80" s="67">
        <f t="shared" si="56"/>
        <v>3.9430371932271009E-2</v>
      </c>
      <c r="AI80" s="67">
        <f t="shared" si="57"/>
        <v>0.74633721997508795</v>
      </c>
      <c r="AJ80" s="67">
        <f t="shared" si="58"/>
        <v>0.99933214073905374</v>
      </c>
      <c r="AK80" s="67">
        <f t="shared" si="59"/>
        <v>5.5635307723843917E-2</v>
      </c>
      <c r="AL80" s="67">
        <f t="shared" si="60"/>
        <v>2.9256835754831991</v>
      </c>
      <c r="AM80" s="67">
        <f t="shared" si="61"/>
        <v>9.227145608319745</v>
      </c>
      <c r="AN80" s="251">
        <f t="shared" si="75"/>
        <v>2.86071300814262</v>
      </c>
      <c r="AO80" s="251">
        <f t="shared" si="75"/>
        <v>2.8606915032436522</v>
      </c>
      <c r="AP80" s="251">
        <f t="shared" si="75"/>
        <v>2.8607776893407948</v>
      </c>
      <c r="AQ80" s="251">
        <f t="shared" si="75"/>
        <v>2.8604322647370206</v>
      </c>
      <c r="AR80" s="251">
        <f t="shared" si="75"/>
        <v>2.8618164821634382</v>
      </c>
      <c r="AS80" s="251">
        <f t="shared" si="75"/>
        <v>2.8562661688846238</v>
      </c>
      <c r="AT80" s="251">
        <f t="shared" si="75"/>
        <v>2.8784688562495511</v>
      </c>
      <c r="AU80" s="251">
        <f t="shared" si="62"/>
        <v>2.7887206939191143</v>
      </c>
      <c r="AW80" s="67">
        <v>-1000</v>
      </c>
      <c r="AX80" s="67">
        <f t="shared" si="66"/>
        <v>-6.5204534187435909E-4</v>
      </c>
      <c r="AY80" s="67">
        <f t="shared" si="67"/>
        <v>-3.4179724799337598E-2</v>
      </c>
      <c r="AZ80" s="67">
        <f t="shared" si="68"/>
        <v>3.3527679457463239E-2</v>
      </c>
      <c r="BA80" s="67">
        <f t="shared" si="69"/>
        <v>0.78961724983238502</v>
      </c>
      <c r="BB80" s="67">
        <f t="shared" si="70"/>
        <v>0.93088235250734719</v>
      </c>
      <c r="BC80" s="67">
        <f t="shared" si="71"/>
        <v>2.5151584835203509</v>
      </c>
      <c r="BD80" s="67">
        <f t="shared" si="72"/>
        <v>3.0875788743876584</v>
      </c>
      <c r="BE80" s="67">
        <f t="shared" si="73"/>
        <v>2.3421210312313234</v>
      </c>
      <c r="BF80" s="67">
        <f t="shared" si="73"/>
        <v>2.342113985426014</v>
      </c>
      <c r="BG80" s="67">
        <f t="shared" si="73"/>
        <v>2.342152906056846</v>
      </c>
      <c r="BH80" s="67">
        <f t="shared" si="73"/>
        <v>2.3419378912162903</v>
      </c>
      <c r="BI80" s="67">
        <f t="shared" si="73"/>
        <v>2.3431251351387345</v>
      </c>
      <c r="BJ80" s="67">
        <f t="shared" si="73"/>
        <v>2.3365513188715723</v>
      </c>
      <c r="BK80" s="67">
        <f t="shared" si="73"/>
        <v>2.3724138953095593</v>
      </c>
      <c r="BL80" s="67">
        <f t="shared" si="74"/>
        <v>2.1559235238128682</v>
      </c>
    </row>
    <row r="81" spans="1:64" ht="12.95" customHeight="1" x14ac:dyDescent="0.2">
      <c r="A81" s="225" t="s">
        <v>99</v>
      </c>
      <c r="B81" s="226"/>
      <c r="C81" s="217">
        <v>52854.882893000002</v>
      </c>
      <c r="D81" s="217">
        <v>4.3999999999999999E-5</v>
      </c>
      <c r="E81" s="168">
        <f t="shared" si="43"/>
        <v>9825.4414594041882</v>
      </c>
      <c r="F81" s="168">
        <f t="shared" si="44"/>
        <v>9825.5</v>
      </c>
      <c r="G81" s="168">
        <f t="shared" si="45"/>
        <v>-1.7013739998219535E-2</v>
      </c>
      <c r="K81" s="168">
        <f t="shared" si="76"/>
        <v>-1.7013739998219535E-2</v>
      </c>
      <c r="O81" s="173">
        <f t="shared" ca="1" si="64"/>
        <v>2.3677212795974803E-3</v>
      </c>
      <c r="P81" s="174">
        <f t="shared" si="46"/>
        <v>0</v>
      </c>
      <c r="Q81" s="205">
        <f t="shared" si="47"/>
        <v>37836.382893000002</v>
      </c>
      <c r="R81" s="173">
        <f t="shared" si="48"/>
        <v>2.8946734872701527E-4</v>
      </c>
      <c r="S81" s="172">
        <v>1</v>
      </c>
      <c r="T81" s="168">
        <f t="shared" si="49"/>
        <v>2.8946734872701527E-4</v>
      </c>
      <c r="Z81" s="67">
        <f t="shared" si="50"/>
        <v>9825.5</v>
      </c>
      <c r="AA81" s="251">
        <f t="shared" si="51"/>
        <v>-1.4680147701541676E-2</v>
      </c>
      <c r="AB81" s="251">
        <f t="shared" si="52"/>
        <v>-5.6444145818926782E-2</v>
      </c>
      <c r="AC81" s="251">
        <f t="shared" si="53"/>
        <v>-1.7013739998219535E-2</v>
      </c>
      <c r="AD81" s="251"/>
      <c r="AE81" s="251">
        <f t="shared" si="54"/>
        <v>5.4456530071142416E-6</v>
      </c>
      <c r="AF81" s="288">
        <f t="shared" si="55"/>
        <v>37836.382893000002</v>
      </c>
      <c r="AG81" s="289"/>
      <c r="AH81" s="67">
        <f t="shared" si="56"/>
        <v>3.9430405820707247E-2</v>
      </c>
      <c r="AI81" s="67">
        <f t="shared" si="57"/>
        <v>0.74633621422225316</v>
      </c>
      <c r="AJ81" s="67">
        <f t="shared" si="58"/>
        <v>0.99933147996806726</v>
      </c>
      <c r="AK81" s="67">
        <f t="shared" si="59"/>
        <v>5.5630721911504671E-2</v>
      </c>
      <c r="AL81" s="67">
        <f t="shared" si="60"/>
        <v>2.9257016538281873</v>
      </c>
      <c r="AM81" s="67">
        <f t="shared" si="61"/>
        <v>9.2279243095397376</v>
      </c>
      <c r="AN81" s="251">
        <f t="shared" ref="AN81:AT90" si="77">$AU81+$AB$7*SIN(AO81)</f>
        <v>2.8607363998666635</v>
      </c>
      <c r="AO81" s="251">
        <f t="shared" si="77"/>
        <v>2.8607148957773494</v>
      </c>
      <c r="AP81" s="251">
        <f t="shared" si="77"/>
        <v>2.8608010780480897</v>
      </c>
      <c r="AQ81" s="251">
        <f t="shared" si="77"/>
        <v>2.8604556711125948</v>
      </c>
      <c r="AR81" s="251">
        <f t="shared" si="77"/>
        <v>2.861839808420878</v>
      </c>
      <c r="AS81" s="251">
        <f t="shared" si="77"/>
        <v>2.8562898542659743</v>
      </c>
      <c r="AT81" s="251">
        <f t="shared" si="77"/>
        <v>2.8784909619904542</v>
      </c>
      <c r="AU81" s="251">
        <f t="shared" si="62"/>
        <v>2.7887499224258168</v>
      </c>
      <c r="AW81" s="67">
        <v>0</v>
      </c>
      <c r="AX81" s="67">
        <f t="shared" si="66"/>
        <v>-1.4247811505742128E-3</v>
      </c>
      <c r="AY81" s="67">
        <f t="shared" si="67"/>
        <v>-3.5937042242136952E-2</v>
      </c>
      <c r="AZ81" s="67">
        <f t="shared" si="68"/>
        <v>3.4512261091562739E-2</v>
      </c>
      <c r="BA81" s="67">
        <f t="shared" si="69"/>
        <v>0.78367359752796317</v>
      </c>
      <c r="BB81" s="67">
        <f t="shared" si="70"/>
        <v>0.94480060741076288</v>
      </c>
      <c r="BC81" s="67">
        <f t="shared" si="71"/>
        <v>2.5553232377640058</v>
      </c>
      <c r="BD81" s="67">
        <f t="shared" si="72"/>
        <v>3.3131249447444207</v>
      </c>
      <c r="BE81" s="67">
        <f t="shared" si="73"/>
        <v>2.391429596681653</v>
      </c>
      <c r="BF81" s="67">
        <f t="shared" si="73"/>
        <v>2.3914204498715397</v>
      </c>
      <c r="BG81" s="67">
        <f t="shared" si="73"/>
        <v>2.3914685940826237</v>
      </c>
      <c r="BH81" s="67">
        <f t="shared" si="73"/>
        <v>2.3912151629107723</v>
      </c>
      <c r="BI81" s="67">
        <f t="shared" si="73"/>
        <v>2.3925485540334188</v>
      </c>
      <c r="BJ81" s="67">
        <f t="shared" si="73"/>
        <v>2.3855144010600582</v>
      </c>
      <c r="BK81" s="67">
        <f t="shared" si="73"/>
        <v>2.4221214322333617</v>
      </c>
      <c r="BL81" s="67">
        <f t="shared" si="74"/>
        <v>2.2143805372176022</v>
      </c>
    </row>
    <row r="82" spans="1:64" ht="12.95" customHeight="1" x14ac:dyDescent="0.2">
      <c r="A82" s="105" t="s">
        <v>122</v>
      </c>
      <c r="B82" s="147" t="s">
        <v>118</v>
      </c>
      <c r="C82" s="148">
        <v>52859.533100000001</v>
      </c>
      <c r="D82" s="148">
        <v>1E-4</v>
      </c>
      <c r="E82" s="168">
        <f t="shared" si="43"/>
        <v>9841.4418149059347</v>
      </c>
      <c r="F82" s="168">
        <f t="shared" si="44"/>
        <v>9841.5</v>
      </c>
      <c r="G82" s="168">
        <f t="shared" si="45"/>
        <v>-1.6910420003114268E-2</v>
      </c>
      <c r="K82" s="168">
        <f t="shared" si="76"/>
        <v>-1.6910420003114268E-2</v>
      </c>
      <c r="O82" s="173">
        <f t="shared" ca="1" si="64"/>
        <v>2.3060759264854139E-3</v>
      </c>
      <c r="P82" s="174">
        <f t="shared" si="46"/>
        <v>0</v>
      </c>
      <c r="Q82" s="205">
        <f t="shared" si="47"/>
        <v>37841.033100000001</v>
      </c>
      <c r="R82" s="173">
        <f t="shared" si="48"/>
        <v>2.8596230468172718E-4</v>
      </c>
      <c r="S82" s="172">
        <v>1</v>
      </c>
      <c r="T82" s="168">
        <f t="shared" si="49"/>
        <v>2.8596230468172718E-4</v>
      </c>
      <c r="Z82" s="67">
        <f t="shared" si="50"/>
        <v>9841.5</v>
      </c>
      <c r="AA82" s="251">
        <f t="shared" si="51"/>
        <v>-1.4710011425814309E-2</v>
      </c>
      <c r="AB82" s="251">
        <f t="shared" si="52"/>
        <v>-5.6341898838326229E-2</v>
      </c>
      <c r="AC82" s="251">
        <f t="shared" si="53"/>
        <v>-1.6910420003114268E-2</v>
      </c>
      <c r="AD82" s="251"/>
      <c r="AE82" s="251">
        <f t="shared" si="54"/>
        <v>4.8417979070552283E-6</v>
      </c>
      <c r="AF82" s="288">
        <f t="shared" si="55"/>
        <v>37841.033100000001</v>
      </c>
      <c r="AG82" s="289"/>
      <c r="AH82" s="67">
        <f t="shared" si="56"/>
        <v>3.9431478835211961E-2</v>
      </c>
      <c r="AI82" s="67">
        <f t="shared" si="57"/>
        <v>0.74630407533377174</v>
      </c>
      <c r="AJ82" s="67">
        <f t="shared" si="58"/>
        <v>0.99931016380383209</v>
      </c>
      <c r="AK82" s="67">
        <f t="shared" si="59"/>
        <v>5.5483972850194997E-2</v>
      </c>
      <c r="AL82" s="67">
        <f t="shared" si="60"/>
        <v>2.9262801351470484</v>
      </c>
      <c r="AM82" s="67">
        <f t="shared" si="61"/>
        <v>9.2529104099851072</v>
      </c>
      <c r="AN82" s="251">
        <f t="shared" si="77"/>
        <v>2.8614849183837121</v>
      </c>
      <c r="AO82" s="251">
        <f t="shared" si="77"/>
        <v>2.8614634403108008</v>
      </c>
      <c r="AP82" s="251">
        <f t="shared" si="77"/>
        <v>2.8615494997585493</v>
      </c>
      <c r="AQ82" s="251">
        <f t="shared" si="77"/>
        <v>2.8612046594958587</v>
      </c>
      <c r="AR82" s="251">
        <f t="shared" si="77"/>
        <v>2.8625862288386945</v>
      </c>
      <c r="AS82" s="251">
        <f t="shared" si="77"/>
        <v>2.8570477792018236</v>
      </c>
      <c r="AT82" s="251">
        <f t="shared" si="77"/>
        <v>2.8791983052527712</v>
      </c>
      <c r="AU82" s="251">
        <f t="shared" si="62"/>
        <v>2.7896852346402925</v>
      </c>
      <c r="AW82" s="67">
        <v>1000</v>
      </c>
      <c r="AX82" s="67">
        <f t="shared" si="66"/>
        <v>-2.3047148405465831E-3</v>
      </c>
      <c r="AY82" s="67">
        <f t="shared" si="67"/>
        <v>-3.7711413803171605E-2</v>
      </c>
      <c r="AZ82" s="67">
        <f t="shared" si="68"/>
        <v>3.5406698962625022E-2</v>
      </c>
      <c r="BA82" s="67">
        <f t="shared" si="69"/>
        <v>0.77815753039396196</v>
      </c>
      <c r="BB82" s="67">
        <f t="shared" si="70"/>
        <v>0.95702603525495522</v>
      </c>
      <c r="BC82" s="67">
        <f t="shared" si="71"/>
        <v>2.5949051163365353</v>
      </c>
      <c r="BD82" s="67">
        <f t="shared" si="72"/>
        <v>3.5668252192239769</v>
      </c>
      <c r="BE82" s="67">
        <f t="shared" ref="BE82:BK97" si="78">$BL82+$AB$7*SIN(BF82)</f>
        <v>2.4403791135750708</v>
      </c>
      <c r="BF82" s="67">
        <f t="shared" si="78"/>
        <v>2.4403676622895722</v>
      </c>
      <c r="BG82" s="67">
        <f t="shared" si="78"/>
        <v>2.4404253736623955</v>
      </c>
      <c r="BH82" s="67">
        <f t="shared" si="78"/>
        <v>2.4401344953614887</v>
      </c>
      <c r="BI82" s="67">
        <f t="shared" si="78"/>
        <v>2.4415998610634704</v>
      </c>
      <c r="BJ82" s="67">
        <f t="shared" si="78"/>
        <v>2.4341991725733982</v>
      </c>
      <c r="BK82" s="67">
        <f t="shared" si="78"/>
        <v>2.4711192744472128</v>
      </c>
      <c r="BL82" s="67">
        <f t="shared" si="74"/>
        <v>2.2728375506223362</v>
      </c>
    </row>
    <row r="83" spans="1:64" ht="12.95" customHeight="1" x14ac:dyDescent="0.2">
      <c r="A83" s="216" t="s">
        <v>102</v>
      </c>
      <c r="B83" s="146"/>
      <c r="C83" s="218">
        <v>52859.823960000002</v>
      </c>
      <c r="D83" s="218">
        <v>9.0000000000000006E-5</v>
      </c>
      <c r="E83" s="168">
        <f t="shared" si="43"/>
        <v>9842.442601193783</v>
      </c>
      <c r="F83" s="168">
        <f t="shared" si="44"/>
        <v>9842.5</v>
      </c>
      <c r="G83" s="168">
        <f t="shared" si="45"/>
        <v>-1.6681900000548922E-2</v>
      </c>
      <c r="K83" s="168">
        <f t="shared" si="76"/>
        <v>-1.6681900000548922E-2</v>
      </c>
      <c r="O83" s="173">
        <f t="shared" ca="1" si="64"/>
        <v>2.3022230919159115E-3</v>
      </c>
      <c r="P83" s="174">
        <f t="shared" si="46"/>
        <v>0</v>
      </c>
      <c r="Q83" s="205">
        <f t="shared" si="47"/>
        <v>37841.323960000002</v>
      </c>
      <c r="R83" s="173">
        <f t="shared" si="48"/>
        <v>2.782857876283141E-4</v>
      </c>
      <c r="S83" s="172">
        <v>1</v>
      </c>
      <c r="T83" s="168">
        <f t="shared" si="49"/>
        <v>2.782857876283141E-4</v>
      </c>
      <c r="Z83" s="67">
        <f t="shared" si="50"/>
        <v>9842.5</v>
      </c>
      <c r="AA83" s="251">
        <f t="shared" si="51"/>
        <v>-1.4711878788598615E-2</v>
      </c>
      <c r="AB83" s="251">
        <f t="shared" si="52"/>
        <v>-5.6113445164110168E-2</v>
      </c>
      <c r="AC83" s="251">
        <f t="shared" si="53"/>
        <v>-1.6681900000548922E-2</v>
      </c>
      <c r="AD83" s="251"/>
      <c r="AE83" s="251">
        <f t="shared" si="54"/>
        <v>3.8809835755341559E-6</v>
      </c>
      <c r="AF83" s="288">
        <f t="shared" si="55"/>
        <v>37841.323960000002</v>
      </c>
      <c r="AG83" s="289"/>
      <c r="AH83" s="67">
        <f t="shared" si="56"/>
        <v>3.9431545163561246E-2</v>
      </c>
      <c r="AI83" s="67">
        <f t="shared" si="57"/>
        <v>0.74630206956376266</v>
      </c>
      <c r="AJ83" s="67">
        <f t="shared" si="58"/>
        <v>0.99930882050155023</v>
      </c>
      <c r="AK83" s="67">
        <f t="shared" si="59"/>
        <v>5.5474800836630797E-2</v>
      </c>
      <c r="AL83" s="67">
        <f t="shared" si="60"/>
        <v>2.9263162885748875</v>
      </c>
      <c r="AM83" s="67">
        <f t="shared" si="61"/>
        <v>9.2544764109168334</v>
      </c>
      <c r="AN83" s="251">
        <f t="shared" si="77"/>
        <v>2.8615316997197824</v>
      </c>
      <c r="AO83" s="251">
        <f t="shared" si="77"/>
        <v>2.8615102232798164</v>
      </c>
      <c r="AP83" s="251">
        <f t="shared" si="77"/>
        <v>2.8615962750267867</v>
      </c>
      <c r="AQ83" s="251">
        <f t="shared" si="77"/>
        <v>2.8612514702640408</v>
      </c>
      <c r="AR83" s="251">
        <f t="shared" si="77"/>
        <v>2.8626328788396949</v>
      </c>
      <c r="AS83" s="251">
        <f t="shared" si="77"/>
        <v>2.8570951490429453</v>
      </c>
      <c r="AT83" s="251">
        <f t="shared" si="77"/>
        <v>2.879242511604565</v>
      </c>
      <c r="AU83" s="251">
        <f t="shared" si="62"/>
        <v>2.7897436916536971</v>
      </c>
      <c r="AW83" s="67">
        <v>2000</v>
      </c>
      <c r="AX83" s="67">
        <f t="shared" si="66"/>
        <v>-3.2917334626527683E-3</v>
      </c>
      <c r="AY83" s="67">
        <f t="shared" si="67"/>
        <v>-3.9502839482441564E-2</v>
      </c>
      <c r="AZ83" s="67">
        <f t="shared" si="68"/>
        <v>3.6211106019788795E-2</v>
      </c>
      <c r="BA83" s="67">
        <f t="shared" si="69"/>
        <v>0.7730566439496549</v>
      </c>
      <c r="BB83" s="67">
        <f t="shared" si="70"/>
        <v>0.96761704802647863</v>
      </c>
      <c r="BC83" s="67">
        <f t="shared" si="71"/>
        <v>2.6339507785268426</v>
      </c>
      <c r="BD83" s="67">
        <f t="shared" si="72"/>
        <v>3.8548126951958017</v>
      </c>
      <c r="BE83" s="67">
        <f t="shared" si="78"/>
        <v>2.4889959757395519</v>
      </c>
      <c r="BF83" s="67">
        <f t="shared" si="78"/>
        <v>2.4889821125175176</v>
      </c>
      <c r="BG83" s="67">
        <f t="shared" si="78"/>
        <v>2.48904930170292</v>
      </c>
      <c r="BH83" s="67">
        <f t="shared" si="78"/>
        <v>2.4887236319101458</v>
      </c>
      <c r="BI83" s="67">
        <f t="shared" si="78"/>
        <v>2.4903014171895634</v>
      </c>
      <c r="BJ83" s="67">
        <f t="shared" si="78"/>
        <v>2.4826396104073378</v>
      </c>
      <c r="BK83" s="67">
        <f t="shared" si="78"/>
        <v>2.5194397368391086</v>
      </c>
      <c r="BL83" s="67">
        <f t="shared" si="74"/>
        <v>2.3312945640270701</v>
      </c>
    </row>
    <row r="84" spans="1:64" ht="12.95" customHeight="1" x14ac:dyDescent="0.2">
      <c r="A84" s="105" t="s">
        <v>120</v>
      </c>
      <c r="B84" s="227"/>
      <c r="C84" s="132">
        <v>52897.460599999999</v>
      </c>
      <c r="D84" s="132">
        <v>4.3E-3</v>
      </c>
      <c r="E84" s="168">
        <f t="shared" si="43"/>
        <v>9971.9421309763002</v>
      </c>
      <c r="F84" s="168">
        <f t="shared" si="44"/>
        <v>9972</v>
      </c>
      <c r="G84" s="168">
        <f t="shared" si="45"/>
        <v>-1.6818560005049221E-2</v>
      </c>
      <c r="K84" s="168">
        <f t="shared" si="76"/>
        <v>-1.6818560005049221E-2</v>
      </c>
      <c r="O84" s="173">
        <f t="shared" ca="1" si="64"/>
        <v>1.803281015165123E-3</v>
      </c>
      <c r="P84" s="174">
        <f t="shared" si="46"/>
        <v>0</v>
      </c>
      <c r="Q84" s="205">
        <f t="shared" si="47"/>
        <v>37878.960599999999</v>
      </c>
      <c r="R84" s="173">
        <f t="shared" si="48"/>
        <v>2.8286396064344126E-4</v>
      </c>
      <c r="S84" s="172">
        <v>1</v>
      </c>
      <c r="T84" s="168">
        <f t="shared" si="49"/>
        <v>2.8286396064344126E-4</v>
      </c>
      <c r="Z84" s="67">
        <f t="shared" si="50"/>
        <v>9972</v>
      </c>
      <c r="AA84" s="251">
        <f t="shared" si="51"/>
        <v>-1.4954576856390935E-2</v>
      </c>
      <c r="AB84" s="251">
        <f t="shared" si="52"/>
        <v>-5.6257964207785227E-2</v>
      </c>
      <c r="AC84" s="251">
        <f t="shared" si="53"/>
        <v>-1.6818560005049221E-2</v>
      </c>
      <c r="AD84" s="251"/>
      <c r="AE84" s="251">
        <f t="shared" si="54"/>
        <v>3.4744331784820604E-6</v>
      </c>
      <c r="AF84" s="288">
        <f t="shared" si="55"/>
        <v>37878.960599999999</v>
      </c>
      <c r="AG84" s="289"/>
      <c r="AH84" s="67">
        <f t="shared" si="56"/>
        <v>3.9439404202736006E-2</v>
      </c>
      <c r="AI84" s="67">
        <f t="shared" si="57"/>
        <v>0.74604521381670019</v>
      </c>
      <c r="AJ84" s="67">
        <f t="shared" si="58"/>
        <v>0.99912389482102193</v>
      </c>
      <c r="AK84" s="67">
        <f t="shared" si="59"/>
        <v>5.4286830908501248E-2</v>
      </c>
      <c r="AL84" s="67">
        <f t="shared" si="60"/>
        <v>2.9309965265436162</v>
      </c>
      <c r="AM84" s="67">
        <f t="shared" si="61"/>
        <v>9.4617254846890564</v>
      </c>
      <c r="AN84" s="251">
        <f t="shared" si="77"/>
        <v>2.8675888266661298</v>
      </c>
      <c r="AO84" s="251">
        <f t="shared" si="77"/>
        <v>2.8675675685628068</v>
      </c>
      <c r="AP84" s="251">
        <f t="shared" si="77"/>
        <v>2.8676525989229189</v>
      </c>
      <c r="AQ84" s="251">
        <f t="shared" si="77"/>
        <v>2.8673124734981124</v>
      </c>
      <c r="AR84" s="251">
        <f t="shared" si="77"/>
        <v>2.8686727962941627</v>
      </c>
      <c r="AS84" s="251">
        <f t="shared" si="77"/>
        <v>2.8632290838659649</v>
      </c>
      <c r="AT84" s="251">
        <f t="shared" si="77"/>
        <v>2.884964667512123</v>
      </c>
      <c r="AU84" s="251">
        <f t="shared" si="62"/>
        <v>2.7973138748896105</v>
      </c>
      <c r="AW84" s="67">
        <v>3000</v>
      </c>
      <c r="AX84" s="67">
        <f t="shared" si="66"/>
        <v>-4.3856452420555775E-3</v>
      </c>
      <c r="AY84" s="67">
        <f t="shared" si="67"/>
        <v>-4.1311319279946822E-2</v>
      </c>
      <c r="AZ84" s="67">
        <f t="shared" si="68"/>
        <v>3.6925674037891244E-2</v>
      </c>
      <c r="BA84" s="67">
        <f t="shared" si="69"/>
        <v>0.76835939263474129</v>
      </c>
      <c r="BB84" s="67">
        <f t="shared" si="70"/>
        <v>0.97662750163261447</v>
      </c>
      <c r="BC84" s="67">
        <f t="shared" si="71"/>
        <v>2.6725048091306647</v>
      </c>
      <c r="BD84" s="67">
        <f t="shared" si="72"/>
        <v>4.1851242068418477</v>
      </c>
      <c r="BE84" s="67">
        <f t="shared" si="78"/>
        <v>2.5373058194135356</v>
      </c>
      <c r="BF84" s="67">
        <f t="shared" si="78"/>
        <v>2.5372895575373158</v>
      </c>
      <c r="BG84" s="67">
        <f t="shared" si="78"/>
        <v>2.5373656521675905</v>
      </c>
      <c r="BH84" s="67">
        <f t="shared" si="78"/>
        <v>2.5370095461112676</v>
      </c>
      <c r="BI84" s="67">
        <f t="shared" si="78"/>
        <v>2.5386752910074541</v>
      </c>
      <c r="BJ84" s="67">
        <f t="shared" si="78"/>
        <v>2.5308668990196237</v>
      </c>
      <c r="BK84" s="67">
        <f t="shared" si="78"/>
        <v>2.5671174483954626</v>
      </c>
      <c r="BL84" s="67">
        <f t="shared" si="74"/>
        <v>2.3897515774318046</v>
      </c>
    </row>
    <row r="85" spans="1:64" ht="12.95" customHeight="1" x14ac:dyDescent="0.2">
      <c r="A85" s="105" t="s">
        <v>120</v>
      </c>
      <c r="B85" s="226" t="s">
        <v>115</v>
      </c>
      <c r="C85" s="132">
        <v>52981.308299999997</v>
      </c>
      <c r="D85" s="132">
        <v>2.9999999999999997E-4</v>
      </c>
      <c r="E85" s="168">
        <f t="shared" ref="E85:E116" si="79">(C85-C$7)/C$8</f>
        <v>10260.443913370962</v>
      </c>
      <c r="F85" s="168">
        <f t="shared" ref="F85:F116" si="80">ROUND(2*E85,0)/2</f>
        <v>10260.5</v>
      </c>
      <c r="G85" s="168">
        <f t="shared" ref="G85:G116" si="81">C85-(C$7+F85*C$8)</f>
        <v>-1.6300540002703201E-2</v>
      </c>
      <c r="K85" s="168">
        <f t="shared" si="76"/>
        <v>-1.6300540002703201E-2</v>
      </c>
      <c r="O85" s="173">
        <f t="shared" ca="1" si="64"/>
        <v>6.9173824186317956E-4</v>
      </c>
      <c r="P85" s="174">
        <f t="shared" ref="P85:P116" si="82">G$2+G$3*F85+G$4*F85^2+G$5*SIN(RADIANS(G$6*F85+G$7))</f>
        <v>0</v>
      </c>
      <c r="Q85" s="205">
        <f t="shared" ref="Q85:Q116" si="83">C85-15018.5</f>
        <v>37962.808299999997</v>
      </c>
      <c r="R85" s="173">
        <f t="shared" ref="R85:R116" si="84">+(P85-G85)^2</f>
        <v>2.6570760437972726E-4</v>
      </c>
      <c r="S85" s="172">
        <v>1</v>
      </c>
      <c r="T85" s="168">
        <f t="shared" ref="T85:T116" si="85">+S85*R85</f>
        <v>2.6570760437972726E-4</v>
      </c>
      <c r="Z85" s="67">
        <f t="shared" ref="Z85:Z116" si="86">F85</f>
        <v>10260.5</v>
      </c>
      <c r="AA85" s="251">
        <f t="shared" ref="AA85:AA116" si="87">AB$3+AB$4*Z85+AB$5*Z85^2+AH85</f>
        <v>-1.5501495354824431E-2</v>
      </c>
      <c r="AB85" s="251">
        <f t="shared" ref="AB85:AB116" si="88">IF(S85&lt;&gt;0,G85-AH85, -9999)</f>
        <v>-5.575224494006676E-2</v>
      </c>
      <c r="AC85" s="251">
        <f t="shared" ref="AC85:AC116" si="89">+G85-P85</f>
        <v>-1.6300540002703201E-2</v>
      </c>
      <c r="AD85" s="251"/>
      <c r="AE85" s="251">
        <f t="shared" ref="AE85:AE116" si="90">+(G85-AA85)^2*S85</f>
        <v>6.3847234930370787E-7</v>
      </c>
      <c r="AF85" s="288">
        <f t="shared" ref="AF85:AF116" si="91">+C85-15018.5</f>
        <v>37962.808299999997</v>
      </c>
      <c r="AG85" s="289"/>
      <c r="AH85" s="67">
        <f t="shared" ref="AH85:AH116" si="92">$AB$6*($AB$11/AI85*AJ85+$AB$12)</f>
        <v>3.9451704937363559E-2</v>
      </c>
      <c r="AI85" s="67">
        <f t="shared" ref="AI85:AI116" si="93">1+$AB$7*COS(AL85)</f>
        <v>0.7454935858641919</v>
      </c>
      <c r="AJ85" s="67">
        <f t="shared" ref="AJ85:AJ116" si="94">SIN(AL85+RADIANS($AB$9))</f>
        <v>0.99863382992370942</v>
      </c>
      <c r="AK85" s="67">
        <f t="shared" ref="AK85:AK116" si="95">$AB$7*SIN(AL85)</f>
        <v>5.1638925233067234E-2</v>
      </c>
      <c r="AL85" s="67">
        <f t="shared" ref="AL85:AL116" si="96">2*ATAN(AM85)</f>
        <v>2.9414118020341</v>
      </c>
      <c r="AM85" s="67">
        <f t="shared" ref="AM85:AM116" si="97">SQRT((1+$AB$7)/(1-$AB$7))*TAN(AN85/2)</f>
        <v>9.957579812548266</v>
      </c>
      <c r="AN85" s="251">
        <f t="shared" si="77"/>
        <v>2.8810755339098399</v>
      </c>
      <c r="AO85" s="251">
        <f t="shared" si="77"/>
        <v>2.8810548110181293</v>
      </c>
      <c r="AP85" s="251">
        <f t="shared" si="77"/>
        <v>2.8811373950882713</v>
      </c>
      <c r="AQ85" s="251">
        <f t="shared" si="77"/>
        <v>2.8808082734136407</v>
      </c>
      <c r="AR85" s="251">
        <f t="shared" si="77"/>
        <v>2.8821197480090452</v>
      </c>
      <c r="AS85" s="251">
        <f t="shared" si="77"/>
        <v>2.8768910804089867</v>
      </c>
      <c r="AT85" s="251">
        <f t="shared" si="77"/>
        <v>2.8976945782538781</v>
      </c>
      <c r="AU85" s="251">
        <f t="shared" ref="AU85:AU116" si="98">RADIANS($AB$9)+$AB$18*(F85-AB$15)</f>
        <v>2.8141787232568762</v>
      </c>
      <c r="AW85" s="67">
        <v>4000</v>
      </c>
      <c r="AX85" s="67">
        <f t="shared" si="66"/>
        <v>-5.5861893306183158E-3</v>
      </c>
      <c r="AY85" s="67">
        <f t="shared" si="67"/>
        <v>-4.3136853195687386E-2</v>
      </c>
      <c r="AZ85" s="67">
        <f t="shared" si="68"/>
        <v>3.755066386506907E-2</v>
      </c>
      <c r="BA85" s="67">
        <f t="shared" si="69"/>
        <v>0.76405509384047554</v>
      </c>
      <c r="BB85" s="67">
        <f t="shared" si="70"/>
        <v>0.98410684096942291</v>
      </c>
      <c r="BC85" s="67">
        <f t="shared" si="71"/>
        <v>2.7106099021172017</v>
      </c>
      <c r="BD85" s="67">
        <f t="shared" si="72"/>
        <v>4.5685031266863527</v>
      </c>
      <c r="BE85" s="67">
        <f t="shared" si="78"/>
        <v>2.5853335783277234</v>
      </c>
      <c r="BF85" s="67">
        <f t="shared" si="78"/>
        <v>2.5853150697756022</v>
      </c>
      <c r="BG85" s="67">
        <f t="shared" si="78"/>
        <v>2.5853989922885687</v>
      </c>
      <c r="BH85" s="67">
        <f t="shared" si="78"/>
        <v>2.5850184310340807</v>
      </c>
      <c r="BI85" s="67">
        <f t="shared" si="78"/>
        <v>2.586743431760544</v>
      </c>
      <c r="BJ85" s="67">
        <f t="shared" si="78"/>
        <v>2.578909466608954</v>
      </c>
      <c r="BK85" s="67">
        <f t="shared" si="78"/>
        <v>2.6141892338998507</v>
      </c>
      <c r="BL85" s="67">
        <f t="shared" si="74"/>
        <v>2.4482085908365385</v>
      </c>
    </row>
    <row r="86" spans="1:64" ht="12.95" customHeight="1" x14ac:dyDescent="0.2">
      <c r="A86" s="132" t="s">
        <v>119</v>
      </c>
      <c r="B86" s="147" t="s">
        <v>118</v>
      </c>
      <c r="C86" s="148">
        <v>53168.762999999999</v>
      </c>
      <c r="D86" s="132">
        <v>1E-4</v>
      </c>
      <c r="E86" s="168">
        <f t="shared" si="79"/>
        <v>10905.434951506273</v>
      </c>
      <c r="F86" s="168">
        <f t="shared" si="80"/>
        <v>10905.5</v>
      </c>
      <c r="G86" s="168">
        <f t="shared" si="81"/>
        <v>-1.8905140001152176E-2</v>
      </c>
      <c r="K86" s="168">
        <f t="shared" si="76"/>
        <v>-1.8905140001152176E-2</v>
      </c>
      <c r="O86" s="173">
        <f t="shared" ca="1" si="64"/>
        <v>-1.7933400554669895E-3</v>
      </c>
      <c r="P86" s="174">
        <f t="shared" si="82"/>
        <v>0</v>
      </c>
      <c r="Q86" s="205">
        <f t="shared" si="83"/>
        <v>38150.262999999999</v>
      </c>
      <c r="R86" s="173">
        <f t="shared" si="84"/>
        <v>3.5740431846316412E-4</v>
      </c>
      <c r="S86" s="172">
        <v>1</v>
      </c>
      <c r="T86" s="168">
        <f t="shared" si="85"/>
        <v>3.5740431846316412E-4</v>
      </c>
      <c r="Z86" s="67">
        <f t="shared" si="86"/>
        <v>10905.5</v>
      </c>
      <c r="AA86" s="251">
        <f t="shared" si="87"/>
        <v>-1.6755314007217678E-2</v>
      </c>
      <c r="AB86" s="251">
        <f t="shared" si="88"/>
        <v>-5.8358407997827273E-2</v>
      </c>
      <c r="AC86" s="251">
        <f t="shared" si="89"/>
        <v>-1.8905140001152176E-2</v>
      </c>
      <c r="AD86" s="251"/>
      <c r="AE86" s="251">
        <f t="shared" si="90"/>
        <v>4.6217518041964537E-6</v>
      </c>
      <c r="AF86" s="288">
        <f t="shared" si="91"/>
        <v>38150.262999999999</v>
      </c>
      <c r="AG86" s="289"/>
      <c r="AH86" s="67">
        <f t="shared" si="92"/>
        <v>3.9453267996675097E-2</v>
      </c>
      <c r="AI86" s="67">
        <f t="shared" si="93"/>
        <v>0.74436268228410363</v>
      </c>
      <c r="AJ86" s="67">
        <f t="shared" si="94"/>
        <v>0.99715046927275541</v>
      </c>
      <c r="AK86" s="67">
        <f t="shared" si="95"/>
        <v>4.5712746871257003E-2</v>
      </c>
      <c r="AL86" s="67">
        <f t="shared" si="96"/>
        <v>2.9646441243754182</v>
      </c>
      <c r="AM86" s="67">
        <f t="shared" si="97"/>
        <v>11.273214984737535</v>
      </c>
      <c r="AN86" s="251">
        <f t="shared" si="77"/>
        <v>2.9111933439938906</v>
      </c>
      <c r="AO86" s="251">
        <f t="shared" si="77"/>
        <v>2.9111740571907663</v>
      </c>
      <c r="AP86" s="251">
        <f t="shared" si="77"/>
        <v>2.9112503405316805</v>
      </c>
      <c r="AQ86" s="251">
        <f t="shared" si="77"/>
        <v>2.9109486159808573</v>
      </c>
      <c r="AR86" s="251">
        <f t="shared" si="77"/>
        <v>2.9121419066155454</v>
      </c>
      <c r="AS86" s="251">
        <f t="shared" si="77"/>
        <v>2.9074205987489203</v>
      </c>
      <c r="AT86" s="251">
        <f t="shared" si="77"/>
        <v>2.9260707103682204</v>
      </c>
      <c r="AU86" s="251">
        <f t="shared" si="98"/>
        <v>2.8518834969029294</v>
      </c>
      <c r="AW86" s="67">
        <v>5000</v>
      </c>
      <c r="AX86" s="67">
        <f t="shared" si="66"/>
        <v>-6.893044151481717E-3</v>
      </c>
      <c r="AY86" s="67">
        <f t="shared" si="67"/>
        <v>-4.4979441229663256E-2</v>
      </c>
      <c r="AZ86" s="67">
        <f t="shared" si="68"/>
        <v>3.8086397078181539E-2</v>
      </c>
      <c r="BA86" s="67">
        <f t="shared" si="69"/>
        <v>0.7601339255162165</v>
      </c>
      <c r="BB86" s="67">
        <f t="shared" si="70"/>
        <v>0.99010025240348376</v>
      </c>
      <c r="BC86" s="67">
        <f t="shared" si="71"/>
        <v>2.7483070363027511</v>
      </c>
      <c r="BD86" s="67">
        <f t="shared" si="72"/>
        <v>5.0196454758541975</v>
      </c>
      <c r="BE86" s="67">
        <f t="shared" si="78"/>
        <v>2.633103539542144</v>
      </c>
      <c r="BF86" s="67">
        <f t="shared" si="78"/>
        <v>2.6330830840305275</v>
      </c>
      <c r="BG86" s="67">
        <f t="shared" si="78"/>
        <v>2.6331732602022453</v>
      </c>
      <c r="BH86" s="67">
        <f t="shared" si="78"/>
        <v>2.6327756930877975</v>
      </c>
      <c r="BI86" s="67">
        <f t="shared" si="78"/>
        <v>2.6345278189524071</v>
      </c>
      <c r="BJ86" s="67">
        <f t="shared" si="78"/>
        <v>2.6267930582034267</v>
      </c>
      <c r="BK86" s="67">
        <f t="shared" si="78"/>
        <v>2.6606939881303648</v>
      </c>
      <c r="BL86" s="67">
        <f t="shared" si="74"/>
        <v>2.5066656042412725</v>
      </c>
    </row>
    <row r="87" spans="1:64" ht="12.95" customHeight="1" x14ac:dyDescent="0.2">
      <c r="A87" s="228" t="s">
        <v>306</v>
      </c>
      <c r="B87" s="229" t="str">
        <f>IF(G87=INT(G87),"I","II")</f>
        <v>II</v>
      </c>
      <c r="C87" s="215">
        <v>53187.219400000002</v>
      </c>
      <c r="D87" s="215" t="s">
        <v>433</v>
      </c>
      <c r="E87" s="168">
        <f t="shared" si="79"/>
        <v>10968.939428034428</v>
      </c>
      <c r="F87" s="168">
        <f t="shared" si="80"/>
        <v>10969</v>
      </c>
      <c r="G87" s="168">
        <f t="shared" si="81"/>
        <v>-1.7604120002943091E-2</v>
      </c>
      <c r="J87" s="168">
        <f>G87</f>
        <v>-1.7604120002943091E-2</v>
      </c>
      <c r="O87" s="173">
        <f t="shared" ca="1" si="64"/>
        <v>-2.0379950506305006E-3</v>
      </c>
      <c r="P87" s="173">
        <f t="shared" si="82"/>
        <v>0</v>
      </c>
      <c r="Q87" s="205">
        <f t="shared" si="83"/>
        <v>38168.719400000002</v>
      </c>
      <c r="R87" s="173">
        <f t="shared" si="84"/>
        <v>3.0990504107802105E-4</v>
      </c>
      <c r="S87" s="172">
        <v>1</v>
      </c>
      <c r="T87" s="168">
        <f t="shared" si="85"/>
        <v>3.0990504107802105E-4</v>
      </c>
      <c r="Z87" s="67">
        <f t="shared" si="86"/>
        <v>10969</v>
      </c>
      <c r="AA87" s="251">
        <f t="shared" si="87"/>
        <v>-1.6881069171145818E-2</v>
      </c>
      <c r="AB87" s="251">
        <f t="shared" si="88"/>
        <v>-5.705560830888326E-2</v>
      </c>
      <c r="AC87" s="251">
        <f t="shared" si="89"/>
        <v>-1.7604120002943091E-2</v>
      </c>
      <c r="AD87" s="251"/>
      <c r="AE87" s="251">
        <f t="shared" si="90"/>
        <v>5.2280250536272807E-7</v>
      </c>
      <c r="AF87" s="288">
        <f t="shared" si="91"/>
        <v>38168.719400000002</v>
      </c>
      <c r="AG87" s="289"/>
      <c r="AH87" s="67">
        <f t="shared" si="92"/>
        <v>3.9451488305940169E-2</v>
      </c>
      <c r="AI87" s="67">
        <f t="shared" si="93"/>
        <v>0.74425896417888615</v>
      </c>
      <c r="AJ87" s="67">
        <f t="shared" si="94"/>
        <v>0.99697560687355347</v>
      </c>
      <c r="AK87" s="67">
        <f t="shared" si="95"/>
        <v>4.5128882466083299E-2</v>
      </c>
      <c r="AL87" s="67">
        <f t="shared" si="96"/>
        <v>2.9669276162261387</v>
      </c>
      <c r="AM87" s="67">
        <f t="shared" si="97"/>
        <v>11.42136283820369</v>
      </c>
      <c r="AN87" s="251">
        <f t="shared" si="77"/>
        <v>2.9141560159549642</v>
      </c>
      <c r="AO87" s="251">
        <f t="shared" si="77"/>
        <v>2.9141368880430911</v>
      </c>
      <c r="AP87" s="251">
        <f t="shared" si="77"/>
        <v>2.9142124907361935</v>
      </c>
      <c r="AQ87" s="251">
        <f t="shared" si="77"/>
        <v>2.9139136648666519</v>
      </c>
      <c r="AR87" s="251">
        <f t="shared" si="77"/>
        <v>2.9150946782828084</v>
      </c>
      <c r="AS87" s="251">
        <f t="shared" si="77"/>
        <v>2.9104252084214588</v>
      </c>
      <c r="AT87" s="251">
        <f t="shared" si="77"/>
        <v>2.9288584106693349</v>
      </c>
      <c r="AU87" s="251">
        <f t="shared" si="98"/>
        <v>2.8555955172541303</v>
      </c>
      <c r="AW87" s="67">
        <v>6000</v>
      </c>
      <c r="AX87" s="67">
        <f t="shared" si="66"/>
        <v>-8.3058345027340122E-3</v>
      </c>
      <c r="AY87" s="67">
        <f t="shared" si="67"/>
        <v>-4.6839083381874431E-2</v>
      </c>
      <c r="AZ87" s="67">
        <f t="shared" si="68"/>
        <v>3.8533248879140419E-2</v>
      </c>
      <c r="BA87" s="67">
        <f t="shared" si="69"/>
        <v>0.7565869192698611</v>
      </c>
      <c r="BB87" s="67">
        <f t="shared" si="70"/>
        <v>0.99464881841056285</v>
      </c>
      <c r="BC87" s="67">
        <f t="shared" si="71"/>
        <v>2.7856356431925491</v>
      </c>
      <c r="BD87" s="67">
        <f t="shared" si="72"/>
        <v>5.5592041919062041</v>
      </c>
      <c r="BE87" s="67">
        <f t="shared" si="78"/>
        <v>2.6806393995579594</v>
      </c>
      <c r="BF87" s="67">
        <f t="shared" si="78"/>
        <v>2.6806174432501533</v>
      </c>
      <c r="BG87" s="67">
        <f t="shared" si="78"/>
        <v>2.6807118420967839</v>
      </c>
      <c r="BH87" s="67">
        <f t="shared" si="78"/>
        <v>2.680305952738451</v>
      </c>
      <c r="BI87" s="67">
        <f t="shared" si="78"/>
        <v>2.6820505869859286</v>
      </c>
      <c r="BJ87" s="67">
        <f t="shared" si="78"/>
        <v>2.6745408413822971</v>
      </c>
      <c r="BK87" s="67">
        <f t="shared" si="78"/>
        <v>2.7066725429853538</v>
      </c>
      <c r="BL87" s="67">
        <f t="shared" si="74"/>
        <v>2.5651226176460065</v>
      </c>
    </row>
    <row r="88" spans="1:64" ht="12.95" customHeight="1" x14ac:dyDescent="0.2">
      <c r="A88" s="292" t="s">
        <v>573</v>
      </c>
      <c r="B88" s="293" t="s">
        <v>115</v>
      </c>
      <c r="C88" s="292">
        <v>53234.296399999999</v>
      </c>
      <c r="D88" s="292">
        <v>2.0000000000000001E-4</v>
      </c>
      <c r="E88" s="168">
        <f t="shared" si="79"/>
        <v>11130.921192707674</v>
      </c>
      <c r="F88" s="168">
        <f t="shared" si="80"/>
        <v>11131</v>
      </c>
      <c r="G88" s="168">
        <f t="shared" si="81"/>
        <v>-2.2903880002559163E-2</v>
      </c>
      <c r="K88" s="168">
        <f t="shared" ref="K88:K102" si="99">G88</f>
        <v>-2.2903880002559163E-2</v>
      </c>
      <c r="O88" s="173">
        <f t="shared" ca="1" si="64"/>
        <v>-2.6621542508901697E-3</v>
      </c>
      <c r="P88" s="174">
        <f t="shared" si="82"/>
        <v>0</v>
      </c>
      <c r="Q88" s="205">
        <f t="shared" si="83"/>
        <v>38215.796399999999</v>
      </c>
      <c r="R88" s="173">
        <f t="shared" si="84"/>
        <v>5.2458771917162955E-4</v>
      </c>
      <c r="S88" s="172">
        <v>1</v>
      </c>
      <c r="T88" s="168">
        <f t="shared" si="85"/>
        <v>5.2458771917162955E-4</v>
      </c>
      <c r="Z88" s="67">
        <f t="shared" si="86"/>
        <v>11131</v>
      </c>
      <c r="AA88" s="251">
        <f t="shared" si="87"/>
        <v>-1.7203771664486944E-2</v>
      </c>
      <c r="AB88" s="251">
        <f t="shared" si="88"/>
        <v>-6.2349261201521775E-2</v>
      </c>
      <c r="AC88" s="251">
        <f t="shared" si="89"/>
        <v>-2.2903880002559163E-2</v>
      </c>
      <c r="AD88" s="251"/>
      <c r="AE88" s="251">
        <f t="shared" si="90"/>
        <v>3.2491235065760427E-5</v>
      </c>
      <c r="AF88" s="288">
        <f t="shared" si="91"/>
        <v>38215.796399999999</v>
      </c>
      <c r="AG88" s="289"/>
      <c r="AH88" s="67">
        <f t="shared" si="92"/>
        <v>3.9445381198962612E-2</v>
      </c>
      <c r="AI88" s="67">
        <f t="shared" si="93"/>
        <v>0.74400052661222404</v>
      </c>
      <c r="AJ88" s="67">
        <f t="shared" si="94"/>
        <v>0.9965061924361629</v>
      </c>
      <c r="AK88" s="67">
        <f t="shared" si="95"/>
        <v>4.3639008474931948E-2</v>
      </c>
      <c r="AL88" s="67">
        <f t="shared" si="96"/>
        <v>2.9727503711376175</v>
      </c>
      <c r="AM88" s="67">
        <f t="shared" si="97"/>
        <v>11.817220342911384</v>
      </c>
      <c r="AN88" s="251">
        <f t="shared" si="77"/>
        <v>2.9217124803705135</v>
      </c>
      <c r="AO88" s="251">
        <f t="shared" si="77"/>
        <v>2.9216937716907063</v>
      </c>
      <c r="AP88" s="251">
        <f t="shared" si="77"/>
        <v>2.9217675904050977</v>
      </c>
      <c r="AQ88" s="251">
        <f t="shared" si="77"/>
        <v>2.9214763173111424</v>
      </c>
      <c r="AR88" s="251">
        <f t="shared" si="77"/>
        <v>2.9226255095162208</v>
      </c>
      <c r="AS88" s="251">
        <f t="shared" si="77"/>
        <v>2.9180897494974545</v>
      </c>
      <c r="AT88" s="251">
        <f t="shared" si="77"/>
        <v>2.9359657959996222</v>
      </c>
      <c r="AU88" s="251">
        <f t="shared" si="98"/>
        <v>2.8650655534256972</v>
      </c>
      <c r="AW88" s="67">
        <v>7000</v>
      </c>
      <c r="AX88" s="67">
        <f t="shared" si="66"/>
        <v>-9.8241375648637982E-3</v>
      </c>
      <c r="AY88" s="67">
        <f t="shared" si="67"/>
        <v>-4.8715779652320906E-2</v>
      </c>
      <c r="AZ88" s="67">
        <f t="shared" si="68"/>
        <v>3.8891642087457108E-2</v>
      </c>
      <c r="BA88" s="67">
        <f t="shared" si="69"/>
        <v>0.75340595050084724</v>
      </c>
      <c r="BB88" s="67">
        <f t="shared" si="70"/>
        <v>0.99778967040403299</v>
      </c>
      <c r="BC88" s="67">
        <f t="shared" si="71"/>
        <v>2.822633767254267</v>
      </c>
      <c r="BD88" s="67">
        <f t="shared" si="72"/>
        <v>6.2171504543137548</v>
      </c>
      <c r="BE88" s="67">
        <f t="shared" si="78"/>
        <v>2.7279643202644848</v>
      </c>
      <c r="BF88" s="67">
        <f t="shared" si="78"/>
        <v>2.7279414435668947</v>
      </c>
      <c r="BG88" s="67">
        <f t="shared" si="78"/>
        <v>2.7280376471319405</v>
      </c>
      <c r="BH88" s="67">
        <f t="shared" si="78"/>
        <v>2.7276330540964042</v>
      </c>
      <c r="BI88" s="67">
        <f t="shared" si="78"/>
        <v>2.7293341240665376</v>
      </c>
      <c r="BJ88" s="67">
        <f t="shared" si="78"/>
        <v>2.7221735406203247</v>
      </c>
      <c r="BK88" s="67">
        <f t="shared" si="78"/>
        <v>2.7521675279914701</v>
      </c>
      <c r="BL88" s="67">
        <f t="shared" si="74"/>
        <v>2.6235796310507404</v>
      </c>
    </row>
    <row r="89" spans="1:64" ht="12.95" customHeight="1" x14ac:dyDescent="0.2">
      <c r="A89" s="292" t="s">
        <v>573</v>
      </c>
      <c r="B89" s="293" t="s">
        <v>118</v>
      </c>
      <c r="C89" s="292">
        <v>53234.442199999998</v>
      </c>
      <c r="D89" s="292">
        <v>2.9999999999999997E-4</v>
      </c>
      <c r="E89" s="168">
        <f t="shared" si="79"/>
        <v>11131.422858941485</v>
      </c>
      <c r="F89" s="168">
        <f t="shared" si="80"/>
        <v>11131.5</v>
      </c>
      <c r="G89" s="168">
        <f t="shared" si="81"/>
        <v>-2.2419620006985497E-2</v>
      </c>
      <c r="K89" s="168">
        <f t="shared" si="99"/>
        <v>-2.2419620006985497E-2</v>
      </c>
      <c r="O89" s="173">
        <f t="shared" ca="1" si="64"/>
        <v>-2.6640806681749243E-3</v>
      </c>
      <c r="P89" s="174">
        <f t="shared" si="82"/>
        <v>0</v>
      </c>
      <c r="Q89" s="205">
        <f t="shared" si="83"/>
        <v>38215.942199999998</v>
      </c>
      <c r="R89" s="173">
        <f t="shared" si="84"/>
        <v>5.0263936125762433E-4</v>
      </c>
      <c r="S89" s="172">
        <v>1</v>
      </c>
      <c r="T89" s="168">
        <f t="shared" si="85"/>
        <v>5.0263936125762433E-4</v>
      </c>
      <c r="Z89" s="67">
        <f t="shared" si="86"/>
        <v>11131.5</v>
      </c>
      <c r="AA89" s="251">
        <f t="shared" si="87"/>
        <v>-1.7204771835536564E-2</v>
      </c>
      <c r="AB89" s="251">
        <f t="shared" si="88"/>
        <v>-6.1864978873976254E-2</v>
      </c>
      <c r="AC89" s="251">
        <f t="shared" si="89"/>
        <v>-2.2419620006985497E-2</v>
      </c>
      <c r="AD89" s="251"/>
      <c r="AE89" s="251">
        <f t="shared" si="90"/>
        <v>2.7194641451264274E-5</v>
      </c>
      <c r="AF89" s="288">
        <f t="shared" si="91"/>
        <v>38215.942199999998</v>
      </c>
      <c r="AG89" s="289"/>
      <c r="AH89" s="67">
        <f t="shared" si="92"/>
        <v>3.9445358866990757E-2</v>
      </c>
      <c r="AI89" s="67">
        <f t="shared" si="93"/>
        <v>0.7439997426684527</v>
      </c>
      <c r="AJ89" s="67">
        <f t="shared" si="94"/>
        <v>0.99650469183841683</v>
      </c>
      <c r="AK89" s="67">
        <f t="shared" si="95"/>
        <v>4.3634409376950768E-2</v>
      </c>
      <c r="AL89" s="67">
        <f t="shared" si="96"/>
        <v>2.9727683363735546</v>
      </c>
      <c r="AM89" s="67">
        <f t="shared" si="97"/>
        <v>11.818483852576811</v>
      </c>
      <c r="AN89" s="251">
        <f t="shared" si="77"/>
        <v>2.9217357987454471</v>
      </c>
      <c r="AO89" s="251">
        <f t="shared" si="77"/>
        <v>2.9217170913901893</v>
      </c>
      <c r="AP89" s="251">
        <f t="shared" si="77"/>
        <v>2.9217909044937156</v>
      </c>
      <c r="AQ89" s="251">
        <f t="shared" si="77"/>
        <v>2.9214996550579588</v>
      </c>
      <c r="AR89" s="251">
        <f t="shared" si="77"/>
        <v>2.922648747950789</v>
      </c>
      <c r="AS89" s="251">
        <f t="shared" si="77"/>
        <v>2.9181134038251955</v>
      </c>
      <c r="AT89" s="251">
        <f t="shared" si="77"/>
        <v>2.9359877224223276</v>
      </c>
      <c r="AU89" s="251">
        <f t="shared" si="98"/>
        <v>2.8650947819323993</v>
      </c>
      <c r="AW89" s="67">
        <v>8000</v>
      </c>
      <c r="AX89" s="67">
        <f t="shared" si="66"/>
        <v>-1.1447487935168123E-2</v>
      </c>
      <c r="AY89" s="67">
        <f t="shared" si="67"/>
        <v>-5.0609530041002687E-2</v>
      </c>
      <c r="AZ89" s="67">
        <f t="shared" si="68"/>
        <v>3.9162042105834564E-2</v>
      </c>
      <c r="BA89" s="67">
        <f t="shared" si="69"/>
        <v>0.75058372679062535</v>
      </c>
      <c r="BB89" s="67">
        <f t="shared" si="70"/>
        <v>0.99955613682719013</v>
      </c>
      <c r="BC89" s="67">
        <f t="shared" si="71"/>
        <v>2.859338218963142</v>
      </c>
      <c r="BD89" s="67">
        <f t="shared" si="72"/>
        <v>7.0387004233908623</v>
      </c>
      <c r="BE89" s="67">
        <f t="shared" si="78"/>
        <v>2.7751009843233909</v>
      </c>
      <c r="BF89" s="67">
        <f t="shared" si="78"/>
        <v>2.7750778790948489</v>
      </c>
      <c r="BG89" s="67">
        <f t="shared" si="78"/>
        <v>2.7751731786291041</v>
      </c>
      <c r="BH89" s="67">
        <f t="shared" si="78"/>
        <v>2.7747800849009683</v>
      </c>
      <c r="BI89" s="67">
        <f t="shared" si="78"/>
        <v>2.7764011453240922</v>
      </c>
      <c r="BJ89" s="67">
        <f t="shared" si="78"/>
        <v>2.7697095964659981</v>
      </c>
      <c r="BK89" s="67">
        <f t="shared" si="78"/>
        <v>2.7972232246705788</v>
      </c>
      <c r="BL89" s="67">
        <f t="shared" si="74"/>
        <v>2.6820366444554748</v>
      </c>
    </row>
    <row r="90" spans="1:64" ht="12.95" customHeight="1" x14ac:dyDescent="0.2">
      <c r="A90" s="292" t="s">
        <v>573</v>
      </c>
      <c r="B90" s="293" t="s">
        <v>115</v>
      </c>
      <c r="C90" s="292">
        <v>53234.587299999999</v>
      </c>
      <c r="D90" s="292">
        <v>2.9999999999999997E-4</v>
      </c>
      <c r="E90" s="168">
        <f t="shared" si="79"/>
        <v>11131.92211662686</v>
      </c>
      <c r="F90" s="168">
        <f t="shared" si="80"/>
        <v>11132</v>
      </c>
      <c r="G90" s="168">
        <f t="shared" si="81"/>
        <v>-2.2635360001004301E-2</v>
      </c>
      <c r="K90" s="168">
        <f t="shared" si="99"/>
        <v>-2.2635360001004301E-2</v>
      </c>
      <c r="O90" s="173">
        <f t="shared" ca="1" si="64"/>
        <v>-2.6660070854596721E-3</v>
      </c>
      <c r="P90" s="174">
        <f t="shared" si="82"/>
        <v>0</v>
      </c>
      <c r="Q90" s="205">
        <f t="shared" si="83"/>
        <v>38216.087299999999</v>
      </c>
      <c r="R90" s="173">
        <f t="shared" si="84"/>
        <v>5.123595223750654E-4</v>
      </c>
      <c r="S90" s="172">
        <v>1</v>
      </c>
      <c r="T90" s="168">
        <f t="shared" si="85"/>
        <v>5.123595223750654E-4</v>
      </c>
      <c r="Z90" s="67">
        <f t="shared" si="86"/>
        <v>11132</v>
      </c>
      <c r="AA90" s="251">
        <f t="shared" si="87"/>
        <v>-1.7205772032274372E-2</v>
      </c>
      <c r="AB90" s="251">
        <f t="shared" si="88"/>
        <v>-6.2080696514598542E-2</v>
      </c>
      <c r="AC90" s="251">
        <f t="shared" si="89"/>
        <v>-2.2635360001004301E-2</v>
      </c>
      <c r="AD90" s="251"/>
      <c r="AE90" s="251">
        <f t="shared" si="90"/>
        <v>2.9480425510176799E-5</v>
      </c>
      <c r="AF90" s="288">
        <f t="shared" si="91"/>
        <v>38216.087299999999</v>
      </c>
      <c r="AG90" s="289"/>
      <c r="AH90" s="67">
        <f t="shared" si="92"/>
        <v>3.9445336513594241E-2</v>
      </c>
      <c r="AI90" s="67">
        <f t="shared" si="93"/>
        <v>0.74399895880895839</v>
      </c>
      <c r="AJ90" s="67">
        <f t="shared" si="94"/>
        <v>0.99650319092221518</v>
      </c>
      <c r="AK90" s="67">
        <f t="shared" si="95"/>
        <v>4.3629810274586504E-2</v>
      </c>
      <c r="AL90" s="67">
        <f t="shared" si="96"/>
        <v>2.9727863015716016</v>
      </c>
      <c r="AM90" s="67">
        <f t="shared" si="97"/>
        <v>11.819747627875765</v>
      </c>
      <c r="AN90" s="251">
        <f t="shared" si="77"/>
        <v>2.9217591170957697</v>
      </c>
      <c r="AO90" s="251">
        <f t="shared" si="77"/>
        <v>2.9217404110652487</v>
      </c>
      <c r="AP90" s="251">
        <f t="shared" si="77"/>
        <v>2.9218142185572686</v>
      </c>
      <c r="AQ90" s="251">
        <f t="shared" si="77"/>
        <v>2.9215229927818314</v>
      </c>
      <c r="AR90" s="251">
        <f t="shared" si="77"/>
        <v>2.9226719863557102</v>
      </c>
      <c r="AS90" s="251">
        <f t="shared" si="77"/>
        <v>2.9181370581428436</v>
      </c>
      <c r="AT90" s="251">
        <f t="shared" si="77"/>
        <v>2.9360096487844691</v>
      </c>
      <c r="AU90" s="251">
        <f t="shared" si="98"/>
        <v>2.8651240104391018</v>
      </c>
      <c r="AW90" s="67">
        <v>9000</v>
      </c>
      <c r="AX90" s="67">
        <f t="shared" si="66"/>
        <v>-1.31753817917259E-2</v>
      </c>
      <c r="AY90" s="67">
        <f t="shared" si="67"/>
        <v>-5.2520334547919774E-2</v>
      </c>
      <c r="AZ90" s="67">
        <f t="shared" si="68"/>
        <v>3.9344952756193874E-2</v>
      </c>
      <c r="BA90" s="67">
        <f t="shared" si="69"/>
        <v>0.7481137755163807</v>
      </c>
      <c r="BB90" s="67">
        <f t="shared" si="70"/>
        <v>0.9999778844223135</v>
      </c>
      <c r="BC90" s="67">
        <f t="shared" si="71"/>
        <v>2.8957847210216565</v>
      </c>
      <c r="BD90" s="67">
        <f t="shared" si="72"/>
        <v>8.0954246145480173</v>
      </c>
      <c r="BE90" s="67">
        <f t="shared" si="78"/>
        <v>2.8220716496420022</v>
      </c>
      <c r="BF90" s="67">
        <f t="shared" si="78"/>
        <v>2.822049087027878</v>
      </c>
      <c r="BG90" s="67">
        <f t="shared" si="78"/>
        <v>2.8221406003213367</v>
      </c>
      <c r="BH90" s="67">
        <f t="shared" si="78"/>
        <v>2.8217694079399913</v>
      </c>
      <c r="BI90" s="67">
        <f t="shared" si="78"/>
        <v>2.823274740738325</v>
      </c>
      <c r="BJ90" s="67">
        <f t="shared" si="78"/>
        <v>2.8171653460264929</v>
      </c>
      <c r="BK90" s="67">
        <f t="shared" si="78"/>
        <v>2.8418854152630311</v>
      </c>
      <c r="BL90" s="67">
        <f t="shared" si="74"/>
        <v>2.7404936578602088</v>
      </c>
    </row>
    <row r="91" spans="1:64" ht="12.95" customHeight="1" x14ac:dyDescent="0.2">
      <c r="A91" s="292" t="s">
        <v>573</v>
      </c>
      <c r="B91" s="293" t="s">
        <v>115</v>
      </c>
      <c r="C91" s="292">
        <v>53238.365400000002</v>
      </c>
      <c r="D91" s="292">
        <v>2.9999999999999997E-4</v>
      </c>
      <c r="E91" s="168">
        <f t="shared" si="79"/>
        <v>11144.921740755681</v>
      </c>
      <c r="F91" s="168">
        <f t="shared" si="80"/>
        <v>11145</v>
      </c>
      <c r="G91" s="168">
        <f t="shared" si="81"/>
        <v>-2.2744599998986814E-2</v>
      </c>
      <c r="K91" s="168">
        <f t="shared" si="99"/>
        <v>-2.2744599998986814E-2</v>
      </c>
      <c r="O91" s="173">
        <f t="shared" ca="1" si="64"/>
        <v>-2.7160939348632243E-3</v>
      </c>
      <c r="P91" s="174">
        <f t="shared" si="82"/>
        <v>0</v>
      </c>
      <c r="Q91" s="205">
        <f t="shared" si="83"/>
        <v>38219.865400000002</v>
      </c>
      <c r="R91" s="173">
        <f t="shared" si="84"/>
        <v>5.1731682911391097E-4</v>
      </c>
      <c r="S91" s="172">
        <v>1</v>
      </c>
      <c r="T91" s="168">
        <f t="shared" si="85"/>
        <v>5.1731682911391097E-4</v>
      </c>
      <c r="Z91" s="67">
        <f t="shared" si="86"/>
        <v>11145</v>
      </c>
      <c r="AA91" s="251">
        <f t="shared" si="87"/>
        <v>-1.7231786163763578E-2</v>
      </c>
      <c r="AB91" s="251">
        <f t="shared" si="88"/>
        <v>-6.2189347804464307E-2</v>
      </c>
      <c r="AC91" s="251">
        <f t="shared" si="89"/>
        <v>-2.2744599998986814E-2</v>
      </c>
      <c r="AD91" s="251"/>
      <c r="AE91" s="251">
        <f t="shared" si="90"/>
        <v>3.0391116381828725E-5</v>
      </c>
      <c r="AF91" s="288">
        <f t="shared" si="91"/>
        <v>38219.865400000002</v>
      </c>
      <c r="AG91" s="289"/>
      <c r="AH91" s="67">
        <f t="shared" si="92"/>
        <v>3.9444747805477492E-2</v>
      </c>
      <c r="AI91" s="67">
        <f t="shared" si="93"/>
        <v>0.74397860804191973</v>
      </c>
      <c r="AJ91" s="67">
        <f t="shared" si="94"/>
        <v>0.99646405533015359</v>
      </c>
      <c r="AK91" s="67">
        <f t="shared" si="95"/>
        <v>4.3510232076383937E-2</v>
      </c>
      <c r="AL91" s="67">
        <f t="shared" si="96"/>
        <v>2.9732533834347659</v>
      </c>
      <c r="AM91" s="67">
        <f t="shared" si="97"/>
        <v>11.852699299773821</v>
      </c>
      <c r="AN91" s="251">
        <f t="shared" ref="AN91:AT100" si="100">$AU91+$AB$7*SIN(AO91)</f>
        <v>2.9223653855740968</v>
      </c>
      <c r="AO91" s="251">
        <f t="shared" si="100"/>
        <v>2.922346714052471</v>
      </c>
      <c r="AP91" s="251">
        <f t="shared" si="100"/>
        <v>2.9224203754206952</v>
      </c>
      <c r="AQ91" s="251">
        <f t="shared" si="100"/>
        <v>2.9221297655571892</v>
      </c>
      <c r="AR91" s="251">
        <f t="shared" si="100"/>
        <v>2.9232761744875457</v>
      </c>
      <c r="AS91" s="251">
        <f t="shared" si="100"/>
        <v>2.9187520668634006</v>
      </c>
      <c r="AT91" s="251">
        <f t="shared" si="100"/>
        <v>2.9365797129625366</v>
      </c>
      <c r="AU91" s="251">
        <f t="shared" si="98"/>
        <v>2.8658839516133634</v>
      </c>
      <c r="AW91" s="67">
        <v>10000</v>
      </c>
      <c r="AX91" s="67">
        <f t="shared" si="66"/>
        <v>-1.5007280270293681E-2</v>
      </c>
      <c r="AY91" s="67">
        <f t="shared" si="67"/>
        <v>-5.4448193173072153E-2</v>
      </c>
      <c r="AZ91" s="67">
        <f t="shared" si="68"/>
        <v>3.9440912902778472E-2</v>
      </c>
      <c r="BA91" s="67">
        <f t="shared" si="69"/>
        <v>0.74599043144040289</v>
      </c>
      <c r="BB91" s="67">
        <f t="shared" si="70"/>
        <v>0.99908105126123858</v>
      </c>
      <c r="BC91" s="67">
        <f t="shared" si="71"/>
        <v>2.9320080482140454</v>
      </c>
      <c r="BD91" s="67">
        <f t="shared" si="72"/>
        <v>9.5077292535313713</v>
      </c>
      <c r="BE91" s="67">
        <f t="shared" si="78"/>
        <v>2.8688982026503314</v>
      </c>
      <c r="BF91" s="67">
        <f t="shared" si="78"/>
        <v>2.8688769935449923</v>
      </c>
      <c r="BG91" s="67">
        <f t="shared" si="78"/>
        <v>2.8689617967844789</v>
      </c>
      <c r="BH91" s="67">
        <f t="shared" si="78"/>
        <v>2.8686227044415813</v>
      </c>
      <c r="BI91" s="67">
        <f t="shared" si="78"/>
        <v>2.869978399003501</v>
      </c>
      <c r="BJ91" s="67">
        <f t="shared" si="78"/>
        <v>2.864555221517445</v>
      </c>
      <c r="BK91" s="67">
        <f t="shared" si="78"/>
        <v>2.8862012263241157</v>
      </c>
      <c r="BL91" s="67">
        <f t="shared" si="74"/>
        <v>2.7989506712649428</v>
      </c>
    </row>
    <row r="92" spans="1:64" ht="12.95" customHeight="1" x14ac:dyDescent="0.2">
      <c r="A92" s="292" t="s">
        <v>573</v>
      </c>
      <c r="B92" s="293" t="s">
        <v>118</v>
      </c>
      <c r="C92" s="292">
        <v>53238.511200000001</v>
      </c>
      <c r="D92" s="292">
        <v>2.9999999999999997E-4</v>
      </c>
      <c r="E92" s="168">
        <f t="shared" si="79"/>
        <v>11145.423406989492</v>
      </c>
      <c r="F92" s="168">
        <f t="shared" si="80"/>
        <v>11145.5</v>
      </c>
      <c r="G92" s="168">
        <f t="shared" si="81"/>
        <v>-2.2260340003413148E-2</v>
      </c>
      <c r="K92" s="168">
        <f t="shared" si="99"/>
        <v>-2.2260340003413148E-2</v>
      </c>
      <c r="O92" s="173">
        <f t="shared" ref="O92:O123" ca="1" si="101">C$11+C$12*F92</f>
        <v>-2.718020352147979E-3</v>
      </c>
      <c r="P92" s="174">
        <f t="shared" si="82"/>
        <v>0</v>
      </c>
      <c r="Q92" s="205">
        <f t="shared" si="83"/>
        <v>38220.011200000001</v>
      </c>
      <c r="R92" s="173">
        <f t="shared" si="84"/>
        <v>4.9552273706755573E-4</v>
      </c>
      <c r="S92" s="172">
        <v>1</v>
      </c>
      <c r="T92" s="168">
        <f t="shared" si="85"/>
        <v>4.9552273706755573E-4</v>
      </c>
      <c r="Z92" s="67">
        <f t="shared" si="86"/>
        <v>11145.5</v>
      </c>
      <c r="AA92" s="251">
        <f t="shared" si="87"/>
        <v>-1.7232787054053608E-2</v>
      </c>
      <c r="AB92" s="251">
        <f t="shared" si="88"/>
        <v>-6.1705064877057195E-2</v>
      </c>
      <c r="AC92" s="251">
        <f t="shared" si="89"/>
        <v>-2.2260340003413148E-2</v>
      </c>
      <c r="AD92" s="251"/>
      <c r="AE92" s="251">
        <f t="shared" si="90"/>
        <v>2.527628865861381E-5</v>
      </c>
      <c r="AF92" s="288">
        <f t="shared" si="91"/>
        <v>38220.011200000001</v>
      </c>
      <c r="AG92" s="289"/>
      <c r="AH92" s="67">
        <f t="shared" si="92"/>
        <v>3.9444724873644046E-2</v>
      </c>
      <c r="AI92" s="67">
        <f t="shared" si="93"/>
        <v>0.74397782645773902</v>
      </c>
      <c r="AJ92" s="67">
        <f t="shared" si="94"/>
        <v>0.99646254581647054</v>
      </c>
      <c r="AK92" s="67">
        <f t="shared" si="95"/>
        <v>4.3505632855875144E-2</v>
      </c>
      <c r="AL92" s="67">
        <f t="shared" si="96"/>
        <v>2.9732713476113264</v>
      </c>
      <c r="AM92" s="67">
        <f t="shared" si="97"/>
        <v>11.85397027914488</v>
      </c>
      <c r="AN92" s="251">
        <f t="shared" si="100"/>
        <v>2.9223887032609017</v>
      </c>
      <c r="AO92" s="251">
        <f t="shared" si="100"/>
        <v>2.9223700330690687</v>
      </c>
      <c r="AP92" s="251">
        <f t="shared" si="100"/>
        <v>2.9224436888085115</v>
      </c>
      <c r="AQ92" s="251">
        <f t="shared" si="100"/>
        <v>2.9221531026625085</v>
      </c>
      <c r="AR92" s="251">
        <f t="shared" si="100"/>
        <v>2.9232994120931513</v>
      </c>
      <c r="AS92" s="251">
        <f t="shared" si="100"/>
        <v>2.9187757209090366</v>
      </c>
      <c r="AT92" s="251">
        <f t="shared" si="100"/>
        <v>2.936601637691802</v>
      </c>
      <c r="AU92" s="251">
        <f t="shared" si="98"/>
        <v>2.8659131801200659</v>
      </c>
      <c r="AW92" s="67">
        <v>11000</v>
      </c>
      <c r="AX92" s="67">
        <f t="shared" si="66"/>
        <v>-1.6942612119920542E-2</v>
      </c>
      <c r="AY92" s="67">
        <f t="shared" si="67"/>
        <v>-5.6393105916459844E-2</v>
      </c>
      <c r="AZ92" s="67">
        <f t="shared" si="68"/>
        <v>3.9450493796539303E-2</v>
      </c>
      <c r="BA92" s="67">
        <f t="shared" si="69"/>
        <v>0.7442088248527341</v>
      </c>
      <c r="BB92" s="67">
        <f t="shared" si="70"/>
        <v>0.99688837065578462</v>
      </c>
      <c r="BC92" s="67">
        <f t="shared" si="71"/>
        <v>2.9680421614123009</v>
      </c>
      <c r="BD92" s="67">
        <f t="shared" si="72"/>
        <v>11.4950841736973</v>
      </c>
      <c r="BE92" s="67">
        <f t="shared" si="78"/>
        <v>2.9156022101731076</v>
      </c>
      <c r="BF92" s="67">
        <f t="shared" si="78"/>
        <v>2.9155831609472966</v>
      </c>
      <c r="BG92" s="67">
        <f t="shared" si="78"/>
        <v>2.9156584275253201</v>
      </c>
      <c r="BH92" s="67">
        <f t="shared" si="78"/>
        <v>2.9153610294823604</v>
      </c>
      <c r="BI92" s="67">
        <f t="shared" si="78"/>
        <v>2.9165360089455645</v>
      </c>
      <c r="BJ92" s="67">
        <f t="shared" si="78"/>
        <v>2.9118919639302012</v>
      </c>
      <c r="BK92" s="67">
        <f t="shared" si="78"/>
        <v>2.9302189677279906</v>
      </c>
      <c r="BL92" s="67">
        <f t="shared" si="74"/>
        <v>2.8574076846696768</v>
      </c>
    </row>
    <row r="93" spans="1:64" ht="12.95" customHeight="1" x14ac:dyDescent="0.2">
      <c r="A93" s="292" t="s">
        <v>573</v>
      </c>
      <c r="B93" s="293" t="s">
        <v>115</v>
      </c>
      <c r="C93" s="292">
        <v>53250.2814</v>
      </c>
      <c r="D93" s="292">
        <v>1E-4</v>
      </c>
      <c r="E93" s="168">
        <f t="shared" si="79"/>
        <v>11185.922116902124</v>
      </c>
      <c r="F93" s="168">
        <f t="shared" si="80"/>
        <v>11186</v>
      </c>
      <c r="G93" s="168">
        <f t="shared" si="81"/>
        <v>-2.2635280001850333E-2</v>
      </c>
      <c r="K93" s="168">
        <f t="shared" si="99"/>
        <v>-2.2635280001850333E-2</v>
      </c>
      <c r="O93" s="173">
        <f t="shared" ca="1" si="101"/>
        <v>-2.8740601522128997E-3</v>
      </c>
      <c r="P93" s="174">
        <f t="shared" si="82"/>
        <v>0</v>
      </c>
      <c r="Q93" s="205">
        <f t="shared" si="83"/>
        <v>38231.7814</v>
      </c>
      <c r="R93" s="173">
        <f t="shared" si="84"/>
        <v>5.1235590076216563E-4</v>
      </c>
      <c r="S93" s="172">
        <v>1</v>
      </c>
      <c r="T93" s="168">
        <f t="shared" si="85"/>
        <v>5.1235590076216563E-4</v>
      </c>
      <c r="Z93" s="67">
        <f t="shared" si="86"/>
        <v>11186</v>
      </c>
      <c r="AA93" s="251">
        <f t="shared" si="87"/>
        <v>-1.7313944463990934E-2</v>
      </c>
      <c r="AB93" s="251">
        <f t="shared" si="88"/>
        <v>-6.2078076259722476E-2</v>
      </c>
      <c r="AC93" s="251">
        <f t="shared" si="89"/>
        <v>-2.2635280001850333E-2</v>
      </c>
      <c r="AD93" s="251"/>
      <c r="AE93" s="251">
        <f t="shared" si="90"/>
        <v>2.8316611906485383E-5</v>
      </c>
      <c r="AF93" s="288">
        <f t="shared" si="91"/>
        <v>38231.7814</v>
      </c>
      <c r="AG93" s="289"/>
      <c r="AH93" s="67">
        <f t="shared" si="92"/>
        <v>3.9442796257872142E-2</v>
      </c>
      <c r="AI93" s="67">
        <f t="shared" si="93"/>
        <v>0.74391479794226789</v>
      </c>
      <c r="AJ93" s="67">
        <f t="shared" si="94"/>
        <v>0.99633921801077963</v>
      </c>
      <c r="AK93" s="67">
        <f t="shared" si="95"/>
        <v>4.313308153313735E-2</v>
      </c>
      <c r="AL93" s="67">
        <f t="shared" si="96"/>
        <v>2.974726320825015</v>
      </c>
      <c r="AM93" s="67">
        <f t="shared" si="97"/>
        <v>11.957817272298396</v>
      </c>
      <c r="AN93" s="251">
        <f t="shared" si="100"/>
        <v>2.9242773546363936</v>
      </c>
      <c r="AO93" s="251">
        <f t="shared" si="100"/>
        <v>2.9242587927782875</v>
      </c>
      <c r="AP93" s="251">
        <f t="shared" si="100"/>
        <v>2.9243319904669809</v>
      </c>
      <c r="AQ93" s="251">
        <f t="shared" si="100"/>
        <v>2.9240433324517809</v>
      </c>
      <c r="AR93" s="251">
        <f t="shared" si="100"/>
        <v>2.9251815602450879</v>
      </c>
      <c r="AS93" s="251">
        <f t="shared" si="100"/>
        <v>2.9206916653239281</v>
      </c>
      <c r="AT93" s="251">
        <f t="shared" si="100"/>
        <v>2.9383773407612863</v>
      </c>
      <c r="AU93" s="251">
        <f t="shared" si="98"/>
        <v>2.8682806891629573</v>
      </c>
      <c r="AW93" s="67">
        <v>12000</v>
      </c>
      <c r="AX93" s="67">
        <f t="shared" si="66"/>
        <v>-1.8980775687564969E-2</v>
      </c>
      <c r="AY93" s="67">
        <f t="shared" si="67"/>
        <v>-5.8355072778082835E-2</v>
      </c>
      <c r="AZ93" s="67">
        <f t="shared" si="68"/>
        <v>3.9374297090517867E-2</v>
      </c>
      <c r="BA93" s="67">
        <f t="shared" si="69"/>
        <v>0.74276487070284269</v>
      </c>
      <c r="BB93" s="67">
        <f t="shared" si="70"/>
        <v>0.99341928548474046</v>
      </c>
      <c r="BC93" s="67">
        <f t="shared" si="71"/>
        <v>3.0039203363076235</v>
      </c>
      <c r="BD93" s="67">
        <f t="shared" si="72"/>
        <v>14.504296118389428</v>
      </c>
      <c r="BE93" s="67">
        <f t="shared" si="78"/>
        <v>2.96220496977682</v>
      </c>
      <c r="BF93" s="67">
        <f t="shared" si="78"/>
        <v>2.9621888363306552</v>
      </c>
      <c r="BG93" s="67">
        <f t="shared" si="78"/>
        <v>2.9622519745653402</v>
      </c>
      <c r="BH93" s="67">
        <f t="shared" si="78"/>
        <v>2.9620048789882225</v>
      </c>
      <c r="BI93" s="67">
        <f t="shared" si="78"/>
        <v>2.9629718405155296</v>
      </c>
      <c r="BJ93" s="67">
        <f t="shared" si="78"/>
        <v>2.9591868491604005</v>
      </c>
      <c r="BK93" s="67">
        <f t="shared" si="78"/>
        <v>2.9739879676291041</v>
      </c>
      <c r="BL93" s="67">
        <f t="shared" si="74"/>
        <v>2.9158646980744107</v>
      </c>
    </row>
    <row r="94" spans="1:64" ht="12.95" customHeight="1" x14ac:dyDescent="0.2">
      <c r="A94" s="292" t="s">
        <v>573</v>
      </c>
      <c r="B94" s="293" t="s">
        <v>115</v>
      </c>
      <c r="C94" s="292">
        <v>53250.427499999998</v>
      </c>
      <c r="D94" s="292">
        <v>2.0000000000000001E-4</v>
      </c>
      <c r="E94" s="168">
        <f t="shared" si="79"/>
        <v>11186.424815370983</v>
      </c>
      <c r="F94" s="168">
        <f t="shared" si="80"/>
        <v>11186.5</v>
      </c>
      <c r="G94" s="168">
        <f t="shared" si="81"/>
        <v>-2.1851020006579347E-2</v>
      </c>
      <c r="K94" s="168">
        <f t="shared" si="99"/>
        <v>-2.1851020006579347E-2</v>
      </c>
      <c r="O94" s="173">
        <f t="shared" ca="1" si="101"/>
        <v>-2.8759865694976475E-3</v>
      </c>
      <c r="P94" s="174">
        <f t="shared" si="82"/>
        <v>0</v>
      </c>
      <c r="Q94" s="205">
        <f t="shared" si="83"/>
        <v>38231.927499999998</v>
      </c>
      <c r="R94" s="173">
        <f t="shared" si="84"/>
        <v>4.7746707532793088E-4</v>
      </c>
      <c r="S94" s="172">
        <v>1</v>
      </c>
      <c r="T94" s="168">
        <f t="shared" si="85"/>
        <v>4.7746707532793088E-4</v>
      </c>
      <c r="Z94" s="67">
        <f t="shared" si="86"/>
        <v>11186.5</v>
      </c>
      <c r="AA94" s="251">
        <f t="shared" si="87"/>
        <v>-1.731494746027791E-2</v>
      </c>
      <c r="AB94" s="251">
        <f t="shared" si="88"/>
        <v>-6.1293791576230515E-2</v>
      </c>
      <c r="AC94" s="251">
        <f t="shared" si="89"/>
        <v>-2.1851020006579347E-2</v>
      </c>
      <c r="AD94" s="251"/>
      <c r="AE94" s="251">
        <f t="shared" si="90"/>
        <v>2.0575954145309602E-5</v>
      </c>
      <c r="AF94" s="288">
        <f t="shared" si="91"/>
        <v>38231.927499999998</v>
      </c>
      <c r="AG94" s="289"/>
      <c r="AH94" s="67">
        <f t="shared" si="92"/>
        <v>3.9442771569651168E-2</v>
      </c>
      <c r="AI94" s="67">
        <f t="shared" si="93"/>
        <v>0.74391402326630152</v>
      </c>
      <c r="AJ94" s="67">
        <f t="shared" si="94"/>
        <v>0.99633768239591081</v>
      </c>
      <c r="AK94" s="67">
        <f t="shared" si="95"/>
        <v>4.3128481956143154E-2</v>
      </c>
      <c r="AL94" s="67">
        <f t="shared" si="96"/>
        <v>2.9747442819176517</v>
      </c>
      <c r="AM94" s="67">
        <f t="shared" si="97"/>
        <v>11.959110514598191</v>
      </c>
      <c r="AN94" s="251">
        <f t="shared" si="100"/>
        <v>2.9243006703198824</v>
      </c>
      <c r="AO94" s="251">
        <f t="shared" si="100"/>
        <v>2.924282109806879</v>
      </c>
      <c r="AP94" s="251">
        <f t="shared" si="100"/>
        <v>2.9243553018145043</v>
      </c>
      <c r="AQ94" s="251">
        <f t="shared" si="100"/>
        <v>2.9240666676897957</v>
      </c>
      <c r="AR94" s="251">
        <f t="shared" si="100"/>
        <v>2.9252047954368323</v>
      </c>
      <c r="AS94" s="251">
        <f t="shared" si="100"/>
        <v>2.9207153185492705</v>
      </c>
      <c r="AT94" s="251">
        <f t="shared" si="100"/>
        <v>2.9383992605593359</v>
      </c>
      <c r="AU94" s="251">
        <f t="shared" si="98"/>
        <v>2.8683099176696598</v>
      </c>
      <c r="AW94" s="67">
        <v>13000</v>
      </c>
      <c r="AX94" s="67">
        <f t="shared" si="66"/>
        <v>-2.1121140268779995E-2</v>
      </c>
      <c r="AY94" s="67">
        <f t="shared" si="67"/>
        <v>-6.0334093757941132E-2</v>
      </c>
      <c r="AZ94" s="67">
        <f t="shared" si="68"/>
        <v>3.9212953489161137E-2</v>
      </c>
      <c r="BA94" s="67">
        <f t="shared" si="69"/>
        <v>0.74165525904226337</v>
      </c>
      <c r="BB94" s="67">
        <f t="shared" si="70"/>
        <v>0.98869005279683964</v>
      </c>
      <c r="BC94" s="67">
        <f t="shared" si="71"/>
        <v>3.0396752874991924</v>
      </c>
      <c r="BD94" s="67">
        <f t="shared" si="72"/>
        <v>19.606751874473492</v>
      </c>
      <c r="BE94" s="67">
        <f t="shared" si="78"/>
        <v>3.0087275585687099</v>
      </c>
      <c r="BF94" s="67">
        <f t="shared" si="78"/>
        <v>3.0087150019542133</v>
      </c>
      <c r="BG94" s="67">
        <f t="shared" si="78"/>
        <v>3.0087637837129071</v>
      </c>
      <c r="BH94" s="67">
        <f t="shared" si="78"/>
        <v>3.0085742674727243</v>
      </c>
      <c r="BI94" s="67">
        <f t="shared" si="78"/>
        <v>3.0093105077312328</v>
      </c>
      <c r="BJ94" s="67">
        <f t="shared" si="78"/>
        <v>3.0064499242183933</v>
      </c>
      <c r="BK94" s="67">
        <f t="shared" si="78"/>
        <v>3.0175584039449159</v>
      </c>
      <c r="BL94" s="67">
        <f t="shared" si="74"/>
        <v>2.9743217114791447</v>
      </c>
    </row>
    <row r="95" spans="1:64" ht="12.95" customHeight="1" x14ac:dyDescent="0.2">
      <c r="A95" s="105" t="s">
        <v>121</v>
      </c>
      <c r="B95" s="147"/>
      <c r="C95" s="132">
        <v>53250.430099999998</v>
      </c>
      <c r="D95" s="132">
        <v>2.0000000000000001E-4</v>
      </c>
      <c r="E95" s="168">
        <f t="shared" si="79"/>
        <v>11186.433761408072</v>
      </c>
      <c r="F95" s="168">
        <f t="shared" si="80"/>
        <v>11186.5</v>
      </c>
      <c r="G95" s="168">
        <f t="shared" si="81"/>
        <v>-1.9251020006777253E-2</v>
      </c>
      <c r="K95" s="168">
        <f t="shared" si="99"/>
        <v>-1.9251020006777253E-2</v>
      </c>
      <c r="O95" s="173">
        <f t="shared" ca="1" si="101"/>
        <v>-2.8759865694976475E-3</v>
      </c>
      <c r="P95" s="174">
        <f t="shared" si="82"/>
        <v>0</v>
      </c>
      <c r="Q95" s="205">
        <f t="shared" si="83"/>
        <v>38231.930099999998</v>
      </c>
      <c r="R95" s="173">
        <f t="shared" si="84"/>
        <v>3.7060177130133809E-4</v>
      </c>
      <c r="S95" s="172">
        <v>1</v>
      </c>
      <c r="T95" s="168">
        <f t="shared" si="85"/>
        <v>3.7060177130133809E-4</v>
      </c>
      <c r="Z95" s="67">
        <f t="shared" si="86"/>
        <v>11186.5</v>
      </c>
      <c r="AA95" s="251">
        <f t="shared" si="87"/>
        <v>-1.731494746027791E-2</v>
      </c>
      <c r="AB95" s="251">
        <f t="shared" si="88"/>
        <v>-5.8693791576428421E-2</v>
      </c>
      <c r="AC95" s="251">
        <f t="shared" si="89"/>
        <v>-1.9251020006777253E-2</v>
      </c>
      <c r="AD95" s="251"/>
      <c r="AE95" s="251">
        <f t="shared" si="90"/>
        <v>3.74837690530845E-6</v>
      </c>
      <c r="AF95" s="288">
        <f t="shared" si="91"/>
        <v>38231.930099999998</v>
      </c>
      <c r="AG95" s="289"/>
      <c r="AH95" s="67">
        <f t="shared" si="92"/>
        <v>3.9442771569651168E-2</v>
      </c>
      <c r="AI95" s="67">
        <f t="shared" si="93"/>
        <v>0.74391402326630152</v>
      </c>
      <c r="AJ95" s="67">
        <f t="shared" si="94"/>
        <v>0.99633768239591081</v>
      </c>
      <c r="AK95" s="67">
        <f t="shared" si="95"/>
        <v>4.3128481956143154E-2</v>
      </c>
      <c r="AL95" s="67">
        <f t="shared" si="96"/>
        <v>2.9747442819176517</v>
      </c>
      <c r="AM95" s="67">
        <f t="shared" si="97"/>
        <v>11.959110514598191</v>
      </c>
      <c r="AN95" s="251">
        <f t="shared" si="100"/>
        <v>2.9243006703198824</v>
      </c>
      <c r="AO95" s="251">
        <f t="shared" si="100"/>
        <v>2.924282109806879</v>
      </c>
      <c r="AP95" s="251">
        <f t="shared" si="100"/>
        <v>2.9243553018145043</v>
      </c>
      <c r="AQ95" s="251">
        <f t="shared" si="100"/>
        <v>2.9240666676897957</v>
      </c>
      <c r="AR95" s="251">
        <f t="shared" si="100"/>
        <v>2.9252047954368323</v>
      </c>
      <c r="AS95" s="251">
        <f t="shared" si="100"/>
        <v>2.9207153185492705</v>
      </c>
      <c r="AT95" s="251">
        <f t="shared" si="100"/>
        <v>2.9383992605593359</v>
      </c>
      <c r="AU95" s="251">
        <f t="shared" si="98"/>
        <v>2.8683099176696598</v>
      </c>
      <c r="AW95" s="67">
        <v>14000</v>
      </c>
      <c r="AX95" s="67">
        <f t="shared" si="66"/>
        <v>-2.3363046850722817E-2</v>
      </c>
      <c r="AY95" s="67">
        <f t="shared" si="67"/>
        <v>-6.2330168856034734E-2</v>
      </c>
      <c r="AZ95" s="67">
        <f t="shared" si="68"/>
        <v>3.8967122005311917E-2</v>
      </c>
      <c r="BA95" s="67">
        <f t="shared" si="69"/>
        <v>0.74087744701023728</v>
      </c>
      <c r="BB95" s="67">
        <f t="shared" si="70"/>
        <v>0.98271383879355334</v>
      </c>
      <c r="BC95" s="67">
        <f t="shared" si="71"/>
        <v>3.0753392886290345</v>
      </c>
      <c r="BD95" s="67">
        <f t="shared" si="72"/>
        <v>30.176102948564708</v>
      </c>
      <c r="BE95" s="67">
        <f t="shared" si="78"/>
        <v>3.0551908805241479</v>
      </c>
      <c r="BF95" s="67">
        <f t="shared" si="78"/>
        <v>3.0551824273110482</v>
      </c>
      <c r="BG95" s="67">
        <f t="shared" si="78"/>
        <v>3.0552151000484433</v>
      </c>
      <c r="BH95" s="67">
        <f t="shared" si="78"/>
        <v>3.0550888152753419</v>
      </c>
      <c r="BI95" s="67">
        <f t="shared" si="78"/>
        <v>3.0555769162301103</v>
      </c>
      <c r="BJ95" s="67">
        <f t="shared" si="78"/>
        <v>3.0536902513946629</v>
      </c>
      <c r="BK95" s="67">
        <f t="shared" si="78"/>
        <v>3.060981132935618</v>
      </c>
      <c r="BL95" s="67">
        <f t="shared" si="74"/>
        <v>3.0327787248838791</v>
      </c>
    </row>
    <row r="96" spans="1:64" ht="12.95" customHeight="1" x14ac:dyDescent="0.2">
      <c r="A96" s="292" t="s">
        <v>573</v>
      </c>
      <c r="B96" s="293" t="s">
        <v>115</v>
      </c>
      <c r="C96" s="292">
        <v>53250.572099999998</v>
      </c>
      <c r="D96" s="292">
        <v>1E-4</v>
      </c>
      <c r="E96" s="168">
        <f t="shared" si="79"/>
        <v>11186.922352664602</v>
      </c>
      <c r="F96" s="168">
        <f t="shared" si="80"/>
        <v>11187</v>
      </c>
      <c r="G96" s="168">
        <f t="shared" si="81"/>
        <v>-2.2566760002519004E-2</v>
      </c>
      <c r="K96" s="168">
        <f t="shared" si="99"/>
        <v>-2.2566760002519004E-2</v>
      </c>
      <c r="O96" s="173">
        <f t="shared" ca="1" si="101"/>
        <v>-2.8779129867824021E-3</v>
      </c>
      <c r="P96" s="174">
        <f t="shared" si="82"/>
        <v>0</v>
      </c>
      <c r="Q96" s="205">
        <f t="shared" si="83"/>
        <v>38232.072099999998</v>
      </c>
      <c r="R96" s="173">
        <f t="shared" si="84"/>
        <v>5.0925865701129157E-4</v>
      </c>
      <c r="S96" s="172">
        <v>1</v>
      </c>
      <c r="T96" s="168">
        <f t="shared" si="85"/>
        <v>5.0925865701129157E-4</v>
      </c>
      <c r="Z96" s="67">
        <f t="shared" si="86"/>
        <v>11187</v>
      </c>
      <c r="AA96" s="251">
        <f t="shared" si="87"/>
        <v>-1.7315950482244567E-2</v>
      </c>
      <c r="AB96" s="251">
        <f t="shared" si="88"/>
        <v>-6.2009506862533065E-2</v>
      </c>
      <c r="AC96" s="251">
        <f t="shared" si="89"/>
        <v>-2.2566760002519004E-2</v>
      </c>
      <c r="AD96" s="251"/>
      <c r="AE96" s="251">
        <f t="shared" si="90"/>
        <v>2.757100061820466E-5</v>
      </c>
      <c r="AF96" s="288">
        <f t="shared" si="91"/>
        <v>38232.072099999998</v>
      </c>
      <c r="AG96" s="289"/>
      <c r="AH96" s="67">
        <f t="shared" si="92"/>
        <v>3.9442746860014061E-2</v>
      </c>
      <c r="AI96" s="67">
        <f t="shared" si="93"/>
        <v>0.7439132486745631</v>
      </c>
      <c r="AJ96" s="67">
        <f t="shared" si="94"/>
        <v>0.99633614646282442</v>
      </c>
      <c r="AK96" s="67">
        <f t="shared" si="95"/>
        <v>4.3123882374823404E-2</v>
      </c>
      <c r="AL96" s="67">
        <f t="shared" si="96"/>
        <v>2.9747622429728491</v>
      </c>
      <c r="AM96" s="67">
        <f t="shared" si="97"/>
        <v>11.960404032018035</v>
      </c>
      <c r="AN96" s="251">
        <f t="shared" si="100"/>
        <v>2.9243239859790497</v>
      </c>
      <c r="AO96" s="251">
        <f t="shared" si="100"/>
        <v>2.9243054268113355</v>
      </c>
      <c r="AP96" s="251">
        <f t="shared" si="100"/>
        <v>2.9243786131372573</v>
      </c>
      <c r="AQ96" s="251">
        <f t="shared" si="100"/>
        <v>2.9240900029051429</v>
      </c>
      <c r="AR96" s="251">
        <f t="shared" si="100"/>
        <v>2.9252280305992668</v>
      </c>
      <c r="AS96" s="251">
        <f t="shared" si="100"/>
        <v>2.9207389717646635</v>
      </c>
      <c r="AT96" s="251">
        <f t="shared" si="100"/>
        <v>2.9384211802975071</v>
      </c>
      <c r="AU96" s="251">
        <f t="shared" si="98"/>
        <v>2.8683391461763623</v>
      </c>
      <c r="AW96" s="67">
        <v>15000</v>
      </c>
      <c r="AX96" s="67">
        <f t="shared" si="66"/>
        <v>-2.5705808265278227E-2</v>
      </c>
      <c r="AY96" s="67">
        <f t="shared" si="67"/>
        <v>-6.4343298072363636E-2</v>
      </c>
      <c r="AZ96" s="67">
        <f t="shared" si="68"/>
        <v>3.8637489807085409E-2</v>
      </c>
      <c r="BA96" s="67">
        <f t="shared" si="69"/>
        <v>0.74042965252450388</v>
      </c>
      <c r="BB96" s="67">
        <f t="shared" si="70"/>
        <v>0.97550080447763954</v>
      </c>
      <c r="BC96" s="67">
        <f t="shared" si="71"/>
        <v>3.1109442893050772</v>
      </c>
      <c r="BD96" s="67">
        <f t="shared" si="72"/>
        <v>65.251229242298862</v>
      </c>
      <c r="BE96" s="67">
        <f t="shared" si="78"/>
        <v>3.1016157125145383</v>
      </c>
      <c r="BF96" s="67">
        <f t="shared" si="78"/>
        <v>3.1016117227568665</v>
      </c>
      <c r="BG96" s="67">
        <f t="shared" si="78"/>
        <v>3.1016270984428278</v>
      </c>
      <c r="BH96" s="67">
        <f t="shared" si="78"/>
        <v>3.1015678437347098</v>
      </c>
      <c r="BI96" s="67">
        <f t="shared" si="78"/>
        <v>3.1017961983319071</v>
      </c>
      <c r="BJ96" s="67">
        <f t="shared" si="78"/>
        <v>3.1009161584741611</v>
      </c>
      <c r="BK96" s="67">
        <f t="shared" si="78"/>
        <v>3.1043075154664632</v>
      </c>
      <c r="BL96" s="67">
        <f t="shared" si="74"/>
        <v>3.0912357382886131</v>
      </c>
    </row>
    <row r="97" spans="1:64" ht="12.95" customHeight="1" x14ac:dyDescent="0.2">
      <c r="A97" s="105" t="s">
        <v>121</v>
      </c>
      <c r="B97" s="226" t="s">
        <v>115</v>
      </c>
      <c r="C97" s="132">
        <v>53250.574399999998</v>
      </c>
      <c r="D97" s="132">
        <v>2.0000000000000001E-4</v>
      </c>
      <c r="E97" s="168">
        <f t="shared" si="79"/>
        <v>11186.930266466645</v>
      </c>
      <c r="F97" s="168">
        <f t="shared" si="80"/>
        <v>11187</v>
      </c>
      <c r="G97" s="168">
        <f t="shared" si="81"/>
        <v>-2.026676000241423E-2</v>
      </c>
      <c r="K97" s="168">
        <f t="shared" si="99"/>
        <v>-2.026676000241423E-2</v>
      </c>
      <c r="O97" s="173">
        <f t="shared" ca="1" si="101"/>
        <v>-2.8779129867824021E-3</v>
      </c>
      <c r="P97" s="174">
        <f t="shared" si="82"/>
        <v>0</v>
      </c>
      <c r="Q97" s="205">
        <f t="shared" si="83"/>
        <v>38232.074399999998</v>
      </c>
      <c r="R97" s="173">
        <f t="shared" si="84"/>
        <v>4.1074156099545723E-4</v>
      </c>
      <c r="S97" s="172">
        <v>1</v>
      </c>
      <c r="T97" s="168">
        <f t="shared" si="85"/>
        <v>4.1074156099545723E-4</v>
      </c>
      <c r="Z97" s="67">
        <f t="shared" si="86"/>
        <v>11187</v>
      </c>
      <c r="AA97" s="251">
        <f t="shared" si="87"/>
        <v>-1.7315950482244567E-2</v>
      </c>
      <c r="AB97" s="251">
        <f t="shared" si="88"/>
        <v>-5.9709506862428291E-2</v>
      </c>
      <c r="AC97" s="251">
        <f t="shared" si="89"/>
        <v>-2.026676000241423E-2</v>
      </c>
      <c r="AD97" s="251"/>
      <c r="AE97" s="251">
        <f t="shared" si="90"/>
        <v>8.7072768243239158E-6</v>
      </c>
      <c r="AF97" s="288">
        <f t="shared" si="91"/>
        <v>38232.074399999998</v>
      </c>
      <c r="AG97" s="289"/>
      <c r="AH97" s="67">
        <f t="shared" si="92"/>
        <v>3.9442746860014061E-2</v>
      </c>
      <c r="AI97" s="67">
        <f t="shared" si="93"/>
        <v>0.7439132486745631</v>
      </c>
      <c r="AJ97" s="67">
        <f t="shared" si="94"/>
        <v>0.99633614646282442</v>
      </c>
      <c r="AK97" s="67">
        <f t="shared" si="95"/>
        <v>4.3123882374823404E-2</v>
      </c>
      <c r="AL97" s="67">
        <f t="shared" si="96"/>
        <v>2.9747622429728491</v>
      </c>
      <c r="AM97" s="67">
        <f t="shared" si="97"/>
        <v>11.960404032018035</v>
      </c>
      <c r="AN97" s="251">
        <f t="shared" si="100"/>
        <v>2.9243239859790497</v>
      </c>
      <c r="AO97" s="251">
        <f t="shared" si="100"/>
        <v>2.9243054268113355</v>
      </c>
      <c r="AP97" s="251">
        <f t="shared" si="100"/>
        <v>2.9243786131372573</v>
      </c>
      <c r="AQ97" s="251">
        <f t="shared" si="100"/>
        <v>2.9240900029051429</v>
      </c>
      <c r="AR97" s="251">
        <f t="shared" si="100"/>
        <v>2.9252280305992668</v>
      </c>
      <c r="AS97" s="251">
        <f t="shared" si="100"/>
        <v>2.9207389717646635</v>
      </c>
      <c r="AT97" s="251">
        <f t="shared" si="100"/>
        <v>2.9384211802975071</v>
      </c>
      <c r="AU97" s="251">
        <f t="shared" si="98"/>
        <v>2.8683391461763623</v>
      </c>
      <c r="AW97" s="67">
        <v>16000</v>
      </c>
      <c r="AX97" s="67">
        <f t="shared" si="66"/>
        <v>-2.8148708763718985E-2</v>
      </c>
      <c r="AY97" s="67">
        <f t="shared" si="67"/>
        <v>-6.6373481406927851E-2</v>
      </c>
      <c r="AZ97" s="67">
        <f t="shared" si="68"/>
        <v>3.8224772643208865E-2</v>
      </c>
      <c r="BA97" s="67">
        <f t="shared" si="69"/>
        <v>0.74031084978586348</v>
      </c>
      <c r="BB97" s="67">
        <f t="shared" si="70"/>
        <v>0.96705818238857588</v>
      </c>
      <c r="BC97" s="67">
        <f t="shared" si="71"/>
        <v>-3.1366632775782888</v>
      </c>
      <c r="BD97" s="67">
        <f t="shared" si="72"/>
        <v>-405.73004484531691</v>
      </c>
      <c r="BE97" s="67">
        <f t="shared" si="78"/>
        <v>3.1480227492932387</v>
      </c>
      <c r="BF97" s="67">
        <f t="shared" si="78"/>
        <v>3.1480233944179603</v>
      </c>
      <c r="BG97" s="67">
        <f t="shared" si="78"/>
        <v>3.1480209101777925</v>
      </c>
      <c r="BH97" s="67">
        <f t="shared" si="78"/>
        <v>3.1480304764665203</v>
      </c>
      <c r="BI97" s="67">
        <f t="shared" si="78"/>
        <v>3.147993638694881</v>
      </c>
      <c r="BJ97" s="67">
        <f t="shared" si="78"/>
        <v>3.1481354932759289</v>
      </c>
      <c r="BK97" s="67">
        <f t="shared" si="78"/>
        <v>3.1475892415462421</v>
      </c>
      <c r="BL97" s="67">
        <f t="shared" si="74"/>
        <v>3.1496927516933475</v>
      </c>
    </row>
    <row r="98" spans="1:64" ht="12.95" customHeight="1" x14ac:dyDescent="0.2">
      <c r="A98" s="292" t="s">
        <v>573</v>
      </c>
      <c r="B98" s="293" t="s">
        <v>115</v>
      </c>
      <c r="C98" s="292">
        <v>53251.299200000001</v>
      </c>
      <c r="D98" s="292">
        <v>2.0000000000000001E-4</v>
      </c>
      <c r="E98" s="168">
        <f t="shared" si="79"/>
        <v>11189.424146345051</v>
      </c>
      <c r="F98" s="168">
        <f t="shared" si="80"/>
        <v>11189.5</v>
      </c>
      <c r="G98" s="168">
        <f t="shared" si="81"/>
        <v>-2.204545999848051E-2</v>
      </c>
      <c r="K98" s="168">
        <f t="shared" si="99"/>
        <v>-2.204545999848051E-2</v>
      </c>
      <c r="O98" s="173">
        <f t="shared" ca="1" si="101"/>
        <v>-2.8875450732061617E-3</v>
      </c>
      <c r="P98" s="174">
        <f t="shared" si="82"/>
        <v>0</v>
      </c>
      <c r="Q98" s="205">
        <f t="shared" si="83"/>
        <v>38232.799200000001</v>
      </c>
      <c r="R98" s="173">
        <f t="shared" si="84"/>
        <v>4.8600230654460429E-4</v>
      </c>
      <c r="S98" s="172">
        <v>1</v>
      </c>
      <c r="T98" s="168">
        <f t="shared" si="85"/>
        <v>4.8600230654460429E-4</v>
      </c>
      <c r="Z98" s="67">
        <f t="shared" si="86"/>
        <v>11189.5</v>
      </c>
      <c r="AA98" s="251">
        <f t="shared" si="87"/>
        <v>-1.7320965977270127E-2</v>
      </c>
      <c r="AB98" s="251">
        <f t="shared" si="88"/>
        <v>-6.1488082989069666E-2</v>
      </c>
      <c r="AC98" s="251">
        <f t="shared" si="89"/>
        <v>-2.204545999848051E-2</v>
      </c>
      <c r="AD98" s="251"/>
      <c r="AE98" s="251">
        <f t="shared" si="90"/>
        <v>2.2320843756452659E-5</v>
      </c>
      <c r="AF98" s="288">
        <f t="shared" si="91"/>
        <v>38232.799200000001</v>
      </c>
      <c r="AG98" s="289"/>
      <c r="AH98" s="67">
        <f t="shared" si="92"/>
        <v>3.9442622990589156E-2</v>
      </c>
      <c r="AI98" s="67">
        <f t="shared" si="93"/>
        <v>0.74390937697927639</v>
      </c>
      <c r="AJ98" s="67">
        <f t="shared" si="94"/>
        <v>0.99632846202420511</v>
      </c>
      <c r="AK98" s="67">
        <f t="shared" si="95"/>
        <v>4.3100884403354807E-2</v>
      </c>
      <c r="AL98" s="67">
        <f t="shared" si="96"/>
        <v>2.9748520476874072</v>
      </c>
      <c r="AM98" s="67">
        <f t="shared" si="97"/>
        <v>11.966875749010129</v>
      </c>
      <c r="AN98" s="251">
        <f t="shared" si="100"/>
        <v>2.924440563910164</v>
      </c>
      <c r="AO98" s="251">
        <f t="shared" si="100"/>
        <v>2.9244220114716892</v>
      </c>
      <c r="AP98" s="251">
        <f t="shared" si="100"/>
        <v>2.9244951693795538</v>
      </c>
      <c r="AQ98" s="251">
        <f t="shared" si="100"/>
        <v>2.9242066786419532</v>
      </c>
      <c r="AR98" s="251">
        <f t="shared" si="100"/>
        <v>2.9253442059718937</v>
      </c>
      <c r="AS98" s="251">
        <f t="shared" si="100"/>
        <v>2.9208572376924264</v>
      </c>
      <c r="AT98" s="251">
        <f t="shared" si="100"/>
        <v>2.9385307780904171</v>
      </c>
      <c r="AU98" s="251">
        <f t="shared" si="98"/>
        <v>2.868485288709874</v>
      </c>
      <c r="AW98" s="67">
        <v>17000</v>
      </c>
      <c r="AX98" s="67">
        <f t="shared" si="66"/>
        <v>-3.0691003019657111E-2</v>
      </c>
      <c r="AY98" s="67">
        <f t="shared" si="67"/>
        <v>-6.842071885972735E-2</v>
      </c>
      <c r="AZ98" s="67">
        <f t="shared" si="68"/>
        <v>3.772971584007024E-2</v>
      </c>
      <c r="BA98" s="67">
        <f t="shared" si="69"/>
        <v>0.7405207666642617</v>
      </c>
      <c r="BB98" s="67">
        <f t="shared" si="70"/>
        <v>0.95739034494935038</v>
      </c>
      <c r="BC98" s="67">
        <f t="shared" si="71"/>
        <v>-3.1010811542182433</v>
      </c>
      <c r="BD98" s="67">
        <f t="shared" si="72"/>
        <v>-49.361946441770769</v>
      </c>
      <c r="BE98" s="67">
        <f t="shared" ref="BE98:BK113" si="102">$BL98+$AB$7*SIN(BF98)</f>
        <v>3.1944326477659408</v>
      </c>
      <c r="BF98" s="67">
        <f t="shared" si="102"/>
        <v>3.1944378999907519</v>
      </c>
      <c r="BG98" s="67">
        <f t="shared" si="102"/>
        <v>3.1944176469290935</v>
      </c>
      <c r="BH98" s="67">
        <f t="shared" si="102"/>
        <v>3.1944957447160243</v>
      </c>
      <c r="BI98" s="67">
        <f t="shared" si="102"/>
        <v>3.1941945937842426</v>
      </c>
      <c r="BJ98" s="67">
        <f t="shared" si="102"/>
        <v>3.1953558809335729</v>
      </c>
      <c r="BK98" s="67">
        <f t="shared" si="102"/>
        <v>3.1908781537413189</v>
      </c>
      <c r="BL98" s="67">
        <f t="shared" si="74"/>
        <v>3.2081497650980815</v>
      </c>
    </row>
    <row r="99" spans="1:64" ht="12.95" customHeight="1" x14ac:dyDescent="0.2">
      <c r="A99" s="292" t="s">
        <v>573</v>
      </c>
      <c r="B99" s="293" t="s">
        <v>115</v>
      </c>
      <c r="C99" s="292">
        <v>53251.444100000001</v>
      </c>
      <c r="D99" s="292">
        <v>1E-4</v>
      </c>
      <c r="E99" s="168">
        <f t="shared" si="79"/>
        <v>11189.922715873718</v>
      </c>
      <c r="F99" s="168">
        <f t="shared" si="80"/>
        <v>11190</v>
      </c>
      <c r="G99" s="168">
        <f t="shared" si="81"/>
        <v>-2.2461200001998805E-2</v>
      </c>
      <c r="K99" s="168">
        <f t="shared" si="99"/>
        <v>-2.2461200001998805E-2</v>
      </c>
      <c r="O99" s="173">
        <f t="shared" ca="1" si="101"/>
        <v>-2.8894714904909163E-3</v>
      </c>
      <c r="P99" s="174">
        <f t="shared" si="82"/>
        <v>0</v>
      </c>
      <c r="Q99" s="205">
        <f t="shared" si="83"/>
        <v>38232.944100000001</v>
      </c>
      <c r="R99" s="173">
        <f t="shared" si="84"/>
        <v>5.0450550552979113E-4</v>
      </c>
      <c r="S99" s="172">
        <v>1</v>
      </c>
      <c r="T99" s="168">
        <f t="shared" si="85"/>
        <v>5.0450550552979113E-4</v>
      </c>
      <c r="Z99" s="67">
        <f t="shared" si="86"/>
        <v>11190</v>
      </c>
      <c r="AA99" s="251">
        <f t="shared" si="87"/>
        <v>-1.7321969153313153E-2</v>
      </c>
      <c r="AB99" s="251">
        <f t="shared" si="88"/>
        <v>-6.190379815445566E-2</v>
      </c>
      <c r="AC99" s="251">
        <f t="shared" si="89"/>
        <v>-2.2461200001998805E-2</v>
      </c>
      <c r="AD99" s="251"/>
      <c r="AE99" s="251">
        <f t="shared" si="90"/>
        <v>2.6411693716082237E-5</v>
      </c>
      <c r="AF99" s="288">
        <f t="shared" si="91"/>
        <v>38232.944100000001</v>
      </c>
      <c r="AG99" s="289"/>
      <c r="AH99" s="67">
        <f t="shared" si="92"/>
        <v>3.9442598152456855E-2</v>
      </c>
      <c r="AI99" s="67">
        <f t="shared" si="93"/>
        <v>0.74390860289289684</v>
      </c>
      <c r="AJ99" s="67">
        <f t="shared" si="94"/>
        <v>0.99632692418185875</v>
      </c>
      <c r="AK99" s="67">
        <f t="shared" si="95"/>
        <v>4.3096284796090838E-2</v>
      </c>
      <c r="AL99" s="67">
        <f t="shared" si="96"/>
        <v>2.9748700085180615</v>
      </c>
      <c r="AM99" s="67">
        <f t="shared" si="97"/>
        <v>11.968170919006001</v>
      </c>
      <c r="AN99" s="251">
        <f t="shared" si="100"/>
        <v>2.924463879423461</v>
      </c>
      <c r="AO99" s="251">
        <f t="shared" si="100"/>
        <v>2.9244453283313927</v>
      </c>
      <c r="AP99" s="251">
        <f t="shared" si="100"/>
        <v>2.9245184805537385</v>
      </c>
      <c r="AQ99" s="251">
        <f t="shared" si="100"/>
        <v>2.9242300137213486</v>
      </c>
      <c r="AR99" s="251">
        <f t="shared" si="100"/>
        <v>2.9253674409585315</v>
      </c>
      <c r="AS99" s="251">
        <f t="shared" si="100"/>
        <v>2.9208808908481485</v>
      </c>
      <c r="AT99" s="251">
        <f t="shared" si="100"/>
        <v>2.9385526974694534</v>
      </c>
      <c r="AU99" s="251">
        <f t="shared" si="98"/>
        <v>2.8685145172165765</v>
      </c>
      <c r="AW99" s="67">
        <v>18000</v>
      </c>
      <c r="AX99" s="67">
        <f t="shared" si="66"/>
        <v>-3.3331914563530823E-2</v>
      </c>
      <c r="AY99" s="67">
        <f t="shared" si="67"/>
        <v>-7.0485010430762177E-2</v>
      </c>
      <c r="AZ99" s="67">
        <f t="shared" si="68"/>
        <v>3.7153095867231353E-2</v>
      </c>
      <c r="BA99" s="67">
        <f t="shared" si="69"/>
        <v>0.74105988400222822</v>
      </c>
      <c r="BB99" s="67">
        <f t="shared" si="70"/>
        <v>0.94649886503555947</v>
      </c>
      <c r="BC99" s="67">
        <f t="shared" si="71"/>
        <v>-3.0654629888218414</v>
      </c>
      <c r="BD99" s="67">
        <f t="shared" si="72"/>
        <v>-26.258278667900694</v>
      </c>
      <c r="BE99" s="67">
        <f t="shared" si="102"/>
        <v>3.2408660709195822</v>
      </c>
      <c r="BF99" s="67">
        <f t="shared" si="102"/>
        <v>3.240875704970219</v>
      </c>
      <c r="BG99" s="67">
        <f t="shared" si="102"/>
        <v>3.2408384235018</v>
      </c>
      <c r="BH99" s="67">
        <f t="shared" si="102"/>
        <v>3.240982694623884</v>
      </c>
      <c r="BI99" s="67">
        <f t="shared" si="102"/>
        <v>3.2404244084588081</v>
      </c>
      <c r="BJ99" s="67">
        <f t="shared" si="102"/>
        <v>3.2425849824245438</v>
      </c>
      <c r="BK99" s="67">
        <f t="shared" si="102"/>
        <v>3.2342260700684964</v>
      </c>
      <c r="BL99" s="67">
        <f t="shared" si="74"/>
        <v>3.2666067785028154</v>
      </c>
    </row>
    <row r="100" spans="1:64" ht="12.95" customHeight="1" x14ac:dyDescent="0.2">
      <c r="A100" s="292" t="s">
        <v>573</v>
      </c>
      <c r="B100" s="293" t="s">
        <v>115</v>
      </c>
      <c r="C100" s="292">
        <v>53251.588499999998</v>
      </c>
      <c r="D100" s="292">
        <v>2.9999999999999997E-4</v>
      </c>
      <c r="E100" s="168">
        <f t="shared" si="79"/>
        <v>11190.419565010629</v>
      </c>
      <c r="F100" s="168">
        <f t="shared" si="80"/>
        <v>11190.5</v>
      </c>
      <c r="G100" s="168">
        <f t="shared" si="81"/>
        <v>-2.3376940007437952E-2</v>
      </c>
      <c r="K100" s="168">
        <f t="shared" si="99"/>
        <v>-2.3376940007437952E-2</v>
      </c>
      <c r="O100" s="173">
        <f t="shared" ca="1" si="101"/>
        <v>-2.8913979077756641E-3</v>
      </c>
      <c r="P100" s="174">
        <f t="shared" si="82"/>
        <v>0</v>
      </c>
      <c r="Q100" s="205">
        <f t="shared" si="83"/>
        <v>38233.088499999998</v>
      </c>
      <c r="R100" s="173">
        <f t="shared" si="84"/>
        <v>5.4648132411135313E-4</v>
      </c>
      <c r="S100" s="172">
        <v>1</v>
      </c>
      <c r="T100" s="168">
        <f t="shared" si="85"/>
        <v>5.4648132411135313E-4</v>
      </c>
      <c r="Z100" s="67">
        <f t="shared" si="86"/>
        <v>11190.5</v>
      </c>
      <c r="AA100" s="251">
        <f t="shared" si="87"/>
        <v>-1.7322972355035292E-2</v>
      </c>
      <c r="AB100" s="251">
        <f t="shared" si="88"/>
        <v>-6.2819513300346908E-2</v>
      </c>
      <c r="AC100" s="251">
        <f t="shared" si="89"/>
        <v>-2.3376940007437952E-2</v>
      </c>
      <c r="AD100" s="251"/>
      <c r="AE100" s="251">
        <f t="shared" si="90"/>
        <v>3.6650524336337772E-5</v>
      </c>
      <c r="AF100" s="288">
        <f t="shared" si="91"/>
        <v>38233.088499999998</v>
      </c>
      <c r="AG100" s="289"/>
      <c r="AH100" s="67">
        <f t="shared" si="92"/>
        <v>3.9442573292908963E-2</v>
      </c>
      <c r="AI100" s="67">
        <f t="shared" si="93"/>
        <v>0.74390782889074236</v>
      </c>
      <c r="AJ100" s="67">
        <f t="shared" si="94"/>
        <v>0.99632538602131004</v>
      </c>
      <c r="AK100" s="67">
        <f t="shared" si="95"/>
        <v>4.3091685184504798E-2</v>
      </c>
      <c r="AL100" s="67">
        <f t="shared" si="96"/>
        <v>2.9748879693113057</v>
      </c>
      <c r="AM100" s="67">
        <f t="shared" si="97"/>
        <v>11.969466364740786</v>
      </c>
      <c r="AN100" s="251">
        <f t="shared" si="100"/>
        <v>2.9244871949124547</v>
      </c>
      <c r="AO100" s="251">
        <f t="shared" si="100"/>
        <v>2.9244686451669795</v>
      </c>
      <c r="AP100" s="251">
        <f t="shared" si="100"/>
        <v>2.9245417917031711</v>
      </c>
      <c r="AQ100" s="251">
        <f t="shared" si="100"/>
        <v>2.9242533487780937</v>
      </c>
      <c r="AR100" s="251">
        <f t="shared" si="100"/>
        <v>2.9253906759158799</v>
      </c>
      <c r="AS100" s="251">
        <f t="shared" si="100"/>
        <v>2.9209045439939296</v>
      </c>
      <c r="AT100" s="251">
        <f t="shared" si="100"/>
        <v>2.9385746167886557</v>
      </c>
      <c r="AU100" s="251">
        <f t="shared" si="98"/>
        <v>2.8685437457232785</v>
      </c>
      <c r="AW100" s="67">
        <v>19000</v>
      </c>
      <c r="AX100" s="67">
        <f t="shared" si="66"/>
        <v>-3.6070633648902631E-2</v>
      </c>
      <c r="AY100" s="67">
        <f t="shared" si="67"/>
        <v>-7.2566356120032288E-2</v>
      </c>
      <c r="AZ100" s="67">
        <f t="shared" si="68"/>
        <v>3.6495722471129657E-2</v>
      </c>
      <c r="BA100" s="67">
        <f t="shared" si="69"/>
        <v>0.74192943684478974</v>
      </c>
      <c r="BB100" s="67">
        <f t="shared" si="70"/>
        <v>0.93438256946217335</v>
      </c>
      <c r="BC100" s="67">
        <f t="shared" si="71"/>
        <v>-3.0297769946084765</v>
      </c>
      <c r="BD100" s="67">
        <f t="shared" si="72"/>
        <v>-17.867942590409235</v>
      </c>
      <c r="BE100" s="67">
        <f t="shared" si="102"/>
        <v>3.2873437318066299</v>
      </c>
      <c r="BF100" s="67">
        <f t="shared" si="102"/>
        <v>3.2873573388086323</v>
      </c>
      <c r="BG100" s="67">
        <f t="shared" si="102"/>
        <v>3.2873043807674844</v>
      </c>
      <c r="BH100" s="67">
        <f t="shared" si="102"/>
        <v>3.287510494183068</v>
      </c>
      <c r="BI100" s="67">
        <f t="shared" si="102"/>
        <v>3.2867083330219704</v>
      </c>
      <c r="BJ100" s="67">
        <f t="shared" si="102"/>
        <v>3.2898307528993795</v>
      </c>
      <c r="BK100" s="67">
        <f t="shared" si="102"/>
        <v>3.2776846069717456</v>
      </c>
      <c r="BL100" s="67">
        <f t="shared" si="74"/>
        <v>3.3250637919075494</v>
      </c>
    </row>
    <row r="101" spans="1:64" ht="12.95" customHeight="1" x14ac:dyDescent="0.2">
      <c r="A101" s="105" t="s">
        <v>121</v>
      </c>
      <c r="B101" s="226" t="s">
        <v>115</v>
      </c>
      <c r="C101" s="132">
        <v>53258.422100000003</v>
      </c>
      <c r="D101" s="132">
        <v>1.2999999999999999E-3</v>
      </c>
      <c r="E101" s="168">
        <f t="shared" si="79"/>
        <v>11213.932503113569</v>
      </c>
      <c r="F101" s="168">
        <f t="shared" si="80"/>
        <v>11214</v>
      </c>
      <c r="G101" s="168">
        <f t="shared" si="81"/>
        <v>-1.9616719997429755E-2</v>
      </c>
      <c r="K101" s="168">
        <f t="shared" si="99"/>
        <v>-1.9616719997429755E-2</v>
      </c>
      <c r="O101" s="173">
        <f t="shared" ca="1" si="101"/>
        <v>-2.981939520159016E-3</v>
      </c>
      <c r="P101" s="174">
        <f t="shared" si="82"/>
        <v>0</v>
      </c>
      <c r="Q101" s="205">
        <f t="shared" si="83"/>
        <v>38239.922100000003</v>
      </c>
      <c r="R101" s="173">
        <f t="shared" si="84"/>
        <v>3.8481570345756043E-4</v>
      </c>
      <c r="S101" s="172">
        <v>1</v>
      </c>
      <c r="T101" s="168">
        <f t="shared" si="85"/>
        <v>3.8481570345756043E-4</v>
      </c>
      <c r="Z101" s="67">
        <f t="shared" si="86"/>
        <v>11214</v>
      </c>
      <c r="AA101" s="251">
        <f t="shared" si="87"/>
        <v>-1.7370151800592794E-2</v>
      </c>
      <c r="AB101" s="251">
        <f t="shared" si="88"/>
        <v>-5.90581007362323E-2</v>
      </c>
      <c r="AC101" s="251">
        <f t="shared" si="89"/>
        <v>-1.9616719997429755E-2</v>
      </c>
      <c r="AD101" s="251"/>
      <c r="AE101" s="251">
        <f t="shared" si="90"/>
        <v>5.0470686630392734E-6</v>
      </c>
      <c r="AF101" s="288">
        <f t="shared" si="91"/>
        <v>38239.922100000003</v>
      </c>
      <c r="AG101" s="289"/>
      <c r="AH101" s="67">
        <f t="shared" si="92"/>
        <v>3.9441380738802545E-2</v>
      </c>
      <c r="AI101" s="67">
        <f t="shared" si="93"/>
        <v>0.74387154578704417</v>
      </c>
      <c r="AJ101" s="67">
        <f t="shared" si="94"/>
        <v>0.996252733582776</v>
      </c>
      <c r="AK101" s="67">
        <f t="shared" si="95"/>
        <v>4.2875498574075584E-2</v>
      </c>
      <c r="AL101" s="67">
        <f t="shared" si="96"/>
        <v>2.9757320844714736</v>
      </c>
      <c r="AM101" s="67">
        <f t="shared" si="97"/>
        <v>12.030664987567432</v>
      </c>
      <c r="AN101" s="251">
        <f t="shared" ref="AN101:AT110" si="103">$AU101+$AB$7*SIN(AO101)</f>
        <v>2.9255829955305828</v>
      </c>
      <c r="AO101" s="251">
        <f t="shared" si="103"/>
        <v>2.9255645092848339</v>
      </c>
      <c r="AP101" s="251">
        <f t="shared" si="103"/>
        <v>2.9256373878554895</v>
      </c>
      <c r="AQ101" s="251">
        <f t="shared" si="103"/>
        <v>2.9253500709424785</v>
      </c>
      <c r="AR101" s="251">
        <f t="shared" si="103"/>
        <v>2.9264826859300781</v>
      </c>
      <c r="AS101" s="251">
        <f t="shared" si="103"/>
        <v>2.92201623065653</v>
      </c>
      <c r="AT101" s="251">
        <f t="shared" si="103"/>
        <v>2.9396047574134543</v>
      </c>
      <c r="AU101" s="251">
        <f t="shared" si="98"/>
        <v>2.8699174855382901</v>
      </c>
      <c r="AW101" s="67">
        <v>20000</v>
      </c>
      <c r="AX101" s="67">
        <f t="shared" si="66"/>
        <v>-3.8906314547769272E-2</v>
      </c>
      <c r="AY101" s="67">
        <f t="shared" si="67"/>
        <v>-7.4664755927537713E-2</v>
      </c>
      <c r="AZ101" s="67">
        <f t="shared" si="68"/>
        <v>3.5758441379768441E-2</v>
      </c>
      <c r="BA101" s="67">
        <f t="shared" si="69"/>
        <v>0.74313141757963574</v>
      </c>
      <c r="BB101" s="67">
        <f t="shared" si="70"/>
        <v>0.92103758618025666</v>
      </c>
      <c r="BC101" s="67">
        <f t="shared" si="71"/>
        <v>-2.9939911437278885</v>
      </c>
      <c r="BD101" s="67">
        <f t="shared" si="72"/>
        <v>-13.525387704075232</v>
      </c>
      <c r="BE101" s="67">
        <f t="shared" si="102"/>
        <v>3.3338864379778883</v>
      </c>
      <c r="BF101" s="67">
        <f t="shared" si="102"/>
        <v>3.3339034505118446</v>
      </c>
      <c r="BG101" s="67">
        <f t="shared" si="102"/>
        <v>3.3338367102433488</v>
      </c>
      <c r="BH101" s="67">
        <f t="shared" si="102"/>
        <v>3.3340985376743251</v>
      </c>
      <c r="BI101" s="67">
        <f t="shared" si="102"/>
        <v>3.3330714440766673</v>
      </c>
      <c r="BJ101" s="67">
        <f t="shared" si="102"/>
        <v>3.3371016983551116</v>
      </c>
      <c r="BK101" s="67">
        <f t="shared" si="102"/>
        <v>3.3213050029875602</v>
      </c>
      <c r="BL101" s="67">
        <f t="shared" si="74"/>
        <v>3.3835208053122834</v>
      </c>
    </row>
    <row r="102" spans="1:64" ht="12.95" customHeight="1" x14ac:dyDescent="0.2">
      <c r="A102" s="38" t="s">
        <v>121</v>
      </c>
      <c r="B102" s="145"/>
      <c r="C102" s="35">
        <v>53258.5677</v>
      </c>
      <c r="D102" s="35">
        <v>8.9999999999999998E-4</v>
      </c>
      <c r="E102" s="168">
        <f t="shared" si="79"/>
        <v>11214.433481190672</v>
      </c>
      <c r="F102" s="168">
        <f t="shared" si="80"/>
        <v>11214.5</v>
      </c>
      <c r="G102" s="168">
        <f t="shared" si="81"/>
        <v>-1.9332460004079621E-2</v>
      </c>
      <c r="K102" s="168">
        <f t="shared" si="99"/>
        <v>-1.9332460004079621E-2</v>
      </c>
      <c r="O102" s="173">
        <f t="shared" ca="1" si="101"/>
        <v>-2.9838659374437637E-3</v>
      </c>
      <c r="P102" s="174">
        <f t="shared" si="82"/>
        <v>0</v>
      </c>
      <c r="Q102" s="205">
        <f t="shared" si="83"/>
        <v>38240.0677</v>
      </c>
      <c r="R102" s="173">
        <f t="shared" si="84"/>
        <v>3.7374400980933826E-4</v>
      </c>
      <c r="S102" s="172">
        <v>1</v>
      </c>
      <c r="T102" s="168">
        <f t="shared" si="85"/>
        <v>3.7374400980933826E-4</v>
      </c>
      <c r="Z102" s="67">
        <f t="shared" si="86"/>
        <v>11214.5</v>
      </c>
      <c r="AA102" s="251">
        <f t="shared" si="87"/>
        <v>-1.7371156234821335E-2</v>
      </c>
      <c r="AB102" s="251">
        <f t="shared" si="88"/>
        <v>-5.8773814855477294E-2</v>
      </c>
      <c r="AC102" s="251">
        <f t="shared" si="89"/>
        <v>-1.9332460004079621E-2</v>
      </c>
      <c r="AD102" s="251"/>
      <c r="AE102" s="251">
        <f t="shared" si="90"/>
        <v>3.8467124753067619E-6</v>
      </c>
      <c r="AF102" s="288">
        <f t="shared" si="91"/>
        <v>38240.0677</v>
      </c>
      <c r="AG102" s="289"/>
      <c r="AH102" s="67">
        <f t="shared" si="92"/>
        <v>3.9441354851397672E-2</v>
      </c>
      <c r="AI102" s="67">
        <f t="shared" si="93"/>
        <v>0.74387077582716588</v>
      </c>
      <c r="AJ102" s="67">
        <f t="shared" si="94"/>
        <v>0.99625118015103753</v>
      </c>
      <c r="AK102" s="67">
        <f t="shared" si="95"/>
        <v>4.2870898755633859E-2</v>
      </c>
      <c r="AL102" s="67">
        <f t="shared" si="96"/>
        <v>2.9757500434738886</v>
      </c>
      <c r="AM102" s="67">
        <f t="shared" si="97"/>
        <v>12.031973773624689</v>
      </c>
      <c r="AN102" s="251">
        <f t="shared" si="103"/>
        <v>2.9256063098561609</v>
      </c>
      <c r="AO102" s="251">
        <f t="shared" si="103"/>
        <v>2.9255878249659317</v>
      </c>
      <c r="AP102" s="251">
        <f t="shared" si="103"/>
        <v>2.9256606978199691</v>
      </c>
      <c r="AQ102" s="251">
        <f t="shared" si="103"/>
        <v>2.9253734049149913</v>
      </c>
      <c r="AR102" s="251">
        <f t="shared" si="103"/>
        <v>2.926505919485173</v>
      </c>
      <c r="AS102" s="251">
        <f t="shared" si="103"/>
        <v>2.9220398833266858</v>
      </c>
      <c r="AT102" s="251">
        <f t="shared" si="103"/>
        <v>2.9396266738679682</v>
      </c>
      <c r="AU102" s="251">
        <f t="shared" si="98"/>
        <v>2.8699467140449921</v>
      </c>
      <c r="AW102" s="67">
        <v>21000</v>
      </c>
      <c r="AX102" s="67">
        <f t="shared" si="66"/>
        <v>-4.1838072268282726E-2</v>
      </c>
      <c r="AY102" s="67">
        <f t="shared" si="67"/>
        <v>-7.6780209853278422E-2</v>
      </c>
      <c r="AZ102" s="67">
        <f t="shared" si="68"/>
        <v>3.4942137584995696E-2</v>
      </c>
      <c r="BA102" s="67">
        <f t="shared" si="69"/>
        <v>0.74466858094353827</v>
      </c>
      <c r="BB102" s="67">
        <f t="shared" si="70"/>
        <v>0.9064573860995736</v>
      </c>
      <c r="BC102" s="67">
        <f t="shared" si="71"/>
        <v>-2.9580730521699303</v>
      </c>
      <c r="BD102" s="67">
        <f t="shared" si="72"/>
        <v>-10.867414654945193</v>
      </c>
      <c r="BE102" s="67">
        <f t="shared" si="102"/>
        <v>3.38051513672707</v>
      </c>
      <c r="BF102" s="67">
        <f t="shared" si="102"/>
        <v>3.3805348632274779</v>
      </c>
      <c r="BG102" s="67">
        <f t="shared" si="102"/>
        <v>3.3804566816736594</v>
      </c>
      <c r="BH102" s="67">
        <f t="shared" si="102"/>
        <v>3.380766545448358</v>
      </c>
      <c r="BI102" s="67">
        <f t="shared" si="102"/>
        <v>3.3795385724708762</v>
      </c>
      <c r="BJ102" s="67">
        <f t="shared" si="102"/>
        <v>3.3844071291400208</v>
      </c>
      <c r="BK102" s="67">
        <f t="shared" si="102"/>
        <v>3.3651379437013356</v>
      </c>
      <c r="BL102" s="67">
        <f t="shared" si="74"/>
        <v>3.4419778187170174</v>
      </c>
    </row>
    <row r="103" spans="1:64" ht="12.95" customHeight="1" x14ac:dyDescent="0.2">
      <c r="A103" s="232" t="s">
        <v>117</v>
      </c>
      <c r="B103" s="226"/>
      <c r="C103" s="217">
        <v>53261.765299999999</v>
      </c>
      <c r="D103" s="217">
        <v>2.0000000000000001E-4</v>
      </c>
      <c r="E103" s="168">
        <f t="shared" si="79"/>
        <v>11225.435730499657</v>
      </c>
      <c r="F103" s="168">
        <f t="shared" si="80"/>
        <v>11225.5</v>
      </c>
      <c r="G103" s="168">
        <f t="shared" si="81"/>
        <v>-1.8678740001632832E-2</v>
      </c>
      <c r="L103" s="168">
        <f>G103</f>
        <v>-1.8678740001632832E-2</v>
      </c>
      <c r="O103" s="173">
        <f t="shared" ca="1" si="101"/>
        <v>-3.0262471177083111E-3</v>
      </c>
      <c r="P103" s="174">
        <f t="shared" si="82"/>
        <v>0</v>
      </c>
      <c r="Q103" s="205">
        <f t="shared" si="83"/>
        <v>38243.265299999999</v>
      </c>
      <c r="R103" s="173">
        <f t="shared" si="84"/>
        <v>3.4889532804859848E-4</v>
      </c>
      <c r="S103" s="172">
        <v>1</v>
      </c>
      <c r="T103" s="168">
        <f t="shared" si="85"/>
        <v>3.4889532804859848E-4</v>
      </c>
      <c r="Z103" s="67">
        <f t="shared" si="86"/>
        <v>11225.5</v>
      </c>
      <c r="AA103" s="251">
        <f t="shared" si="87"/>
        <v>-1.7393260283564783E-2</v>
      </c>
      <c r="AB103" s="251">
        <f t="shared" si="88"/>
        <v>-5.8119519913080744E-2</v>
      </c>
      <c r="AC103" s="251">
        <f t="shared" si="89"/>
        <v>-1.8678740001632832E-2</v>
      </c>
      <c r="AD103" s="251"/>
      <c r="AE103" s="251">
        <f t="shared" si="90"/>
        <v>1.6524581055643097E-6</v>
      </c>
      <c r="AF103" s="288">
        <f t="shared" si="91"/>
        <v>38243.265299999999</v>
      </c>
      <c r="AG103" s="289"/>
      <c r="AH103" s="67">
        <f t="shared" si="92"/>
        <v>3.9440779911447912E-2</v>
      </c>
      <c r="AI103" s="67">
        <f t="shared" si="93"/>
        <v>0.74385385801248494</v>
      </c>
      <c r="AJ103" s="67">
        <f t="shared" si="94"/>
        <v>0.99621692417799379</v>
      </c>
      <c r="AK103" s="67">
        <f t="shared" si="95"/>
        <v>4.2769701663742658E-2</v>
      </c>
      <c r="AL103" s="67">
        <f t="shared" si="96"/>
        <v>2.9761451321205801</v>
      </c>
      <c r="AM103" s="67">
        <f t="shared" si="97"/>
        <v>12.06083809865526</v>
      </c>
      <c r="AN103" s="251">
        <f t="shared" si="103"/>
        <v>2.9261192189077714</v>
      </c>
      <c r="AO103" s="251">
        <f t="shared" si="103"/>
        <v>2.9261007638859304</v>
      </c>
      <c r="AP103" s="251">
        <f t="shared" si="103"/>
        <v>2.926173510814122</v>
      </c>
      <c r="AQ103" s="251">
        <f t="shared" si="103"/>
        <v>2.9258867466155376</v>
      </c>
      <c r="AR103" s="251">
        <f t="shared" si="103"/>
        <v>2.9270170503306492</v>
      </c>
      <c r="AS103" s="251">
        <f t="shared" si="103"/>
        <v>2.9225602395734884</v>
      </c>
      <c r="AT103" s="251">
        <f t="shared" si="103"/>
        <v>2.9401088208177608</v>
      </c>
      <c r="AU103" s="251">
        <f t="shared" si="98"/>
        <v>2.8705897411924446</v>
      </c>
      <c r="AW103" s="67">
        <v>22000</v>
      </c>
      <c r="AX103" s="67">
        <f t="shared" si="66"/>
        <v>-4.4864978683231901E-2</v>
      </c>
      <c r="AY103" s="67">
        <f t="shared" si="67"/>
        <v>-7.8912717897254459E-2</v>
      </c>
      <c r="AZ103" s="67">
        <f t="shared" si="68"/>
        <v>3.4047739214022557E-2</v>
      </c>
      <c r="BA103" s="67">
        <f t="shared" si="69"/>
        <v>0.74654445081700893</v>
      </c>
      <c r="BB103" s="67">
        <f t="shared" si="70"/>
        <v>0.89063282061704541</v>
      </c>
      <c r="BC103" s="67">
        <f t="shared" si="71"/>
        <v>-2.9219898620285951</v>
      </c>
      <c r="BD103" s="67">
        <f t="shared" si="72"/>
        <v>-9.0707224340110155</v>
      </c>
      <c r="BE103" s="67">
        <f t="shared" si="102"/>
        <v>3.4272509614564184</v>
      </c>
      <c r="BF103" s="67">
        <f t="shared" si="102"/>
        <v>3.4272726274644181</v>
      </c>
      <c r="BG103" s="67">
        <f t="shared" si="102"/>
        <v>3.4271856748271667</v>
      </c>
      <c r="BH103" s="67">
        <f t="shared" si="102"/>
        <v>3.4275346570732359</v>
      </c>
      <c r="BI103" s="67">
        <f t="shared" si="102"/>
        <v>3.4261342415197844</v>
      </c>
      <c r="BJ103" s="67">
        <f t="shared" si="102"/>
        <v>3.4317574086713072</v>
      </c>
      <c r="BK103" s="67">
        <f t="shared" si="102"/>
        <v>3.4092333885927686</v>
      </c>
      <c r="BL103" s="67">
        <f t="shared" si="74"/>
        <v>3.5004348321217513</v>
      </c>
    </row>
    <row r="104" spans="1:64" ht="12.95" customHeight="1" x14ac:dyDescent="0.2">
      <c r="A104" s="228" t="s">
        <v>327</v>
      </c>
      <c r="B104" s="229" t="str">
        <f>IF(G104=INT(G104),"I","II")</f>
        <v>II</v>
      </c>
      <c r="C104" s="215">
        <v>53290.3923</v>
      </c>
      <c r="D104" s="215" t="s">
        <v>433</v>
      </c>
      <c r="E104" s="168">
        <f t="shared" si="79"/>
        <v>11323.935039659149</v>
      </c>
      <c r="F104" s="168">
        <f t="shared" si="80"/>
        <v>11324</v>
      </c>
      <c r="G104" s="168">
        <f t="shared" si="81"/>
        <v>-1.887952000106452E-2</v>
      </c>
      <c r="K104" s="168">
        <f t="shared" ref="K104:K110" si="104">G104</f>
        <v>-1.887952000106452E-2</v>
      </c>
      <c r="O104" s="173">
        <f t="shared" ca="1" si="101"/>
        <v>-3.4057513228044692E-3</v>
      </c>
      <c r="P104" s="173">
        <f t="shared" si="82"/>
        <v>0</v>
      </c>
      <c r="Q104" s="205">
        <f t="shared" si="83"/>
        <v>38271.8923</v>
      </c>
      <c r="R104" s="173">
        <f t="shared" si="84"/>
        <v>3.5643627547059524E-4</v>
      </c>
      <c r="S104" s="172">
        <v>1</v>
      </c>
      <c r="T104" s="168">
        <f t="shared" si="85"/>
        <v>3.5643627547059524E-4</v>
      </c>
      <c r="Z104" s="67">
        <f t="shared" si="86"/>
        <v>11324</v>
      </c>
      <c r="AA104" s="251">
        <f t="shared" si="87"/>
        <v>-1.7591745712684966E-2</v>
      </c>
      <c r="AB104" s="251">
        <f t="shared" si="88"/>
        <v>-5.8314689837409062E-2</v>
      </c>
      <c r="AC104" s="251">
        <f t="shared" si="89"/>
        <v>-1.887952000106452E-2</v>
      </c>
      <c r="AD104" s="251"/>
      <c r="AE104" s="251">
        <f t="shared" si="90"/>
        <v>1.6583626178114689E-6</v>
      </c>
      <c r="AF104" s="288">
        <f t="shared" si="91"/>
        <v>38271.8923</v>
      </c>
      <c r="AG104" s="289"/>
      <c r="AH104" s="67">
        <f t="shared" si="92"/>
        <v>3.9435169836344541E-2</v>
      </c>
      <c r="AI104" s="67">
        <f t="shared" si="93"/>
        <v>0.74370418230265689</v>
      </c>
      <c r="AJ104" s="67">
        <f t="shared" si="94"/>
        <v>0.99590331937126153</v>
      </c>
      <c r="AK104" s="67">
        <f t="shared" si="95"/>
        <v>4.1863435911831365E-2</v>
      </c>
      <c r="AL104" s="67">
        <f t="shared" si="96"/>
        <v>2.9796821758382146</v>
      </c>
      <c r="AM104" s="67">
        <f t="shared" si="97"/>
        <v>12.325508209377238</v>
      </c>
      <c r="AN104" s="251">
        <f t="shared" si="103"/>
        <v>2.9307115694498269</v>
      </c>
      <c r="AO104" s="251">
        <f t="shared" si="103"/>
        <v>2.9306933858736746</v>
      </c>
      <c r="AP104" s="251">
        <f t="shared" si="103"/>
        <v>2.93076499159644</v>
      </c>
      <c r="AQ104" s="251">
        <f t="shared" si="103"/>
        <v>2.930483006634772</v>
      </c>
      <c r="AR104" s="251">
        <f t="shared" si="103"/>
        <v>2.9315933714729234</v>
      </c>
      <c r="AS104" s="251">
        <f t="shared" si="103"/>
        <v>2.9272195824064218</v>
      </c>
      <c r="AT104" s="251">
        <f t="shared" si="103"/>
        <v>2.9444249543175331</v>
      </c>
      <c r="AU104" s="251">
        <f t="shared" si="98"/>
        <v>2.8763477570128106</v>
      </c>
      <c r="AW104" s="67">
        <v>23000</v>
      </c>
      <c r="AX104" s="67">
        <f t="shared" si="66"/>
        <v>-4.7986058050937114E-2</v>
      </c>
      <c r="AY104" s="67">
        <f t="shared" si="67"/>
        <v>-8.1062280059465808E-2</v>
      </c>
      <c r="AZ104" s="67">
        <f t="shared" si="68"/>
        <v>3.3076222008528694E-2</v>
      </c>
      <c r="BA104" s="67">
        <f t="shared" si="69"/>
        <v>0.74876332868516116</v>
      </c>
      <c r="BB104" s="67">
        <f t="shared" si="70"/>
        <v>0.87355215614855819</v>
      </c>
      <c r="BC104" s="67">
        <f t="shared" si="71"/>
        <v>-2.8857081203435575</v>
      </c>
      <c r="BD104" s="67">
        <f t="shared" si="72"/>
        <v>-7.7733313205345596</v>
      </c>
      <c r="BE104" s="67">
        <f t="shared" si="102"/>
        <v>3.4741152793986139</v>
      </c>
      <c r="BF104" s="67">
        <f t="shared" si="102"/>
        <v>3.4741380726999673</v>
      </c>
      <c r="BG104" s="67">
        <f t="shared" si="102"/>
        <v>3.4740452165157016</v>
      </c>
      <c r="BH104" s="67">
        <f t="shared" si="102"/>
        <v>3.4744235160838399</v>
      </c>
      <c r="BI104" s="67">
        <f t="shared" si="102"/>
        <v>3.4728826185420552</v>
      </c>
      <c r="BJ104" s="67">
        <f t="shared" si="102"/>
        <v>3.479164195595621</v>
      </c>
      <c r="BK104" s="67">
        <f t="shared" si="102"/>
        <v>3.453640400361814</v>
      </c>
      <c r="BL104" s="67">
        <f t="shared" si="74"/>
        <v>3.5588918455264853</v>
      </c>
    </row>
    <row r="105" spans="1:64" ht="12.95" customHeight="1" x14ac:dyDescent="0.2">
      <c r="A105" s="105" t="s">
        <v>121</v>
      </c>
      <c r="B105" s="226" t="s">
        <v>115</v>
      </c>
      <c r="C105" s="132">
        <v>53316.2575</v>
      </c>
      <c r="D105" s="132">
        <v>4.1000000000000003E-3</v>
      </c>
      <c r="E105" s="168">
        <f t="shared" si="79"/>
        <v>11412.931592957504</v>
      </c>
      <c r="F105" s="168">
        <f t="shared" si="80"/>
        <v>11413</v>
      </c>
      <c r="G105" s="168">
        <f t="shared" si="81"/>
        <v>-1.9881240004906431E-2</v>
      </c>
      <c r="K105" s="168">
        <f t="shared" si="104"/>
        <v>-1.9881240004906431E-2</v>
      </c>
      <c r="O105" s="173">
        <f t="shared" ca="1" si="101"/>
        <v>-3.7486535994903369E-3</v>
      </c>
      <c r="P105" s="174">
        <f t="shared" si="82"/>
        <v>0</v>
      </c>
      <c r="Q105" s="205">
        <f t="shared" si="83"/>
        <v>38297.7575</v>
      </c>
      <c r="R105" s="173">
        <f t="shared" si="84"/>
        <v>3.9526370413269185E-4</v>
      </c>
      <c r="S105" s="172">
        <v>1</v>
      </c>
      <c r="T105" s="168">
        <f t="shared" si="85"/>
        <v>3.9526370413269185E-4</v>
      </c>
      <c r="Z105" s="67">
        <f t="shared" si="86"/>
        <v>11413</v>
      </c>
      <c r="AA105" s="251">
        <f t="shared" si="87"/>
        <v>-1.7771944236617827E-2</v>
      </c>
      <c r="AB105" s="251">
        <f t="shared" si="88"/>
        <v>-5.9310626775129799E-2</v>
      </c>
      <c r="AC105" s="251">
        <f t="shared" si="89"/>
        <v>-1.9881240004906431E-2</v>
      </c>
      <c r="AD105" s="251"/>
      <c r="AE105" s="251">
        <f t="shared" si="90"/>
        <v>4.4491286381202103E-6</v>
      </c>
      <c r="AF105" s="288">
        <f t="shared" si="91"/>
        <v>38297.7575</v>
      </c>
      <c r="AG105" s="289"/>
      <c r="AH105" s="67">
        <f t="shared" si="92"/>
        <v>3.9429386770223368E-2</v>
      </c>
      <c r="AI105" s="67">
        <f t="shared" si="93"/>
        <v>0.74357174951485949</v>
      </c>
      <c r="AJ105" s="67">
        <f t="shared" si="94"/>
        <v>0.99560935926169125</v>
      </c>
      <c r="AK105" s="67">
        <f t="shared" si="95"/>
        <v>4.1044436756078891E-2</v>
      </c>
      <c r="AL105" s="67">
        <f t="shared" si="96"/>
        <v>2.982876870645859</v>
      </c>
      <c r="AM105" s="67">
        <f t="shared" si="97"/>
        <v>12.574677510110352</v>
      </c>
      <c r="AN105" s="251">
        <f t="shared" si="103"/>
        <v>2.9348602148920961</v>
      </c>
      <c r="AO105" s="251">
        <f t="shared" si="103"/>
        <v>2.9348422827037437</v>
      </c>
      <c r="AP105" s="251">
        <f t="shared" si="103"/>
        <v>2.9349128364377699</v>
      </c>
      <c r="AQ105" s="251">
        <f t="shared" si="103"/>
        <v>2.9346352385563379</v>
      </c>
      <c r="AR105" s="251">
        <f t="shared" si="103"/>
        <v>2.935727370820767</v>
      </c>
      <c r="AS105" s="251">
        <f t="shared" si="103"/>
        <v>2.9314292264608208</v>
      </c>
      <c r="AT105" s="251">
        <f t="shared" si="103"/>
        <v>2.948322868616815</v>
      </c>
      <c r="AU105" s="251">
        <f t="shared" si="98"/>
        <v>2.8815504312058322</v>
      </c>
      <c r="AW105" s="67">
        <v>24000</v>
      </c>
      <c r="AX105" s="67">
        <f t="shared" si="66"/>
        <v>-5.1200281901654904E-2</v>
      </c>
      <c r="AY105" s="67">
        <f t="shared" si="67"/>
        <v>-8.3228896339912442E-2</v>
      </c>
      <c r="AZ105" s="67">
        <f t="shared" si="68"/>
        <v>3.2028614438257538E-2</v>
      </c>
      <c r="BA105" s="67">
        <f t="shared" si="69"/>
        <v>0.75133030358505348</v>
      </c>
      <c r="BB105" s="67">
        <f t="shared" si="70"/>
        <v>0.85520110724521425</v>
      </c>
      <c r="BC105" s="67">
        <f t="shared" si="71"/>
        <v>-2.8491936537913811</v>
      </c>
      <c r="BD105" s="67">
        <f t="shared" si="72"/>
        <v>-6.7911659268949158</v>
      </c>
      <c r="BE105" s="67">
        <f t="shared" si="102"/>
        <v>3.5211297408413524</v>
      </c>
      <c r="BF105" s="67">
        <f t="shared" si="102"/>
        <v>3.5211528572711592</v>
      </c>
      <c r="BG105" s="67">
        <f t="shared" si="102"/>
        <v>3.5210570235765375</v>
      </c>
      <c r="BH105" s="67">
        <f t="shared" si="102"/>
        <v>3.5214543448531539</v>
      </c>
      <c r="BI105" s="67">
        <f t="shared" si="102"/>
        <v>3.5198074825488885</v>
      </c>
      <c r="BJ105" s="67">
        <f t="shared" si="102"/>
        <v>3.526640677428782</v>
      </c>
      <c r="BK105" s="67">
        <f t="shared" si="102"/>
        <v>3.4984069773182651</v>
      </c>
      <c r="BL105" s="67">
        <f t="shared" si="74"/>
        <v>3.6173488589312197</v>
      </c>
    </row>
    <row r="106" spans="1:64" ht="12.95" customHeight="1" x14ac:dyDescent="0.2">
      <c r="A106" s="105" t="s">
        <v>124</v>
      </c>
      <c r="B106" s="227"/>
      <c r="C106" s="132">
        <v>53648.303</v>
      </c>
      <c r="D106" s="132">
        <v>3.7000000000000002E-3</v>
      </c>
      <c r="E106" s="168">
        <f t="shared" si="79"/>
        <v>12555.428269504726</v>
      </c>
      <c r="F106" s="168">
        <f t="shared" si="80"/>
        <v>12555.5</v>
      </c>
      <c r="G106" s="168">
        <f t="shared" si="81"/>
        <v>-2.0847140003752429E-2</v>
      </c>
      <c r="K106" s="168">
        <f t="shared" si="104"/>
        <v>-2.0847140003752429E-2</v>
      </c>
      <c r="O106" s="173">
        <f t="shared" ca="1" si="101"/>
        <v>-8.1505170951488154E-3</v>
      </c>
      <c r="P106" s="174">
        <f t="shared" si="82"/>
        <v>0</v>
      </c>
      <c r="Q106" s="205">
        <f t="shared" si="83"/>
        <v>38629.803</v>
      </c>
      <c r="R106" s="173">
        <f t="shared" si="84"/>
        <v>4.3460324633605484E-4</v>
      </c>
      <c r="S106" s="172">
        <v>1</v>
      </c>
      <c r="T106" s="168">
        <f t="shared" si="85"/>
        <v>4.3460324633605484E-4</v>
      </c>
      <c r="Z106" s="67">
        <f t="shared" si="86"/>
        <v>12555.5</v>
      </c>
      <c r="AA106" s="251">
        <f t="shared" si="87"/>
        <v>-2.015717202429048E-2</v>
      </c>
      <c r="AB106" s="251">
        <f t="shared" si="88"/>
        <v>-6.01422814125505E-2</v>
      </c>
      <c r="AC106" s="251">
        <f t="shared" si="89"/>
        <v>-2.0847140003752429E-2</v>
      </c>
      <c r="AD106" s="251"/>
      <c r="AE106" s="251">
        <f t="shared" si="90"/>
        <v>4.760558126828041E-7</v>
      </c>
      <c r="AF106" s="288">
        <f t="shared" si="91"/>
        <v>38629.803</v>
      </c>
      <c r="AG106" s="289"/>
      <c r="AH106" s="67">
        <f t="shared" si="92"/>
        <v>3.929514140879807E-2</v>
      </c>
      <c r="AI106" s="67">
        <f t="shared" si="93"/>
        <v>0.74210738397173004</v>
      </c>
      <c r="AJ106" s="67">
        <f t="shared" si="94"/>
        <v>0.99094686116576947</v>
      </c>
      <c r="AK106" s="67">
        <f t="shared" si="95"/>
        <v>3.0520354414539274E-2</v>
      </c>
      <c r="AL106" s="67">
        <f t="shared" si="96"/>
        <v>3.023795350115865</v>
      </c>
      <c r="AM106" s="67">
        <f t="shared" si="97"/>
        <v>16.958679912588913</v>
      </c>
      <c r="AN106" s="251">
        <f t="shared" si="103"/>
        <v>2.9880568241304255</v>
      </c>
      <c r="AO106" s="251">
        <f t="shared" si="103"/>
        <v>2.9880426037705168</v>
      </c>
      <c r="AP106" s="251">
        <f t="shared" si="103"/>
        <v>2.988098013968961</v>
      </c>
      <c r="AQ106" s="251">
        <f t="shared" si="103"/>
        <v>2.9878821032427973</v>
      </c>
      <c r="AR106" s="251">
        <f t="shared" si="103"/>
        <v>2.9887233777716653</v>
      </c>
      <c r="AS106" s="251">
        <f t="shared" si="103"/>
        <v>2.9854448146898078</v>
      </c>
      <c r="AT106" s="251">
        <f t="shared" si="103"/>
        <v>2.9982126177663599</v>
      </c>
      <c r="AU106" s="251">
        <f t="shared" si="98"/>
        <v>2.9483375690207407</v>
      </c>
      <c r="AW106" s="67">
        <v>25000</v>
      </c>
      <c r="AX106" s="67">
        <f t="shared" si="66"/>
        <v>-5.4506563252141614E-2</v>
      </c>
      <c r="AY106" s="67">
        <f t="shared" si="67"/>
        <v>-8.5412566738594375E-2</v>
      </c>
      <c r="AZ106" s="67">
        <f t="shared" si="68"/>
        <v>3.0906003486452761E-2</v>
      </c>
      <c r="BA106" s="67">
        <f t="shared" si="69"/>
        <v>0.75425126328473358</v>
      </c>
      <c r="BB106" s="67">
        <f t="shared" si="70"/>
        <v>0.83556287023700648</v>
      </c>
      <c r="BC106" s="67">
        <f t="shared" si="71"/>
        <v>-2.8124114385531542</v>
      </c>
      <c r="BD106" s="67">
        <f t="shared" si="72"/>
        <v>-6.0207179607353778</v>
      </c>
      <c r="BE106" s="67">
        <f t="shared" si="102"/>
        <v>3.568316329903547</v>
      </c>
      <c r="BF106" s="67">
        <f t="shared" si="102"/>
        <v>3.5683390165993516</v>
      </c>
      <c r="BG106" s="67">
        <f t="shared" si="102"/>
        <v>3.5682430522541959</v>
      </c>
      <c r="BH106" s="67">
        <f t="shared" si="102"/>
        <v>3.5686490084484497</v>
      </c>
      <c r="BI106" s="67">
        <f t="shared" si="102"/>
        <v>3.5669322106736092</v>
      </c>
      <c r="BJ106" s="67">
        <f t="shared" si="102"/>
        <v>3.5742017934807202</v>
      </c>
      <c r="BK106" s="67">
        <f t="shared" si="102"/>
        <v>3.543579889407555</v>
      </c>
      <c r="BL106" s="67">
        <f t="shared" si="74"/>
        <v>3.6758058723359537</v>
      </c>
    </row>
    <row r="107" spans="1:64" ht="12.95" customHeight="1" x14ac:dyDescent="0.2">
      <c r="A107" s="105" t="s">
        <v>124</v>
      </c>
      <c r="B107" s="226" t="s">
        <v>115</v>
      </c>
      <c r="C107" s="132">
        <v>53657.312899999997</v>
      </c>
      <c r="D107" s="132">
        <v>2.0000000000000001E-4</v>
      </c>
      <c r="E107" s="168">
        <f t="shared" si="79"/>
        <v>12586.429384731464</v>
      </c>
      <c r="F107" s="168">
        <f t="shared" si="80"/>
        <v>12586.5</v>
      </c>
      <c r="G107" s="168">
        <f t="shared" si="81"/>
        <v>-2.0523020008113235E-2</v>
      </c>
      <c r="K107" s="168">
        <f t="shared" si="104"/>
        <v>-2.0523020008113235E-2</v>
      </c>
      <c r="O107" s="173">
        <f t="shared" ca="1" si="101"/>
        <v>-8.2699549668034458E-3</v>
      </c>
      <c r="P107" s="174">
        <f t="shared" si="82"/>
        <v>0</v>
      </c>
      <c r="Q107" s="205">
        <f t="shared" si="83"/>
        <v>38638.812899999997</v>
      </c>
      <c r="R107" s="173">
        <f t="shared" si="84"/>
        <v>4.2119435025341617E-4</v>
      </c>
      <c r="S107" s="172">
        <v>1</v>
      </c>
      <c r="T107" s="168">
        <f t="shared" si="85"/>
        <v>4.2119435025341617E-4</v>
      </c>
      <c r="Z107" s="67">
        <f t="shared" si="86"/>
        <v>12586.5</v>
      </c>
      <c r="AA107" s="251">
        <f t="shared" si="87"/>
        <v>-2.022374835726392E-2</v>
      </c>
      <c r="AB107" s="251">
        <f t="shared" si="88"/>
        <v>-5.9812972270427721E-2</v>
      </c>
      <c r="AC107" s="251">
        <f t="shared" si="89"/>
        <v>-2.0523020008113235E-2</v>
      </c>
      <c r="AD107" s="251"/>
      <c r="AE107" s="251">
        <f t="shared" si="90"/>
        <v>8.9563521002074705E-8</v>
      </c>
      <c r="AF107" s="288">
        <f t="shared" si="91"/>
        <v>38638.812899999997</v>
      </c>
      <c r="AG107" s="289"/>
      <c r="AH107" s="67">
        <f t="shared" si="92"/>
        <v>3.9289952262314486E-2</v>
      </c>
      <c r="AI107" s="67">
        <f t="shared" si="93"/>
        <v>0.74207372183283959</v>
      </c>
      <c r="AJ107" s="67">
        <f t="shared" si="94"/>
        <v>0.99079748129834255</v>
      </c>
      <c r="AK107" s="67">
        <f t="shared" si="95"/>
        <v>3.0234557485274212E-2</v>
      </c>
      <c r="AL107" s="67">
        <f t="shared" si="96"/>
        <v>3.0249034789697546</v>
      </c>
      <c r="AM107" s="67">
        <f t="shared" si="97"/>
        <v>17.120097878923463</v>
      </c>
      <c r="AN107" s="251">
        <f t="shared" si="103"/>
        <v>2.9894988456648202</v>
      </c>
      <c r="AO107" s="251">
        <f t="shared" si="103"/>
        <v>2.9894847376743638</v>
      </c>
      <c r="AP107" s="251">
        <f t="shared" si="103"/>
        <v>2.9895396978151454</v>
      </c>
      <c r="AQ107" s="251">
        <f t="shared" si="103"/>
        <v>2.9893255883756287</v>
      </c>
      <c r="AR107" s="251">
        <f t="shared" si="103"/>
        <v>2.990159659684144</v>
      </c>
      <c r="AS107" s="251">
        <f t="shared" si="103"/>
        <v>2.9869098994162742</v>
      </c>
      <c r="AT107" s="251">
        <f t="shared" si="103"/>
        <v>2.9995628582746749</v>
      </c>
      <c r="AU107" s="251">
        <f t="shared" si="98"/>
        <v>2.9501497364362876</v>
      </c>
      <c r="AW107" s="67">
        <v>26000</v>
      </c>
      <c r="AX107" s="67">
        <f t="shared" si="66"/>
        <v>-5.7903750098851021E-2</v>
      </c>
      <c r="AY107" s="67">
        <f t="shared" si="67"/>
        <v>-8.7613291255511622E-2</v>
      </c>
      <c r="AZ107" s="67">
        <f t="shared" si="68"/>
        <v>2.97095411566606E-2</v>
      </c>
      <c r="BA107" s="67">
        <f t="shared" si="69"/>
        <v>0.75753290634306247</v>
      </c>
      <c r="BB107" s="67">
        <f t="shared" si="70"/>
        <v>0.81461815979935592</v>
      </c>
      <c r="BC107" s="67">
        <f t="shared" si="71"/>
        <v>-2.7753254647427115</v>
      </c>
      <c r="BD107" s="67">
        <f t="shared" si="72"/>
        <v>-5.3993131253057118</v>
      </c>
      <c r="BE107" s="67">
        <f t="shared" si="102"/>
        <v>3.6156974168127216</v>
      </c>
      <c r="BF107" s="67">
        <f t="shared" si="102"/>
        <v>3.6157190099497267</v>
      </c>
      <c r="BG107" s="67">
        <f t="shared" si="102"/>
        <v>3.6156255540780515</v>
      </c>
      <c r="BH107" s="67">
        <f t="shared" si="102"/>
        <v>3.6160300667324901</v>
      </c>
      <c r="BI107" s="67">
        <f t="shared" si="102"/>
        <v>3.6142797856233111</v>
      </c>
      <c r="BJ107" s="67">
        <f t="shared" si="102"/>
        <v>3.6218644446115116</v>
      </c>
      <c r="BK107" s="67">
        <f t="shared" si="102"/>
        <v>3.5892045184329611</v>
      </c>
      <c r="BL107" s="67">
        <f t="shared" si="74"/>
        <v>3.7342628857406881</v>
      </c>
    </row>
    <row r="108" spans="1:64" ht="12.95" customHeight="1" x14ac:dyDescent="0.2">
      <c r="A108" s="132" t="s">
        <v>132</v>
      </c>
      <c r="B108" s="226" t="s">
        <v>118</v>
      </c>
      <c r="C108" s="132">
        <v>53894.46918</v>
      </c>
      <c r="D108" s="132" t="s">
        <v>133</v>
      </c>
      <c r="E108" s="168">
        <f t="shared" si="79"/>
        <v>13402.432799089753</v>
      </c>
      <c r="F108" s="168">
        <f t="shared" si="80"/>
        <v>13402.5</v>
      </c>
      <c r="G108" s="168">
        <f t="shared" si="81"/>
        <v>-1.9530700003087986E-2</v>
      </c>
      <c r="K108" s="168">
        <f t="shared" si="104"/>
        <v>-1.9530700003087986E-2</v>
      </c>
      <c r="O108" s="173">
        <f t="shared" ca="1" si="101"/>
        <v>-1.141386797551882E-2</v>
      </c>
      <c r="P108" s="174">
        <f t="shared" si="82"/>
        <v>0</v>
      </c>
      <c r="Q108" s="205">
        <f t="shared" si="83"/>
        <v>38875.96918</v>
      </c>
      <c r="R108" s="173">
        <f t="shared" si="84"/>
        <v>3.8144824261062104E-4</v>
      </c>
      <c r="S108" s="172">
        <v>1</v>
      </c>
      <c r="T108" s="168">
        <f t="shared" si="85"/>
        <v>3.8144824261062104E-4</v>
      </c>
      <c r="Z108" s="67">
        <f t="shared" si="86"/>
        <v>13402.5</v>
      </c>
      <c r="AA108" s="251">
        <f t="shared" si="87"/>
        <v>-2.2011335555162131E-2</v>
      </c>
      <c r="AB108" s="251">
        <f t="shared" si="88"/>
        <v>-5.8654827728425986E-2</v>
      </c>
      <c r="AC108" s="251">
        <f t="shared" si="89"/>
        <v>-1.9530700003087986E-2</v>
      </c>
      <c r="AD108" s="251"/>
      <c r="AE108" s="251">
        <f t="shared" si="90"/>
        <v>6.1535527422141991E-6</v>
      </c>
      <c r="AF108" s="288">
        <f t="shared" si="91"/>
        <v>38875.96918</v>
      </c>
      <c r="AG108" s="289"/>
      <c r="AH108" s="67">
        <f t="shared" si="92"/>
        <v>3.9124127725338E-2</v>
      </c>
      <c r="AI108" s="67">
        <f t="shared" si="93"/>
        <v>0.74130240903451061</v>
      </c>
      <c r="AJ108" s="67">
        <f t="shared" si="94"/>
        <v>0.98643393446041827</v>
      </c>
      <c r="AK108" s="67">
        <f t="shared" si="95"/>
        <v>2.2707925139609921E-2</v>
      </c>
      <c r="AL108" s="67">
        <f t="shared" si="96"/>
        <v>3.054039182323987</v>
      </c>
      <c r="AM108" s="67">
        <f t="shared" si="97"/>
        <v>22.828589273791604</v>
      </c>
      <c r="AN108" s="251">
        <f t="shared" si="103"/>
        <v>3.0274350019630853</v>
      </c>
      <c r="AO108" s="251">
        <f t="shared" si="103"/>
        <v>3.027424042388513</v>
      </c>
      <c r="AP108" s="251">
        <f t="shared" si="103"/>
        <v>3.0274665209818377</v>
      </c>
      <c r="AQ108" s="251">
        <f t="shared" si="103"/>
        <v>3.0273018755824546</v>
      </c>
      <c r="AR108" s="251">
        <f t="shared" si="103"/>
        <v>3.0279400175371483</v>
      </c>
      <c r="AS108" s="251">
        <f t="shared" si="103"/>
        <v>3.0254664093576649</v>
      </c>
      <c r="AT108" s="251">
        <f t="shared" si="103"/>
        <v>3.0350509358783948</v>
      </c>
      <c r="AU108" s="251">
        <f t="shared" si="98"/>
        <v>2.9978506593745502</v>
      </c>
      <c r="AW108" s="67">
        <v>27000</v>
      </c>
      <c r="AX108" s="67">
        <f t="shared" si="66"/>
        <v>-6.1390618126670626E-2</v>
      </c>
      <c r="AY108" s="67">
        <f t="shared" si="67"/>
        <v>-8.9831069890664167E-2</v>
      </c>
      <c r="AZ108" s="67">
        <f t="shared" si="68"/>
        <v>2.8440451763993544E-2</v>
      </c>
      <c r="BA108" s="67">
        <f t="shared" si="69"/>
        <v>0.76118275457825957</v>
      </c>
      <c r="BB108" s="67">
        <f t="shared" si="70"/>
        <v>0.79234525139396184</v>
      </c>
      <c r="BC108" s="67">
        <f t="shared" si="71"/>
        <v>-2.7378985948374894</v>
      </c>
      <c r="BD108" s="67">
        <f t="shared" si="72"/>
        <v>-4.8867809991430864</v>
      </c>
      <c r="BE108" s="67">
        <f t="shared" si="102"/>
        <v>3.6632958115379859</v>
      </c>
      <c r="BF108" s="67">
        <f t="shared" si="102"/>
        <v>3.6633157660661309</v>
      </c>
      <c r="BG108" s="67">
        <f t="shared" si="102"/>
        <v>3.6632271379739252</v>
      </c>
      <c r="BH108" s="67">
        <f t="shared" si="102"/>
        <v>3.6636208144122775</v>
      </c>
      <c r="BI108" s="67">
        <f t="shared" si="102"/>
        <v>3.6618728260689695</v>
      </c>
      <c r="BJ108" s="67">
        <f t="shared" si="102"/>
        <v>3.6696476870826586</v>
      </c>
      <c r="BK108" s="67">
        <f t="shared" si="102"/>
        <v>3.635324703020042</v>
      </c>
      <c r="BL108" s="67">
        <f t="shared" si="74"/>
        <v>3.7927198991454221</v>
      </c>
    </row>
    <row r="109" spans="1:64" ht="12.95" customHeight="1" x14ac:dyDescent="0.2">
      <c r="A109" s="38" t="s">
        <v>130</v>
      </c>
      <c r="B109" s="145" t="s">
        <v>118</v>
      </c>
      <c r="C109" s="34">
        <v>54013.337800000001</v>
      </c>
      <c r="D109" s="34">
        <v>1E-4</v>
      </c>
      <c r="E109" s="168">
        <f t="shared" si="79"/>
        <v>13811.433985059011</v>
      </c>
      <c r="F109" s="168">
        <f t="shared" si="80"/>
        <v>13811.5</v>
      </c>
      <c r="G109" s="168">
        <f t="shared" si="81"/>
        <v>-1.9186019999324344E-2</v>
      </c>
      <c r="K109" s="168">
        <f t="shared" si="104"/>
        <v>-1.9186019999324344E-2</v>
      </c>
      <c r="O109" s="173">
        <f t="shared" ca="1" si="101"/>
        <v>-1.2989677314446009E-2</v>
      </c>
      <c r="P109" s="193">
        <f t="shared" si="82"/>
        <v>0</v>
      </c>
      <c r="Q109" s="205">
        <f t="shared" si="83"/>
        <v>38994.837800000001</v>
      </c>
      <c r="R109" s="168">
        <f t="shared" si="84"/>
        <v>3.6810336341447369E-4</v>
      </c>
      <c r="S109" s="172">
        <v>1</v>
      </c>
      <c r="T109" s="168">
        <f t="shared" si="85"/>
        <v>3.6810336341447369E-4</v>
      </c>
      <c r="Z109" s="67">
        <f t="shared" si="86"/>
        <v>13811.5</v>
      </c>
      <c r="AA109" s="251">
        <f t="shared" si="87"/>
        <v>-2.2932712482152326E-2</v>
      </c>
      <c r="AB109" s="251">
        <f t="shared" si="88"/>
        <v>-5.8205911852168772E-2</v>
      </c>
      <c r="AC109" s="251">
        <f t="shared" si="89"/>
        <v>-1.9186019999324344E-2</v>
      </c>
      <c r="AD109" s="251"/>
      <c r="AE109" s="251">
        <f t="shared" si="90"/>
        <v>1.4037704560879707E-5</v>
      </c>
      <c r="AF109" s="288">
        <f t="shared" si="91"/>
        <v>38994.837800000001</v>
      </c>
      <c r="AG109" s="289"/>
      <c r="AH109" s="67">
        <f t="shared" si="92"/>
        <v>3.9019891852844428E-2</v>
      </c>
      <c r="AI109" s="67">
        <f t="shared" si="93"/>
        <v>0.74099877995947427</v>
      </c>
      <c r="AJ109" s="67">
        <f t="shared" si="94"/>
        <v>0.98393521920368465</v>
      </c>
      <c r="AK109" s="67">
        <f t="shared" si="95"/>
        <v>1.8933078276206071E-2</v>
      </c>
      <c r="AL109" s="67">
        <f t="shared" si="96"/>
        <v>3.0686221015266466</v>
      </c>
      <c r="AM109" s="67">
        <f t="shared" si="97"/>
        <v>27.396153852015736</v>
      </c>
      <c r="AN109" s="251">
        <f t="shared" si="103"/>
        <v>3.0464361163493696</v>
      </c>
      <c r="AO109" s="251">
        <f t="shared" si="103"/>
        <v>3.0464268566927504</v>
      </c>
      <c r="AP109" s="251">
        <f t="shared" si="103"/>
        <v>3.0464626749650452</v>
      </c>
      <c r="AQ109" s="251">
        <f t="shared" si="103"/>
        <v>3.0463241217794308</v>
      </c>
      <c r="AR109" s="251">
        <f t="shared" si="103"/>
        <v>3.046860066714483</v>
      </c>
      <c r="AS109" s="251">
        <f t="shared" si="103"/>
        <v>3.0447867968369864</v>
      </c>
      <c r="AT109" s="251">
        <f t="shared" si="103"/>
        <v>3.052804879298662</v>
      </c>
      <c r="AU109" s="251">
        <f t="shared" si="98"/>
        <v>3.0217595778570869</v>
      </c>
      <c r="AW109" s="67">
        <v>28000</v>
      </c>
      <c r="AX109" s="67">
        <f t="shared" si="66"/>
        <v>-6.4965862555600148E-2</v>
      </c>
      <c r="AY109" s="67">
        <f t="shared" si="67"/>
        <v>-9.2065902644052025E-2</v>
      </c>
      <c r="AZ109" s="67">
        <f t="shared" si="68"/>
        <v>2.710004008845188E-2</v>
      </c>
      <c r="BA109" s="67">
        <f t="shared" si="69"/>
        <v>0.76520916532261896</v>
      </c>
      <c r="BB109" s="67">
        <f t="shared" si="70"/>
        <v>0.76872003320938787</v>
      </c>
      <c r="BC109" s="67">
        <f t="shared" si="71"/>
        <v>-2.7000924156110075</v>
      </c>
      <c r="BD109" s="67">
        <f t="shared" si="72"/>
        <v>-4.4561853445125648</v>
      </c>
      <c r="BE109" s="67">
        <f t="shared" si="102"/>
        <v>3.7111348185472885</v>
      </c>
      <c r="BF109" s="67">
        <f t="shared" si="102"/>
        <v>3.7111527281326993</v>
      </c>
      <c r="BG109" s="67">
        <f t="shared" si="102"/>
        <v>3.7110708379858885</v>
      </c>
      <c r="BH109" s="67">
        <f t="shared" si="102"/>
        <v>3.7114453092145023</v>
      </c>
      <c r="BI109" s="67">
        <f t="shared" si="102"/>
        <v>3.7097336414619231</v>
      </c>
      <c r="BJ109" s="67">
        <f t="shared" si="102"/>
        <v>3.7175729074744908</v>
      </c>
      <c r="BK109" s="67">
        <f t="shared" si="102"/>
        <v>3.6819825888529634</v>
      </c>
      <c r="BL109" s="67">
        <f t="shared" si="74"/>
        <v>3.851176912550156</v>
      </c>
    </row>
    <row r="110" spans="1:64" ht="12.95" customHeight="1" x14ac:dyDescent="0.2">
      <c r="A110" s="35" t="s">
        <v>132</v>
      </c>
      <c r="B110" s="146" t="s">
        <v>118</v>
      </c>
      <c r="C110" s="35">
        <v>54034.262710000003</v>
      </c>
      <c r="D110" s="35">
        <v>1E-4</v>
      </c>
      <c r="E110" s="168">
        <f t="shared" si="79"/>
        <v>13883.432070056555</v>
      </c>
      <c r="F110" s="168">
        <f t="shared" si="80"/>
        <v>13883.5</v>
      </c>
      <c r="G110" s="168">
        <f t="shared" si="81"/>
        <v>-1.974257999972906E-2</v>
      </c>
      <c r="K110" s="168">
        <f t="shared" si="104"/>
        <v>-1.974257999972906E-2</v>
      </c>
      <c r="O110" s="173">
        <f t="shared" ca="1" si="101"/>
        <v>-1.3267081403450308E-2</v>
      </c>
      <c r="P110" s="193">
        <f t="shared" si="82"/>
        <v>0</v>
      </c>
      <c r="Q110" s="205">
        <f t="shared" si="83"/>
        <v>39015.762710000003</v>
      </c>
      <c r="R110" s="168">
        <f t="shared" si="84"/>
        <v>3.8976946504570186E-4</v>
      </c>
      <c r="S110" s="172">
        <v>1</v>
      </c>
      <c r="T110" s="168">
        <f t="shared" si="85"/>
        <v>3.8976946504570186E-4</v>
      </c>
      <c r="Z110" s="67">
        <f t="shared" si="86"/>
        <v>13883.5</v>
      </c>
      <c r="AA110" s="251">
        <f t="shared" si="87"/>
        <v>-2.3096660936917181E-2</v>
      </c>
      <c r="AB110" s="251">
        <f t="shared" si="88"/>
        <v>-5.8742667498909613E-2</v>
      </c>
      <c r="AC110" s="251">
        <f t="shared" si="89"/>
        <v>-1.974257999972906E-2</v>
      </c>
      <c r="AD110" s="251"/>
      <c r="AE110" s="251">
        <f t="shared" si="90"/>
        <v>1.1249858933208745E-5</v>
      </c>
      <c r="AF110" s="288">
        <f t="shared" si="91"/>
        <v>39015.762710000003</v>
      </c>
      <c r="AG110" s="289"/>
      <c r="AH110" s="67">
        <f t="shared" si="92"/>
        <v>3.9000087499180554E-2</v>
      </c>
      <c r="AI110" s="67">
        <f t="shared" si="93"/>
        <v>0.74095105083221657</v>
      </c>
      <c r="AJ110" s="67">
        <f t="shared" si="94"/>
        <v>0.98347388721787465</v>
      </c>
      <c r="AK110" s="67">
        <f t="shared" si="95"/>
        <v>1.8268425508534674E-2</v>
      </c>
      <c r="AL110" s="67">
        <f t="shared" si="96"/>
        <v>3.0711880785014292</v>
      </c>
      <c r="AM110" s="67">
        <f t="shared" si="97"/>
        <v>28.395509740678452</v>
      </c>
      <c r="AN110" s="251">
        <f t="shared" si="103"/>
        <v>3.0497802813906532</v>
      </c>
      <c r="AO110" s="251">
        <f t="shared" si="103"/>
        <v>3.0497713281713303</v>
      </c>
      <c r="AP110" s="251">
        <f t="shared" si="103"/>
        <v>3.0498059502253887</v>
      </c>
      <c r="AQ110" s="251">
        <f t="shared" si="103"/>
        <v>3.0496720663046082</v>
      </c>
      <c r="AR110" s="251">
        <f t="shared" si="103"/>
        <v>3.0501897879815507</v>
      </c>
      <c r="AS110" s="251">
        <f t="shared" si="103"/>
        <v>3.0481876495892055</v>
      </c>
      <c r="AT110" s="251">
        <f t="shared" si="103"/>
        <v>3.0559283307330092</v>
      </c>
      <c r="AU110" s="251">
        <f t="shared" si="98"/>
        <v>3.0259684828222273</v>
      </c>
      <c r="AW110" s="67">
        <v>29000</v>
      </c>
      <c r="AX110" s="67">
        <f t="shared" si="66"/>
        <v>-6.8628089032877621E-2</v>
      </c>
      <c r="AY110" s="67">
        <f t="shared" si="67"/>
        <v>-9.4317789515675168E-2</v>
      </c>
      <c r="AZ110" s="67">
        <f t="shared" si="68"/>
        <v>2.5689700482797555E-2</v>
      </c>
      <c r="BA110" s="67">
        <f t="shared" si="69"/>
        <v>0.76962134265600946</v>
      </c>
      <c r="BB110" s="67">
        <f t="shared" si="70"/>
        <v>0.74371607203585</v>
      </c>
      <c r="BC110" s="67">
        <f t="shared" si="71"/>
        <v>-2.661867083122369</v>
      </c>
      <c r="BD110" s="67">
        <f t="shared" si="72"/>
        <v>-4.0887876049556295</v>
      </c>
      <c r="BE110" s="67">
        <f t="shared" si="102"/>
        <v>3.759238292384802</v>
      </c>
      <c r="BF110" s="67">
        <f t="shared" si="102"/>
        <v>3.7592538985831108</v>
      </c>
      <c r="BG110" s="67">
        <f t="shared" si="102"/>
        <v>3.7591801856344516</v>
      </c>
      <c r="BH110" s="67">
        <f t="shared" si="102"/>
        <v>3.7595283888636164</v>
      </c>
      <c r="BI110" s="67">
        <f t="shared" si="102"/>
        <v>3.7578843122673096</v>
      </c>
      <c r="BJ110" s="67">
        <f t="shared" si="102"/>
        <v>3.7656639753471839</v>
      </c>
      <c r="BK110" s="67">
        <f t="shared" si="102"/>
        <v>3.7292184846943259</v>
      </c>
      <c r="BL110" s="67">
        <f t="shared" si="74"/>
        <v>3.90963392595489</v>
      </c>
    </row>
    <row r="111" spans="1:64" ht="12.95" customHeight="1" x14ac:dyDescent="0.2">
      <c r="A111" s="224" t="s">
        <v>131</v>
      </c>
      <c r="B111" s="146"/>
      <c r="C111" s="218">
        <v>54210.965900000003</v>
      </c>
      <c r="D111" s="218">
        <v>4.0000000000000002E-4</v>
      </c>
      <c r="E111" s="168">
        <f t="shared" si="79"/>
        <v>14491.429490019458</v>
      </c>
      <c r="F111" s="168">
        <f t="shared" si="80"/>
        <v>14491.5</v>
      </c>
      <c r="G111" s="168">
        <f t="shared" si="81"/>
        <v>-2.0492420000664424E-2</v>
      </c>
      <c r="L111" s="168">
        <f>G111</f>
        <v>-2.0492420000664424E-2</v>
      </c>
      <c r="O111" s="173">
        <f t="shared" ca="1" si="101"/>
        <v>-1.5609604821708825E-2</v>
      </c>
      <c r="P111" s="193">
        <f t="shared" si="82"/>
        <v>0</v>
      </c>
      <c r="Q111" s="205">
        <f t="shared" si="83"/>
        <v>39192.465900000003</v>
      </c>
      <c r="R111" s="168">
        <f t="shared" si="84"/>
        <v>4.1993927748363132E-4</v>
      </c>
      <c r="S111" s="172">
        <v>1</v>
      </c>
      <c r="T111" s="168">
        <f t="shared" si="85"/>
        <v>4.1993927748363132E-4</v>
      </c>
      <c r="Z111" s="67">
        <f t="shared" si="86"/>
        <v>14491.5</v>
      </c>
      <c r="AA111" s="251">
        <f t="shared" si="87"/>
        <v>-2.4501954664722929E-2</v>
      </c>
      <c r="AB111" s="251">
        <f t="shared" si="88"/>
        <v>-5.9307956053102497E-2</v>
      </c>
      <c r="AC111" s="251">
        <f t="shared" si="89"/>
        <v>-2.0492420000664424E-2</v>
      </c>
      <c r="AD111" s="251"/>
      <c r="AE111" s="251">
        <f t="shared" si="90"/>
        <v>1.6076368222286748E-5</v>
      </c>
      <c r="AF111" s="288">
        <f t="shared" si="91"/>
        <v>39192.465900000003</v>
      </c>
      <c r="AG111" s="289"/>
      <c r="AH111" s="67">
        <f t="shared" si="92"/>
        <v>3.8815536052438072E-2</v>
      </c>
      <c r="AI111" s="67">
        <f t="shared" si="93"/>
        <v>0.74061619715969229</v>
      </c>
      <c r="AJ111" s="67">
        <f t="shared" si="94"/>
        <v>0.97932267316761834</v>
      </c>
      <c r="AK111" s="67">
        <f t="shared" si="95"/>
        <v>1.2654495627803766E-2</v>
      </c>
      <c r="AL111" s="67">
        <f t="shared" si="96"/>
        <v>3.0928445438578835</v>
      </c>
      <c r="AM111" s="67">
        <f t="shared" si="97"/>
        <v>41.019106838718528</v>
      </c>
      <c r="AN111" s="251">
        <f t="shared" ref="AN111:AT120" si="105">$AU111+$AB$7*SIN(AO111)</f>
        <v>3.0780122081770536</v>
      </c>
      <c r="AO111" s="251">
        <f t="shared" si="105"/>
        <v>3.0780059150881787</v>
      </c>
      <c r="AP111" s="251">
        <f t="shared" si="105"/>
        <v>3.0780301970082817</v>
      </c>
      <c r="AQ111" s="251">
        <f t="shared" si="105"/>
        <v>3.0779365048709542</v>
      </c>
      <c r="AR111" s="251">
        <f t="shared" si="105"/>
        <v>3.0782980142495875</v>
      </c>
      <c r="AS111" s="251">
        <f t="shared" si="105"/>
        <v>3.0769030908956285</v>
      </c>
      <c r="AT111" s="251">
        <f t="shared" si="105"/>
        <v>3.0822848840403623</v>
      </c>
      <c r="AU111" s="251">
        <f t="shared" si="98"/>
        <v>3.0615103469723062</v>
      </c>
      <c r="AW111" s="67">
        <v>30000</v>
      </c>
      <c r="AX111" s="67">
        <f t="shared" si="66"/>
        <v>-7.2375803463319149E-2</v>
      </c>
      <c r="AY111" s="67">
        <f t="shared" si="67"/>
        <v>-9.6586730505533624E-2</v>
      </c>
      <c r="AZ111" s="67">
        <f t="shared" si="68"/>
        <v>2.4210927042214482E-2</v>
      </c>
      <c r="BA111" s="67">
        <f t="shared" si="69"/>
        <v>0.77442934658549034</v>
      </c>
      <c r="BB111" s="67">
        <f t="shared" si="70"/>
        <v>0.71730469847360734</v>
      </c>
      <c r="BC111" s="67">
        <f t="shared" si="71"/>
        <v>-2.623181160376475</v>
      </c>
      <c r="BD111" s="67">
        <f t="shared" si="72"/>
        <v>-3.7711477407670793</v>
      </c>
      <c r="BE111" s="67">
        <f t="shared" si="102"/>
        <v>3.8076306937053479</v>
      </c>
      <c r="BF111" s="67">
        <f t="shared" si="102"/>
        <v>3.8076438842934297</v>
      </c>
      <c r="BG111" s="67">
        <f t="shared" si="102"/>
        <v>3.8075792856154509</v>
      </c>
      <c r="BH111" s="67">
        <f t="shared" si="102"/>
        <v>3.8078956780379358</v>
      </c>
      <c r="BI111" s="67">
        <f t="shared" si="102"/>
        <v>3.8063467960329751</v>
      </c>
      <c r="BJ111" s="67">
        <f t="shared" si="102"/>
        <v>3.8139473700427495</v>
      </c>
      <c r="BK111" s="67">
        <f t="shared" si="102"/>
        <v>3.7770707246803816</v>
      </c>
      <c r="BL111" s="67">
        <f t="shared" si="74"/>
        <v>3.968090939359624</v>
      </c>
    </row>
    <row r="112" spans="1:64" ht="12.95" customHeight="1" x14ac:dyDescent="0.2">
      <c r="A112" s="35" t="s">
        <v>132</v>
      </c>
      <c r="B112" s="146" t="s">
        <v>118</v>
      </c>
      <c r="C112" s="35">
        <v>54246.422319999998</v>
      </c>
      <c r="D112" s="35">
        <v>4.0000000000000002E-4</v>
      </c>
      <c r="E112" s="168">
        <f t="shared" si="79"/>
        <v>14613.427354806834</v>
      </c>
      <c r="F112" s="168">
        <f t="shared" si="80"/>
        <v>14613.5</v>
      </c>
      <c r="G112" s="168">
        <f t="shared" si="81"/>
        <v>-2.1112980000907555E-2</v>
      </c>
      <c r="K112" s="168">
        <f t="shared" ref="K112:K137" si="106">G112</f>
        <v>-2.1112980000907555E-2</v>
      </c>
      <c r="O112" s="173">
        <f t="shared" ca="1" si="101"/>
        <v>-1.6079650639188328E-2</v>
      </c>
      <c r="P112" s="193">
        <f t="shared" si="82"/>
        <v>0</v>
      </c>
      <c r="Q112" s="205">
        <f t="shared" si="83"/>
        <v>39227.922319999998</v>
      </c>
      <c r="R112" s="168">
        <f t="shared" si="84"/>
        <v>4.457579245187224E-4</v>
      </c>
      <c r="S112" s="172">
        <v>1</v>
      </c>
      <c r="T112" s="168">
        <f t="shared" si="85"/>
        <v>4.457579245187224E-4</v>
      </c>
      <c r="Z112" s="67">
        <f t="shared" si="86"/>
        <v>14613.5</v>
      </c>
      <c r="AA112" s="251">
        <f t="shared" si="87"/>
        <v>-2.4788418742110477E-2</v>
      </c>
      <c r="AB112" s="251">
        <f t="shared" si="88"/>
        <v>-5.9887762971977496E-2</v>
      </c>
      <c r="AC112" s="251">
        <f t="shared" si="89"/>
        <v>-2.1112980000907555E-2</v>
      </c>
      <c r="AD112" s="251"/>
      <c r="AE112" s="251">
        <f t="shared" si="90"/>
        <v>1.3508849940335316E-5</v>
      </c>
      <c r="AF112" s="288">
        <f t="shared" si="91"/>
        <v>39227.922319999998</v>
      </c>
      <c r="AG112" s="289"/>
      <c r="AH112" s="67">
        <f t="shared" si="92"/>
        <v>3.877478297106994E-2</v>
      </c>
      <c r="AI112" s="67">
        <f t="shared" si="93"/>
        <v>0.74056368067101852</v>
      </c>
      <c r="AJ112" s="67">
        <f t="shared" si="94"/>
        <v>0.97843475318370832</v>
      </c>
      <c r="AK112" s="67">
        <f t="shared" si="95"/>
        <v>1.152777725862642E-2</v>
      </c>
      <c r="AL112" s="67">
        <f t="shared" si="96"/>
        <v>3.0971879243465774</v>
      </c>
      <c r="AM112" s="67">
        <f t="shared" si="97"/>
        <v>45.032846574753371</v>
      </c>
      <c r="AN112" s="251">
        <f t="shared" si="105"/>
        <v>3.0836757573768958</v>
      </c>
      <c r="AO112" s="251">
        <f t="shared" si="105"/>
        <v>3.0836700114728766</v>
      </c>
      <c r="AP112" s="251">
        <f t="shared" si="105"/>
        <v>3.0836921744424513</v>
      </c>
      <c r="AQ112" s="251">
        <f t="shared" si="105"/>
        <v>3.0836066877860815</v>
      </c>
      <c r="AR112" s="251">
        <f t="shared" si="105"/>
        <v>3.0839364232354396</v>
      </c>
      <c r="AS112" s="251">
        <f t="shared" si="105"/>
        <v>3.0826645469577882</v>
      </c>
      <c r="AT112" s="251">
        <f t="shared" si="105"/>
        <v>3.0875700005757123</v>
      </c>
      <c r="AU112" s="251">
        <f t="shared" si="98"/>
        <v>3.0686421026076833</v>
      </c>
      <c r="AW112" s="67">
        <v>31000</v>
      </c>
      <c r="AX112" s="67">
        <f t="shared" si="66"/>
        <v>-7.6207400656552529E-2</v>
      </c>
      <c r="AY112" s="67">
        <f t="shared" si="67"/>
        <v>-9.8872725613627394E-2</v>
      </c>
      <c r="AZ112" s="67">
        <f t="shared" si="68"/>
        <v>2.2665324957074861E-2</v>
      </c>
      <c r="BA112" s="67">
        <f t="shared" si="69"/>
        <v>0.77964409886509434</v>
      </c>
      <c r="BB112" s="67">
        <f t="shared" si="70"/>
        <v>0.68945511802139503</v>
      </c>
      <c r="BC112" s="67">
        <f t="shared" si="71"/>
        <v>-2.5839914473343808</v>
      </c>
      <c r="BD112" s="67">
        <f t="shared" si="72"/>
        <v>-3.4933741070288655</v>
      </c>
      <c r="BE112" s="67">
        <f t="shared" si="102"/>
        <v>3.8563371453557664</v>
      </c>
      <c r="BF112" s="67">
        <f t="shared" si="102"/>
        <v>3.8563479426444562</v>
      </c>
      <c r="BG112" s="67">
        <f t="shared" si="102"/>
        <v>3.8562928932656955</v>
      </c>
      <c r="BH112" s="67">
        <f t="shared" si="102"/>
        <v>3.856573586960375</v>
      </c>
      <c r="BI112" s="67">
        <f t="shared" si="102"/>
        <v>3.8551430590586548</v>
      </c>
      <c r="BJ112" s="67">
        <f t="shared" si="102"/>
        <v>3.8624522777731007</v>
      </c>
      <c r="BK112" s="67">
        <f t="shared" si="102"/>
        <v>3.8255755373620604</v>
      </c>
      <c r="BL112" s="67">
        <f t="shared" si="74"/>
        <v>4.026547952764358</v>
      </c>
    </row>
    <row r="113" spans="1:64" ht="12.95" customHeight="1" x14ac:dyDescent="0.2">
      <c r="A113" s="35" t="s">
        <v>132</v>
      </c>
      <c r="B113" s="146" t="s">
        <v>118</v>
      </c>
      <c r="C113" s="35">
        <v>54246.422610000001</v>
      </c>
      <c r="D113" s="35">
        <v>4.0000000000000002E-4</v>
      </c>
      <c r="E113" s="168">
        <f t="shared" si="79"/>
        <v>14613.428352634061</v>
      </c>
      <c r="F113" s="168">
        <f t="shared" si="80"/>
        <v>14613.5</v>
      </c>
      <c r="G113" s="168">
        <f t="shared" si="81"/>
        <v>-2.0822979997319635E-2</v>
      </c>
      <c r="K113" s="168">
        <f t="shared" si="106"/>
        <v>-2.0822979997319635E-2</v>
      </c>
      <c r="O113" s="173">
        <f t="shared" ca="1" si="101"/>
        <v>-1.6079650639188328E-2</v>
      </c>
      <c r="P113" s="193">
        <f t="shared" si="82"/>
        <v>0</v>
      </c>
      <c r="Q113" s="205">
        <f t="shared" si="83"/>
        <v>39227.922610000001</v>
      </c>
      <c r="R113" s="168">
        <f t="shared" si="84"/>
        <v>4.3359649596877361E-4</v>
      </c>
      <c r="S113" s="172">
        <v>1</v>
      </c>
      <c r="T113" s="168">
        <f t="shared" si="85"/>
        <v>4.3359649596877361E-4</v>
      </c>
      <c r="Z113" s="67">
        <f t="shared" si="86"/>
        <v>14613.5</v>
      </c>
      <c r="AA113" s="251">
        <f t="shared" si="87"/>
        <v>-2.4788418742110477E-2</v>
      </c>
      <c r="AB113" s="251">
        <f t="shared" si="88"/>
        <v>-5.9597762968389575E-2</v>
      </c>
      <c r="AC113" s="251">
        <f t="shared" si="89"/>
        <v>-2.0822979997319635E-2</v>
      </c>
      <c r="AD113" s="251"/>
      <c r="AE113" s="251">
        <f t="shared" si="90"/>
        <v>1.5724704438688368E-5</v>
      </c>
      <c r="AF113" s="288">
        <f t="shared" si="91"/>
        <v>39227.922610000001</v>
      </c>
      <c r="AG113" s="289"/>
      <c r="AH113" s="67">
        <f t="shared" si="92"/>
        <v>3.877478297106994E-2</v>
      </c>
      <c r="AI113" s="67">
        <f t="shared" si="93"/>
        <v>0.74056368067101852</v>
      </c>
      <c r="AJ113" s="67">
        <f t="shared" si="94"/>
        <v>0.97843475318370832</v>
      </c>
      <c r="AK113" s="67">
        <f t="shared" si="95"/>
        <v>1.152777725862642E-2</v>
      </c>
      <c r="AL113" s="67">
        <f t="shared" si="96"/>
        <v>3.0971879243465774</v>
      </c>
      <c r="AM113" s="67">
        <f t="shared" si="97"/>
        <v>45.032846574753371</v>
      </c>
      <c r="AN113" s="251">
        <f t="shared" si="105"/>
        <v>3.0836757573768958</v>
      </c>
      <c r="AO113" s="251">
        <f t="shared" si="105"/>
        <v>3.0836700114728766</v>
      </c>
      <c r="AP113" s="251">
        <f t="shared" si="105"/>
        <v>3.0836921744424513</v>
      </c>
      <c r="AQ113" s="251">
        <f t="shared" si="105"/>
        <v>3.0836066877860815</v>
      </c>
      <c r="AR113" s="251">
        <f t="shared" si="105"/>
        <v>3.0839364232354396</v>
      </c>
      <c r="AS113" s="251">
        <f t="shared" si="105"/>
        <v>3.0826645469577882</v>
      </c>
      <c r="AT113" s="251">
        <f t="shared" si="105"/>
        <v>3.0875700005757123</v>
      </c>
      <c r="AU113" s="251">
        <f t="shared" si="98"/>
        <v>3.0686421026076833</v>
      </c>
      <c r="AW113" s="67">
        <v>32000</v>
      </c>
      <c r="AX113" s="67">
        <f t="shared" si="66"/>
        <v>-8.0121151656784309E-2</v>
      </c>
      <c r="AY113" s="67">
        <f t="shared" si="67"/>
        <v>-0.10117577483995646</v>
      </c>
      <c r="AZ113" s="67">
        <f t="shared" si="68"/>
        <v>2.1054623183172153E-2</v>
      </c>
      <c r="BA113" s="67">
        <f t="shared" si="69"/>
        <v>0.78527738381900247</v>
      </c>
      <c r="BB113" s="67">
        <f t="shared" si="70"/>
        <v>0.66013455595337234</v>
      </c>
      <c r="BC113" s="67">
        <f t="shared" si="71"/>
        <v>-2.5442528030354787</v>
      </c>
      <c r="BD113" s="67">
        <f t="shared" si="72"/>
        <v>-3.2480239835594289</v>
      </c>
      <c r="BE113" s="67">
        <f t="shared" si="102"/>
        <v>3.9053834880527023</v>
      </c>
      <c r="BF113" s="67">
        <f t="shared" si="102"/>
        <v>3.9053920288161921</v>
      </c>
      <c r="BG113" s="67">
        <f t="shared" si="102"/>
        <v>3.9053464920009571</v>
      </c>
      <c r="BH113" s="67">
        <f t="shared" si="102"/>
        <v>3.9055893037183957</v>
      </c>
      <c r="BI113" s="67">
        <f t="shared" si="102"/>
        <v>3.9042952326879128</v>
      </c>
      <c r="BJ113" s="67">
        <f t="shared" si="102"/>
        <v>3.9112106549311796</v>
      </c>
      <c r="BK113" s="67">
        <f t="shared" si="102"/>
        <v>3.8747669219392069</v>
      </c>
      <c r="BL113" s="67">
        <f t="shared" si="74"/>
        <v>4.0850049661690919</v>
      </c>
    </row>
    <row r="114" spans="1:64" ht="12.95" customHeight="1" x14ac:dyDescent="0.2">
      <c r="A114" s="35" t="s">
        <v>132</v>
      </c>
      <c r="B114" s="146" t="s">
        <v>118</v>
      </c>
      <c r="C114" s="35">
        <v>54246.422769999997</v>
      </c>
      <c r="D114" s="35">
        <v>2.9999999999999997E-4</v>
      </c>
      <c r="E114" s="168">
        <f t="shared" si="79"/>
        <v>14613.428903159405</v>
      </c>
      <c r="F114" s="168">
        <f t="shared" si="80"/>
        <v>14613.5</v>
      </c>
      <c r="G114" s="168">
        <f t="shared" si="81"/>
        <v>-2.0662980001361575E-2</v>
      </c>
      <c r="K114" s="168">
        <f t="shared" si="106"/>
        <v>-2.0662980001361575E-2</v>
      </c>
      <c r="O114" s="173">
        <f t="shared" ca="1" si="101"/>
        <v>-1.6079650639188328E-2</v>
      </c>
      <c r="P114" s="193">
        <f t="shared" si="82"/>
        <v>0</v>
      </c>
      <c r="Q114" s="205">
        <f t="shared" si="83"/>
        <v>39227.922769999997</v>
      </c>
      <c r="R114" s="168">
        <f t="shared" si="84"/>
        <v>4.269587425366684E-4</v>
      </c>
      <c r="S114" s="172">
        <v>1</v>
      </c>
      <c r="T114" s="168">
        <f t="shared" si="85"/>
        <v>4.269587425366684E-4</v>
      </c>
      <c r="Z114" s="67">
        <f t="shared" si="86"/>
        <v>14613.5</v>
      </c>
      <c r="AA114" s="251">
        <f t="shared" si="87"/>
        <v>-2.4788418742110477E-2</v>
      </c>
      <c r="AB114" s="251">
        <f t="shared" si="88"/>
        <v>-5.9437762972431515E-2</v>
      </c>
      <c r="AC114" s="251">
        <f t="shared" si="89"/>
        <v>-2.0662980001361575E-2</v>
      </c>
      <c r="AD114" s="251"/>
      <c r="AE114" s="251">
        <f t="shared" si="90"/>
        <v>1.7019244803671886E-5</v>
      </c>
      <c r="AF114" s="288">
        <f t="shared" si="91"/>
        <v>39227.922769999997</v>
      </c>
      <c r="AG114" s="289"/>
      <c r="AH114" s="67">
        <f t="shared" si="92"/>
        <v>3.877478297106994E-2</v>
      </c>
      <c r="AI114" s="67">
        <f t="shared" si="93"/>
        <v>0.74056368067101852</v>
      </c>
      <c r="AJ114" s="67">
        <f t="shared" si="94"/>
        <v>0.97843475318370832</v>
      </c>
      <c r="AK114" s="67">
        <f t="shared" si="95"/>
        <v>1.152777725862642E-2</v>
      </c>
      <c r="AL114" s="67">
        <f t="shared" si="96"/>
        <v>3.0971879243465774</v>
      </c>
      <c r="AM114" s="67">
        <f t="shared" si="97"/>
        <v>45.032846574753371</v>
      </c>
      <c r="AN114" s="251">
        <f t="shared" si="105"/>
        <v>3.0836757573768958</v>
      </c>
      <c r="AO114" s="251">
        <f t="shared" si="105"/>
        <v>3.0836700114728766</v>
      </c>
      <c r="AP114" s="251">
        <f t="shared" si="105"/>
        <v>3.0836921744424513</v>
      </c>
      <c r="AQ114" s="251">
        <f t="shared" si="105"/>
        <v>3.0836066877860815</v>
      </c>
      <c r="AR114" s="251">
        <f t="shared" si="105"/>
        <v>3.0839364232354396</v>
      </c>
      <c r="AS114" s="251">
        <f t="shared" si="105"/>
        <v>3.0826645469577882</v>
      </c>
      <c r="AT114" s="251">
        <f t="shared" si="105"/>
        <v>3.0875700005757123</v>
      </c>
      <c r="AU114" s="251">
        <f t="shared" si="98"/>
        <v>3.0686421026076833</v>
      </c>
      <c r="AW114" s="67">
        <v>33000</v>
      </c>
      <c r="AX114" s="67">
        <f t="shared" si="66"/>
        <v>-8.4115189608985286E-2</v>
      </c>
      <c r="AY114" s="67">
        <f t="shared" si="67"/>
        <v>-0.10349587818452083</v>
      </c>
      <c r="AZ114" s="67">
        <f t="shared" si="68"/>
        <v>1.9380688575535546E-2</v>
      </c>
      <c r="BA114" s="67">
        <f t="shared" si="69"/>
        <v>0.79134184213089676</v>
      </c>
      <c r="BB114" s="67">
        <f t="shared" si="70"/>
        <v>0.62930844551112342</v>
      </c>
      <c r="BC114" s="67">
        <f t="shared" si="71"/>
        <v>-2.5039179597053334</v>
      </c>
      <c r="BD114" s="67">
        <f t="shared" si="72"/>
        <v>-3.0293890065019489</v>
      </c>
      <c r="BE114" s="67">
        <f t="shared" ref="BE114:BK120" si="107">$BL114+$AB$7*SIN(BF114)</f>
        <v>3.9547963351635889</v>
      </c>
      <c r="BF114" s="67">
        <f t="shared" si="107"/>
        <v>3.9548028444755414</v>
      </c>
      <c r="BG114" s="67">
        <f t="shared" si="107"/>
        <v>3.954766368780577</v>
      </c>
      <c r="BH114" s="67">
        <f t="shared" si="107"/>
        <v>3.9549707827737275</v>
      </c>
      <c r="BI114" s="67">
        <f t="shared" si="107"/>
        <v>3.9538257924072591</v>
      </c>
      <c r="BJ114" s="67">
        <f t="shared" si="107"/>
        <v>3.9602572534155471</v>
      </c>
      <c r="BK114" s="67">
        <f t="shared" si="107"/>
        <v>3.9246765321108334</v>
      </c>
      <c r="BL114" s="67">
        <f t="shared" si="74"/>
        <v>4.1434619795738259</v>
      </c>
    </row>
    <row r="115" spans="1:64" ht="12.95" customHeight="1" x14ac:dyDescent="0.2">
      <c r="A115" s="35" t="s">
        <v>132</v>
      </c>
      <c r="B115" s="146" t="s">
        <v>118</v>
      </c>
      <c r="C115" s="35">
        <v>54293.504059999999</v>
      </c>
      <c r="D115" s="35">
        <v>4.0000000000000002E-4</v>
      </c>
      <c r="E115" s="168">
        <f t="shared" si="79"/>
        <v>14775.425428793869</v>
      </c>
      <c r="F115" s="168">
        <f t="shared" si="80"/>
        <v>14775.5</v>
      </c>
      <c r="G115" s="168">
        <f t="shared" si="81"/>
        <v>-2.1672740003850777E-2</v>
      </c>
      <c r="K115" s="168">
        <f t="shared" si="106"/>
        <v>-2.1672740003850777E-2</v>
      </c>
      <c r="O115" s="173">
        <f t="shared" ca="1" si="101"/>
        <v>-1.6703809839448004E-2</v>
      </c>
      <c r="P115" s="193">
        <f t="shared" si="82"/>
        <v>0</v>
      </c>
      <c r="Q115" s="205">
        <f t="shared" si="83"/>
        <v>39275.004059999999</v>
      </c>
      <c r="R115" s="168">
        <f t="shared" si="84"/>
        <v>4.6970765927451376E-4</v>
      </c>
      <c r="S115" s="172">
        <v>1</v>
      </c>
      <c r="T115" s="168">
        <f t="shared" si="85"/>
        <v>4.6970765927451376E-4</v>
      </c>
      <c r="Z115" s="67">
        <f t="shared" si="86"/>
        <v>14775.5</v>
      </c>
      <c r="AA115" s="251">
        <f t="shared" si="87"/>
        <v>-2.5171115344176549E-2</v>
      </c>
      <c r="AB115" s="251">
        <f t="shared" si="88"/>
        <v>-6.0391490664111404E-2</v>
      </c>
      <c r="AC115" s="251">
        <f t="shared" si="89"/>
        <v>-2.1672740003850777E-2</v>
      </c>
      <c r="AD115" s="251"/>
      <c r="AE115" s="251">
        <f t="shared" si="90"/>
        <v>1.2238630021799464E-5</v>
      </c>
      <c r="AF115" s="288">
        <f t="shared" si="91"/>
        <v>39275.004059999999</v>
      </c>
      <c r="AG115" s="289"/>
      <c r="AH115" s="67">
        <f t="shared" si="92"/>
        <v>3.8718750660260627E-2</v>
      </c>
      <c r="AI115" s="67">
        <f t="shared" si="93"/>
        <v>0.74050151914702822</v>
      </c>
      <c r="AJ115" s="67">
        <f t="shared" si="94"/>
        <v>0.97722737756085776</v>
      </c>
      <c r="AK115" s="67">
        <f t="shared" si="95"/>
        <v>1.0031543774196079E-2</v>
      </c>
      <c r="AL115" s="67">
        <f t="shared" si="96"/>
        <v>3.1029544651055194</v>
      </c>
      <c r="AM115" s="67">
        <f t="shared" si="97"/>
        <v>51.755821222167896</v>
      </c>
      <c r="AN115" s="251">
        <f t="shared" si="105"/>
        <v>3.0911956212001352</v>
      </c>
      <c r="AO115" s="251">
        <f t="shared" si="105"/>
        <v>3.0911906075203368</v>
      </c>
      <c r="AP115" s="251">
        <f t="shared" si="105"/>
        <v>3.0912099382909748</v>
      </c>
      <c r="AQ115" s="251">
        <f t="shared" si="105"/>
        <v>3.0911354063645504</v>
      </c>
      <c r="AR115" s="251">
        <f t="shared" si="105"/>
        <v>3.0914227709181596</v>
      </c>
      <c r="AS115" s="251">
        <f t="shared" si="105"/>
        <v>3.0903147879669977</v>
      </c>
      <c r="AT115" s="251">
        <f t="shared" si="105"/>
        <v>3.0945864701647579</v>
      </c>
      <c r="AU115" s="251">
        <f t="shared" si="98"/>
        <v>3.0781121387792503</v>
      </c>
      <c r="AW115" s="67">
        <v>34000</v>
      </c>
      <c r="AX115" s="67">
        <f t="shared" si="66"/>
        <v>-8.8187494005002282E-2</v>
      </c>
      <c r="AY115" s="67">
        <f t="shared" si="67"/>
        <v>-0.10583303564732049</v>
      </c>
      <c r="AZ115" s="67">
        <f t="shared" si="68"/>
        <v>1.7645541642318213E-2</v>
      </c>
      <c r="BA115" s="67">
        <f t="shared" si="69"/>
        <v>0.79785095507714987</v>
      </c>
      <c r="BB115" s="67">
        <f t="shared" si="70"/>
        <v>0.59694067086154978</v>
      </c>
      <c r="BC115" s="67">
        <f t="shared" si="71"/>
        <v>-2.4629373288833052</v>
      </c>
      <c r="BD115" s="67">
        <f t="shared" si="72"/>
        <v>-2.8330169601042696</v>
      </c>
      <c r="BE115" s="67">
        <f t="shared" si="107"/>
        <v>4.0046031260402781</v>
      </c>
      <c r="BF115" s="67">
        <f t="shared" si="107"/>
        <v>4.0046078877376576</v>
      </c>
      <c r="BG115" s="67">
        <f t="shared" si="107"/>
        <v>4.0045796855781441</v>
      </c>
      <c r="BH115" s="67">
        <f t="shared" si="107"/>
        <v>4.0047467323836718</v>
      </c>
      <c r="BI115" s="67">
        <f t="shared" si="107"/>
        <v>4.0037577569969134</v>
      </c>
      <c r="BJ115" s="67">
        <f t="shared" si="107"/>
        <v>4.0096296036919501</v>
      </c>
      <c r="BK115" s="67">
        <f t="shared" si="107"/>
        <v>3.9753335679381898</v>
      </c>
      <c r="BL115" s="67">
        <f t="shared" si="74"/>
        <v>4.2019189929785608</v>
      </c>
    </row>
    <row r="116" spans="1:64" ht="12.95" customHeight="1" x14ac:dyDescent="0.2">
      <c r="A116" s="35" t="s">
        <v>134</v>
      </c>
      <c r="B116" s="146" t="s">
        <v>118</v>
      </c>
      <c r="C116" s="35">
        <v>54405.395989999997</v>
      </c>
      <c r="D116" s="35">
        <v>1E-4</v>
      </c>
      <c r="E116" s="168">
        <f t="shared" si="79"/>
        <v>15160.421334949657</v>
      </c>
      <c r="F116" s="168">
        <f t="shared" si="80"/>
        <v>15160.5</v>
      </c>
      <c r="G116" s="168">
        <f t="shared" si="81"/>
        <v>-2.2862540005007759E-2</v>
      </c>
      <c r="K116" s="168">
        <f t="shared" si="106"/>
        <v>-2.2862540005007759E-2</v>
      </c>
      <c r="O116" s="173">
        <f t="shared" ca="1" si="101"/>
        <v>-1.8187151148707094E-2</v>
      </c>
      <c r="P116" s="193">
        <f t="shared" si="82"/>
        <v>0</v>
      </c>
      <c r="Q116" s="205">
        <f t="shared" si="83"/>
        <v>39386.895989999997</v>
      </c>
      <c r="R116" s="168">
        <f t="shared" si="84"/>
        <v>5.2269573548058019E-4</v>
      </c>
      <c r="S116" s="172">
        <v>1</v>
      </c>
      <c r="T116" s="168">
        <f t="shared" si="85"/>
        <v>5.2269573548058019E-4</v>
      </c>
      <c r="Z116" s="67">
        <f t="shared" si="86"/>
        <v>15160.5</v>
      </c>
      <c r="AA116" s="251">
        <f t="shared" si="87"/>
        <v>-2.6091166500403294E-2</v>
      </c>
      <c r="AB116" s="251">
        <f t="shared" si="88"/>
        <v>-6.1439367068351909E-2</v>
      </c>
      <c r="AC116" s="251">
        <f t="shared" si="89"/>
        <v>-2.2862540005007759E-2</v>
      </c>
      <c r="AD116" s="251"/>
      <c r="AE116" s="251">
        <f t="shared" si="90"/>
        <v>1.0424029046770057E-5</v>
      </c>
      <c r="AF116" s="288">
        <f t="shared" si="91"/>
        <v>39386.895989999997</v>
      </c>
      <c r="AG116" s="289"/>
      <c r="AH116" s="67">
        <f t="shared" si="92"/>
        <v>3.857682706334415E-2</v>
      </c>
      <c r="AI116" s="67">
        <f t="shared" si="93"/>
        <v>0.74038843666824816</v>
      </c>
      <c r="AJ116" s="67">
        <f t="shared" si="94"/>
        <v>0.9742284529117724</v>
      </c>
      <c r="AK116" s="67">
        <f t="shared" si="95"/>
        <v>6.4753084820377343E-3</v>
      </c>
      <c r="AL116" s="67">
        <f t="shared" si="96"/>
        <v>3.1166555279175689</v>
      </c>
      <c r="AM116" s="67">
        <f t="shared" si="97"/>
        <v>80.19754890117656</v>
      </c>
      <c r="AN116" s="251">
        <f t="shared" si="105"/>
        <v>3.1090647022151776</v>
      </c>
      <c r="AO116" s="251">
        <f t="shared" si="105"/>
        <v>3.1090614499346492</v>
      </c>
      <c r="AP116" s="251">
        <f t="shared" si="105"/>
        <v>3.1090739801539429</v>
      </c>
      <c r="AQ116" s="251">
        <f t="shared" si="105"/>
        <v>3.1090257043408545</v>
      </c>
      <c r="AR116" s="251">
        <f t="shared" si="105"/>
        <v>3.1092116986047307</v>
      </c>
      <c r="AS116" s="251">
        <f t="shared" si="105"/>
        <v>3.108495104433973</v>
      </c>
      <c r="AT116" s="251">
        <f t="shared" si="105"/>
        <v>3.1112558908489705</v>
      </c>
      <c r="AU116" s="251">
        <f t="shared" si="98"/>
        <v>3.100618088940073</v>
      </c>
      <c r="AW116" s="67">
        <v>35000</v>
      </c>
      <c r="AX116" s="67">
        <f t="shared" si="66"/>
        <v>-9.2335873144067354E-2</v>
      </c>
      <c r="AY116" s="67">
        <f t="shared" si="67"/>
        <v>-0.10818724722835546</v>
      </c>
      <c r="AZ116" s="67">
        <f t="shared" si="68"/>
        <v>1.5851374084288113E-2</v>
      </c>
      <c r="BA116" s="67">
        <f t="shared" si="69"/>
        <v>0.8048190160931159</v>
      </c>
      <c r="BB116" s="67">
        <f t="shared" si="70"/>
        <v>0.56299387856193084</v>
      </c>
      <c r="BC116" s="67">
        <f t="shared" si="71"/>
        <v>-2.4212587998364214</v>
      </c>
      <c r="BD116" s="67">
        <f t="shared" si="72"/>
        <v>-2.6553834781332806</v>
      </c>
      <c r="BE116" s="67">
        <f t="shared" si="107"/>
        <v>4.0548321772673876</v>
      </c>
      <c r="BF116" s="67">
        <f t="shared" si="107"/>
        <v>4.0548355039242896</v>
      </c>
      <c r="BG116" s="67">
        <f t="shared" si="107"/>
        <v>4.0548145448412205</v>
      </c>
      <c r="BH116" s="67">
        <f t="shared" si="107"/>
        <v>4.0549466037759805</v>
      </c>
      <c r="BI116" s="67">
        <f t="shared" si="107"/>
        <v>4.0541149039312749</v>
      </c>
      <c r="BJ116" s="67">
        <f t="shared" si="107"/>
        <v>4.0593679513468883</v>
      </c>
      <c r="BK116" s="67">
        <f t="shared" si="107"/>
        <v>4.0267646760900684</v>
      </c>
      <c r="BL116" s="67">
        <f t="shared" si="74"/>
        <v>4.2603760063832947</v>
      </c>
    </row>
    <row r="117" spans="1:64" ht="12.95" customHeight="1" x14ac:dyDescent="0.2">
      <c r="A117" s="35" t="s">
        <v>134</v>
      </c>
      <c r="B117" s="146" t="s">
        <v>118</v>
      </c>
      <c r="C117" s="35">
        <v>54597.499430000003</v>
      </c>
      <c r="D117" s="35">
        <v>4.0000000000000002E-4</v>
      </c>
      <c r="E117" s="168">
        <f t="shared" ref="E117:E148" si="108">(C117-C$7)/C$8</f>
        <v>15821.407680957345</v>
      </c>
      <c r="F117" s="168">
        <f t="shared" ref="F117:F148" si="109">ROUND(2*E117,0)/2</f>
        <v>15821.5</v>
      </c>
      <c r="G117" s="168">
        <f t="shared" ref="G117:G148" si="110">C117-(C$7+F117*C$8)</f>
        <v>-2.6830819995666388E-2</v>
      </c>
      <c r="K117" s="168">
        <f t="shared" si="106"/>
        <v>-2.6830819995666388E-2</v>
      </c>
      <c r="O117" s="173">
        <f t="shared" ca="1" si="101"/>
        <v>-2.0733874799149329E-2</v>
      </c>
      <c r="P117" s="193">
        <f t="shared" ref="P117:P148" si="111">G$2+G$3*F117+G$4*F117^2+G$5*SIN(RADIANS(G$6*F117+G$7))</f>
        <v>0</v>
      </c>
      <c r="Q117" s="205">
        <f t="shared" ref="Q117:Q148" si="112">C117-15018.5</f>
        <v>39578.999430000003</v>
      </c>
      <c r="R117" s="168">
        <f t="shared" ref="R117:R148" si="113">+(P117-G117)^2</f>
        <v>7.1989290163985129E-4</v>
      </c>
      <c r="S117" s="172">
        <v>1</v>
      </c>
      <c r="T117" s="168">
        <f t="shared" ref="T117:T148" si="114">+S117*R117</f>
        <v>7.1989290163985129E-4</v>
      </c>
      <c r="Z117" s="67">
        <f t="shared" ref="Z117:Z148" si="115">F117</f>
        <v>15821.5</v>
      </c>
      <c r="AA117" s="251">
        <f t="shared" ref="AA117:AA148" si="116">AB$3+AB$4*Z117+AB$5*Z117^2+AH117</f>
        <v>-2.7705341721307328E-2</v>
      </c>
      <c r="AB117" s="251">
        <f t="shared" ref="AB117:AB148" si="117">IF(S117&lt;&gt;0,G117-AH117, -9999)</f>
        <v>-6.5135321567304075E-2</v>
      </c>
      <c r="AC117" s="251">
        <f t="shared" ref="AC117:AC148" si="118">+G117-P117</f>
        <v>-2.6830819995666388E-2</v>
      </c>
      <c r="AD117" s="251"/>
      <c r="AE117" s="251">
        <f t="shared" ref="AE117:AE148" si="119">+(G117-AA117)^2*S117</f>
        <v>7.6478824861800636E-7</v>
      </c>
      <c r="AF117" s="288">
        <f t="shared" ref="AF117:AF148" si="120">+C117-15018.5</f>
        <v>39578.999430000003</v>
      </c>
      <c r="AG117" s="289"/>
      <c r="AH117" s="67">
        <f t="shared" ref="AH117:AH148" si="121">$AB$6*($AB$11/AI117*AJ117+$AB$12)</f>
        <v>3.8304501571637686E-2</v>
      </c>
      <c r="AI117" s="67">
        <f t="shared" ref="AI117:AI148" si="122">1+$AB$7*COS(AL117)</f>
        <v>0.74030795675888683</v>
      </c>
      <c r="AJ117" s="67">
        <f t="shared" ref="AJ117:AJ148" si="123">SIN(AL117+RADIANS($AB$9))</f>
        <v>0.96865511073316457</v>
      </c>
      <c r="AK117" s="67">
        <f t="shared" ref="AK117:AK148" si="124">$AB$7*SIN(AL117)</f>
        <v>3.6893461426445551E-4</v>
      </c>
      <c r="AL117" s="67">
        <f t="shared" ref="AL117:AL148" si="125">2*ATAN(AM117)</f>
        <v>3.1401719925581508</v>
      </c>
      <c r="AM117" s="67">
        <f t="shared" ref="AM117:AM148" si="126">SQRT((1+$AB$7)/(1-$AB$7))*TAN(AN117/2)</f>
        <v>1407.7951172549115</v>
      </c>
      <c r="AN117" s="251">
        <f t="shared" si="105"/>
        <v>3.1397394782033468</v>
      </c>
      <c r="AO117" s="251">
        <f t="shared" si="105"/>
        <v>3.1397392922523517</v>
      </c>
      <c r="AP117" s="251">
        <f t="shared" si="105"/>
        <v>3.1397400082971108</v>
      </c>
      <c r="AQ117" s="251">
        <f t="shared" si="105"/>
        <v>3.1397372510109869</v>
      </c>
      <c r="AR117" s="251">
        <f t="shared" si="105"/>
        <v>3.1397478685409888</v>
      </c>
      <c r="AS117" s="251">
        <f t="shared" si="105"/>
        <v>3.1397069834309748</v>
      </c>
      <c r="AT117" s="251">
        <f t="shared" si="105"/>
        <v>3.1398644204284043</v>
      </c>
      <c r="AU117" s="251">
        <f t="shared" ref="AU117:AU148" si="127">RADIANS($AB$9)+$AB$18*(F117-AB$15)</f>
        <v>3.1392581748006023</v>
      </c>
      <c r="AW117" s="67">
        <v>36000</v>
      </c>
      <c r="AX117" s="67">
        <f t="shared" si="66"/>
        <v>-9.6557944634411308E-2</v>
      </c>
      <c r="AY117" s="67">
        <f t="shared" si="67"/>
        <v>-0.11055851292762575</v>
      </c>
      <c r="AZ117" s="67">
        <f t="shared" si="68"/>
        <v>1.4000568293214445E-2</v>
      </c>
      <c r="BA117" s="67">
        <f t="shared" si="69"/>
        <v>0.8122610858477991</v>
      </c>
      <c r="BB117" s="67">
        <f t="shared" si="70"/>
        <v>0.52742987399890673</v>
      </c>
      <c r="BC117" s="67">
        <f t="shared" si="71"/>
        <v>-2.3788275308600424</v>
      </c>
      <c r="BD117" s="67">
        <f t="shared" si="72"/>
        <v>-2.493661546679752</v>
      </c>
      <c r="BE117" s="67">
        <f t="shared" si="107"/>
        <v>4.105512731052154</v>
      </c>
      <c r="BF117" s="67">
        <f t="shared" si="107"/>
        <v>4.1055149362159096</v>
      </c>
      <c r="BG117" s="67">
        <f t="shared" si="107"/>
        <v>4.1055000469993805</v>
      </c>
      <c r="BH117" s="67">
        <f t="shared" si="107"/>
        <v>4.1056005848589301</v>
      </c>
      <c r="BI117" s="67">
        <f t="shared" si="107"/>
        <v>4.1049219960729486</v>
      </c>
      <c r="BJ117" s="67">
        <f t="shared" si="107"/>
        <v>4.109515143036516</v>
      </c>
      <c r="BK117" s="67">
        <f t="shared" si="107"/>
        <v>4.078993858811141</v>
      </c>
      <c r="BL117" s="67">
        <f t="shared" si="74"/>
        <v>4.3188330197880287</v>
      </c>
    </row>
    <row r="118" spans="1:64" ht="12.95" customHeight="1" x14ac:dyDescent="0.2">
      <c r="A118" s="35" t="s">
        <v>134</v>
      </c>
      <c r="B118" s="146" t="s">
        <v>118</v>
      </c>
      <c r="C118" s="35">
        <v>54597.499689999997</v>
      </c>
      <c r="D118" s="35">
        <v>5.0000000000000001E-4</v>
      </c>
      <c r="E118" s="168">
        <f t="shared" si="108"/>
        <v>15821.40857556103</v>
      </c>
      <c r="F118" s="168">
        <f t="shared" si="109"/>
        <v>15821.5</v>
      </c>
      <c r="G118" s="168">
        <f t="shared" si="110"/>
        <v>-2.6570820002234541E-2</v>
      </c>
      <c r="K118" s="168">
        <f t="shared" si="106"/>
        <v>-2.6570820002234541E-2</v>
      </c>
      <c r="O118" s="173">
        <f t="shared" ca="1" si="101"/>
        <v>-2.0733874799149329E-2</v>
      </c>
      <c r="P118" s="193">
        <f t="shared" si="111"/>
        <v>0</v>
      </c>
      <c r="Q118" s="205">
        <f t="shared" si="112"/>
        <v>39578.999689999997</v>
      </c>
      <c r="R118" s="168">
        <f t="shared" si="113"/>
        <v>7.0600847559114713E-4</v>
      </c>
      <c r="S118" s="172">
        <v>1</v>
      </c>
      <c r="T118" s="168">
        <f t="shared" si="114"/>
        <v>7.0600847559114713E-4</v>
      </c>
      <c r="Z118" s="67">
        <f t="shared" si="115"/>
        <v>15821.5</v>
      </c>
      <c r="AA118" s="251">
        <f t="shared" si="116"/>
        <v>-2.7705341721307328E-2</v>
      </c>
      <c r="AB118" s="251">
        <f t="shared" si="117"/>
        <v>-6.4875321573872227E-2</v>
      </c>
      <c r="AC118" s="251">
        <f t="shared" si="118"/>
        <v>-2.6570820002234541E-2</v>
      </c>
      <c r="AD118" s="251"/>
      <c r="AE118" s="251">
        <f t="shared" si="119"/>
        <v>1.2871395310478716E-6</v>
      </c>
      <c r="AF118" s="288">
        <f t="shared" si="120"/>
        <v>39578.999689999997</v>
      </c>
      <c r="AG118" s="289"/>
      <c r="AH118" s="67">
        <f t="shared" si="121"/>
        <v>3.8304501571637686E-2</v>
      </c>
      <c r="AI118" s="67">
        <f t="shared" si="122"/>
        <v>0.74030795675888683</v>
      </c>
      <c r="AJ118" s="67">
        <f t="shared" si="123"/>
        <v>0.96865511073316457</v>
      </c>
      <c r="AK118" s="67">
        <f t="shared" si="124"/>
        <v>3.6893461426445551E-4</v>
      </c>
      <c r="AL118" s="67">
        <f t="shared" si="125"/>
        <v>3.1401719925581508</v>
      </c>
      <c r="AM118" s="67">
        <f t="shared" si="126"/>
        <v>1407.7951172549115</v>
      </c>
      <c r="AN118" s="251">
        <f t="shared" si="105"/>
        <v>3.1397394782033468</v>
      </c>
      <c r="AO118" s="251">
        <f t="shared" si="105"/>
        <v>3.1397392922523517</v>
      </c>
      <c r="AP118" s="251">
        <f t="shared" si="105"/>
        <v>3.1397400082971108</v>
      </c>
      <c r="AQ118" s="251">
        <f t="shared" si="105"/>
        <v>3.1397372510109869</v>
      </c>
      <c r="AR118" s="251">
        <f t="shared" si="105"/>
        <v>3.1397478685409888</v>
      </c>
      <c r="AS118" s="251">
        <f t="shared" si="105"/>
        <v>3.1397069834309748</v>
      </c>
      <c r="AT118" s="251">
        <f t="shared" si="105"/>
        <v>3.1398644204284043</v>
      </c>
      <c r="AU118" s="251">
        <f t="shared" si="127"/>
        <v>3.1392581748006023</v>
      </c>
      <c r="AW118" s="67">
        <v>37000</v>
      </c>
      <c r="AX118" s="67">
        <f t="shared" si="66"/>
        <v>-0.10085111375621186</v>
      </c>
      <c r="AY118" s="67">
        <f t="shared" si="67"/>
        <v>-0.11294683274513133</v>
      </c>
      <c r="AZ118" s="67">
        <f t="shared" si="68"/>
        <v>1.2095718988919472E-2</v>
      </c>
      <c r="BA118" s="67">
        <f t="shared" si="69"/>
        <v>0.82019292613645289</v>
      </c>
      <c r="BB118" s="67">
        <f t="shared" si="70"/>
        <v>0.49021012250472701</v>
      </c>
      <c r="BC118" s="67">
        <f t="shared" si="71"/>
        <v>-2.3355857345381574</v>
      </c>
      <c r="BD118" s="67">
        <f t="shared" si="72"/>
        <v>-2.3455564208488711</v>
      </c>
      <c r="BE118" s="67">
        <f t="shared" si="107"/>
        <v>4.156674999780047</v>
      </c>
      <c r="BF118" s="67">
        <f t="shared" si="107"/>
        <v>4.1566763748082058</v>
      </c>
      <c r="BG118" s="67">
        <f t="shared" si="107"/>
        <v>4.1566663382142846</v>
      </c>
      <c r="BH118" s="67">
        <f t="shared" si="107"/>
        <v>4.1567396009654685</v>
      </c>
      <c r="BI118" s="67">
        <f t="shared" si="107"/>
        <v>4.1562050134455344</v>
      </c>
      <c r="BJ118" s="67">
        <f t="shared" si="107"/>
        <v>4.1601164580168666</v>
      </c>
      <c r="BK118" s="67">
        <f t="shared" si="107"/>
        <v>4.1320423919243048</v>
      </c>
      <c r="BL118" s="67">
        <f t="shared" si="74"/>
        <v>4.3772900331927627</v>
      </c>
    </row>
    <row r="119" spans="1:64" ht="12.95" customHeight="1" x14ac:dyDescent="0.2">
      <c r="A119" s="35" t="s">
        <v>134</v>
      </c>
      <c r="B119" s="146" t="s">
        <v>118</v>
      </c>
      <c r="C119" s="35">
        <v>54597.499889999999</v>
      </c>
      <c r="D119" s="35">
        <v>2.9999999999999997E-4</v>
      </c>
      <c r="E119" s="168">
        <f t="shared" si="108"/>
        <v>15821.409263717738</v>
      </c>
      <c r="F119" s="168">
        <f t="shared" si="109"/>
        <v>15821.5</v>
      </c>
      <c r="G119" s="168">
        <f t="shared" si="110"/>
        <v>-2.6370820000011008E-2</v>
      </c>
      <c r="K119" s="168">
        <f t="shared" si="106"/>
        <v>-2.6370820000011008E-2</v>
      </c>
      <c r="O119" s="173">
        <f t="shared" ca="1" si="101"/>
        <v>-2.0733874799149329E-2</v>
      </c>
      <c r="P119" s="193">
        <f t="shared" si="111"/>
        <v>0</v>
      </c>
      <c r="Q119" s="205">
        <f t="shared" si="112"/>
        <v>39578.999889999999</v>
      </c>
      <c r="R119" s="168">
        <f t="shared" si="113"/>
        <v>6.9542014747298064E-4</v>
      </c>
      <c r="S119" s="172">
        <v>1</v>
      </c>
      <c r="T119" s="168">
        <f t="shared" si="114"/>
        <v>6.9542014747298064E-4</v>
      </c>
      <c r="Z119" s="67">
        <f t="shared" si="115"/>
        <v>15821.5</v>
      </c>
      <c r="AA119" s="251">
        <f t="shared" si="116"/>
        <v>-2.7705341721307328E-2</v>
      </c>
      <c r="AB119" s="251">
        <f t="shared" si="117"/>
        <v>-6.4675321571648695E-2</v>
      </c>
      <c r="AC119" s="251">
        <f t="shared" si="118"/>
        <v>-2.6370820000011008E-2</v>
      </c>
      <c r="AD119" s="251"/>
      <c r="AE119" s="251">
        <f t="shared" si="119"/>
        <v>1.7809482246116916E-6</v>
      </c>
      <c r="AF119" s="288">
        <f t="shared" si="120"/>
        <v>39578.999889999999</v>
      </c>
      <c r="AG119" s="289"/>
      <c r="AH119" s="67">
        <f t="shared" si="121"/>
        <v>3.8304501571637686E-2</v>
      </c>
      <c r="AI119" s="67">
        <f t="shared" si="122"/>
        <v>0.74030795675888683</v>
      </c>
      <c r="AJ119" s="67">
        <f t="shared" si="123"/>
        <v>0.96865511073316457</v>
      </c>
      <c r="AK119" s="67">
        <f t="shared" si="124"/>
        <v>3.6893461426445551E-4</v>
      </c>
      <c r="AL119" s="67">
        <f t="shared" si="125"/>
        <v>3.1401719925581508</v>
      </c>
      <c r="AM119" s="67">
        <f t="shared" si="126"/>
        <v>1407.7951172549115</v>
      </c>
      <c r="AN119" s="251">
        <f t="shared" si="105"/>
        <v>3.1397394782033468</v>
      </c>
      <c r="AO119" s="251">
        <f t="shared" si="105"/>
        <v>3.1397392922523517</v>
      </c>
      <c r="AP119" s="251">
        <f t="shared" si="105"/>
        <v>3.1397400082971108</v>
      </c>
      <c r="AQ119" s="251">
        <f t="shared" si="105"/>
        <v>3.1397372510109869</v>
      </c>
      <c r="AR119" s="251">
        <f t="shared" si="105"/>
        <v>3.1397478685409888</v>
      </c>
      <c r="AS119" s="251">
        <f t="shared" si="105"/>
        <v>3.1397069834309748</v>
      </c>
      <c r="AT119" s="251">
        <f t="shared" si="105"/>
        <v>3.1398644204284043</v>
      </c>
      <c r="AU119" s="251">
        <f t="shared" si="127"/>
        <v>3.1392581748006023</v>
      </c>
      <c r="AW119" s="67">
        <v>38000</v>
      </c>
      <c r="AX119" s="67">
        <f t="shared" si="66"/>
        <v>-0.10521254950122738</v>
      </c>
      <c r="AY119" s="67">
        <f t="shared" si="67"/>
        <v>-0.11535220668087222</v>
      </c>
      <c r="AZ119" s="67">
        <f t="shared" si="68"/>
        <v>1.0139657179644832E-2</v>
      </c>
      <c r="BA119" s="67">
        <f t="shared" si="69"/>
        <v>0.82863090685375573</v>
      </c>
      <c r="BB119" s="67">
        <f t="shared" si="70"/>
        <v>0.45129637868034483</v>
      </c>
      <c r="BC119" s="67">
        <f t="shared" si="71"/>
        <v>-2.2914724586896678</v>
      </c>
      <c r="BD119" s="67">
        <f t="shared" si="72"/>
        <v>-2.2091852715754059</v>
      </c>
      <c r="BE119" s="67">
        <f t="shared" si="107"/>
        <v>4.2083502054710689</v>
      </c>
      <c r="BF119" s="67">
        <f t="shared" si="107"/>
        <v>4.2083510026498265</v>
      </c>
      <c r="BG119" s="67">
        <f t="shared" si="107"/>
        <v>4.2083446467327379</v>
      </c>
      <c r="BH119" s="67">
        <f t="shared" si="107"/>
        <v>4.2083953245824288</v>
      </c>
      <c r="BI119" s="67">
        <f t="shared" si="107"/>
        <v>4.2079913825177391</v>
      </c>
      <c r="BJ119" s="67">
        <f t="shared" si="107"/>
        <v>4.2112193818742769</v>
      </c>
      <c r="BK119" s="67">
        <f t="shared" si="107"/>
        <v>4.185928752147162</v>
      </c>
      <c r="BL119" s="67">
        <f t="shared" si="74"/>
        <v>4.4357470465974966</v>
      </c>
    </row>
    <row r="120" spans="1:64" ht="12.95" customHeight="1" x14ac:dyDescent="0.2">
      <c r="A120" s="35" t="s">
        <v>134</v>
      </c>
      <c r="B120" s="146" t="s">
        <v>118</v>
      </c>
      <c r="C120" s="35">
        <v>54650.401989999998</v>
      </c>
      <c r="D120" s="35">
        <v>1.2999999999999999E-3</v>
      </c>
      <c r="E120" s="168">
        <f t="shared" si="108"/>
        <v>16003.433936337509</v>
      </c>
      <c r="F120" s="168">
        <f t="shared" si="109"/>
        <v>16003.5</v>
      </c>
      <c r="G120" s="168">
        <f t="shared" si="110"/>
        <v>-1.9200180002371781E-2</v>
      </c>
      <c r="K120" s="168">
        <f t="shared" si="106"/>
        <v>-1.9200180002371781E-2</v>
      </c>
      <c r="O120" s="173">
        <f t="shared" ca="1" si="101"/>
        <v>-2.1435090690799082E-2</v>
      </c>
      <c r="P120" s="193">
        <f t="shared" si="111"/>
        <v>0</v>
      </c>
      <c r="Q120" s="205">
        <f t="shared" si="112"/>
        <v>39631.901989999998</v>
      </c>
      <c r="R120" s="168">
        <f t="shared" si="113"/>
        <v>3.6864691212347721E-4</v>
      </c>
      <c r="S120" s="172">
        <v>1</v>
      </c>
      <c r="T120" s="168">
        <f t="shared" si="114"/>
        <v>3.6864691212347721E-4</v>
      </c>
      <c r="Z120" s="67">
        <f t="shared" si="115"/>
        <v>16003.5</v>
      </c>
      <c r="AA120" s="251">
        <f t="shared" si="116"/>
        <v>-2.8157433906977725E-2</v>
      </c>
      <c r="AB120" s="251">
        <f t="shared" si="117"/>
        <v>-5.7423363093156266E-2</v>
      </c>
      <c r="AC120" s="251">
        <f t="shared" si="118"/>
        <v>-1.9200180002371781E-2</v>
      </c>
      <c r="AD120" s="251"/>
      <c r="AE120" s="251">
        <f t="shared" si="119"/>
        <v>8.0232397511578437E-5</v>
      </c>
      <c r="AF120" s="288">
        <f t="shared" si="120"/>
        <v>39631.901989999998</v>
      </c>
      <c r="AG120" s="289"/>
      <c r="AH120" s="67">
        <f t="shared" si="121"/>
        <v>3.8223183090784485E-2</v>
      </c>
      <c r="AI120" s="67">
        <f t="shared" si="122"/>
        <v>0.74031101118778908</v>
      </c>
      <c r="AJ120" s="67">
        <f t="shared" si="123"/>
        <v>0.96702647985399626</v>
      </c>
      <c r="AK120" s="67">
        <f t="shared" si="124"/>
        <v>-1.3124500695704789E-3</v>
      </c>
      <c r="AL120" s="67">
        <f t="shared" si="125"/>
        <v>-3.1365387662399602</v>
      </c>
      <c r="AM120" s="67">
        <f t="shared" si="126"/>
        <v>-395.73413584325806</v>
      </c>
      <c r="AN120" s="251">
        <f t="shared" si="105"/>
        <v>3.1481851669010839</v>
      </c>
      <c r="AO120" s="251">
        <f t="shared" si="105"/>
        <v>3.1481858283162572</v>
      </c>
      <c r="AP120" s="251">
        <f t="shared" si="105"/>
        <v>3.1481832813422788</v>
      </c>
      <c r="AQ120" s="251">
        <f t="shared" si="105"/>
        <v>3.1481930892161563</v>
      </c>
      <c r="AR120" s="251">
        <f t="shared" si="105"/>
        <v>3.1481553211109627</v>
      </c>
      <c r="AS120" s="251">
        <f t="shared" si="105"/>
        <v>3.1483007583684541</v>
      </c>
      <c r="AT120" s="251">
        <f t="shared" si="105"/>
        <v>3.1477407099526116</v>
      </c>
      <c r="AU120" s="251">
        <f t="shared" si="127"/>
        <v>3.1498973512402637</v>
      </c>
      <c r="AW120" s="67">
        <v>39000</v>
      </c>
      <c r="AX120" s="67">
        <f t="shared" si="66"/>
        <v>-0.10963915810200017</v>
      </c>
      <c r="AY120" s="67">
        <f t="shared" si="67"/>
        <v>-0.11777463473484841</v>
      </c>
      <c r="AZ120" s="67">
        <f t="shared" si="68"/>
        <v>8.1354766328482295E-3</v>
      </c>
      <c r="BA120" s="67">
        <f t="shared" si="69"/>
        <v>0.83759187905039234</v>
      </c>
      <c r="BB120" s="67">
        <f t="shared" si="70"/>
        <v>0.41065147194476642</v>
      </c>
      <c r="BC120" s="67">
        <f t="shared" si="71"/>
        <v>-2.246423365612336</v>
      </c>
      <c r="BD120" s="67">
        <f t="shared" si="72"/>
        <v>-2.0829880303303088</v>
      </c>
      <c r="BE120" s="67">
        <f t="shared" si="107"/>
        <v>4.2605706124768652</v>
      </c>
      <c r="BF120" s="67">
        <f t="shared" si="107"/>
        <v>4.260571035269499</v>
      </c>
      <c r="BG120" s="67">
        <f t="shared" si="107"/>
        <v>4.2605673063658465</v>
      </c>
      <c r="BH120" s="67">
        <f t="shared" si="107"/>
        <v>4.2606001951607118</v>
      </c>
      <c r="BI120" s="67">
        <f t="shared" si="107"/>
        <v>4.2603101940044565</v>
      </c>
      <c r="BJ120" s="67">
        <f t="shared" si="107"/>
        <v>4.2628733196712245</v>
      </c>
      <c r="BK120" s="67">
        <f t="shared" si="107"/>
        <v>4.2406685539709486</v>
      </c>
      <c r="BL120" s="67">
        <f t="shared" si="74"/>
        <v>4.4942040600022306</v>
      </c>
    </row>
    <row r="121" spans="1:64" ht="12.95" customHeight="1" x14ac:dyDescent="0.2">
      <c r="A121" s="222" t="s">
        <v>384</v>
      </c>
      <c r="B121" s="211" t="str">
        <f>IF(G121=INT(G121),"I","II")</f>
        <v>II</v>
      </c>
      <c r="C121" s="212">
        <v>54707.504999999997</v>
      </c>
      <c r="D121" s="212" t="s">
        <v>434</v>
      </c>
      <c r="E121" s="168">
        <f t="shared" si="108"/>
        <v>16199.913030756319</v>
      </c>
      <c r="F121" s="168">
        <f t="shared" si="109"/>
        <v>16200</v>
      </c>
      <c r="G121" s="168">
        <f t="shared" si="110"/>
        <v>-2.5276000007579569E-2</v>
      </c>
      <c r="K121" s="168">
        <f t="shared" si="106"/>
        <v>-2.5276000007579569E-2</v>
      </c>
      <c r="O121" s="173">
        <f t="shared" ca="1" si="101"/>
        <v>-2.2192172683706643E-2</v>
      </c>
      <c r="P121" s="168">
        <f t="shared" si="111"/>
        <v>0</v>
      </c>
      <c r="Q121" s="205">
        <f t="shared" si="112"/>
        <v>39689.004999999997</v>
      </c>
      <c r="R121" s="168">
        <f t="shared" si="113"/>
        <v>6.3887617638316233E-4</v>
      </c>
      <c r="S121" s="172">
        <v>1</v>
      </c>
      <c r="T121" s="168">
        <f t="shared" si="114"/>
        <v>6.3887617638316233E-4</v>
      </c>
      <c r="Z121" s="67">
        <f t="shared" si="115"/>
        <v>16200</v>
      </c>
      <c r="AA121" s="251">
        <f t="shared" si="116"/>
        <v>-2.8649240501033645E-2</v>
      </c>
      <c r="AB121" s="251">
        <f t="shared" si="117"/>
        <v>-6.3408324074574834E-2</v>
      </c>
      <c r="AC121" s="251">
        <f t="shared" si="118"/>
        <v>-2.5276000007579569E-2</v>
      </c>
      <c r="AD121" s="251"/>
      <c r="AE121" s="251">
        <f t="shared" si="119"/>
        <v>1.1378751426678296E-5</v>
      </c>
      <c r="AF121" s="288">
        <f t="shared" si="120"/>
        <v>39689.004999999997</v>
      </c>
      <c r="AG121" s="289"/>
      <c r="AH121" s="67">
        <f t="shared" si="121"/>
        <v>3.8132324066995273E-2</v>
      </c>
      <c r="AI121" s="67">
        <f t="shared" si="122"/>
        <v>0.74032653105012636</v>
      </c>
      <c r="AJ121" s="67">
        <f t="shared" si="123"/>
        <v>0.96522254184207279</v>
      </c>
      <c r="AK121" s="67">
        <f t="shared" si="124"/>
        <v>-3.1277722156119051E-3</v>
      </c>
      <c r="AL121" s="67">
        <f t="shared" si="125"/>
        <v>-3.1295482157050163</v>
      </c>
      <c r="AM121" s="67">
        <f t="shared" si="126"/>
        <v>-166.04974354085022</v>
      </c>
      <c r="AN121" s="251">
        <f t="shared" ref="AN121:AT130" si="128">$AU121+$AB$7*SIN(AO121)</f>
        <v>3.1573038392022252</v>
      </c>
      <c r="AO121" s="251">
        <f t="shared" si="128"/>
        <v>3.1573054143927526</v>
      </c>
      <c r="AP121" s="251">
        <f t="shared" si="128"/>
        <v>3.1572993480408043</v>
      </c>
      <c r="AQ121" s="251">
        <f t="shared" si="128"/>
        <v>3.1573227106946087</v>
      </c>
      <c r="AR121" s="251">
        <f t="shared" si="128"/>
        <v>3.1572327368005575</v>
      </c>
      <c r="AS121" s="251">
        <f t="shared" si="128"/>
        <v>3.1575792435831738</v>
      </c>
      <c r="AT121" s="251">
        <f t="shared" si="128"/>
        <v>3.1562447894432961</v>
      </c>
      <c r="AU121" s="251">
        <f t="shared" si="127"/>
        <v>3.1613841543742938</v>
      </c>
    </row>
    <row r="122" spans="1:64" ht="12.95" customHeight="1" x14ac:dyDescent="0.2">
      <c r="A122" s="216" t="s">
        <v>550</v>
      </c>
      <c r="B122" s="233" t="s">
        <v>115</v>
      </c>
      <c r="C122" s="218">
        <v>54750.080600000001</v>
      </c>
      <c r="D122" s="218" t="s">
        <v>499</v>
      </c>
      <c r="E122" s="168">
        <f t="shared" si="108"/>
        <v>16346.406452597628</v>
      </c>
      <c r="F122" s="168">
        <f t="shared" si="109"/>
        <v>16346.5</v>
      </c>
      <c r="G122" s="168">
        <f t="shared" si="110"/>
        <v>-2.7187820000108331E-2</v>
      </c>
      <c r="K122" s="168">
        <f t="shared" si="106"/>
        <v>-2.7187820000108331E-2</v>
      </c>
      <c r="O122" s="173">
        <f t="shared" ca="1" si="101"/>
        <v>-2.2756612948139007E-2</v>
      </c>
      <c r="P122" s="168">
        <f t="shared" si="111"/>
        <v>0</v>
      </c>
      <c r="Q122" s="205">
        <f t="shared" si="112"/>
        <v>39731.580600000001</v>
      </c>
      <c r="R122" s="168">
        <f t="shared" si="113"/>
        <v>7.3917755635829064E-4</v>
      </c>
      <c r="S122" s="172">
        <v>1</v>
      </c>
      <c r="T122" s="168">
        <f t="shared" si="114"/>
        <v>7.3917755635829064E-4</v>
      </c>
      <c r="Z122" s="67">
        <f t="shared" si="115"/>
        <v>16346.5</v>
      </c>
      <c r="AA122" s="251">
        <f t="shared" si="116"/>
        <v>-2.9018399258632102E-2</v>
      </c>
      <c r="AB122" s="251">
        <f t="shared" si="117"/>
        <v>-6.5250339077718392E-2</v>
      </c>
      <c r="AC122" s="251">
        <f t="shared" si="118"/>
        <v>-2.7187820000108331E-2</v>
      </c>
      <c r="AD122" s="251"/>
      <c r="AE122" s="251">
        <f t="shared" si="119"/>
        <v>3.3510204217374379E-6</v>
      </c>
      <c r="AF122" s="288">
        <f t="shared" si="120"/>
        <v>39731.580600000001</v>
      </c>
      <c r="AG122" s="289"/>
      <c r="AH122" s="67">
        <f t="shared" si="121"/>
        <v>3.806251907761006E-2</v>
      </c>
      <c r="AI122" s="67">
        <f t="shared" si="122"/>
        <v>0.74034636010515964</v>
      </c>
      <c r="AJ122" s="67">
        <f t="shared" si="123"/>
        <v>0.96384685604025078</v>
      </c>
      <c r="AK122" s="67">
        <f t="shared" si="124"/>
        <v>-4.4811521793327209E-3</v>
      </c>
      <c r="AL122" s="67">
        <f t="shared" si="125"/>
        <v>-3.1243361754440131</v>
      </c>
      <c r="AM122" s="67">
        <f t="shared" si="126"/>
        <v>-115.89562782463769</v>
      </c>
      <c r="AN122" s="251">
        <f t="shared" si="128"/>
        <v>3.1641024056578146</v>
      </c>
      <c r="AO122" s="251">
        <f t="shared" si="128"/>
        <v>3.1641046604825553</v>
      </c>
      <c r="AP122" s="251">
        <f t="shared" si="128"/>
        <v>3.1640959756045031</v>
      </c>
      <c r="AQ122" s="251">
        <f t="shared" si="128"/>
        <v>3.1641294270415279</v>
      </c>
      <c r="AR122" s="251">
        <f t="shared" si="128"/>
        <v>3.1640005826948157</v>
      </c>
      <c r="AS122" s="251">
        <f t="shared" si="128"/>
        <v>3.1644968523962995</v>
      </c>
      <c r="AT122" s="251">
        <f t="shared" si="128"/>
        <v>3.1625854005501584</v>
      </c>
      <c r="AU122" s="251">
        <f t="shared" si="127"/>
        <v>3.1699481068380875</v>
      </c>
    </row>
    <row r="123" spans="1:64" ht="12.95" customHeight="1" x14ac:dyDescent="0.2">
      <c r="A123" s="216" t="s">
        <v>550</v>
      </c>
      <c r="B123" s="233" t="s">
        <v>115</v>
      </c>
      <c r="C123" s="218">
        <v>54750.952700000002</v>
      </c>
      <c r="D123" s="218" t="s">
        <v>499</v>
      </c>
      <c r="E123" s="168">
        <f t="shared" si="108"/>
        <v>16349.407159885086</v>
      </c>
      <c r="F123" s="168">
        <f t="shared" si="109"/>
        <v>16349.5</v>
      </c>
      <c r="G123" s="168">
        <f t="shared" si="110"/>
        <v>-2.6982260002114344E-2</v>
      </c>
      <c r="K123" s="168">
        <f t="shared" si="106"/>
        <v>-2.6982260002114344E-2</v>
      </c>
      <c r="O123" s="173">
        <f t="shared" ca="1" si="101"/>
        <v>-2.2768171451847508E-2</v>
      </c>
      <c r="P123" s="168">
        <f t="shared" si="111"/>
        <v>0</v>
      </c>
      <c r="Q123" s="205">
        <f t="shared" si="112"/>
        <v>39732.452700000002</v>
      </c>
      <c r="R123" s="168">
        <f t="shared" si="113"/>
        <v>7.2804235482169962E-4</v>
      </c>
      <c r="S123" s="172">
        <v>1</v>
      </c>
      <c r="T123" s="168">
        <f t="shared" si="114"/>
        <v>7.2804235482169962E-4</v>
      </c>
      <c r="Z123" s="67">
        <f t="shared" si="115"/>
        <v>16349.5</v>
      </c>
      <c r="AA123" s="251">
        <f t="shared" si="116"/>
        <v>-2.9025981062017141E-2</v>
      </c>
      <c r="AB123" s="251">
        <f t="shared" si="117"/>
        <v>-6.5043331212019856E-2</v>
      </c>
      <c r="AC123" s="251">
        <f t="shared" si="118"/>
        <v>-2.6982260002114344E-2</v>
      </c>
      <c r="AD123" s="251"/>
      <c r="AE123" s="251">
        <f t="shared" si="119"/>
        <v>4.1767957706902091E-6</v>
      </c>
      <c r="AF123" s="288">
        <f t="shared" si="120"/>
        <v>39732.452700000002</v>
      </c>
      <c r="AG123" s="289"/>
      <c r="AH123" s="67">
        <f t="shared" si="121"/>
        <v>3.8061071209905505E-2</v>
      </c>
      <c r="AI123" s="67">
        <f t="shared" si="122"/>
        <v>0.74034683987681782</v>
      </c>
      <c r="AJ123" s="67">
        <f t="shared" si="123"/>
        <v>0.96381841046752892</v>
      </c>
      <c r="AK123" s="67">
        <f t="shared" si="124"/>
        <v>-4.5088661034503102E-3</v>
      </c>
      <c r="AL123" s="67">
        <f t="shared" si="125"/>
        <v>-3.1242294411432479</v>
      </c>
      <c r="AM123" s="67">
        <f t="shared" si="126"/>
        <v>-115.18316435088673</v>
      </c>
      <c r="AN123" s="251">
        <f t="shared" si="128"/>
        <v>3.1642416274734284</v>
      </c>
      <c r="AO123" s="251">
        <f t="shared" si="128"/>
        <v>3.1642438961958681</v>
      </c>
      <c r="AP123" s="251">
        <f t="shared" si="128"/>
        <v>3.1642351577607672</v>
      </c>
      <c r="AQ123" s="251">
        <f t="shared" si="128"/>
        <v>3.1642688155887324</v>
      </c>
      <c r="AR123" s="251">
        <f t="shared" si="128"/>
        <v>3.1641391758832036</v>
      </c>
      <c r="AS123" s="251">
        <f t="shared" si="128"/>
        <v>3.1646385106582899</v>
      </c>
      <c r="AT123" s="251">
        <f t="shared" si="128"/>
        <v>3.1627152475016937</v>
      </c>
      <c r="AU123" s="251">
        <f t="shared" si="127"/>
        <v>3.1701234778783016</v>
      </c>
    </row>
    <row r="124" spans="1:64" ht="12.95" customHeight="1" x14ac:dyDescent="0.2">
      <c r="A124" s="216" t="s">
        <v>550</v>
      </c>
      <c r="B124" s="233" t="s">
        <v>118</v>
      </c>
      <c r="C124" s="218">
        <v>54751.098100000003</v>
      </c>
      <c r="D124" s="218" t="s">
        <v>499</v>
      </c>
      <c r="E124" s="168">
        <f t="shared" si="108"/>
        <v>16349.907449805507</v>
      </c>
      <c r="F124" s="168">
        <f t="shared" si="109"/>
        <v>16350</v>
      </c>
      <c r="G124" s="168">
        <f t="shared" si="110"/>
        <v>-2.6897999996435829E-2</v>
      </c>
      <c r="K124" s="168">
        <f t="shared" si="106"/>
        <v>-2.6897999996435829E-2</v>
      </c>
      <c r="O124" s="173">
        <f t="shared" ref="O124:O155" ca="1" si="129">C$11+C$12*F124</f>
        <v>-2.2770097869132269E-2</v>
      </c>
      <c r="P124" s="168">
        <f t="shared" si="111"/>
        <v>0</v>
      </c>
      <c r="Q124" s="205">
        <f t="shared" si="112"/>
        <v>39732.598100000003</v>
      </c>
      <c r="R124" s="168">
        <f t="shared" si="113"/>
        <v>7.2350240380826178E-4</v>
      </c>
      <c r="S124" s="172">
        <v>1</v>
      </c>
      <c r="T124" s="168">
        <f t="shared" si="114"/>
        <v>7.2350240380826178E-4</v>
      </c>
      <c r="Z124" s="67">
        <f t="shared" si="115"/>
        <v>16350</v>
      </c>
      <c r="AA124" s="251">
        <f t="shared" si="116"/>
        <v>-2.902724478265279E-2</v>
      </c>
      <c r="AB124" s="251">
        <f t="shared" si="117"/>
        <v>-6.4958829823241443E-2</v>
      </c>
      <c r="AC124" s="251">
        <f t="shared" si="118"/>
        <v>-2.6897999996435829E-2</v>
      </c>
      <c r="AD124" s="251"/>
      <c r="AE124" s="251">
        <f t="shared" si="119"/>
        <v>4.5336833596321159E-6</v>
      </c>
      <c r="AF124" s="288">
        <f t="shared" si="120"/>
        <v>39732.598100000003</v>
      </c>
      <c r="AG124" s="289"/>
      <c r="AH124" s="67">
        <f t="shared" si="121"/>
        <v>3.8060829826805621E-2</v>
      </c>
      <c r="AI124" s="67">
        <f t="shared" si="122"/>
        <v>0.74034692012640746</v>
      </c>
      <c r="AJ124" s="67">
        <f t="shared" si="123"/>
        <v>0.96381366846763672</v>
      </c>
      <c r="AK124" s="67">
        <f t="shared" si="124"/>
        <v>-4.5134850893187757E-3</v>
      </c>
      <c r="AL124" s="67">
        <f t="shared" si="125"/>
        <v>-3.1242116520796372</v>
      </c>
      <c r="AM124" s="67">
        <f t="shared" si="126"/>
        <v>-115.06527104948304</v>
      </c>
      <c r="AN124" s="251">
        <f t="shared" si="128"/>
        <v>3.1642648311181678</v>
      </c>
      <c r="AO124" s="251">
        <f t="shared" si="128"/>
        <v>3.164267102156805</v>
      </c>
      <c r="AP124" s="251">
        <f t="shared" si="128"/>
        <v>3.1642583547958103</v>
      </c>
      <c r="AQ124" s="251">
        <f t="shared" si="128"/>
        <v>3.1642920470213731</v>
      </c>
      <c r="AR124" s="251">
        <f t="shared" si="128"/>
        <v>3.1641622747587506</v>
      </c>
      <c r="AS124" s="251">
        <f t="shared" si="128"/>
        <v>3.1646621203718559</v>
      </c>
      <c r="AT124" s="251">
        <f t="shared" si="128"/>
        <v>3.1627368886823963</v>
      </c>
      <c r="AU124" s="251">
        <f t="shared" si="127"/>
        <v>3.1701527063850041</v>
      </c>
    </row>
    <row r="125" spans="1:64" ht="12.95" customHeight="1" x14ac:dyDescent="0.2">
      <c r="A125" s="216" t="s">
        <v>550</v>
      </c>
      <c r="B125" s="233" t="s">
        <v>115</v>
      </c>
      <c r="C125" s="218">
        <v>54752.115299999998</v>
      </c>
      <c r="D125" s="218" t="s">
        <v>499</v>
      </c>
      <c r="E125" s="168">
        <f t="shared" si="108"/>
        <v>16353.407414778314</v>
      </c>
      <c r="F125" s="168">
        <f t="shared" si="109"/>
        <v>16353.5</v>
      </c>
      <c r="G125" s="168">
        <f t="shared" si="110"/>
        <v>-2.6908180007012561E-2</v>
      </c>
      <c r="K125" s="168">
        <f t="shared" si="106"/>
        <v>-2.6908180007012561E-2</v>
      </c>
      <c r="O125" s="173">
        <f t="shared" ca="1" si="129"/>
        <v>-2.2783582790125531E-2</v>
      </c>
      <c r="P125" s="168">
        <f t="shared" si="111"/>
        <v>0</v>
      </c>
      <c r="Q125" s="205">
        <f t="shared" si="112"/>
        <v>39733.615299999998</v>
      </c>
      <c r="R125" s="168">
        <f t="shared" si="113"/>
        <v>7.2405015128979055E-4</v>
      </c>
      <c r="S125" s="172">
        <v>1</v>
      </c>
      <c r="T125" s="168">
        <f t="shared" si="114"/>
        <v>7.2405015128979055E-4</v>
      </c>
      <c r="Z125" s="67">
        <f t="shared" si="115"/>
        <v>16353.5</v>
      </c>
      <c r="AA125" s="251">
        <f t="shared" si="116"/>
        <v>-2.9036091520994872E-2</v>
      </c>
      <c r="AB125" s="251">
        <f t="shared" si="117"/>
        <v>-6.4967319577605293E-2</v>
      </c>
      <c r="AC125" s="251">
        <f t="shared" si="118"/>
        <v>-2.6908180007012561E-2</v>
      </c>
      <c r="AD125" s="251"/>
      <c r="AE125" s="251">
        <f t="shared" si="119"/>
        <v>4.5280074113384917E-6</v>
      </c>
      <c r="AF125" s="288">
        <f t="shared" si="120"/>
        <v>39733.615299999998</v>
      </c>
      <c r="AG125" s="289"/>
      <c r="AH125" s="67">
        <f t="shared" si="121"/>
        <v>3.8059139570592732E-2</v>
      </c>
      <c r="AI125" s="67">
        <f t="shared" si="122"/>
        <v>0.74034748417471397</v>
      </c>
      <c r="AJ125" s="67">
        <f t="shared" si="123"/>
        <v>0.963780465899581</v>
      </c>
      <c r="AK125" s="67">
        <f t="shared" si="124"/>
        <v>-4.5458179784661819E-3</v>
      </c>
      <c r="AL125" s="67">
        <f t="shared" si="125"/>
        <v>-3.1240871285259786</v>
      </c>
      <c r="AM125" s="67">
        <f t="shared" si="126"/>
        <v>-114.24672602205492</v>
      </c>
      <c r="AN125" s="251">
        <f t="shared" si="128"/>
        <v>3.1644272567021119</v>
      </c>
      <c r="AO125" s="251">
        <f t="shared" si="128"/>
        <v>3.164429543953442</v>
      </c>
      <c r="AP125" s="251">
        <f t="shared" si="128"/>
        <v>3.1644207341134485</v>
      </c>
      <c r="AQ125" s="251">
        <f t="shared" si="128"/>
        <v>3.1644546671150215</v>
      </c>
      <c r="AR125" s="251">
        <f t="shared" si="128"/>
        <v>3.1643239669745173</v>
      </c>
      <c r="AS125" s="251">
        <f t="shared" si="128"/>
        <v>3.1648273883928151</v>
      </c>
      <c r="AT125" s="251">
        <f t="shared" si="128"/>
        <v>3.1628883771250669</v>
      </c>
      <c r="AU125" s="251">
        <f t="shared" si="127"/>
        <v>3.1703573059319208</v>
      </c>
    </row>
    <row r="126" spans="1:64" ht="12.95" customHeight="1" x14ac:dyDescent="0.2">
      <c r="A126" s="222" t="s">
        <v>387</v>
      </c>
      <c r="B126" s="229" t="str">
        <f>IF(G126=INT(G126),"I","II")</f>
        <v>II</v>
      </c>
      <c r="C126" s="212">
        <v>55050.445699999997</v>
      </c>
      <c r="D126" s="212" t="s">
        <v>434</v>
      </c>
      <c r="E126" s="168">
        <f t="shared" si="108"/>
        <v>17379.897731656576</v>
      </c>
      <c r="F126" s="168">
        <f t="shared" si="109"/>
        <v>17380</v>
      </c>
      <c r="G126" s="168">
        <f t="shared" si="110"/>
        <v>-2.9722400009632111E-2</v>
      </c>
      <c r="K126" s="168">
        <f t="shared" si="106"/>
        <v>-2.9722400009632111E-2</v>
      </c>
      <c r="O126" s="173">
        <f t="shared" ca="1" si="129"/>
        <v>-2.6738517475721535E-2</v>
      </c>
      <c r="P126" s="168">
        <f t="shared" si="111"/>
        <v>0</v>
      </c>
      <c r="Q126" s="205">
        <f t="shared" si="112"/>
        <v>40031.945699999997</v>
      </c>
      <c r="R126" s="168">
        <f t="shared" si="113"/>
        <v>8.8342106233257889E-4</v>
      </c>
      <c r="S126" s="172">
        <v>1</v>
      </c>
      <c r="T126" s="168">
        <f t="shared" si="114"/>
        <v>8.8342106233257889E-4</v>
      </c>
      <c r="Z126" s="67">
        <f t="shared" si="115"/>
        <v>17380</v>
      </c>
      <c r="AA126" s="251">
        <f t="shared" si="116"/>
        <v>-3.1682975412411968E-2</v>
      </c>
      <c r="AB126" s="251">
        <f t="shared" si="117"/>
        <v>-6.7242565278812602E-2</v>
      </c>
      <c r="AC126" s="251">
        <f t="shared" si="118"/>
        <v>-2.9722400009632111E-2</v>
      </c>
      <c r="AD126" s="251"/>
      <c r="AE126" s="251">
        <f t="shared" si="119"/>
        <v>3.8438559099853989E-6</v>
      </c>
      <c r="AF126" s="288">
        <f t="shared" si="120"/>
        <v>40031.945699999997</v>
      </c>
      <c r="AG126" s="289"/>
      <c r="AH126" s="67">
        <f t="shared" si="121"/>
        <v>3.7520165269180492E-2</v>
      </c>
      <c r="AI126" s="67">
        <f t="shared" si="122"/>
        <v>0.74068680108992213</v>
      </c>
      <c r="AJ126" s="67">
        <f t="shared" si="123"/>
        <v>0.95339573149258217</v>
      </c>
      <c r="AK126" s="67">
        <f t="shared" si="124"/>
        <v>-1.4027056231303004E-2</v>
      </c>
      <c r="AL126" s="67">
        <f t="shared" si="125"/>
        <v>-3.0875522155998638</v>
      </c>
      <c r="AM126" s="67">
        <f t="shared" si="126"/>
        <v>-37.000315366136981</v>
      </c>
      <c r="AN126" s="251">
        <f t="shared" si="128"/>
        <v>3.2120734565180409</v>
      </c>
      <c r="AO126" s="251">
        <f t="shared" si="128"/>
        <v>3.2120804107508913</v>
      </c>
      <c r="AP126" s="251">
        <f t="shared" si="128"/>
        <v>3.2120535653724338</v>
      </c>
      <c r="AQ126" s="251">
        <f t="shared" si="128"/>
        <v>3.2121571966879237</v>
      </c>
      <c r="AR126" s="251">
        <f t="shared" si="128"/>
        <v>3.2117571525114288</v>
      </c>
      <c r="AS126" s="251">
        <f t="shared" si="128"/>
        <v>3.21330149108495</v>
      </c>
      <c r="AT126" s="251">
        <f t="shared" si="128"/>
        <v>3.2073406079967461</v>
      </c>
      <c r="AU126" s="251">
        <f t="shared" si="127"/>
        <v>3.23036343019188</v>
      </c>
    </row>
    <row r="127" spans="1:64" ht="12.95" customHeight="1" x14ac:dyDescent="0.2">
      <c r="A127" s="222" t="s">
        <v>387</v>
      </c>
      <c r="B127" s="229" t="str">
        <f>IF(G127=INT(G127),"I","II")</f>
        <v>II</v>
      </c>
      <c r="C127" s="212">
        <v>55050.590799999998</v>
      </c>
      <c r="D127" s="212" t="s">
        <v>434</v>
      </c>
      <c r="E127" s="168">
        <f t="shared" si="108"/>
        <v>17380.396989341953</v>
      </c>
      <c r="F127" s="168">
        <f t="shared" si="109"/>
        <v>17380.5</v>
      </c>
      <c r="G127" s="168">
        <f t="shared" si="110"/>
        <v>-2.9938140003650915E-2</v>
      </c>
      <c r="K127" s="168">
        <f t="shared" si="106"/>
        <v>-2.9938140003650915E-2</v>
      </c>
      <c r="O127" s="173">
        <f t="shared" ca="1" si="129"/>
        <v>-2.6740443893006283E-2</v>
      </c>
      <c r="P127" s="168">
        <f t="shared" si="111"/>
        <v>0</v>
      </c>
      <c r="Q127" s="205">
        <f t="shared" si="112"/>
        <v>40032.090799999998</v>
      </c>
      <c r="R127" s="168">
        <f t="shared" si="113"/>
        <v>8.9629222687820321E-4</v>
      </c>
      <c r="S127" s="172">
        <v>1</v>
      </c>
      <c r="T127" s="168">
        <f t="shared" si="114"/>
        <v>8.9629222687820321E-4</v>
      </c>
      <c r="Z127" s="67">
        <f t="shared" si="115"/>
        <v>17380.5</v>
      </c>
      <c r="AA127" s="251">
        <f t="shared" si="116"/>
        <v>-3.1684290001251732E-2</v>
      </c>
      <c r="AB127" s="251">
        <f t="shared" si="117"/>
        <v>-6.7458021808661839E-2</v>
      </c>
      <c r="AC127" s="251">
        <f t="shared" si="118"/>
        <v>-2.9938140003650915E-2</v>
      </c>
      <c r="AD127" s="251"/>
      <c r="AE127" s="251">
        <f t="shared" si="119"/>
        <v>3.0490398141213326E-6</v>
      </c>
      <c r="AF127" s="288">
        <f t="shared" si="120"/>
        <v>40032.090799999998</v>
      </c>
      <c r="AG127" s="289"/>
      <c r="AH127" s="67">
        <f t="shared" si="121"/>
        <v>3.7519881805010931E-2</v>
      </c>
      <c r="AI127" s="67">
        <f t="shared" si="122"/>
        <v>0.7406870508887573</v>
      </c>
      <c r="AJ127" s="67">
        <f t="shared" si="123"/>
        <v>0.95339035904011071</v>
      </c>
      <c r="AK127" s="67">
        <f t="shared" si="124"/>
        <v>-1.4031673411385674E-2</v>
      </c>
      <c r="AL127" s="67">
        <f t="shared" si="125"/>
        <v>-3.0875344101725819</v>
      </c>
      <c r="AM127" s="67">
        <f t="shared" si="126"/>
        <v>-36.988122457067846</v>
      </c>
      <c r="AN127" s="251">
        <f t="shared" si="128"/>
        <v>3.212096670844689</v>
      </c>
      <c r="AO127" s="251">
        <f t="shared" si="128"/>
        <v>3.2121036272908698</v>
      </c>
      <c r="AP127" s="251">
        <f t="shared" si="128"/>
        <v>3.2120767733242999</v>
      </c>
      <c r="AQ127" s="251">
        <f t="shared" si="128"/>
        <v>3.2121804379625862</v>
      </c>
      <c r="AR127" s="251">
        <f t="shared" si="128"/>
        <v>3.2117802644975226</v>
      </c>
      <c r="AS127" s="251">
        <f t="shared" si="128"/>
        <v>3.213325104744289</v>
      </c>
      <c r="AT127" s="251">
        <f t="shared" si="128"/>
        <v>3.2073622759825628</v>
      </c>
      <c r="AU127" s="251">
        <f t="shared" si="127"/>
        <v>3.2303926586985825</v>
      </c>
    </row>
    <row r="128" spans="1:64" ht="12.95" customHeight="1" x14ac:dyDescent="0.2">
      <c r="A128" s="222" t="s">
        <v>387</v>
      </c>
      <c r="B128" s="211" t="str">
        <f>IF(G128=INT(G128),"I","II")</f>
        <v>II</v>
      </c>
      <c r="C128" s="215">
        <v>55073.406300000002</v>
      </c>
      <c r="D128" s="212" t="s">
        <v>434</v>
      </c>
      <c r="E128" s="168">
        <f t="shared" si="108"/>
        <v>17458.900185210492</v>
      </c>
      <c r="F128" s="168">
        <f t="shared" si="109"/>
        <v>17459</v>
      </c>
      <c r="G128" s="168">
        <f t="shared" si="110"/>
        <v>-2.9009320001932792E-2</v>
      </c>
      <c r="K128" s="168">
        <f t="shared" si="106"/>
        <v>-2.9009320001932792E-2</v>
      </c>
      <c r="O128" s="173">
        <f t="shared" ca="1" si="129"/>
        <v>-2.7042891406712358E-2</v>
      </c>
      <c r="P128" s="168">
        <f t="shared" si="111"/>
        <v>0</v>
      </c>
      <c r="Q128" s="205">
        <f t="shared" si="112"/>
        <v>40054.906300000002</v>
      </c>
      <c r="R128" s="168">
        <f t="shared" si="113"/>
        <v>8.4154064697453796E-4</v>
      </c>
      <c r="S128" s="172">
        <v>1</v>
      </c>
      <c r="T128" s="168">
        <f t="shared" si="114"/>
        <v>8.4154064697453796E-4</v>
      </c>
      <c r="Z128" s="67">
        <f t="shared" si="115"/>
        <v>17459</v>
      </c>
      <c r="AA128" s="251">
        <f t="shared" si="116"/>
        <v>-3.1890985237705602E-2</v>
      </c>
      <c r="AB128" s="251">
        <f t="shared" si="117"/>
        <v>-6.648444602426648E-2</v>
      </c>
      <c r="AC128" s="251">
        <f t="shared" si="118"/>
        <v>-2.9009320001932792E-2</v>
      </c>
      <c r="AD128" s="251"/>
      <c r="AE128" s="251">
        <f t="shared" si="119"/>
        <v>8.3039945310615626E-6</v>
      </c>
      <c r="AF128" s="288">
        <f t="shared" si="120"/>
        <v>40054.906300000002</v>
      </c>
      <c r="AG128" s="289"/>
      <c r="AH128" s="67">
        <f t="shared" si="121"/>
        <v>3.7475126022333688E-2</v>
      </c>
      <c r="AI128" s="67">
        <f t="shared" si="122"/>
        <v>0.74072729115371305</v>
      </c>
      <c r="AJ128" s="67">
        <f t="shared" si="123"/>
        <v>0.95254309003517312</v>
      </c>
      <c r="AK128" s="67">
        <f t="shared" si="124"/>
        <v>-1.4756553899955078E-2</v>
      </c>
      <c r="AL128" s="67">
        <f t="shared" si="125"/>
        <v>-3.0847388063785175</v>
      </c>
      <c r="AM128" s="67">
        <f t="shared" si="126"/>
        <v>-35.168442284789663</v>
      </c>
      <c r="AN128" s="251">
        <f t="shared" si="128"/>
        <v>3.2157414191364868</v>
      </c>
      <c r="AO128" s="251">
        <f t="shared" si="128"/>
        <v>3.2157487221334287</v>
      </c>
      <c r="AP128" s="251">
        <f t="shared" si="128"/>
        <v>3.2157205229327888</v>
      </c>
      <c r="AQ128" s="251">
        <f t="shared" si="128"/>
        <v>3.2158294093676294</v>
      </c>
      <c r="AR128" s="251">
        <f t="shared" si="128"/>
        <v>3.2154089677101299</v>
      </c>
      <c r="AS128" s="251">
        <f t="shared" si="128"/>
        <v>3.2170324860488888</v>
      </c>
      <c r="AT128" s="251">
        <f t="shared" si="128"/>
        <v>3.2107643979499678</v>
      </c>
      <c r="AU128" s="251">
        <f t="shared" si="127"/>
        <v>3.2349815342508541</v>
      </c>
    </row>
    <row r="129" spans="1:47" ht="12.95" customHeight="1" x14ac:dyDescent="0.2">
      <c r="A129" s="222" t="s">
        <v>387</v>
      </c>
      <c r="B129" s="211" t="str">
        <f>IF(G129=INT(G129),"I","II")</f>
        <v>II</v>
      </c>
      <c r="C129" s="215">
        <v>55073.550600000002</v>
      </c>
      <c r="D129" s="212" t="s">
        <v>434</v>
      </c>
      <c r="E129" s="168">
        <f t="shared" si="108"/>
        <v>17459.396690269063</v>
      </c>
      <c r="F129" s="168">
        <f t="shared" si="109"/>
        <v>17459.5</v>
      </c>
      <c r="G129" s="168">
        <f t="shared" si="110"/>
        <v>-3.002505999756977E-2</v>
      </c>
      <c r="K129" s="168">
        <f t="shared" si="106"/>
        <v>-3.002505999756977E-2</v>
      </c>
      <c r="O129" s="173">
        <f t="shared" ca="1" si="129"/>
        <v>-2.7044817823997105E-2</v>
      </c>
      <c r="P129" s="168">
        <f t="shared" si="111"/>
        <v>0</v>
      </c>
      <c r="Q129" s="205">
        <f t="shared" si="112"/>
        <v>40055.050600000002</v>
      </c>
      <c r="R129" s="168">
        <f t="shared" si="113"/>
        <v>9.015042278576644E-4</v>
      </c>
      <c r="S129" s="172">
        <v>1</v>
      </c>
      <c r="T129" s="168">
        <f t="shared" si="114"/>
        <v>9.015042278576644E-4</v>
      </c>
      <c r="Z129" s="67">
        <f t="shared" si="115"/>
        <v>17459.5</v>
      </c>
      <c r="AA129" s="251">
        <f t="shared" si="116"/>
        <v>-3.1892303708780698E-2</v>
      </c>
      <c r="AB129" s="251">
        <f t="shared" si="117"/>
        <v>-6.7499899347136239E-2</v>
      </c>
      <c r="AC129" s="251">
        <f t="shared" si="118"/>
        <v>-3.002505999756977E-2</v>
      </c>
      <c r="AD129" s="251"/>
      <c r="AE129" s="251">
        <f t="shared" si="119"/>
        <v>3.4865990770567594E-6</v>
      </c>
      <c r="AF129" s="288">
        <f t="shared" si="120"/>
        <v>40055.050600000002</v>
      </c>
      <c r="AG129" s="289"/>
      <c r="AH129" s="67">
        <f t="shared" si="121"/>
        <v>3.7474839349566469E-2</v>
      </c>
      <c r="AI129" s="67">
        <f t="shared" si="122"/>
        <v>0.74072755397033263</v>
      </c>
      <c r="AJ129" s="67">
        <f t="shared" si="123"/>
        <v>0.95253766925141004</v>
      </c>
      <c r="AK129" s="67">
        <f t="shared" si="124"/>
        <v>-1.4761170864364336E-2</v>
      </c>
      <c r="AL129" s="67">
        <f t="shared" si="125"/>
        <v>-3.0847209990019921</v>
      </c>
      <c r="AM129" s="67">
        <f t="shared" si="126"/>
        <v>-35.157424577287188</v>
      </c>
      <c r="AN129" s="251">
        <f t="shared" si="128"/>
        <v>3.2157646347352187</v>
      </c>
      <c r="AO129" s="251">
        <f t="shared" si="128"/>
        <v>3.2157719399333922</v>
      </c>
      <c r="AP129" s="251">
        <f t="shared" si="128"/>
        <v>3.2157437321844493</v>
      </c>
      <c r="AQ129" s="251">
        <f t="shared" si="128"/>
        <v>3.2158526518151516</v>
      </c>
      <c r="AR129" s="251">
        <f t="shared" si="128"/>
        <v>3.2154320812558943</v>
      </c>
      <c r="AS129" s="251">
        <f t="shared" si="128"/>
        <v>3.2170561001809994</v>
      </c>
      <c r="AT129" s="251">
        <f t="shared" si="128"/>
        <v>3.2107860691245325</v>
      </c>
      <c r="AU129" s="251">
        <f t="shared" si="127"/>
        <v>3.2350107627575566</v>
      </c>
    </row>
    <row r="130" spans="1:47" ht="12.95" customHeight="1" x14ac:dyDescent="0.2">
      <c r="A130" s="222" t="s">
        <v>396</v>
      </c>
      <c r="B130" s="211" t="str">
        <f>IF(G130=INT(G130),"I","II")</f>
        <v>II</v>
      </c>
      <c r="C130" s="215">
        <v>55398.474999999999</v>
      </c>
      <c r="D130" s="212" t="s">
        <v>434</v>
      </c>
      <c r="E130" s="168">
        <f t="shared" si="108"/>
        <v>18577.391203458057</v>
      </c>
      <c r="F130" s="168">
        <f t="shared" si="109"/>
        <v>18577.5</v>
      </c>
      <c r="G130" s="168">
        <f t="shared" si="110"/>
        <v>-3.161970000655856E-2</v>
      </c>
      <c r="K130" s="168">
        <f t="shared" si="106"/>
        <v>-3.161970000655856E-2</v>
      </c>
      <c r="O130" s="173">
        <f t="shared" ca="1" si="129"/>
        <v>-3.1352286872702737E-2</v>
      </c>
      <c r="P130" s="168">
        <f t="shared" si="111"/>
        <v>0</v>
      </c>
      <c r="Q130" s="205">
        <f t="shared" si="112"/>
        <v>40379.974999999999</v>
      </c>
      <c r="R130" s="168">
        <f t="shared" si="113"/>
        <v>9.9980542850475933E-4</v>
      </c>
      <c r="S130" s="172">
        <v>1</v>
      </c>
      <c r="T130" s="168">
        <f t="shared" si="114"/>
        <v>9.9980542850475933E-4</v>
      </c>
      <c r="Z130" s="67">
        <f t="shared" si="115"/>
        <v>18577.5</v>
      </c>
      <c r="AA130" s="251">
        <f t="shared" si="116"/>
        <v>-3.490164601769416E-2</v>
      </c>
      <c r="AB130" s="251">
        <f t="shared" si="117"/>
        <v>-6.8402961006049479E-2</v>
      </c>
      <c r="AC130" s="251">
        <f t="shared" si="118"/>
        <v>-3.161970000655856E-2</v>
      </c>
      <c r="AD130" s="251"/>
      <c r="AE130" s="251">
        <f t="shared" si="119"/>
        <v>1.0771169620008878E-5</v>
      </c>
      <c r="AF130" s="288">
        <f t="shared" si="120"/>
        <v>40379.974999999999</v>
      </c>
      <c r="AG130" s="289"/>
      <c r="AH130" s="67">
        <f t="shared" si="121"/>
        <v>3.6783260999490919E-2</v>
      </c>
      <c r="AI130" s="67">
        <f t="shared" si="122"/>
        <v>0.74152162818583078</v>
      </c>
      <c r="AJ130" s="67">
        <f t="shared" si="123"/>
        <v>0.93965131536168611</v>
      </c>
      <c r="AK130" s="67">
        <f t="shared" si="124"/>
        <v>-2.5080365623130041E-2</v>
      </c>
      <c r="AL130" s="67">
        <f t="shared" si="125"/>
        <v>-3.0448646498122742</v>
      </c>
      <c r="AM130" s="67">
        <f t="shared" si="126"/>
        <v>-20.660411610704987</v>
      </c>
      <c r="AN130" s="251">
        <f t="shared" si="128"/>
        <v>3.2677001910949879</v>
      </c>
      <c r="AO130" s="251">
        <f t="shared" si="128"/>
        <v>3.2677121802690259</v>
      </c>
      <c r="AP130" s="251">
        <f t="shared" si="128"/>
        <v>3.2676656439454286</v>
      </c>
      <c r="AQ130" s="251">
        <f t="shared" si="128"/>
        <v>3.2678462775588866</v>
      </c>
      <c r="AR130" s="251">
        <f t="shared" si="128"/>
        <v>3.2671451601404531</v>
      </c>
      <c r="AS130" s="251">
        <f t="shared" si="128"/>
        <v>3.2698668512166922</v>
      </c>
      <c r="AT130" s="251">
        <f t="shared" si="128"/>
        <v>3.2593065821247285</v>
      </c>
      <c r="AU130" s="251">
        <f t="shared" si="127"/>
        <v>3.300365703744049</v>
      </c>
    </row>
    <row r="131" spans="1:47" ht="12.95" customHeight="1" x14ac:dyDescent="0.2">
      <c r="A131" s="38" t="s">
        <v>571</v>
      </c>
      <c r="B131" s="38"/>
      <c r="C131" s="132">
        <v>55398.474999999999</v>
      </c>
      <c r="D131" s="35">
        <v>2.8999999999999998E-3</v>
      </c>
      <c r="E131" s="168">
        <f t="shared" si="108"/>
        <v>18577.391203458057</v>
      </c>
      <c r="F131" s="168">
        <f t="shared" si="109"/>
        <v>18577.5</v>
      </c>
      <c r="G131" s="168">
        <f t="shared" si="110"/>
        <v>-3.161970000655856E-2</v>
      </c>
      <c r="K131" s="168">
        <f t="shared" si="106"/>
        <v>-3.161970000655856E-2</v>
      </c>
      <c r="O131" s="173">
        <f t="shared" ca="1" si="129"/>
        <v>-3.1352286872702737E-2</v>
      </c>
      <c r="P131" s="193">
        <f t="shared" si="111"/>
        <v>0</v>
      </c>
      <c r="Q131" s="205">
        <f t="shared" si="112"/>
        <v>40379.974999999999</v>
      </c>
      <c r="R131" s="168">
        <f t="shared" si="113"/>
        <v>9.9980542850475933E-4</v>
      </c>
      <c r="S131" s="172">
        <v>1</v>
      </c>
      <c r="T131" s="168">
        <f t="shared" si="114"/>
        <v>9.9980542850475933E-4</v>
      </c>
      <c r="Z131" s="67">
        <f t="shared" si="115"/>
        <v>18577.5</v>
      </c>
      <c r="AA131" s="251">
        <f t="shared" si="116"/>
        <v>-3.490164601769416E-2</v>
      </c>
      <c r="AB131" s="251">
        <f t="shared" si="117"/>
        <v>-6.8402961006049479E-2</v>
      </c>
      <c r="AC131" s="251">
        <f t="shared" si="118"/>
        <v>-3.161970000655856E-2</v>
      </c>
      <c r="AD131" s="251"/>
      <c r="AE131" s="251">
        <f t="shared" si="119"/>
        <v>1.0771169620008878E-5</v>
      </c>
      <c r="AF131" s="288">
        <f t="shared" si="120"/>
        <v>40379.974999999999</v>
      </c>
      <c r="AG131" s="289"/>
      <c r="AH131" s="67">
        <f t="shared" si="121"/>
        <v>3.6783260999490919E-2</v>
      </c>
      <c r="AI131" s="67">
        <f t="shared" si="122"/>
        <v>0.74152162818583078</v>
      </c>
      <c r="AJ131" s="67">
        <f t="shared" si="123"/>
        <v>0.93965131536168611</v>
      </c>
      <c r="AK131" s="67">
        <f t="shared" si="124"/>
        <v>-2.5080365623130041E-2</v>
      </c>
      <c r="AL131" s="67">
        <f t="shared" si="125"/>
        <v>-3.0448646498122742</v>
      </c>
      <c r="AM131" s="67">
        <f t="shared" si="126"/>
        <v>-20.660411610704987</v>
      </c>
      <c r="AN131" s="251">
        <f t="shared" ref="AN131:AT140" si="130">$AU131+$AB$7*SIN(AO131)</f>
        <v>3.2677001910949879</v>
      </c>
      <c r="AO131" s="251">
        <f t="shared" si="130"/>
        <v>3.2677121802690259</v>
      </c>
      <c r="AP131" s="251">
        <f t="shared" si="130"/>
        <v>3.2676656439454286</v>
      </c>
      <c r="AQ131" s="251">
        <f t="shared" si="130"/>
        <v>3.2678462775588866</v>
      </c>
      <c r="AR131" s="251">
        <f t="shared" si="130"/>
        <v>3.2671451601404531</v>
      </c>
      <c r="AS131" s="251">
        <f t="shared" si="130"/>
        <v>3.2698668512166922</v>
      </c>
      <c r="AT131" s="251">
        <f t="shared" si="130"/>
        <v>3.2593065821247285</v>
      </c>
      <c r="AU131" s="251">
        <f t="shared" si="127"/>
        <v>3.300365703744049</v>
      </c>
    </row>
    <row r="132" spans="1:47" ht="12.95" customHeight="1" x14ac:dyDescent="0.2">
      <c r="A132" s="105" t="s">
        <v>135</v>
      </c>
      <c r="B132" s="226" t="s">
        <v>118</v>
      </c>
      <c r="C132" s="132">
        <v>55456.308149999997</v>
      </c>
      <c r="D132" s="132">
        <v>2.2000000000000001E-3</v>
      </c>
      <c r="E132" s="168">
        <f t="shared" si="108"/>
        <v>18776.382551539133</v>
      </c>
      <c r="F132" s="168">
        <f t="shared" si="109"/>
        <v>18776.5</v>
      </c>
      <c r="G132" s="168">
        <f t="shared" si="110"/>
        <v>-3.413422000448918E-2</v>
      </c>
      <c r="K132" s="168">
        <f t="shared" si="106"/>
        <v>-3.413422000448918E-2</v>
      </c>
      <c r="O132" s="173">
        <f t="shared" ca="1" si="129"/>
        <v>-3.2119000952034057E-2</v>
      </c>
      <c r="P132" s="193">
        <f t="shared" si="111"/>
        <v>0</v>
      </c>
      <c r="Q132" s="205">
        <f t="shared" si="112"/>
        <v>40437.808149999997</v>
      </c>
      <c r="R132" s="168">
        <f t="shared" si="113"/>
        <v>1.1651449753148694E-3</v>
      </c>
      <c r="S132" s="172">
        <v>1</v>
      </c>
      <c r="T132" s="168">
        <f t="shared" si="114"/>
        <v>1.1651449753148694E-3</v>
      </c>
      <c r="Z132" s="67">
        <f t="shared" si="115"/>
        <v>18776.5</v>
      </c>
      <c r="AA132" s="251">
        <f t="shared" si="116"/>
        <v>-3.5450085659039586E-2</v>
      </c>
      <c r="AB132" s="251">
        <f t="shared" si="117"/>
        <v>-7.0783829852006014E-2</v>
      </c>
      <c r="AC132" s="251">
        <f t="shared" si="118"/>
        <v>-3.413422000448918E-2</v>
      </c>
      <c r="AD132" s="251"/>
      <c r="AE132" s="251">
        <f t="shared" si="119"/>
        <v>1.7315024208253692E-6</v>
      </c>
      <c r="AF132" s="288">
        <f t="shared" si="120"/>
        <v>40437.808149999997</v>
      </c>
      <c r="AG132" s="289"/>
      <c r="AH132" s="67">
        <f t="shared" si="121"/>
        <v>3.6649609847516841E-2</v>
      </c>
      <c r="AI132" s="67">
        <f t="shared" si="122"/>
        <v>0.74170632817839088</v>
      </c>
      <c r="AJ132" s="67">
        <f t="shared" si="123"/>
        <v>0.93719700044933563</v>
      </c>
      <c r="AK132" s="67">
        <f t="shared" si="124"/>
        <v>-2.6916027426138391E-2</v>
      </c>
      <c r="AL132" s="67">
        <f t="shared" si="125"/>
        <v>-3.037760341036531</v>
      </c>
      <c r="AM132" s="67">
        <f t="shared" si="126"/>
        <v>-19.24451810541921</v>
      </c>
      <c r="AN132" s="251">
        <f t="shared" si="130"/>
        <v>3.2769510686081564</v>
      </c>
      <c r="AO132" s="251">
        <f t="shared" si="130"/>
        <v>3.2769638317644416</v>
      </c>
      <c r="AP132" s="251">
        <f t="shared" si="130"/>
        <v>3.2769142309220225</v>
      </c>
      <c r="AQ132" s="251">
        <f t="shared" si="130"/>
        <v>3.2771069941779083</v>
      </c>
      <c r="AR132" s="251">
        <f t="shared" si="130"/>
        <v>3.2763578886187208</v>
      </c>
      <c r="AS132" s="251">
        <f t="shared" si="130"/>
        <v>3.2792694505720257</v>
      </c>
      <c r="AT132" s="251">
        <f t="shared" si="130"/>
        <v>3.2679593846536759</v>
      </c>
      <c r="AU132" s="251">
        <f t="shared" si="127"/>
        <v>3.3119986494115912</v>
      </c>
    </row>
    <row r="133" spans="1:47" ht="12.95" customHeight="1" x14ac:dyDescent="0.2">
      <c r="A133" s="105" t="s">
        <v>135</v>
      </c>
      <c r="B133" s="226" t="s">
        <v>118</v>
      </c>
      <c r="C133" s="132">
        <v>55456.309050000003</v>
      </c>
      <c r="D133" s="132">
        <v>1.4E-3</v>
      </c>
      <c r="E133" s="168">
        <f t="shared" si="108"/>
        <v>18776.385648244301</v>
      </c>
      <c r="F133" s="168">
        <f t="shared" si="109"/>
        <v>18776.5</v>
      </c>
      <c r="G133" s="168">
        <f t="shared" si="110"/>
        <v>-3.3234219998121262E-2</v>
      </c>
      <c r="K133" s="168">
        <f t="shared" si="106"/>
        <v>-3.3234219998121262E-2</v>
      </c>
      <c r="O133" s="173">
        <f t="shared" ca="1" si="129"/>
        <v>-3.2119000952034057E-2</v>
      </c>
      <c r="P133" s="193">
        <f t="shared" si="111"/>
        <v>0</v>
      </c>
      <c r="Q133" s="205">
        <f t="shared" si="112"/>
        <v>40437.809050000003</v>
      </c>
      <c r="R133" s="168">
        <f t="shared" si="113"/>
        <v>1.1045133788835232E-3</v>
      </c>
      <c r="S133" s="172">
        <v>1</v>
      </c>
      <c r="T133" s="168">
        <f t="shared" si="114"/>
        <v>1.1045133788835232E-3</v>
      </c>
      <c r="Z133" s="67">
        <f t="shared" si="115"/>
        <v>18776.5</v>
      </c>
      <c r="AA133" s="251">
        <f t="shared" si="116"/>
        <v>-3.5450085659039586E-2</v>
      </c>
      <c r="AB133" s="251">
        <f t="shared" si="117"/>
        <v>-6.9883829845638096E-2</v>
      </c>
      <c r="AC133" s="251">
        <f t="shared" si="118"/>
        <v>-3.3234219998121262E-2</v>
      </c>
      <c r="AD133" s="251"/>
      <c r="AE133" s="251">
        <f t="shared" si="119"/>
        <v>4.9100606272370026E-6</v>
      </c>
      <c r="AF133" s="288">
        <f t="shared" si="120"/>
        <v>40437.809050000003</v>
      </c>
      <c r="AG133" s="289"/>
      <c r="AH133" s="67">
        <f t="shared" si="121"/>
        <v>3.6649609847516841E-2</v>
      </c>
      <c r="AI133" s="67">
        <f t="shared" si="122"/>
        <v>0.74170632817839088</v>
      </c>
      <c r="AJ133" s="67">
        <f t="shared" si="123"/>
        <v>0.93719700044933563</v>
      </c>
      <c r="AK133" s="67">
        <f t="shared" si="124"/>
        <v>-2.6916027426138391E-2</v>
      </c>
      <c r="AL133" s="67">
        <f t="shared" si="125"/>
        <v>-3.037760341036531</v>
      </c>
      <c r="AM133" s="67">
        <f t="shared" si="126"/>
        <v>-19.24451810541921</v>
      </c>
      <c r="AN133" s="251">
        <f t="shared" si="130"/>
        <v>3.2769510686081564</v>
      </c>
      <c r="AO133" s="251">
        <f t="shared" si="130"/>
        <v>3.2769638317644416</v>
      </c>
      <c r="AP133" s="251">
        <f t="shared" si="130"/>
        <v>3.2769142309220225</v>
      </c>
      <c r="AQ133" s="251">
        <f t="shared" si="130"/>
        <v>3.2771069941779083</v>
      </c>
      <c r="AR133" s="251">
        <f t="shared" si="130"/>
        <v>3.2763578886187208</v>
      </c>
      <c r="AS133" s="251">
        <f t="shared" si="130"/>
        <v>3.2792694505720257</v>
      </c>
      <c r="AT133" s="251">
        <f t="shared" si="130"/>
        <v>3.2679593846536759</v>
      </c>
      <c r="AU133" s="251">
        <f t="shared" si="127"/>
        <v>3.3119986494115912</v>
      </c>
    </row>
    <row r="134" spans="1:47" ht="12.95" customHeight="1" x14ac:dyDescent="0.2">
      <c r="A134" s="105" t="s">
        <v>135</v>
      </c>
      <c r="B134" s="226" t="s">
        <v>118</v>
      </c>
      <c r="C134" s="132">
        <v>55463.283790000001</v>
      </c>
      <c r="D134" s="132">
        <v>2.0000000000000001E-4</v>
      </c>
      <c r="E134" s="168">
        <f t="shared" si="108"/>
        <v>18800.384218529936</v>
      </c>
      <c r="F134" s="168">
        <f t="shared" si="109"/>
        <v>18800.5</v>
      </c>
      <c r="G134" s="168">
        <f t="shared" si="110"/>
        <v>-3.3649739998509176E-2</v>
      </c>
      <c r="K134" s="168">
        <f t="shared" si="106"/>
        <v>-3.3649739998509176E-2</v>
      </c>
      <c r="O134" s="173">
        <f t="shared" ca="1" si="129"/>
        <v>-3.2211468981702157E-2</v>
      </c>
      <c r="P134" s="193">
        <f t="shared" si="111"/>
        <v>0</v>
      </c>
      <c r="Q134" s="205">
        <f t="shared" si="112"/>
        <v>40444.783790000001</v>
      </c>
      <c r="R134" s="168">
        <f t="shared" si="113"/>
        <v>1.1323050019672683E-3</v>
      </c>
      <c r="S134" s="172">
        <v>1</v>
      </c>
      <c r="T134" s="168">
        <f t="shared" si="114"/>
        <v>1.1323050019672683E-3</v>
      </c>
      <c r="Z134" s="67">
        <f t="shared" si="115"/>
        <v>18800.5</v>
      </c>
      <c r="AA134" s="251">
        <f t="shared" si="116"/>
        <v>-3.5516489259637872E-2</v>
      </c>
      <c r="AB134" s="251">
        <f t="shared" si="117"/>
        <v>-7.0283016624684891E-2</v>
      </c>
      <c r="AC134" s="251">
        <f t="shared" si="118"/>
        <v>-3.3649739998509176E-2</v>
      </c>
      <c r="AD134" s="251"/>
      <c r="AE134" s="251">
        <f t="shared" si="119"/>
        <v>3.4847528039245323E-6</v>
      </c>
      <c r="AF134" s="288">
        <f t="shared" si="120"/>
        <v>40444.783790000001</v>
      </c>
      <c r="AG134" s="289"/>
      <c r="AH134" s="67">
        <f t="shared" si="121"/>
        <v>3.6633276626175708E-2</v>
      </c>
      <c r="AI134" s="67">
        <f t="shared" si="122"/>
        <v>0.74172949125594823</v>
      </c>
      <c r="AJ134" s="67">
        <f t="shared" si="123"/>
        <v>0.93689771893305385</v>
      </c>
      <c r="AK134" s="67">
        <f t="shared" si="124"/>
        <v>-2.713738654665291E-2</v>
      </c>
      <c r="AL134" s="67">
        <f t="shared" si="125"/>
        <v>-3.0369032970706771</v>
      </c>
      <c r="AM134" s="67">
        <f t="shared" si="126"/>
        <v>-19.086687406699056</v>
      </c>
      <c r="AN134" s="251">
        <f t="shared" si="130"/>
        <v>3.278066910636352</v>
      </c>
      <c r="AO134" s="251">
        <f t="shared" si="130"/>
        <v>3.2780797657229468</v>
      </c>
      <c r="AP134" s="251">
        <f t="shared" si="130"/>
        <v>3.2780297999931869</v>
      </c>
      <c r="AQ134" s="251">
        <f t="shared" si="130"/>
        <v>3.2782240109669849</v>
      </c>
      <c r="AR134" s="251">
        <f t="shared" si="130"/>
        <v>3.2774691645495531</v>
      </c>
      <c r="AS134" s="251">
        <f t="shared" si="130"/>
        <v>3.2804034930070611</v>
      </c>
      <c r="AT134" s="251">
        <f t="shared" si="130"/>
        <v>3.2690033334594069</v>
      </c>
      <c r="AU134" s="251">
        <f t="shared" si="127"/>
        <v>3.3134016177333052</v>
      </c>
    </row>
    <row r="135" spans="1:47" ht="12.95" customHeight="1" x14ac:dyDescent="0.2">
      <c r="A135" s="105" t="s">
        <v>135</v>
      </c>
      <c r="B135" s="226" t="s">
        <v>118</v>
      </c>
      <c r="C135" s="132">
        <v>55463.284090000001</v>
      </c>
      <c r="D135" s="132">
        <v>2.0000000000000001E-4</v>
      </c>
      <c r="E135" s="168">
        <f t="shared" si="108"/>
        <v>18800.385250764983</v>
      </c>
      <c r="F135" s="168">
        <f t="shared" si="109"/>
        <v>18800.5</v>
      </c>
      <c r="G135" s="168">
        <f t="shared" si="110"/>
        <v>-3.3349739998811856E-2</v>
      </c>
      <c r="K135" s="168">
        <f t="shared" si="106"/>
        <v>-3.3349739998811856E-2</v>
      </c>
      <c r="O135" s="173">
        <f t="shared" ca="1" si="129"/>
        <v>-3.2211468981702157E-2</v>
      </c>
      <c r="P135" s="193">
        <f t="shared" si="111"/>
        <v>0</v>
      </c>
      <c r="Q135" s="205">
        <f t="shared" si="112"/>
        <v>40444.784090000001</v>
      </c>
      <c r="R135" s="168">
        <f t="shared" si="113"/>
        <v>1.1122051579883514E-3</v>
      </c>
      <c r="S135" s="172">
        <v>1</v>
      </c>
      <c r="T135" s="168">
        <f t="shared" si="114"/>
        <v>1.1122051579883514E-3</v>
      </c>
      <c r="Z135" s="67">
        <f t="shared" si="115"/>
        <v>18800.5</v>
      </c>
      <c r="AA135" s="251">
        <f t="shared" si="116"/>
        <v>-3.5516489259637872E-2</v>
      </c>
      <c r="AB135" s="251">
        <f t="shared" si="117"/>
        <v>-6.9983016624987571E-2</v>
      </c>
      <c r="AC135" s="251">
        <f t="shared" si="118"/>
        <v>-3.3349739998811856E-2</v>
      </c>
      <c r="AD135" s="251"/>
      <c r="AE135" s="251">
        <f t="shared" si="119"/>
        <v>4.6948023592900869E-6</v>
      </c>
      <c r="AF135" s="288">
        <f t="shared" si="120"/>
        <v>40444.784090000001</v>
      </c>
      <c r="AG135" s="289"/>
      <c r="AH135" s="67">
        <f t="shared" si="121"/>
        <v>3.6633276626175708E-2</v>
      </c>
      <c r="AI135" s="67">
        <f t="shared" si="122"/>
        <v>0.74172949125594823</v>
      </c>
      <c r="AJ135" s="67">
        <f t="shared" si="123"/>
        <v>0.93689771893305385</v>
      </c>
      <c r="AK135" s="67">
        <f t="shared" si="124"/>
        <v>-2.713738654665291E-2</v>
      </c>
      <c r="AL135" s="67">
        <f t="shared" si="125"/>
        <v>-3.0369032970706771</v>
      </c>
      <c r="AM135" s="67">
        <f t="shared" si="126"/>
        <v>-19.086687406699056</v>
      </c>
      <c r="AN135" s="251">
        <f t="shared" si="130"/>
        <v>3.278066910636352</v>
      </c>
      <c r="AO135" s="251">
        <f t="shared" si="130"/>
        <v>3.2780797657229468</v>
      </c>
      <c r="AP135" s="251">
        <f t="shared" si="130"/>
        <v>3.2780297999931869</v>
      </c>
      <c r="AQ135" s="251">
        <f t="shared" si="130"/>
        <v>3.2782240109669849</v>
      </c>
      <c r="AR135" s="251">
        <f t="shared" si="130"/>
        <v>3.2774691645495531</v>
      </c>
      <c r="AS135" s="251">
        <f t="shared" si="130"/>
        <v>3.2804034930070611</v>
      </c>
      <c r="AT135" s="251">
        <f t="shared" si="130"/>
        <v>3.2690033334594069</v>
      </c>
      <c r="AU135" s="251">
        <f t="shared" si="127"/>
        <v>3.3134016177333052</v>
      </c>
    </row>
    <row r="136" spans="1:47" ht="12.95" customHeight="1" x14ac:dyDescent="0.2">
      <c r="A136" s="228" t="s">
        <v>407</v>
      </c>
      <c r="B136" s="229" t="str">
        <f>IF(G136=INT(G136),"I","II")</f>
        <v>II</v>
      </c>
      <c r="C136" s="215">
        <v>55799.5409</v>
      </c>
      <c r="D136" s="215" t="s">
        <v>434</v>
      </c>
      <c r="E136" s="168">
        <f t="shared" si="108"/>
        <v>19957.372133259611</v>
      </c>
      <c r="F136" s="168">
        <f t="shared" si="109"/>
        <v>19957.5</v>
      </c>
      <c r="G136" s="168">
        <f t="shared" si="110"/>
        <v>-3.7162100001296494E-2</v>
      </c>
      <c r="K136" s="168">
        <f t="shared" si="106"/>
        <v>-3.7162100001296494E-2</v>
      </c>
      <c r="O136" s="173">
        <f t="shared" ca="1" si="129"/>
        <v>-3.6669198578618445E-2</v>
      </c>
      <c r="P136" s="168">
        <f t="shared" si="111"/>
        <v>0</v>
      </c>
      <c r="Q136" s="205">
        <f t="shared" si="112"/>
        <v>40781.0409</v>
      </c>
      <c r="R136" s="168">
        <f t="shared" si="113"/>
        <v>1.381021676506361E-3</v>
      </c>
      <c r="S136" s="172">
        <v>1</v>
      </c>
      <c r="T136" s="168">
        <f t="shared" si="114"/>
        <v>1.381021676506361E-3</v>
      </c>
      <c r="Z136" s="67">
        <f t="shared" si="115"/>
        <v>19957.5</v>
      </c>
      <c r="AA136" s="251">
        <f t="shared" si="116"/>
        <v>-3.8783836845751832E-2</v>
      </c>
      <c r="AB136" s="251">
        <f t="shared" si="117"/>
        <v>-7.295349009325143E-2</v>
      </c>
      <c r="AC136" s="251">
        <f t="shared" si="118"/>
        <v>-3.7162100001296494E-2</v>
      </c>
      <c r="AD136" s="251"/>
      <c r="AE136" s="251">
        <f t="shared" si="119"/>
        <v>2.630030392663956E-6</v>
      </c>
      <c r="AF136" s="288">
        <f t="shared" si="120"/>
        <v>40781.0409</v>
      </c>
      <c r="AG136" s="289"/>
      <c r="AH136" s="67">
        <f t="shared" si="121"/>
        <v>3.5791390091954936E-2</v>
      </c>
      <c r="AI136" s="67">
        <f t="shared" si="122"/>
        <v>0.74307353560736256</v>
      </c>
      <c r="AJ136" s="67">
        <f t="shared" si="123"/>
        <v>0.9216298254929316</v>
      </c>
      <c r="AK136" s="67">
        <f t="shared" si="124"/>
        <v>-3.7800599600966149E-2</v>
      </c>
      <c r="AL136" s="67">
        <f t="shared" si="125"/>
        <v>-2.9955145026312611</v>
      </c>
      <c r="AM136" s="67">
        <f t="shared" si="126"/>
        <v>-13.666946428175326</v>
      </c>
      <c r="AN136" s="251">
        <f t="shared" si="130"/>
        <v>3.3319067719715743</v>
      </c>
      <c r="AO136" s="251">
        <f t="shared" si="130"/>
        <v>3.3319236530988481</v>
      </c>
      <c r="AP136" s="251">
        <f t="shared" si="130"/>
        <v>3.331857453721677</v>
      </c>
      <c r="AQ136" s="251">
        <f t="shared" si="130"/>
        <v>3.3321170595604381</v>
      </c>
      <c r="AR136" s="251">
        <f t="shared" si="130"/>
        <v>3.3310990700113488</v>
      </c>
      <c r="AS136" s="251">
        <f t="shared" si="130"/>
        <v>3.3350920506299651</v>
      </c>
      <c r="AT136" s="251">
        <f t="shared" si="130"/>
        <v>3.3194471676416657</v>
      </c>
      <c r="AU136" s="251">
        <f t="shared" si="127"/>
        <v>3.3810363822425824</v>
      </c>
    </row>
    <row r="137" spans="1:47" ht="12.95" customHeight="1" x14ac:dyDescent="0.2">
      <c r="A137" s="105" t="s">
        <v>154</v>
      </c>
      <c r="B137" s="226" t="s">
        <v>118</v>
      </c>
      <c r="C137" s="132">
        <v>56006.612699999998</v>
      </c>
      <c r="D137" s="132">
        <v>1E-4</v>
      </c>
      <c r="E137" s="168">
        <f t="shared" si="108"/>
        <v>20669.861365327648</v>
      </c>
      <c r="F137" s="168">
        <f t="shared" si="109"/>
        <v>20670</v>
      </c>
      <c r="G137" s="168">
        <f t="shared" si="110"/>
        <v>-4.0291600002092309E-2</v>
      </c>
      <c r="K137" s="168">
        <f t="shared" si="106"/>
        <v>-4.0291600002092309E-2</v>
      </c>
      <c r="O137" s="173">
        <f t="shared" ca="1" si="129"/>
        <v>-3.9414343209390149E-2</v>
      </c>
      <c r="P137" s="193">
        <f t="shared" si="111"/>
        <v>0</v>
      </c>
      <c r="Q137" s="205">
        <f t="shared" si="112"/>
        <v>40988.112699999998</v>
      </c>
      <c r="R137" s="168">
        <f t="shared" si="113"/>
        <v>1.623413030728605E-3</v>
      </c>
      <c r="S137" s="172">
        <v>1</v>
      </c>
      <c r="T137" s="168">
        <f t="shared" si="114"/>
        <v>1.623413030728605E-3</v>
      </c>
      <c r="Z137" s="67">
        <f t="shared" si="115"/>
        <v>20670</v>
      </c>
      <c r="AA137" s="251">
        <f t="shared" si="116"/>
        <v>-4.0860027115421457E-2</v>
      </c>
      <c r="AB137" s="251">
        <f t="shared" si="117"/>
        <v>-7.5511797611683931E-2</v>
      </c>
      <c r="AC137" s="251">
        <f t="shared" si="118"/>
        <v>-4.0291600002092309E-2</v>
      </c>
      <c r="AD137" s="251"/>
      <c r="AE137" s="251">
        <f t="shared" si="119"/>
        <v>3.2310938316770805E-7</v>
      </c>
      <c r="AF137" s="288">
        <f t="shared" si="120"/>
        <v>40988.112699999998</v>
      </c>
      <c r="AG137" s="289"/>
      <c r="AH137" s="67">
        <f t="shared" si="121"/>
        <v>3.5220197609591622E-2</v>
      </c>
      <c r="AI137" s="67">
        <f t="shared" si="122"/>
        <v>0.74412406155981103</v>
      </c>
      <c r="AJ137" s="67">
        <f t="shared" si="123"/>
        <v>0.91140591513040703</v>
      </c>
      <c r="AK137" s="67">
        <f t="shared" si="124"/>
        <v>-4.4357609976714875E-2</v>
      </c>
      <c r="AL137" s="67">
        <f t="shared" si="125"/>
        <v>-2.969942652645579</v>
      </c>
      <c r="AM137" s="67">
        <f t="shared" si="126"/>
        <v>-11.622994205898458</v>
      </c>
      <c r="AN137" s="251">
        <f t="shared" si="130"/>
        <v>3.3651168634447468</v>
      </c>
      <c r="AO137" s="251">
        <f t="shared" si="130"/>
        <v>3.3651357767899466</v>
      </c>
      <c r="AP137" s="251">
        <f t="shared" si="130"/>
        <v>3.3650610892150383</v>
      </c>
      <c r="AQ137" s="251">
        <f t="shared" si="130"/>
        <v>3.3653560329957402</v>
      </c>
      <c r="AR137" s="251">
        <f t="shared" si="130"/>
        <v>3.364191404946085</v>
      </c>
      <c r="AS137" s="251">
        <f t="shared" si="130"/>
        <v>3.3687919110941169</v>
      </c>
      <c r="AT137" s="251">
        <f t="shared" si="130"/>
        <v>3.3506464852338129</v>
      </c>
      <c r="AU137" s="251">
        <f t="shared" si="127"/>
        <v>3.4226870042934552</v>
      </c>
    </row>
    <row r="138" spans="1:47" ht="12.95" customHeight="1" x14ac:dyDescent="0.2">
      <c r="A138" s="232" t="s">
        <v>153</v>
      </c>
      <c r="B138" s="225"/>
      <c r="C138" s="217">
        <v>56013.006600000001</v>
      </c>
      <c r="D138" s="217">
        <v>1E-4</v>
      </c>
      <c r="E138" s="168">
        <f t="shared" si="108"/>
        <v>20691.861390927086</v>
      </c>
      <c r="F138" s="168">
        <f t="shared" si="109"/>
        <v>20692</v>
      </c>
      <c r="G138" s="168">
        <f t="shared" si="110"/>
        <v>-4.0284160000737756E-2</v>
      </c>
      <c r="K138" s="168">
        <f>G138</f>
        <v>-4.0284160000737756E-2</v>
      </c>
      <c r="O138" s="173">
        <f t="shared" ca="1" si="129"/>
        <v>-3.9499105569919229E-2</v>
      </c>
      <c r="P138" s="193">
        <f t="shared" si="111"/>
        <v>0</v>
      </c>
      <c r="Q138" s="205">
        <f t="shared" si="112"/>
        <v>40994.506600000001</v>
      </c>
      <c r="R138" s="168">
        <f t="shared" si="113"/>
        <v>1.6228135469650397E-3</v>
      </c>
      <c r="S138" s="172">
        <v>1</v>
      </c>
      <c r="T138" s="168">
        <f t="shared" si="114"/>
        <v>1.6228135469650397E-3</v>
      </c>
      <c r="W138" s="318" t="s">
        <v>594</v>
      </c>
      <c r="Z138" s="67">
        <f t="shared" si="115"/>
        <v>20692</v>
      </c>
      <c r="AA138" s="251">
        <f t="shared" si="116"/>
        <v>-4.0924907067457696E-2</v>
      </c>
      <c r="AB138" s="251">
        <f t="shared" si="117"/>
        <v>-7.5486085554158255E-2</v>
      </c>
      <c r="AC138" s="251">
        <f t="shared" si="118"/>
        <v>-4.0284160000737756E-2</v>
      </c>
      <c r="AD138" s="251"/>
      <c r="AE138" s="251">
        <f t="shared" si="119"/>
        <v>4.1055680351020615E-7</v>
      </c>
      <c r="AF138" s="288">
        <f t="shared" si="120"/>
        <v>40994.506600000001</v>
      </c>
      <c r="AG138" s="289"/>
      <c r="AH138" s="67">
        <f t="shared" si="121"/>
        <v>3.5201925553420492E-2</v>
      </c>
      <c r="AI138" s="67">
        <f t="shared" si="122"/>
        <v>0.74415921828441012</v>
      </c>
      <c r="AJ138" s="67">
        <f t="shared" si="123"/>
        <v>0.9110802210693637</v>
      </c>
      <c r="AK138" s="67">
        <f t="shared" si="124"/>
        <v>-4.4559935442611262E-2</v>
      </c>
      <c r="AL138" s="67">
        <f t="shared" si="125"/>
        <v>-2.9691518813168969</v>
      </c>
      <c r="AM138" s="67">
        <f t="shared" si="126"/>
        <v>-11.569430743144061</v>
      </c>
      <c r="AN138" s="251">
        <f t="shared" si="130"/>
        <v>3.3661430674026942</v>
      </c>
      <c r="AO138" s="251">
        <f t="shared" si="130"/>
        <v>3.3661620375471748</v>
      </c>
      <c r="AP138" s="251">
        <f t="shared" si="130"/>
        <v>3.3660871081592303</v>
      </c>
      <c r="AQ138" s="251">
        <f t="shared" si="130"/>
        <v>3.3663830761183715</v>
      </c>
      <c r="AR138" s="251">
        <f t="shared" si="130"/>
        <v>3.3652141314300454</v>
      </c>
      <c r="AS138" s="251">
        <f t="shared" si="130"/>
        <v>3.3698327818295852</v>
      </c>
      <c r="AT138" s="251">
        <f t="shared" si="130"/>
        <v>3.3516117286276037</v>
      </c>
      <c r="AU138" s="251">
        <f t="shared" si="127"/>
        <v>3.4239730585883592</v>
      </c>
    </row>
    <row r="139" spans="1:47" ht="12.95" customHeight="1" x14ac:dyDescent="0.2">
      <c r="A139" s="152" t="s">
        <v>580</v>
      </c>
      <c r="B139" s="153" t="s">
        <v>118</v>
      </c>
      <c r="C139" s="152">
        <v>56091.331299999998</v>
      </c>
      <c r="D139" s="152">
        <v>1E-4</v>
      </c>
      <c r="E139" s="168">
        <f t="shared" si="108"/>
        <v>20961.359726069575</v>
      </c>
      <c r="F139" s="168">
        <f t="shared" si="109"/>
        <v>20961.5</v>
      </c>
      <c r="G139" s="168">
        <f t="shared" si="110"/>
        <v>-4.076802000781754E-2</v>
      </c>
      <c r="K139" s="168">
        <f t="shared" ref="K139:K153" si="131">G139</f>
        <v>-4.076802000781754E-2</v>
      </c>
      <c r="O139" s="173">
        <f t="shared" ca="1" si="129"/>
        <v>-4.0537444486400592E-2</v>
      </c>
      <c r="P139" s="193">
        <f t="shared" si="111"/>
        <v>0</v>
      </c>
      <c r="Q139" s="205">
        <f t="shared" si="112"/>
        <v>41072.831299999998</v>
      </c>
      <c r="R139" s="168">
        <f t="shared" si="113"/>
        <v>1.6620314553578114E-3</v>
      </c>
      <c r="S139" s="172">
        <v>1</v>
      </c>
      <c r="T139" s="168">
        <f t="shared" si="114"/>
        <v>1.6620314553578114E-3</v>
      </c>
      <c r="Z139" s="67">
        <f t="shared" si="115"/>
        <v>20961.5</v>
      </c>
      <c r="AA139" s="251">
        <f t="shared" si="116"/>
        <v>-4.1723432410625538E-2</v>
      </c>
      <c r="AB139" s="251">
        <f t="shared" si="117"/>
        <v>-7.5743036821786777E-2</v>
      </c>
      <c r="AC139" s="251">
        <f t="shared" si="118"/>
        <v>-4.076802000781754E-2</v>
      </c>
      <c r="AD139" s="251"/>
      <c r="AE139" s="251">
        <f t="shared" si="119"/>
        <v>9.1281285943935221E-7</v>
      </c>
      <c r="AF139" s="288">
        <f t="shared" si="120"/>
        <v>41072.831299999998</v>
      </c>
      <c r="AG139" s="289"/>
      <c r="AH139" s="67">
        <f t="shared" si="121"/>
        <v>3.4975016813969237E-2</v>
      </c>
      <c r="AI139" s="67">
        <f t="shared" si="122"/>
        <v>0.74460315608695815</v>
      </c>
      <c r="AJ139" s="67">
        <f t="shared" si="123"/>
        <v>0.90704168882519809</v>
      </c>
      <c r="AK139" s="67">
        <f t="shared" si="124"/>
        <v>-4.7037703544614742E-2</v>
      </c>
      <c r="AL139" s="67">
        <f t="shared" si="125"/>
        <v>-2.9594587422462624</v>
      </c>
      <c r="AM139" s="67">
        <f t="shared" si="126"/>
        <v>-10.950559028273075</v>
      </c>
      <c r="AN139" s="251">
        <f t="shared" si="130"/>
        <v>3.3787180851214682</v>
      </c>
      <c r="AO139" s="251">
        <f t="shared" si="130"/>
        <v>3.378737721076261</v>
      </c>
      <c r="AP139" s="251">
        <f t="shared" si="130"/>
        <v>3.3786599322986208</v>
      </c>
      <c r="AQ139" s="251">
        <f t="shared" si="130"/>
        <v>3.3789681048574813</v>
      </c>
      <c r="AR139" s="251">
        <f t="shared" si="130"/>
        <v>3.3777473649435912</v>
      </c>
      <c r="AS139" s="251">
        <f t="shared" si="130"/>
        <v>3.3825851101191025</v>
      </c>
      <c r="AT139" s="251">
        <f t="shared" si="130"/>
        <v>3.3634458343242501</v>
      </c>
      <c r="AU139" s="251">
        <f t="shared" si="127"/>
        <v>3.4397272237009355</v>
      </c>
    </row>
    <row r="140" spans="1:47" ht="12.95" customHeight="1" x14ac:dyDescent="0.2">
      <c r="A140" s="105" t="s">
        <v>155</v>
      </c>
      <c r="B140" s="226" t="s">
        <v>118</v>
      </c>
      <c r="C140" s="132">
        <v>56159.338450000003</v>
      </c>
      <c r="D140" s="132">
        <v>1E-4</v>
      </c>
      <c r="E140" s="168">
        <f t="shared" si="108"/>
        <v>21195.357605445908</v>
      </c>
      <c r="F140" s="168">
        <f t="shared" si="109"/>
        <v>21195.5</v>
      </c>
      <c r="G140" s="168">
        <f t="shared" si="110"/>
        <v>-4.1384340001968667E-2</v>
      </c>
      <c r="K140" s="168">
        <f t="shared" si="131"/>
        <v>-4.1384340001968667E-2</v>
      </c>
      <c r="O140" s="173">
        <f t="shared" ca="1" si="129"/>
        <v>-4.143900777566456E-2</v>
      </c>
      <c r="P140" s="193">
        <f t="shared" si="111"/>
        <v>0</v>
      </c>
      <c r="Q140" s="205">
        <f t="shared" si="112"/>
        <v>41140.838450000003</v>
      </c>
      <c r="R140" s="168">
        <f t="shared" si="113"/>
        <v>1.7126635973985439E-3</v>
      </c>
      <c r="S140" s="172">
        <v>1</v>
      </c>
      <c r="T140" s="168">
        <f t="shared" si="114"/>
        <v>1.7126635973985439E-3</v>
      </c>
      <c r="Z140" s="67">
        <f t="shared" si="115"/>
        <v>21195.5</v>
      </c>
      <c r="AA140" s="251">
        <f t="shared" si="116"/>
        <v>-4.2422379865748885E-2</v>
      </c>
      <c r="AB140" s="251">
        <f t="shared" si="117"/>
        <v>-7.6157734178369282E-2</v>
      </c>
      <c r="AC140" s="251">
        <f t="shared" si="118"/>
        <v>-4.1384340001968667E-2</v>
      </c>
      <c r="AD140" s="251"/>
      <c r="AE140" s="251">
        <f t="shared" si="119"/>
        <v>1.0775267587968546E-6</v>
      </c>
      <c r="AF140" s="288">
        <f t="shared" si="120"/>
        <v>41140.838450000003</v>
      </c>
      <c r="AG140" s="289"/>
      <c r="AH140" s="67">
        <f t="shared" si="121"/>
        <v>3.4773394176400615E-2</v>
      </c>
      <c r="AI140" s="67">
        <f t="shared" si="122"/>
        <v>0.74500855391732013</v>
      </c>
      <c r="AJ140" s="67">
        <f t="shared" si="123"/>
        <v>0.90346187165691738</v>
      </c>
      <c r="AK140" s="67">
        <f t="shared" si="124"/>
        <v>-4.9187964586446732E-2</v>
      </c>
      <c r="AL140" s="67">
        <f t="shared" si="125"/>
        <v>-2.9510328110003985</v>
      </c>
      <c r="AM140" s="67">
        <f t="shared" si="126"/>
        <v>-10.46361148944894</v>
      </c>
      <c r="AN140" s="251">
        <f t="shared" si="130"/>
        <v>3.3896429000886674</v>
      </c>
      <c r="AO140" s="251">
        <f t="shared" si="130"/>
        <v>3.3896630685011044</v>
      </c>
      <c r="AP140" s="251">
        <f t="shared" si="130"/>
        <v>3.3895829541010039</v>
      </c>
      <c r="AQ140" s="251">
        <f t="shared" si="130"/>
        <v>3.389901199809747</v>
      </c>
      <c r="AR140" s="251">
        <f t="shared" si="130"/>
        <v>3.38863715470983</v>
      </c>
      <c r="AS140" s="251">
        <f t="shared" si="130"/>
        <v>3.3936602363189801</v>
      </c>
      <c r="AT140" s="251">
        <f t="shared" si="130"/>
        <v>3.3737364086272614</v>
      </c>
      <c r="AU140" s="251">
        <f t="shared" si="127"/>
        <v>3.4534061648376433</v>
      </c>
    </row>
    <row r="141" spans="1:47" ht="12.95" customHeight="1" x14ac:dyDescent="0.2">
      <c r="A141" s="105" t="s">
        <v>155</v>
      </c>
      <c r="B141" s="226" t="s">
        <v>115</v>
      </c>
      <c r="C141" s="132">
        <v>56159.483350000002</v>
      </c>
      <c r="D141" s="132">
        <v>1E-4</v>
      </c>
      <c r="E141" s="168">
        <f t="shared" si="108"/>
        <v>21195.856174974575</v>
      </c>
      <c r="F141" s="168">
        <f t="shared" si="109"/>
        <v>21196</v>
      </c>
      <c r="G141" s="168">
        <f t="shared" si="110"/>
        <v>-4.1800079998211004E-2</v>
      </c>
      <c r="K141" s="168">
        <f t="shared" si="131"/>
        <v>-4.1800079998211004E-2</v>
      </c>
      <c r="O141" s="173">
        <f t="shared" ca="1" si="129"/>
        <v>-4.1440934192949322E-2</v>
      </c>
      <c r="P141" s="193">
        <f t="shared" si="111"/>
        <v>0</v>
      </c>
      <c r="Q141" s="205">
        <f t="shared" si="112"/>
        <v>41140.983350000002</v>
      </c>
      <c r="R141" s="168">
        <f t="shared" si="113"/>
        <v>1.7472466878568397E-3</v>
      </c>
      <c r="S141" s="172">
        <v>1</v>
      </c>
      <c r="T141" s="168">
        <f t="shared" si="114"/>
        <v>1.7472466878568397E-3</v>
      </c>
      <c r="Z141" s="67">
        <f t="shared" si="115"/>
        <v>21196</v>
      </c>
      <c r="AA141" s="251">
        <f t="shared" si="116"/>
        <v>-4.2423878914959461E-2</v>
      </c>
      <c r="AB141" s="251">
        <f t="shared" si="117"/>
        <v>-7.6573038785065273E-2</v>
      </c>
      <c r="AC141" s="251">
        <f t="shared" si="118"/>
        <v>-4.1800079998211004E-2</v>
      </c>
      <c r="AD141" s="251"/>
      <c r="AE141" s="251">
        <f t="shared" si="119"/>
        <v>3.8912508853654806E-7</v>
      </c>
      <c r="AF141" s="288">
        <f t="shared" si="120"/>
        <v>41140.983350000002</v>
      </c>
      <c r="AG141" s="289"/>
      <c r="AH141" s="67">
        <f t="shared" si="121"/>
        <v>3.4772958786854276E-2</v>
      </c>
      <c r="AI141" s="67">
        <f t="shared" si="122"/>
        <v>0.74500944003223135</v>
      </c>
      <c r="AJ141" s="67">
        <f t="shared" si="123"/>
        <v>0.90345414946327851</v>
      </c>
      <c r="AK141" s="67">
        <f t="shared" si="124"/>
        <v>-4.919255800238001E-2</v>
      </c>
      <c r="AL141" s="67">
        <f t="shared" si="125"/>
        <v>-2.9510147969690066</v>
      </c>
      <c r="AM141" s="67">
        <f t="shared" si="126"/>
        <v>-10.462616423596824</v>
      </c>
      <c r="AN141" s="251">
        <f t="shared" ref="AN141:AT150" si="132">$AU141+$AB$7*SIN(AO141)</f>
        <v>3.3896662501361337</v>
      </c>
      <c r="AO141" s="251">
        <f t="shared" si="132"/>
        <v>3.3896864196402778</v>
      </c>
      <c r="AP141" s="251">
        <f t="shared" si="132"/>
        <v>3.3896063004298576</v>
      </c>
      <c r="AQ141" s="251">
        <f t="shared" si="132"/>
        <v>3.3899245671306466</v>
      </c>
      <c r="AR141" s="251">
        <f t="shared" si="132"/>
        <v>3.3886604311966582</v>
      </c>
      <c r="AS141" s="251">
        <f t="shared" si="132"/>
        <v>3.3936839038176703</v>
      </c>
      <c r="AT141" s="251">
        <f t="shared" si="132"/>
        <v>3.3737584127689635</v>
      </c>
      <c r="AU141" s="251">
        <f t="shared" si="127"/>
        <v>3.4534353933443453</v>
      </c>
    </row>
    <row r="142" spans="1:47" ht="12.95" customHeight="1" x14ac:dyDescent="0.2">
      <c r="A142" s="154" t="s">
        <v>581</v>
      </c>
      <c r="B142" s="155" t="s">
        <v>115</v>
      </c>
      <c r="C142" s="154">
        <v>56165.2958</v>
      </c>
      <c r="D142" s="154">
        <v>2.0000000000000001E-4</v>
      </c>
      <c r="E142" s="168">
        <f t="shared" si="108"/>
        <v>21215.855557009851</v>
      </c>
      <c r="F142" s="168">
        <f t="shared" si="109"/>
        <v>21216</v>
      </c>
      <c r="G142" s="168">
        <f t="shared" si="110"/>
        <v>-4.1979680005169939E-2</v>
      </c>
      <c r="K142" s="168">
        <f t="shared" si="131"/>
        <v>-4.1979680005169939E-2</v>
      </c>
      <c r="O142" s="173">
        <f t="shared" ca="1" si="129"/>
        <v>-4.1517990884339398E-2</v>
      </c>
      <c r="P142" s="193">
        <f t="shared" si="111"/>
        <v>0</v>
      </c>
      <c r="Q142" s="205">
        <f t="shared" si="112"/>
        <v>41146.7958</v>
      </c>
      <c r="R142" s="168">
        <f t="shared" si="113"/>
        <v>1.7622935333364649E-3</v>
      </c>
      <c r="S142" s="172">
        <v>1</v>
      </c>
      <c r="T142" s="168">
        <f t="shared" si="114"/>
        <v>1.7622935333364649E-3</v>
      </c>
      <c r="Z142" s="67">
        <f t="shared" si="115"/>
        <v>21216</v>
      </c>
      <c r="AA142" s="251">
        <f t="shared" si="116"/>
        <v>-4.2483860350008978E-2</v>
      </c>
      <c r="AB142" s="251">
        <f t="shared" si="117"/>
        <v>-7.6735207239639003E-2</v>
      </c>
      <c r="AC142" s="251">
        <f t="shared" si="118"/>
        <v>-4.1979680005169939E-2</v>
      </c>
      <c r="AD142" s="251"/>
      <c r="AE142" s="251">
        <f t="shared" si="119"/>
        <v>2.5419782012201247E-7</v>
      </c>
      <c r="AF142" s="288">
        <f t="shared" si="120"/>
        <v>41146.7958</v>
      </c>
      <c r="AG142" s="289"/>
      <c r="AH142" s="67">
        <f t="shared" si="121"/>
        <v>3.4755527234469064E-2</v>
      </c>
      <c r="AI142" s="67">
        <f t="shared" si="122"/>
        <v>0.74504495421583283</v>
      </c>
      <c r="AJ142" s="67">
        <f t="shared" si="123"/>
        <v>0.90314500622232297</v>
      </c>
      <c r="AK142" s="67">
        <f t="shared" si="124"/>
        <v>-4.9376290511610882E-2</v>
      </c>
      <c r="AL142" s="67">
        <f t="shared" si="125"/>
        <v>-2.9502942005006458</v>
      </c>
      <c r="AM142" s="67">
        <f t="shared" si="126"/>
        <v>-10.422965065992953</v>
      </c>
      <c r="AN142" s="251">
        <f t="shared" si="132"/>
        <v>3.3906002748742745</v>
      </c>
      <c r="AO142" s="251">
        <f t="shared" si="132"/>
        <v>3.3906204878848323</v>
      </c>
      <c r="AP142" s="251">
        <f t="shared" si="132"/>
        <v>3.3905401768217631</v>
      </c>
      <c r="AQ142" s="251">
        <f t="shared" si="132"/>
        <v>3.3908592813271135</v>
      </c>
      <c r="AR142" s="251">
        <f t="shared" si="132"/>
        <v>3.3895915180362945</v>
      </c>
      <c r="AS142" s="251">
        <f t="shared" si="132"/>
        <v>3.3946306133972737</v>
      </c>
      <c r="AT142" s="251">
        <f t="shared" si="132"/>
        <v>3.3746386343189911</v>
      </c>
      <c r="AU142" s="251">
        <f t="shared" si="127"/>
        <v>3.4546045336124402</v>
      </c>
    </row>
    <row r="143" spans="1:47" ht="12.95" customHeight="1" x14ac:dyDescent="0.2">
      <c r="A143" s="154" t="s">
        <v>581</v>
      </c>
      <c r="B143" s="155" t="s">
        <v>118</v>
      </c>
      <c r="C143" s="154">
        <v>56165.442300000002</v>
      </c>
      <c r="D143" s="154">
        <v>4.0000000000000002E-4</v>
      </c>
      <c r="E143" s="168">
        <f t="shared" si="108"/>
        <v>21216.359631792122</v>
      </c>
      <c r="F143" s="168">
        <f t="shared" si="109"/>
        <v>21216.5</v>
      </c>
      <c r="G143" s="168">
        <f t="shared" si="110"/>
        <v>-4.079541999817593E-2</v>
      </c>
      <c r="K143" s="168">
        <f t="shared" si="131"/>
        <v>-4.079541999817593E-2</v>
      </c>
      <c r="O143" s="173">
        <f t="shared" ca="1" si="129"/>
        <v>-4.151991730162416E-2</v>
      </c>
      <c r="P143" s="193">
        <f t="shared" si="111"/>
        <v>0</v>
      </c>
      <c r="Q143" s="205">
        <f t="shared" si="112"/>
        <v>41146.942300000002</v>
      </c>
      <c r="R143" s="168">
        <f t="shared" si="113"/>
        <v>1.6642662928275727E-3</v>
      </c>
      <c r="S143" s="172">
        <v>1</v>
      </c>
      <c r="T143" s="168">
        <f t="shared" si="114"/>
        <v>1.6642662928275727E-3</v>
      </c>
      <c r="Z143" s="67">
        <f t="shared" si="115"/>
        <v>21216.5</v>
      </c>
      <c r="AA143" s="251">
        <f t="shared" si="116"/>
        <v>-4.2485360372516386E-2</v>
      </c>
      <c r="AB143" s="251">
        <f t="shared" si="117"/>
        <v>-7.5550511044606555E-2</v>
      </c>
      <c r="AC143" s="251">
        <f t="shared" si="118"/>
        <v>-4.079541999817593E-2</v>
      </c>
      <c r="AD143" s="251"/>
      <c r="AE143" s="251">
        <f t="shared" si="119"/>
        <v>2.8558984688259583E-6</v>
      </c>
      <c r="AF143" s="288">
        <f t="shared" si="120"/>
        <v>41146.942300000002</v>
      </c>
      <c r="AG143" s="289"/>
      <c r="AH143" s="67">
        <f t="shared" si="121"/>
        <v>3.4755091046430618E-2</v>
      </c>
      <c r="AI143" s="67">
        <f t="shared" si="122"/>
        <v>0.74504584381024785</v>
      </c>
      <c r="AJ143" s="67">
        <f t="shared" si="123"/>
        <v>0.90313727125352039</v>
      </c>
      <c r="AK143" s="67">
        <f t="shared" si="124"/>
        <v>-4.938088372098251E-2</v>
      </c>
      <c r="AL143" s="67">
        <f t="shared" si="125"/>
        <v>-2.9502761847074273</v>
      </c>
      <c r="AM143" s="67">
        <f t="shared" si="126"/>
        <v>-10.421977549132947</v>
      </c>
      <c r="AN143" s="251">
        <f t="shared" si="132"/>
        <v>3.3906236260644786</v>
      </c>
      <c r="AO143" s="251">
        <f t="shared" si="132"/>
        <v>3.3906438401586478</v>
      </c>
      <c r="AP143" s="251">
        <f t="shared" si="132"/>
        <v>3.3905635243132743</v>
      </c>
      <c r="AQ143" s="251">
        <f t="shared" si="132"/>
        <v>3.3908826497167714</v>
      </c>
      <c r="AR143" s="251">
        <f t="shared" si="132"/>
        <v>3.3896147958923186</v>
      </c>
      <c r="AS143" s="251">
        <f t="shared" si="132"/>
        <v>3.3946542813779654</v>
      </c>
      <c r="AT143" s="251">
        <f t="shared" si="132"/>
        <v>3.3746606412565616</v>
      </c>
      <c r="AU143" s="251">
        <f t="shared" si="127"/>
        <v>3.4546337621191423</v>
      </c>
    </row>
    <row r="144" spans="1:47" ht="12.95" customHeight="1" x14ac:dyDescent="0.2">
      <c r="A144" s="105" t="s">
        <v>155</v>
      </c>
      <c r="B144" s="226" t="s">
        <v>115</v>
      </c>
      <c r="C144" s="132">
        <v>56463.4804</v>
      </c>
      <c r="D144" s="132">
        <v>1E-4</v>
      </c>
      <c r="E144" s="168">
        <f t="shared" si="108"/>
        <v>22241.844207654303</v>
      </c>
      <c r="F144" s="168">
        <f t="shared" si="109"/>
        <v>22242</v>
      </c>
      <c r="G144" s="168">
        <f t="shared" si="110"/>
        <v>-4.5278160003363155E-2</v>
      </c>
      <c r="K144" s="168">
        <f t="shared" si="131"/>
        <v>-4.5278160003363155E-2</v>
      </c>
      <c r="O144" s="173">
        <f t="shared" ca="1" si="129"/>
        <v>-4.5470999152650654E-2</v>
      </c>
      <c r="P144" s="193">
        <f t="shared" si="111"/>
        <v>0</v>
      </c>
      <c r="Q144" s="205">
        <f t="shared" si="112"/>
        <v>41444.9804</v>
      </c>
      <c r="R144" s="168">
        <f t="shared" si="113"/>
        <v>2.0501117732901549E-3</v>
      </c>
      <c r="S144" s="172">
        <v>1</v>
      </c>
      <c r="T144" s="168">
        <f t="shared" si="114"/>
        <v>2.0501117732901549E-3</v>
      </c>
      <c r="Z144" s="67">
        <f t="shared" si="115"/>
        <v>22242</v>
      </c>
      <c r="AA144" s="251">
        <f t="shared" si="116"/>
        <v>-4.5611680666761717E-2</v>
      </c>
      <c r="AB144" s="251">
        <f t="shared" si="117"/>
        <v>-7.9097827107494745E-2</v>
      </c>
      <c r="AC144" s="251">
        <f t="shared" si="118"/>
        <v>-4.5278160003363155E-2</v>
      </c>
      <c r="AD144" s="251"/>
      <c r="AE144" s="251">
        <f t="shared" si="119"/>
        <v>1.1123603291381697E-7</v>
      </c>
      <c r="AF144" s="288">
        <f t="shared" si="120"/>
        <v>41444.9804</v>
      </c>
      <c r="AG144" s="289"/>
      <c r="AH144" s="67">
        <f t="shared" si="121"/>
        <v>3.381966710413159E-2</v>
      </c>
      <c r="AI144" s="67">
        <f t="shared" si="122"/>
        <v>0.74704977923958737</v>
      </c>
      <c r="AJ144" s="67">
        <f t="shared" si="123"/>
        <v>0.88661500679889405</v>
      </c>
      <c r="AK144" s="67">
        <f t="shared" si="124"/>
        <v>-5.8790128871709882E-2</v>
      </c>
      <c r="AL144" s="67">
        <f t="shared" si="125"/>
        <v>-2.9132291759173214</v>
      </c>
      <c r="AM144" s="67">
        <f t="shared" si="126"/>
        <v>-8.7198741677494649</v>
      </c>
      <c r="AN144" s="251">
        <f t="shared" si="132"/>
        <v>3.4385795242677606</v>
      </c>
      <c r="AO144" s="251">
        <f t="shared" si="132"/>
        <v>3.43860153802594</v>
      </c>
      <c r="AP144" s="251">
        <f t="shared" si="132"/>
        <v>3.4385128891680687</v>
      </c>
      <c r="AQ144" s="251">
        <f t="shared" si="132"/>
        <v>3.4388698905820898</v>
      </c>
      <c r="AR144" s="251">
        <f t="shared" si="132"/>
        <v>3.4374324331203359</v>
      </c>
      <c r="AS144" s="251">
        <f t="shared" si="132"/>
        <v>3.4432241948384816</v>
      </c>
      <c r="AT144" s="251">
        <f t="shared" si="132"/>
        <v>3.4199494675907092</v>
      </c>
      <c r="AU144" s="251">
        <f t="shared" si="127"/>
        <v>3.5145814293656974</v>
      </c>
    </row>
    <row r="145" spans="1:47" ht="12.95" customHeight="1" x14ac:dyDescent="0.2">
      <c r="A145" s="105" t="s">
        <v>155</v>
      </c>
      <c r="B145" s="226" t="s">
        <v>115</v>
      </c>
      <c r="C145" s="132">
        <v>56463.480629999998</v>
      </c>
      <c r="D145" s="132">
        <v>1E-4</v>
      </c>
      <c r="E145" s="168">
        <f t="shared" si="108"/>
        <v>22241.8449990345</v>
      </c>
      <c r="F145" s="168">
        <f t="shared" si="109"/>
        <v>22242</v>
      </c>
      <c r="G145" s="168">
        <f t="shared" si="110"/>
        <v>-4.5048160005535465E-2</v>
      </c>
      <c r="K145" s="168">
        <f t="shared" si="131"/>
        <v>-4.5048160005535465E-2</v>
      </c>
      <c r="O145" s="173">
        <f t="shared" ca="1" si="129"/>
        <v>-4.5470999152650654E-2</v>
      </c>
      <c r="P145" s="193">
        <f t="shared" si="111"/>
        <v>0</v>
      </c>
      <c r="Q145" s="205">
        <f t="shared" si="112"/>
        <v>41444.980629999998</v>
      </c>
      <c r="R145" s="168">
        <f t="shared" si="113"/>
        <v>2.029336719884325E-3</v>
      </c>
      <c r="S145" s="172">
        <v>1</v>
      </c>
      <c r="T145" s="168">
        <f t="shared" si="114"/>
        <v>2.029336719884325E-3</v>
      </c>
      <c r="Z145" s="67">
        <f t="shared" si="115"/>
        <v>22242</v>
      </c>
      <c r="AA145" s="251">
        <f t="shared" si="116"/>
        <v>-4.5611680666761717E-2</v>
      </c>
      <c r="AB145" s="251">
        <f t="shared" si="117"/>
        <v>-7.8867827109667055E-2</v>
      </c>
      <c r="AC145" s="251">
        <f t="shared" si="118"/>
        <v>-4.5048160005535465E-2</v>
      </c>
      <c r="AD145" s="251"/>
      <c r="AE145" s="251">
        <f t="shared" si="119"/>
        <v>3.1755553562887251E-7</v>
      </c>
      <c r="AF145" s="288">
        <f t="shared" si="120"/>
        <v>41444.980629999998</v>
      </c>
      <c r="AG145" s="289"/>
      <c r="AH145" s="67">
        <f t="shared" si="121"/>
        <v>3.381966710413159E-2</v>
      </c>
      <c r="AI145" s="67">
        <f t="shared" si="122"/>
        <v>0.74704977923958737</v>
      </c>
      <c r="AJ145" s="67">
        <f t="shared" si="123"/>
        <v>0.88661500679889405</v>
      </c>
      <c r="AK145" s="67">
        <f t="shared" si="124"/>
        <v>-5.8790128871709882E-2</v>
      </c>
      <c r="AL145" s="67">
        <f t="shared" si="125"/>
        <v>-2.9132291759173214</v>
      </c>
      <c r="AM145" s="67">
        <f t="shared" si="126"/>
        <v>-8.7198741677494649</v>
      </c>
      <c r="AN145" s="251">
        <f t="shared" si="132"/>
        <v>3.4385795242677606</v>
      </c>
      <c r="AO145" s="251">
        <f t="shared" si="132"/>
        <v>3.43860153802594</v>
      </c>
      <c r="AP145" s="251">
        <f t="shared" si="132"/>
        <v>3.4385128891680687</v>
      </c>
      <c r="AQ145" s="251">
        <f t="shared" si="132"/>
        <v>3.4388698905820898</v>
      </c>
      <c r="AR145" s="251">
        <f t="shared" si="132"/>
        <v>3.4374324331203359</v>
      </c>
      <c r="AS145" s="251">
        <f t="shared" si="132"/>
        <v>3.4432241948384816</v>
      </c>
      <c r="AT145" s="251">
        <f t="shared" si="132"/>
        <v>3.4199494675907092</v>
      </c>
      <c r="AU145" s="251">
        <f t="shared" si="127"/>
        <v>3.5145814293656974</v>
      </c>
    </row>
    <row r="146" spans="1:47" ht="12.95" customHeight="1" x14ac:dyDescent="0.2">
      <c r="A146" s="132" t="s">
        <v>156</v>
      </c>
      <c r="B146" s="226" t="s">
        <v>118</v>
      </c>
      <c r="C146" s="132">
        <v>56517.3914</v>
      </c>
      <c r="D146" s="132">
        <v>5.0000000000000001E-4</v>
      </c>
      <c r="E146" s="168">
        <f t="shared" si="108"/>
        <v>22427.340286743878</v>
      </c>
      <c r="F146" s="168">
        <f t="shared" si="109"/>
        <v>22427.5</v>
      </c>
      <c r="G146" s="168">
        <f t="shared" si="110"/>
        <v>-4.6417700003075879E-2</v>
      </c>
      <c r="K146" s="168">
        <f t="shared" si="131"/>
        <v>-4.6417700003075879E-2</v>
      </c>
      <c r="O146" s="173">
        <f t="shared" ca="1" si="129"/>
        <v>-4.6185699965293661E-2</v>
      </c>
      <c r="P146" s="193">
        <f t="shared" si="111"/>
        <v>0</v>
      </c>
      <c r="Q146" s="205">
        <f t="shared" si="112"/>
        <v>41498.8914</v>
      </c>
      <c r="R146" s="168">
        <f t="shared" si="113"/>
        <v>2.1546028735755503E-3</v>
      </c>
      <c r="S146" s="172">
        <v>1</v>
      </c>
      <c r="T146" s="168">
        <f t="shared" si="114"/>
        <v>2.1546028735755503E-3</v>
      </c>
      <c r="Z146" s="67">
        <f t="shared" si="115"/>
        <v>22427.5</v>
      </c>
      <c r="AA146" s="251">
        <f t="shared" si="116"/>
        <v>-4.6187774610495211E-2</v>
      </c>
      <c r="AB146" s="251">
        <f t="shared" si="117"/>
        <v>-8.0059494169755552E-2</v>
      </c>
      <c r="AC146" s="251">
        <f t="shared" si="118"/>
        <v>-4.6417700003075879E-2</v>
      </c>
      <c r="AD146" s="251"/>
      <c r="AE146" s="251">
        <f t="shared" si="119"/>
        <v>5.2865686153374411E-8</v>
      </c>
      <c r="AF146" s="288">
        <f t="shared" si="120"/>
        <v>41498.8914</v>
      </c>
      <c r="AG146" s="289"/>
      <c r="AH146" s="67">
        <f t="shared" si="121"/>
        <v>3.3641794166679673E-2</v>
      </c>
      <c r="AI146" s="67">
        <f t="shared" si="122"/>
        <v>0.74745076839363178</v>
      </c>
      <c r="AJ146" s="67">
        <f t="shared" si="123"/>
        <v>0.88348532151806647</v>
      </c>
      <c r="AK146" s="67">
        <f t="shared" si="124"/>
        <v>-6.0489495373385077E-2</v>
      </c>
      <c r="AL146" s="67">
        <f t="shared" si="125"/>
        <v>-2.9065056865366117</v>
      </c>
      <c r="AM146" s="67">
        <f t="shared" si="126"/>
        <v>-8.4682726108246271</v>
      </c>
      <c r="AN146" s="251">
        <f t="shared" si="132"/>
        <v>3.44726847979139</v>
      </c>
      <c r="AO146" s="251">
        <f t="shared" si="132"/>
        <v>3.4472907276759446</v>
      </c>
      <c r="AP146" s="251">
        <f t="shared" si="132"/>
        <v>3.4472008937562251</v>
      </c>
      <c r="AQ146" s="251">
        <f t="shared" si="132"/>
        <v>3.4475636464814268</v>
      </c>
      <c r="AR146" s="251">
        <f t="shared" si="132"/>
        <v>3.4460990917822567</v>
      </c>
      <c r="AS146" s="251">
        <f t="shared" si="132"/>
        <v>3.4520161648065457</v>
      </c>
      <c r="AT146" s="251">
        <f t="shared" si="132"/>
        <v>3.4281764380197415</v>
      </c>
      <c r="AU146" s="251">
        <f t="shared" si="127"/>
        <v>3.5254252053522754</v>
      </c>
    </row>
    <row r="147" spans="1:47" ht="12.95" customHeight="1" x14ac:dyDescent="0.2">
      <c r="A147" s="227" t="s">
        <v>569</v>
      </c>
      <c r="B147" s="147" t="s">
        <v>118</v>
      </c>
      <c r="C147" s="132">
        <v>56540.351799999997</v>
      </c>
      <c r="D147" s="148">
        <v>2.0000000000000001E-4</v>
      </c>
      <c r="E147" s="168">
        <f t="shared" si="108"/>
        <v>22506.342052141063</v>
      </c>
      <c r="F147" s="168">
        <f t="shared" si="109"/>
        <v>22506.5</v>
      </c>
      <c r="G147" s="168">
        <f t="shared" si="110"/>
        <v>-4.5904620004876051E-2</v>
      </c>
      <c r="K147" s="168">
        <f t="shared" si="131"/>
        <v>-4.5904620004876051E-2</v>
      </c>
      <c r="O147" s="173">
        <f t="shared" ca="1" si="129"/>
        <v>-4.6490073896284498E-2</v>
      </c>
      <c r="P147" s="193">
        <f t="shared" si="111"/>
        <v>0</v>
      </c>
      <c r="Q147" s="205">
        <f t="shared" si="112"/>
        <v>41521.851799999997</v>
      </c>
      <c r="R147" s="168">
        <f t="shared" si="113"/>
        <v>2.1072341377920667E-3</v>
      </c>
      <c r="S147" s="172">
        <v>1</v>
      </c>
      <c r="T147" s="168">
        <f t="shared" si="114"/>
        <v>2.1072341377920667E-3</v>
      </c>
      <c r="Z147" s="67">
        <f t="shared" si="115"/>
        <v>22506.5</v>
      </c>
      <c r="AA147" s="251">
        <f t="shared" si="116"/>
        <v>-4.6434099000119862E-2</v>
      </c>
      <c r="AB147" s="251">
        <f t="shared" si="117"/>
        <v>-7.946986073265952E-2</v>
      </c>
      <c r="AC147" s="251">
        <f t="shared" si="118"/>
        <v>-4.5904620004876051E-2</v>
      </c>
      <c r="AD147" s="251"/>
      <c r="AE147" s="251">
        <f t="shared" si="119"/>
        <v>2.8034800640439551E-7</v>
      </c>
      <c r="AF147" s="288">
        <f t="shared" si="120"/>
        <v>41521.851799999997</v>
      </c>
      <c r="AG147" s="289"/>
      <c r="AH147" s="67">
        <f t="shared" si="121"/>
        <v>3.3565240727783476E-2</v>
      </c>
      <c r="AI147" s="67">
        <f t="shared" si="122"/>
        <v>0.74762514289565885</v>
      </c>
      <c r="AJ147" s="67">
        <f t="shared" si="123"/>
        <v>0.88213928704911315</v>
      </c>
      <c r="AK147" s="67">
        <f t="shared" si="124"/>
        <v>-6.121294746258453E-2</v>
      </c>
      <c r="AL147" s="67">
        <f t="shared" si="125"/>
        <v>-2.9036401009552639</v>
      </c>
      <c r="AM147" s="67">
        <f t="shared" si="126"/>
        <v>-8.3653407267148285</v>
      </c>
      <c r="AN147" s="251">
        <f t="shared" si="132"/>
        <v>3.4509703280017936</v>
      </c>
      <c r="AO147" s="251">
        <f t="shared" si="132"/>
        <v>3.4509926670470525</v>
      </c>
      <c r="AP147" s="251">
        <f t="shared" si="132"/>
        <v>3.4509023589308954</v>
      </c>
      <c r="AQ147" s="251">
        <f t="shared" si="132"/>
        <v>3.4512674557388996</v>
      </c>
      <c r="AR147" s="251">
        <f t="shared" si="132"/>
        <v>3.4497917074786715</v>
      </c>
      <c r="AS147" s="251">
        <f t="shared" si="132"/>
        <v>3.4557610948694646</v>
      </c>
      <c r="AT147" s="251">
        <f t="shared" si="132"/>
        <v>3.4316835615039114</v>
      </c>
      <c r="AU147" s="251">
        <f t="shared" si="127"/>
        <v>3.5300433094112496</v>
      </c>
    </row>
    <row r="148" spans="1:47" ht="12.95" customHeight="1" x14ac:dyDescent="0.2">
      <c r="A148" s="227" t="s">
        <v>569</v>
      </c>
      <c r="B148" s="147" t="s">
        <v>118</v>
      </c>
      <c r="C148" s="132">
        <v>56541.368199999997</v>
      </c>
      <c r="D148" s="148">
        <v>1E-3</v>
      </c>
      <c r="E148" s="168">
        <f t="shared" si="108"/>
        <v>22509.839264487091</v>
      </c>
      <c r="F148" s="168">
        <f t="shared" si="109"/>
        <v>22510</v>
      </c>
      <c r="G148" s="168">
        <f t="shared" si="110"/>
        <v>-4.6714800002519041E-2</v>
      </c>
      <c r="K148" s="168">
        <f t="shared" si="131"/>
        <v>-4.6714800002519041E-2</v>
      </c>
      <c r="O148" s="173">
        <f t="shared" ca="1" si="129"/>
        <v>-4.650355881727776E-2</v>
      </c>
      <c r="P148" s="193">
        <f t="shared" si="111"/>
        <v>0</v>
      </c>
      <c r="Q148" s="205">
        <f t="shared" si="112"/>
        <v>41522.868199999997</v>
      </c>
      <c r="R148" s="168">
        <f t="shared" si="113"/>
        <v>2.182272539275353E-3</v>
      </c>
      <c r="S148" s="172">
        <v>1</v>
      </c>
      <c r="T148" s="168">
        <f t="shared" si="114"/>
        <v>2.182272539275353E-3</v>
      </c>
      <c r="Z148" s="67">
        <f t="shared" si="115"/>
        <v>22510</v>
      </c>
      <c r="AA148" s="251">
        <f t="shared" si="116"/>
        <v>-4.6445025632402104E-2</v>
      </c>
      <c r="AB148" s="251">
        <f t="shared" si="117"/>
        <v>-8.0276638058025679E-2</v>
      </c>
      <c r="AC148" s="251">
        <f t="shared" si="118"/>
        <v>-4.6714800002519041E-2</v>
      </c>
      <c r="AD148" s="251"/>
      <c r="AE148" s="251">
        <f t="shared" si="119"/>
        <v>7.277821077199038E-8</v>
      </c>
      <c r="AF148" s="288">
        <f t="shared" si="120"/>
        <v>41522.868199999997</v>
      </c>
      <c r="AG148" s="289"/>
      <c r="AH148" s="67">
        <f t="shared" si="121"/>
        <v>3.3561838055506638E-2</v>
      </c>
      <c r="AI148" s="67">
        <f t="shared" si="122"/>
        <v>0.74763291819990463</v>
      </c>
      <c r="AJ148" s="67">
        <f t="shared" si="123"/>
        <v>0.88207947034473333</v>
      </c>
      <c r="AK148" s="67">
        <f t="shared" si="124"/>
        <v>-6.1244995380829025E-2</v>
      </c>
      <c r="AL148" s="67">
        <f t="shared" si="125"/>
        <v>-2.9035131136148777</v>
      </c>
      <c r="AM148" s="67">
        <f t="shared" si="126"/>
        <v>-8.3608364066764729</v>
      </c>
      <c r="AN148" s="251">
        <f t="shared" si="132"/>
        <v>3.4511343539816717</v>
      </c>
      <c r="AO148" s="251">
        <f t="shared" si="132"/>
        <v>3.4511566969476331</v>
      </c>
      <c r="AP148" s="251">
        <f t="shared" si="132"/>
        <v>3.4510663682450438</v>
      </c>
      <c r="AQ148" s="251">
        <f t="shared" si="132"/>
        <v>3.4514315674434108</v>
      </c>
      <c r="AR148" s="251">
        <f t="shared" si="132"/>
        <v>3.449955328088278</v>
      </c>
      <c r="AS148" s="251">
        <f t="shared" si="132"/>
        <v>3.4559270185179374</v>
      </c>
      <c r="AT148" s="251">
        <f t="shared" si="132"/>
        <v>3.4318389887448326</v>
      </c>
      <c r="AU148" s="251">
        <f t="shared" si="127"/>
        <v>3.5302479089581658</v>
      </c>
    </row>
    <row r="149" spans="1:47" ht="12.95" customHeight="1" x14ac:dyDescent="0.2">
      <c r="A149" s="148" t="s">
        <v>572</v>
      </c>
      <c r="B149" s="147" t="s">
        <v>118</v>
      </c>
      <c r="C149" s="148">
        <v>56799.446600000003</v>
      </c>
      <c r="D149" s="148">
        <v>1.1999999999999999E-3</v>
      </c>
      <c r="E149" s="168">
        <f t="shared" ref="E149:E166" si="133">(C149-C$7)/C$8</f>
        <v>23397.83116405697</v>
      </c>
      <c r="F149" s="168">
        <f t="shared" ref="F149:F156" si="134">ROUND(2*E149,0)/2</f>
        <v>23398</v>
      </c>
      <c r="G149" s="168">
        <f t="shared" ref="G149:G166" si="135">C149-(C$7+F149*C$8)</f>
        <v>-4.9069039996538777E-2</v>
      </c>
      <c r="K149" s="168">
        <f t="shared" si="131"/>
        <v>-4.9069039996538777E-2</v>
      </c>
      <c r="O149" s="173">
        <f t="shared" ca="1" si="129"/>
        <v>-4.9924875914997432E-2</v>
      </c>
      <c r="P149" s="193">
        <f t="shared" ref="P149:P166" si="136">G$2+G$3*F149+G$4*F149^2+G$5*SIN(RADIANS(G$6*F149+G$7))</f>
        <v>0</v>
      </c>
      <c r="Q149" s="205">
        <f t="shared" ref="Q149:Q166" si="137">C149-15018.5</f>
        <v>41780.946600000003</v>
      </c>
      <c r="R149" s="168">
        <f t="shared" ref="R149:R166" si="138">+(P149-G149)^2</f>
        <v>2.4077706861819221E-3</v>
      </c>
      <c r="S149" s="172">
        <v>1</v>
      </c>
      <c r="T149" s="168">
        <f t="shared" ref="T149:T166" si="139">+S149*R149</f>
        <v>2.4077706861819221E-3</v>
      </c>
      <c r="Z149" s="67">
        <f t="shared" ref="Z149:Z166" si="140">F149</f>
        <v>23398</v>
      </c>
      <c r="AA149" s="251">
        <f t="shared" ref="AA149:AA166" si="141">AB$3+AB$4*Z149+AB$5*Z149^2+AH149</f>
        <v>-4.9254219927979841E-2</v>
      </c>
      <c r="AB149" s="251">
        <f t="shared" ref="AB149:AB166" si="142">IF(S149&lt;&gt;0,G149-AH149, -9999)</f>
        <v>-8.173737035838613E-2</v>
      </c>
      <c r="AC149" s="251">
        <f t="shared" ref="AC149:AC166" si="143">+G149-P149</f>
        <v>-4.9069039996538777E-2</v>
      </c>
      <c r="AD149" s="251"/>
      <c r="AE149" s="251">
        <f t="shared" ref="AE149:AE166" si="144">+(G149-AA149)^2*S149</f>
        <v>3.4291607008517073E-8</v>
      </c>
      <c r="AF149" s="288">
        <f t="shared" ref="AF149:AF166" si="145">+C149-15018.5</f>
        <v>41780.946600000003</v>
      </c>
      <c r="AG149" s="289"/>
      <c r="AH149" s="67">
        <f t="shared" ref="AH149:AH166" si="146">$AB$6*($AB$11/AI149*AJ149+$AB$12)</f>
        <v>3.266833036184736E-2</v>
      </c>
      <c r="AI149" s="67">
        <f t="shared" ref="AI149:AI166" si="147">1+$AB$7*COS(AL149)</f>
        <v>0.74974297266173417</v>
      </c>
      <c r="AJ149" s="67">
        <f t="shared" ref="AJ149:AJ166" si="148">SIN(AL149+RADIANS($AB$9))</f>
        <v>0.86640151034844481</v>
      </c>
      <c r="AK149" s="67">
        <f t="shared" ref="AK149:AK167" si="149">$AB$7*SIN(AL149)</f>
        <v>-6.9365075530184755E-2</v>
      </c>
      <c r="AL149" s="67">
        <f t="shared" ref="AL149:AL167" si="150">2*ATAN(AM149)</f>
        <v>-2.8712051774217904</v>
      </c>
      <c r="AM149" s="67">
        <f t="shared" ref="AM149:AM167" si="151">SQRT((1+$AB$7)/(1-$AB$7))*TAN(AN149/2)</f>
        <v>-7.3516727077307014</v>
      </c>
      <c r="AN149" s="251">
        <f t="shared" si="132"/>
        <v>3.4928078288969369</v>
      </c>
      <c r="AO149" s="251">
        <f t="shared" si="132"/>
        <v>3.4928308451975738</v>
      </c>
      <c r="AP149" s="251">
        <f t="shared" si="132"/>
        <v>3.4927364548343558</v>
      </c>
      <c r="AQ149" s="251">
        <f t="shared" si="132"/>
        <v>3.4931235725885261</v>
      </c>
      <c r="AR149" s="251">
        <f t="shared" si="132"/>
        <v>3.4915362575723683</v>
      </c>
      <c r="AS149" s="251">
        <f t="shared" si="132"/>
        <v>3.4980506935379911</v>
      </c>
      <c r="AT149" s="251">
        <f t="shared" si="132"/>
        <v>3.4714117826292079</v>
      </c>
      <c r="AU149" s="251">
        <f t="shared" ref="AU149:AU166" si="152">RADIANS($AB$9)+$AB$18*(F149-AB$15)</f>
        <v>3.5821577368615696</v>
      </c>
    </row>
    <row r="150" spans="1:47" ht="12.95" customHeight="1" x14ac:dyDescent="0.2">
      <c r="A150" s="150" t="s">
        <v>579</v>
      </c>
      <c r="B150" s="151" t="s">
        <v>118</v>
      </c>
      <c r="C150" s="150">
        <v>56951.589200000002</v>
      </c>
      <c r="D150" s="150">
        <v>1E-4</v>
      </c>
      <c r="E150" s="168">
        <f t="shared" si="133"/>
        <v>23921.320911279119</v>
      </c>
      <c r="F150" s="168">
        <f t="shared" si="134"/>
        <v>23921.5</v>
      </c>
      <c r="G150" s="168">
        <f t="shared" si="135"/>
        <v>-5.2048819998162799E-2</v>
      </c>
      <c r="K150" s="168">
        <f t="shared" si="131"/>
        <v>-5.2048819998162799E-2</v>
      </c>
      <c r="O150" s="173">
        <f t="shared" ca="1" si="129"/>
        <v>-5.1941834812132853E-2</v>
      </c>
      <c r="P150" s="193">
        <f t="shared" si="136"/>
        <v>0</v>
      </c>
      <c r="Q150" s="205">
        <f t="shared" si="137"/>
        <v>41933.089200000002</v>
      </c>
      <c r="R150" s="168">
        <f t="shared" si="138"/>
        <v>2.7090796632011516E-3</v>
      </c>
      <c r="S150" s="172">
        <v>1</v>
      </c>
      <c r="T150" s="168">
        <f t="shared" si="139"/>
        <v>2.7090796632011516E-3</v>
      </c>
      <c r="Z150" s="67">
        <f t="shared" si="140"/>
        <v>23921.5</v>
      </c>
      <c r="AA150" s="251">
        <f t="shared" si="141"/>
        <v>-5.0944621191162741E-2</v>
      </c>
      <c r="AB150" s="251">
        <f t="shared" si="142"/>
        <v>-8.4162398940626743E-2</v>
      </c>
      <c r="AC150" s="251">
        <f t="shared" si="143"/>
        <v>-5.2048819998162799E-2</v>
      </c>
      <c r="AD150" s="251"/>
      <c r="AE150" s="251">
        <f t="shared" si="144"/>
        <v>1.2192550053803507E-6</v>
      </c>
      <c r="AF150" s="288">
        <f t="shared" si="145"/>
        <v>41933.089200000002</v>
      </c>
      <c r="AG150" s="289"/>
      <c r="AH150" s="67">
        <f t="shared" si="146"/>
        <v>3.2113578942463937E-2</v>
      </c>
      <c r="AI150" s="67">
        <f t="shared" si="147"/>
        <v>0.7511160744125932</v>
      </c>
      <c r="AJ150" s="67">
        <f t="shared" si="148"/>
        <v>0.8566879866351178</v>
      </c>
      <c r="AK150" s="67">
        <f t="shared" si="149"/>
        <v>-7.4140980703629289E-2</v>
      </c>
      <c r="AL150" s="67">
        <f t="shared" si="150"/>
        <v>-2.8520692623800583</v>
      </c>
      <c r="AM150" s="67">
        <f t="shared" si="151"/>
        <v>-6.8595832705134852</v>
      </c>
      <c r="AN150" s="251">
        <f t="shared" si="132"/>
        <v>3.5174331680830235</v>
      </c>
      <c r="AO150" s="251">
        <f t="shared" si="132"/>
        <v>3.5174562872979993</v>
      </c>
      <c r="AP150" s="251">
        <f t="shared" si="132"/>
        <v>3.51736058250426</v>
      </c>
      <c r="AQ150" s="251">
        <f t="shared" si="132"/>
        <v>3.5177567875982945</v>
      </c>
      <c r="AR150" s="251">
        <f t="shared" si="132"/>
        <v>3.5161169533191052</v>
      </c>
      <c r="AS150" s="251">
        <f t="shared" si="132"/>
        <v>3.5229109184579803</v>
      </c>
      <c r="AT150" s="251">
        <f t="shared" si="132"/>
        <v>3.4948787042172103</v>
      </c>
      <c r="AU150" s="251">
        <f t="shared" si="152"/>
        <v>3.6127599833789481</v>
      </c>
    </row>
    <row r="151" spans="1:47" ht="12.95" customHeight="1" x14ac:dyDescent="0.2">
      <c r="A151" s="294" t="s">
        <v>578</v>
      </c>
      <c r="B151" s="295" t="s">
        <v>118</v>
      </c>
      <c r="C151" s="296">
        <v>57105.619059999997</v>
      </c>
      <c r="D151" s="296">
        <v>1E-4</v>
      </c>
      <c r="E151" s="168">
        <f t="shared" si="133"/>
        <v>24451.304311563203</v>
      </c>
      <c r="F151" s="168">
        <f t="shared" si="134"/>
        <v>24451.5</v>
      </c>
      <c r="G151" s="168">
        <f t="shared" si="135"/>
        <v>-5.6873220004490577E-2</v>
      </c>
      <c r="K151" s="168">
        <f t="shared" si="131"/>
        <v>-5.6873220004490577E-2</v>
      </c>
      <c r="O151" s="173">
        <f t="shared" ca="1" si="129"/>
        <v>-5.3983837133970036E-2</v>
      </c>
      <c r="P151" s="193">
        <f t="shared" si="136"/>
        <v>0</v>
      </c>
      <c r="Q151" s="205">
        <f t="shared" si="137"/>
        <v>42087.119059999997</v>
      </c>
      <c r="R151" s="168">
        <f t="shared" si="138"/>
        <v>3.2345631536791872E-3</v>
      </c>
      <c r="S151" s="172">
        <v>1</v>
      </c>
      <c r="T151" s="168">
        <f t="shared" si="139"/>
        <v>3.2345631536791872E-3</v>
      </c>
      <c r="Z151" s="67">
        <f t="shared" si="140"/>
        <v>24451.5</v>
      </c>
      <c r="AA151" s="251">
        <f t="shared" si="141"/>
        <v>-5.2681736444773732E-2</v>
      </c>
      <c r="AB151" s="251">
        <f t="shared" si="142"/>
        <v>-8.8404195377629585E-2</v>
      </c>
      <c r="AC151" s="251">
        <f t="shared" si="143"/>
        <v>-5.6873220004490577E-2</v>
      </c>
      <c r="AD151" s="251"/>
      <c r="AE151" s="251">
        <f t="shared" si="144"/>
        <v>1.7568534431376596E-5</v>
      </c>
      <c r="AF151" s="288">
        <f t="shared" si="145"/>
        <v>42087.119059999997</v>
      </c>
      <c r="AG151" s="289"/>
      <c r="AH151" s="67">
        <f t="shared" si="146"/>
        <v>3.1530975373139002E-2</v>
      </c>
      <c r="AI151" s="67">
        <f t="shared" si="147"/>
        <v>0.75260490275395442</v>
      </c>
      <c r="AJ151" s="67">
        <f t="shared" si="148"/>
        <v>0.84649492613118249</v>
      </c>
      <c r="AK151" s="67">
        <f t="shared" si="149"/>
        <v>-7.8966824009285091E-2</v>
      </c>
      <c r="AL151" s="67">
        <f t="shared" si="150"/>
        <v>-2.8326217701985072</v>
      </c>
      <c r="AM151" s="67">
        <f t="shared" si="151"/>
        <v>-6.4215245948487576</v>
      </c>
      <c r="AN151" s="251">
        <f t="shared" ref="AN151:AT160" si="153">$AU151+$AB$7*SIN(AO151)</f>
        <v>3.5424118416498258</v>
      </c>
      <c r="AO151" s="251">
        <f t="shared" si="153"/>
        <v>3.5424348527375891</v>
      </c>
      <c r="AP151" s="251">
        <f t="shared" si="153"/>
        <v>3.5423386171627862</v>
      </c>
      <c r="AQ151" s="251">
        <f t="shared" si="153"/>
        <v>3.5427411138672729</v>
      </c>
      <c r="AR151" s="251">
        <f t="shared" si="153"/>
        <v>3.5410581635338945</v>
      </c>
      <c r="AS151" s="251">
        <f t="shared" si="153"/>
        <v>3.5481030768385118</v>
      </c>
      <c r="AT151" s="251">
        <f t="shared" si="153"/>
        <v>3.5187494803247605</v>
      </c>
      <c r="AU151" s="251">
        <f t="shared" si="152"/>
        <v>3.643742200483457</v>
      </c>
    </row>
    <row r="152" spans="1:47" ht="12.95" customHeight="1" x14ac:dyDescent="0.2">
      <c r="A152" s="243" t="s">
        <v>574</v>
      </c>
      <c r="B152" s="297"/>
      <c r="C152" s="243">
        <v>57204.435599999997</v>
      </c>
      <c r="D152" s="243">
        <v>8.9999999999999998E-4</v>
      </c>
      <c r="E152" s="168">
        <f t="shared" si="133"/>
        <v>24791.31063159433</v>
      </c>
      <c r="F152" s="168">
        <f t="shared" si="134"/>
        <v>24791.5</v>
      </c>
      <c r="G152" s="168">
        <f t="shared" si="135"/>
        <v>-5.5036420002579689E-2</v>
      </c>
      <c r="K152" s="168">
        <f t="shared" si="131"/>
        <v>-5.5036420002579689E-2</v>
      </c>
      <c r="O152" s="173">
        <f t="shared" ca="1" si="129"/>
        <v>-5.5293800887601441E-2</v>
      </c>
      <c r="P152" s="193">
        <f t="shared" si="136"/>
        <v>0</v>
      </c>
      <c r="Q152" s="205">
        <f t="shared" si="137"/>
        <v>42185.935599999997</v>
      </c>
      <c r="R152" s="168">
        <f t="shared" si="138"/>
        <v>3.0290075267003537E-3</v>
      </c>
      <c r="S152" s="172">
        <v>1</v>
      </c>
      <c r="T152" s="168">
        <f t="shared" si="139"/>
        <v>3.0290075267003537E-3</v>
      </c>
      <c r="Z152" s="67">
        <f t="shared" si="140"/>
        <v>24791.5</v>
      </c>
      <c r="AA152" s="251">
        <f t="shared" si="141"/>
        <v>-5.380966330793216E-2</v>
      </c>
      <c r="AB152" s="251">
        <f t="shared" si="142"/>
        <v>-8.6182620953736425E-2</v>
      </c>
      <c r="AC152" s="251">
        <f t="shared" si="143"/>
        <v>-5.5036420002579689E-2</v>
      </c>
      <c r="AD152" s="251"/>
      <c r="AE152" s="251">
        <f t="shared" si="144"/>
        <v>1.5049319878625318E-6</v>
      </c>
      <c r="AF152" s="288">
        <f t="shared" si="145"/>
        <v>42185.935599999997</v>
      </c>
      <c r="AG152" s="289"/>
      <c r="AH152" s="67">
        <f t="shared" si="146"/>
        <v>3.1146200951156739E-2</v>
      </c>
      <c r="AI152" s="67">
        <f t="shared" si="147"/>
        <v>0.75361271663505136</v>
      </c>
      <c r="AJ152" s="67">
        <f t="shared" si="148"/>
        <v>0.83976456719171433</v>
      </c>
      <c r="AK152" s="67">
        <f t="shared" si="149"/>
        <v>-8.2057297247315392E-2</v>
      </c>
      <c r="AL152" s="67">
        <f t="shared" si="150"/>
        <v>-2.8201043819452769</v>
      </c>
      <c r="AM152" s="67">
        <f t="shared" si="151"/>
        <v>-6.1673928541215455</v>
      </c>
      <c r="AN152" s="251">
        <f t="shared" si="153"/>
        <v>3.5584626270746056</v>
      </c>
      <c r="AO152" s="251">
        <f t="shared" si="153"/>
        <v>3.5584854616061201</v>
      </c>
      <c r="AP152" s="251">
        <f t="shared" si="153"/>
        <v>3.5583892980342995</v>
      </c>
      <c r="AQ152" s="251">
        <f t="shared" si="153"/>
        <v>3.5587943015289492</v>
      </c>
      <c r="AR152" s="251">
        <f t="shared" si="153"/>
        <v>3.5570890751423296</v>
      </c>
      <c r="AS152" s="251">
        <f t="shared" si="153"/>
        <v>3.5642775153709074</v>
      </c>
      <c r="AT152" s="251">
        <f t="shared" si="153"/>
        <v>3.534125550813958</v>
      </c>
      <c r="AU152" s="251">
        <f t="shared" si="152"/>
        <v>3.6636175850410666</v>
      </c>
    </row>
    <row r="153" spans="1:47" ht="12.95" customHeight="1" x14ac:dyDescent="0.2">
      <c r="A153" s="294" t="s">
        <v>578</v>
      </c>
      <c r="B153" s="295" t="s">
        <v>118</v>
      </c>
      <c r="C153" s="296">
        <v>57645.317849999999</v>
      </c>
      <c r="D153" s="296">
        <v>1E-4</v>
      </c>
      <c r="E153" s="168">
        <f t="shared" si="133"/>
        <v>26308.291001373964</v>
      </c>
      <c r="F153" s="168">
        <f t="shared" si="134"/>
        <v>26308.5</v>
      </c>
      <c r="G153" s="168">
        <f t="shared" si="135"/>
        <v>-6.0741580004105344E-2</v>
      </c>
      <c r="K153" s="168">
        <f t="shared" si="131"/>
        <v>-6.0741580004105344E-2</v>
      </c>
      <c r="O153" s="173">
        <f t="shared" ca="1" si="129"/>
        <v>-6.1138550929539223E-2</v>
      </c>
      <c r="P153" s="193">
        <f t="shared" si="136"/>
        <v>0</v>
      </c>
      <c r="Q153" s="205">
        <f t="shared" si="137"/>
        <v>42626.817849999999</v>
      </c>
      <c r="R153" s="168">
        <f t="shared" si="138"/>
        <v>3.68953954139513E-3</v>
      </c>
      <c r="S153" s="172">
        <v>1</v>
      </c>
      <c r="T153" s="168">
        <f t="shared" si="139"/>
        <v>3.68953954139513E-3</v>
      </c>
      <c r="Z153" s="67">
        <f t="shared" si="140"/>
        <v>26308.5</v>
      </c>
      <c r="AA153" s="251">
        <f t="shared" si="141"/>
        <v>-5.8969942184044569E-2</v>
      </c>
      <c r="AB153" s="251">
        <f t="shared" si="142"/>
        <v>-9.0067294726181274E-2</v>
      </c>
      <c r="AC153" s="251">
        <f t="shared" si="143"/>
        <v>-6.0741580004105344E-2</v>
      </c>
      <c r="AD153" s="251"/>
      <c r="AE153" s="251">
        <f t="shared" si="144"/>
        <v>3.1387005654696975E-6</v>
      </c>
      <c r="AF153" s="288">
        <f t="shared" si="145"/>
        <v>42626.817849999999</v>
      </c>
      <c r="AG153" s="289"/>
      <c r="AH153" s="67">
        <f t="shared" si="146"/>
        <v>2.9325714722075933E-2</v>
      </c>
      <c r="AI153" s="67">
        <f t="shared" si="147"/>
        <v>0.75861923806805687</v>
      </c>
      <c r="AJ153" s="67">
        <f t="shared" si="148"/>
        <v>0.80788971362364259</v>
      </c>
      <c r="AK153" s="67">
        <f t="shared" si="149"/>
        <v>-9.57884189484738E-2</v>
      </c>
      <c r="AL153" s="67">
        <f t="shared" si="150"/>
        <v>-2.7638173973061542</v>
      </c>
      <c r="AM153" s="67">
        <f t="shared" si="151"/>
        <v>-5.2310401689389092</v>
      </c>
      <c r="AN153" s="251">
        <f t="shared" si="153"/>
        <v>3.6303572687233476</v>
      </c>
      <c r="AO153" s="251">
        <f t="shared" si="153"/>
        <v>3.6303784083299204</v>
      </c>
      <c r="AP153" s="251">
        <f t="shared" si="153"/>
        <v>3.6302862119532766</v>
      </c>
      <c r="AQ153" s="251">
        <f t="shared" si="153"/>
        <v>3.6306883420744254</v>
      </c>
      <c r="AR153" s="251">
        <f t="shared" si="153"/>
        <v>3.6289350129325881</v>
      </c>
      <c r="AS153" s="251">
        <f t="shared" si="153"/>
        <v>3.6365917645310719</v>
      </c>
      <c r="AT153" s="251">
        <f t="shared" si="153"/>
        <v>3.6033777421099265</v>
      </c>
      <c r="AU153" s="251">
        <f t="shared" si="152"/>
        <v>3.7522968743760483</v>
      </c>
    </row>
    <row r="154" spans="1:47" ht="12.95" customHeight="1" x14ac:dyDescent="0.2">
      <c r="A154" s="237" t="s">
        <v>0</v>
      </c>
      <c r="B154" s="238" t="s">
        <v>118</v>
      </c>
      <c r="C154" s="239">
        <v>57982.591999999997</v>
      </c>
      <c r="D154" s="239">
        <v>2.8E-3</v>
      </c>
      <c r="E154" s="168">
        <f t="shared" si="133"/>
        <v>27468.778330551097</v>
      </c>
      <c r="F154" s="168">
        <f t="shared" si="134"/>
        <v>27469</v>
      </c>
      <c r="G154" s="168">
        <f t="shared" si="135"/>
        <v>-6.4424120006151497E-2</v>
      </c>
      <c r="I154" s="168">
        <f>G154</f>
        <v>-6.4424120006151497E-2</v>
      </c>
      <c r="O154" s="173">
        <f t="shared" ca="1" si="129"/>
        <v>-6.5609765447448773E-2</v>
      </c>
      <c r="P154" s="193">
        <f t="shared" si="136"/>
        <v>0</v>
      </c>
      <c r="Q154" s="205">
        <f t="shared" si="137"/>
        <v>42964.091999999997</v>
      </c>
      <c r="R154" s="168">
        <f t="shared" si="138"/>
        <v>4.1504672385670096E-3</v>
      </c>
      <c r="S154" s="172">
        <v>1</v>
      </c>
      <c r="T154" s="168">
        <f t="shared" si="139"/>
        <v>4.1504672385670096E-3</v>
      </c>
      <c r="Z154" s="67">
        <f t="shared" si="140"/>
        <v>27469</v>
      </c>
      <c r="AA154" s="251">
        <f t="shared" si="141"/>
        <v>-6.3056485994344588E-2</v>
      </c>
      <c r="AB154" s="251">
        <f t="shared" si="142"/>
        <v>-9.2244716893534376E-2</v>
      </c>
      <c r="AC154" s="251">
        <f t="shared" si="143"/>
        <v>-6.4424120006151497E-2</v>
      </c>
      <c r="AD154" s="251"/>
      <c r="AE154" s="251">
        <f t="shared" si="144"/>
        <v>1.8704227902510608E-6</v>
      </c>
      <c r="AF154" s="288">
        <f t="shared" si="145"/>
        <v>42964.091999999997</v>
      </c>
      <c r="AG154" s="289"/>
      <c r="AH154" s="67">
        <f t="shared" si="146"/>
        <v>2.7820596887382875E-2</v>
      </c>
      <c r="AI154" s="67">
        <f t="shared" si="147"/>
        <v>0.76302371052071027</v>
      </c>
      <c r="AJ154" s="67">
        <f t="shared" si="148"/>
        <v>0.78143497141435858</v>
      </c>
      <c r="AK154" s="67">
        <f t="shared" si="149"/>
        <v>-0.10621832073668681</v>
      </c>
      <c r="AL154" s="67">
        <f t="shared" si="150"/>
        <v>-2.7202171223703053</v>
      </c>
      <c r="AM154" s="67">
        <f t="shared" si="151"/>
        <v>-4.6759221134477675</v>
      </c>
      <c r="AN154" s="251">
        <f t="shared" si="153"/>
        <v>3.6857009039015987</v>
      </c>
      <c r="AO154" s="251">
        <f t="shared" si="153"/>
        <v>3.6857199410181143</v>
      </c>
      <c r="AP154" s="251">
        <f t="shared" si="153"/>
        <v>3.6856342627827403</v>
      </c>
      <c r="AQ154" s="251">
        <f t="shared" si="153"/>
        <v>3.6860199002964631</v>
      </c>
      <c r="AR154" s="251">
        <f t="shared" si="153"/>
        <v>3.6842848547250679</v>
      </c>
      <c r="AS154" s="251">
        <f t="shared" si="153"/>
        <v>3.6921055405692753</v>
      </c>
      <c r="AT154" s="251">
        <f t="shared" si="153"/>
        <v>3.6571377949496506</v>
      </c>
      <c r="AU154" s="251">
        <f t="shared" si="152"/>
        <v>3.8201362384322421</v>
      </c>
    </row>
    <row r="155" spans="1:47" ht="12.95" customHeight="1" x14ac:dyDescent="0.2">
      <c r="A155" s="240" t="s">
        <v>583</v>
      </c>
      <c r="B155" s="241" t="s">
        <v>118</v>
      </c>
      <c r="C155" s="242">
        <v>58019.355159999803</v>
      </c>
      <c r="D155" s="242">
        <v>1E-4</v>
      </c>
      <c r="E155" s="168">
        <f t="shared" si="133"/>
        <v>27595.272404764273</v>
      </c>
      <c r="F155" s="168">
        <f t="shared" si="134"/>
        <v>27595.5</v>
      </c>
      <c r="G155" s="168">
        <f t="shared" si="135"/>
        <v>-6.6146340199338738E-2</v>
      </c>
      <c r="K155" s="168">
        <f>G155</f>
        <v>-6.6146340199338738E-2</v>
      </c>
      <c r="O155" s="173">
        <f t="shared" ca="1" si="129"/>
        <v>-6.6097149020491047E-2</v>
      </c>
      <c r="P155" s="193">
        <f t="shared" si="136"/>
        <v>0</v>
      </c>
      <c r="Q155" s="205">
        <f t="shared" si="137"/>
        <v>43000.855159999803</v>
      </c>
      <c r="R155" s="168">
        <f t="shared" si="138"/>
        <v>4.3753383217666562E-3</v>
      </c>
      <c r="S155" s="172">
        <v>1</v>
      </c>
      <c r="T155" s="168">
        <f t="shared" si="139"/>
        <v>4.3753383217666562E-3</v>
      </c>
      <c r="Z155" s="67">
        <f t="shared" si="140"/>
        <v>27595.5</v>
      </c>
      <c r="AA155" s="251">
        <f t="shared" si="141"/>
        <v>-6.3509119327122568E-2</v>
      </c>
      <c r="AB155" s="251">
        <f t="shared" si="142"/>
        <v>-9.3797079671654307E-2</v>
      </c>
      <c r="AC155" s="251">
        <f t="shared" si="143"/>
        <v>-6.6146340199338738E-2</v>
      </c>
      <c r="AD155" s="251"/>
      <c r="AE155" s="251">
        <f t="shared" si="144"/>
        <v>6.9549339288526161E-6</v>
      </c>
      <c r="AF155" s="288">
        <f t="shared" si="145"/>
        <v>43000.855159999803</v>
      </c>
      <c r="AG155" s="289"/>
      <c r="AH155" s="67">
        <f t="shared" si="146"/>
        <v>2.7650739472315569E-2</v>
      </c>
      <c r="AI155" s="67">
        <f t="shared" si="147"/>
        <v>0.76353455864117314</v>
      </c>
      <c r="AJ155" s="67">
        <f t="shared" si="148"/>
        <v>0.77844094781652073</v>
      </c>
      <c r="AK155" s="67">
        <f t="shared" si="149"/>
        <v>-0.10735077306880002</v>
      </c>
      <c r="AL155" s="67">
        <f t="shared" si="150"/>
        <v>-2.715433217198465</v>
      </c>
      <c r="AM155" s="67">
        <f t="shared" si="151"/>
        <v>-4.6218367365413968</v>
      </c>
      <c r="AN155" s="251">
        <f t="shared" si="153"/>
        <v>3.6917534459458068</v>
      </c>
      <c r="AO155" s="251">
        <f t="shared" si="153"/>
        <v>3.6917722222543348</v>
      </c>
      <c r="AP155" s="251">
        <f t="shared" si="153"/>
        <v>3.6916874056700801</v>
      </c>
      <c r="AQ155" s="251">
        <f t="shared" si="153"/>
        <v>3.6920705753061585</v>
      </c>
      <c r="AR155" s="251">
        <f t="shared" si="153"/>
        <v>3.6903402724807179</v>
      </c>
      <c r="AS155" s="251">
        <f t="shared" si="153"/>
        <v>3.6981685845385779</v>
      </c>
      <c r="AT155" s="251">
        <f t="shared" si="153"/>
        <v>3.6630420884753248</v>
      </c>
      <c r="AU155" s="251">
        <f t="shared" si="152"/>
        <v>3.827531050627941</v>
      </c>
    </row>
    <row r="156" spans="1:47" ht="12.95" customHeight="1" x14ac:dyDescent="0.2">
      <c r="A156" s="179" t="s">
        <v>582</v>
      </c>
      <c r="B156" s="225"/>
      <c r="C156" s="243">
        <v>58086.200100000002</v>
      </c>
      <c r="D156" s="243">
        <v>-6.9999999999999999E-4</v>
      </c>
      <c r="E156" s="168">
        <f t="shared" si="133"/>
        <v>27825.271371153598</v>
      </c>
      <c r="F156" s="168">
        <f t="shared" si="134"/>
        <v>27825.5</v>
      </c>
      <c r="G156" s="168">
        <f t="shared" si="135"/>
        <v>-6.6446739998355042E-2</v>
      </c>
      <c r="K156" s="168">
        <f>G156</f>
        <v>-6.6446739998355042E-2</v>
      </c>
      <c r="O156" s="173">
        <f t="shared" ref="O156:O166" ca="1" si="154">C$11+C$12*F156</f>
        <v>-6.6983300971477006E-2</v>
      </c>
      <c r="P156" s="193">
        <f t="shared" si="136"/>
        <v>0</v>
      </c>
      <c r="Q156" s="205">
        <f t="shared" si="137"/>
        <v>43067.700100000002</v>
      </c>
      <c r="R156" s="168">
        <f t="shared" si="138"/>
        <v>4.4151692564089956E-3</v>
      </c>
      <c r="S156" s="172">
        <v>1</v>
      </c>
      <c r="T156" s="168">
        <f t="shared" si="139"/>
        <v>4.4151692564089956E-3</v>
      </c>
      <c r="W156" s="318" t="s">
        <v>591</v>
      </c>
      <c r="Z156" s="67">
        <f t="shared" si="140"/>
        <v>27825.5</v>
      </c>
      <c r="AA156" s="251">
        <f t="shared" si="141"/>
        <v>-6.4335676990319238E-2</v>
      </c>
      <c r="AB156" s="251">
        <f t="shared" si="142"/>
        <v>-9.378575901588751E-2</v>
      </c>
      <c r="AC156" s="251">
        <f t="shared" si="143"/>
        <v>-6.6446739998355042E-2</v>
      </c>
      <c r="AD156" s="251"/>
      <c r="AE156" s="251">
        <f t="shared" si="144"/>
        <v>4.4565870238971789E-6</v>
      </c>
      <c r="AF156" s="288">
        <f t="shared" si="145"/>
        <v>43067.700100000002</v>
      </c>
      <c r="AG156" s="289"/>
      <c r="AH156" s="67">
        <f t="shared" si="146"/>
        <v>2.7339019017532468E-2</v>
      </c>
      <c r="AI156" s="67">
        <f t="shared" si="147"/>
        <v>0.76447904236206576</v>
      </c>
      <c r="AJ156" s="67">
        <f t="shared" si="148"/>
        <v>0.77294116290379522</v>
      </c>
      <c r="AK156" s="67">
        <f t="shared" si="149"/>
        <v>-0.10940736697683648</v>
      </c>
      <c r="AL156" s="67">
        <f t="shared" si="150"/>
        <v>-2.7067186402660806</v>
      </c>
      <c r="AM156" s="67">
        <f t="shared" si="151"/>
        <v>-4.5263246582787398</v>
      </c>
      <c r="AN156" s="251">
        <f t="shared" si="153"/>
        <v>3.7027685437637632</v>
      </c>
      <c r="AO156" s="251">
        <f t="shared" si="153"/>
        <v>3.7027868330143381</v>
      </c>
      <c r="AP156" s="251">
        <f t="shared" si="153"/>
        <v>3.702703649577352</v>
      </c>
      <c r="AQ156" s="251">
        <f t="shared" si="153"/>
        <v>3.7030820208103696</v>
      </c>
      <c r="AR156" s="251">
        <f t="shared" si="153"/>
        <v>3.7013616727516179</v>
      </c>
      <c r="AS156" s="251">
        <f t="shared" si="153"/>
        <v>3.7091987173881771</v>
      </c>
      <c r="AT156" s="251">
        <f t="shared" si="153"/>
        <v>3.6738002686349538</v>
      </c>
      <c r="AU156" s="251">
        <f t="shared" si="152"/>
        <v>3.84097616371103</v>
      </c>
    </row>
    <row r="157" spans="1:47" ht="12.95" customHeight="1" x14ac:dyDescent="0.2">
      <c r="A157" s="166" t="s">
        <v>586</v>
      </c>
      <c r="B157" s="167" t="s">
        <v>118</v>
      </c>
      <c r="C157" s="244">
        <v>59071.425300000003</v>
      </c>
      <c r="D157" s="245">
        <v>1.5E-3</v>
      </c>
      <c r="E157" s="168">
        <f t="shared" si="133"/>
        <v>31215.217979827925</v>
      </c>
      <c r="F157" s="298">
        <f t="shared" ref="F157:F167" si="155">ROUND(2*E157,0)/2+0.5</f>
        <v>31215.5</v>
      </c>
      <c r="G157" s="168">
        <f t="shared" si="135"/>
        <v>-8.1963939999695867E-2</v>
      </c>
      <c r="K157" s="168">
        <f>G157</f>
        <v>-8.1963939999695867E-2</v>
      </c>
      <c r="O157" s="173">
        <f t="shared" ca="1" si="154"/>
        <v>-8.0044410162096027E-2</v>
      </c>
      <c r="P157" s="193">
        <f t="shared" si="136"/>
        <v>0</v>
      </c>
      <c r="Q157" s="205">
        <f t="shared" si="137"/>
        <v>44052.925300000003</v>
      </c>
      <c r="R157" s="168">
        <f t="shared" si="138"/>
        <v>6.7180874602737438E-3</v>
      </c>
      <c r="S157" s="172">
        <v>1</v>
      </c>
      <c r="T157" s="168">
        <f t="shared" si="139"/>
        <v>6.7180874602737438E-3</v>
      </c>
      <c r="W157" s="318" t="s">
        <v>591</v>
      </c>
      <c r="Z157" s="67">
        <f t="shared" si="140"/>
        <v>31215.5</v>
      </c>
      <c r="AA157" s="251">
        <f t="shared" si="141"/>
        <v>-7.7043931275077721E-2</v>
      </c>
      <c r="AB157" s="251">
        <f t="shared" si="142"/>
        <v>-0.10428759986403677</v>
      </c>
      <c r="AC157" s="251">
        <f t="shared" si="143"/>
        <v>-8.1963939999695867E-2</v>
      </c>
      <c r="AD157" s="251"/>
      <c r="AE157" s="251">
        <f t="shared" si="144"/>
        <v>2.4206485850318685E-5</v>
      </c>
      <c r="AF157" s="288">
        <f t="shared" si="145"/>
        <v>44052.925300000003</v>
      </c>
      <c r="AG157" s="289"/>
      <c r="AH157" s="67">
        <f t="shared" si="146"/>
        <v>2.2323659864340907E-2</v>
      </c>
      <c r="AI157" s="67">
        <f t="shared" si="147"/>
        <v>0.78082227334300791</v>
      </c>
      <c r="AJ157" s="67">
        <f t="shared" si="148"/>
        <v>0.68326203672780916</v>
      </c>
      <c r="AK157" s="67">
        <f t="shared" si="149"/>
        <v>-0.13928825353548874</v>
      </c>
      <c r="AL157" s="67">
        <f t="shared" si="150"/>
        <v>-2.5754757556540464</v>
      </c>
      <c r="AM157" s="67">
        <f t="shared" si="151"/>
        <v>-3.4379785790167503</v>
      </c>
      <c r="AN157" s="251">
        <f t="shared" si="153"/>
        <v>3.8668770019583292</v>
      </c>
      <c r="AO157" s="251">
        <f t="shared" si="153"/>
        <v>3.8668872979486206</v>
      </c>
      <c r="AP157" s="251">
        <f t="shared" si="153"/>
        <v>3.8668343168722239</v>
      </c>
      <c r="AQ157" s="251">
        <f t="shared" si="153"/>
        <v>3.8671069732877537</v>
      </c>
      <c r="AR157" s="251">
        <f t="shared" si="153"/>
        <v>3.8657045041892673</v>
      </c>
      <c r="AS157" s="251">
        <f t="shared" si="153"/>
        <v>3.8729371348420756</v>
      </c>
      <c r="AT157" s="251">
        <f t="shared" si="153"/>
        <v>3.8361171242090766</v>
      </c>
      <c r="AU157" s="251">
        <f t="shared" si="152"/>
        <v>4.0391454391530779</v>
      </c>
    </row>
    <row r="158" spans="1:47" ht="12.95" customHeight="1" x14ac:dyDescent="0.2">
      <c r="A158" s="301" t="s">
        <v>586</v>
      </c>
      <c r="B158" s="302" t="s">
        <v>118</v>
      </c>
      <c r="C158" s="244">
        <v>59071.573199999999</v>
      </c>
      <c r="D158" s="245">
        <v>2E-3</v>
      </c>
      <c r="E158" s="168">
        <f t="shared" si="133"/>
        <v>31215.726871707073</v>
      </c>
      <c r="F158" s="298">
        <f t="shared" si="155"/>
        <v>31216</v>
      </c>
      <c r="G158" s="168">
        <f t="shared" si="135"/>
        <v>-7.937968000624096E-2</v>
      </c>
      <c r="K158" s="168">
        <f t="shared" ref="K158:K167" si="156">G158</f>
        <v>-7.937968000624096E-2</v>
      </c>
      <c r="O158" s="173">
        <f t="shared" ca="1" si="154"/>
        <v>-8.0046336579380789E-2</v>
      </c>
      <c r="P158" s="193">
        <f t="shared" si="136"/>
        <v>0</v>
      </c>
      <c r="Q158" s="205">
        <f t="shared" si="137"/>
        <v>44053.073199999999</v>
      </c>
      <c r="R158" s="168">
        <f t="shared" si="138"/>
        <v>6.3011335978932111E-3</v>
      </c>
      <c r="S158" s="172">
        <v>1</v>
      </c>
      <c r="T158" s="168">
        <f t="shared" si="139"/>
        <v>6.3011335978932111E-3</v>
      </c>
      <c r="Z158" s="67">
        <f t="shared" si="140"/>
        <v>31216</v>
      </c>
      <c r="AA158" s="251">
        <f t="shared" si="141"/>
        <v>-7.7045876604287966E-2</v>
      </c>
      <c r="AB158" s="251">
        <f t="shared" si="142"/>
        <v>-0.10170254364216826</v>
      </c>
      <c r="AC158" s="251">
        <f t="shared" si="143"/>
        <v>-7.937968000624096E-2</v>
      </c>
      <c r="AD158" s="251"/>
      <c r="AE158" s="251">
        <f t="shared" si="144"/>
        <v>5.4466383189673683E-6</v>
      </c>
      <c r="AF158" s="288">
        <f t="shared" si="145"/>
        <v>44053.073199999999</v>
      </c>
      <c r="AG158" s="289"/>
      <c r="AH158" s="67">
        <f t="shared" si="146"/>
        <v>2.2322863635927292E-2</v>
      </c>
      <c r="AI158" s="67">
        <f t="shared" si="147"/>
        <v>0.78082502961880174</v>
      </c>
      <c r="AJ158" s="67">
        <f t="shared" si="148"/>
        <v>0.68324758794171192</v>
      </c>
      <c r="AK158" s="67">
        <f t="shared" si="149"/>
        <v>-0.13929259059223012</v>
      </c>
      <c r="AL158" s="67">
        <f t="shared" si="150"/>
        <v>-2.5754559676761439</v>
      </c>
      <c r="AM158" s="67">
        <f t="shared" si="151"/>
        <v>-3.4378517453934263</v>
      </c>
      <c r="AN158" s="251">
        <f t="shared" si="153"/>
        <v>3.8669014749367281</v>
      </c>
      <c r="AO158" s="251">
        <f t="shared" si="153"/>
        <v>3.8669117697721993</v>
      </c>
      <c r="AP158" s="251">
        <f t="shared" si="153"/>
        <v>3.8668587934889516</v>
      </c>
      <c r="AQ158" s="251">
        <f t="shared" si="153"/>
        <v>3.8671314311520124</v>
      </c>
      <c r="AR158" s="251">
        <f t="shared" si="153"/>
        <v>3.865729028093051</v>
      </c>
      <c r="AS158" s="251">
        <f t="shared" si="153"/>
        <v>3.8729614755921782</v>
      </c>
      <c r="AT158" s="251">
        <f t="shared" si="153"/>
        <v>3.8361416199863814</v>
      </c>
      <c r="AU158" s="251">
        <f t="shared" si="152"/>
        <v>4.0391746676597808</v>
      </c>
    </row>
    <row r="159" spans="1:47" ht="12.95" customHeight="1" x14ac:dyDescent="0.2">
      <c r="A159" s="301" t="s">
        <v>586</v>
      </c>
      <c r="B159" s="302" t="s">
        <v>118</v>
      </c>
      <c r="C159" s="244">
        <v>59379.491699999999</v>
      </c>
      <c r="D159" s="245">
        <v>1.6000000000000001E-3</v>
      </c>
      <c r="E159" s="168">
        <f t="shared" si="133"/>
        <v>32275.207764829865</v>
      </c>
      <c r="F159" s="298">
        <f t="shared" si="155"/>
        <v>32275.5</v>
      </c>
      <c r="G159" s="168">
        <f t="shared" si="135"/>
        <v>-8.4932740006479435E-2</v>
      </c>
      <c r="K159" s="168">
        <f t="shared" si="156"/>
        <v>-8.4932740006479435E-2</v>
      </c>
      <c r="O159" s="173">
        <f t="shared" ca="1" si="154"/>
        <v>-8.4128414805770421E-2</v>
      </c>
      <c r="P159" s="193">
        <f t="shared" si="136"/>
        <v>0</v>
      </c>
      <c r="Q159" s="205">
        <f t="shared" si="137"/>
        <v>44360.991699999999</v>
      </c>
      <c r="R159" s="168">
        <f t="shared" si="138"/>
        <v>7.213570325008232E-3</v>
      </c>
      <c r="S159" s="172">
        <v>1</v>
      </c>
      <c r="T159" s="168">
        <f t="shared" si="139"/>
        <v>7.213570325008232E-3</v>
      </c>
      <c r="Z159" s="67">
        <f t="shared" si="140"/>
        <v>32275.5</v>
      </c>
      <c r="AA159" s="251">
        <f t="shared" si="141"/>
        <v>-8.1213579268403321E-2</v>
      </c>
      <c r="AB159" s="251">
        <f t="shared" si="142"/>
        <v>-0.10553242205059193</v>
      </c>
      <c r="AC159" s="251">
        <f t="shared" si="143"/>
        <v>-8.4932740006479435E-2</v>
      </c>
      <c r="AD159" s="251"/>
      <c r="AE159" s="251">
        <f t="shared" si="144"/>
        <v>1.3832156595646859E-5</v>
      </c>
      <c r="AF159" s="288">
        <f t="shared" si="145"/>
        <v>44360.991699999999</v>
      </c>
      <c r="AG159" s="289"/>
      <c r="AH159" s="67">
        <f t="shared" si="146"/>
        <v>2.0599682044112499E-2</v>
      </c>
      <c r="AI159" s="67">
        <f t="shared" si="147"/>
        <v>0.78690455419935679</v>
      </c>
      <c r="AJ159" s="67">
        <f t="shared" si="148"/>
        <v>0.65179372248759859</v>
      </c>
      <c r="AK159" s="67">
        <f t="shared" si="149"/>
        <v>-0.14842649498832375</v>
      </c>
      <c r="AL159" s="67">
        <f t="shared" si="150"/>
        <v>-2.5332021143006749</v>
      </c>
      <c r="AM159" s="67">
        <f t="shared" si="151"/>
        <v>-3.1853325859679433</v>
      </c>
      <c r="AN159" s="251">
        <f t="shared" si="153"/>
        <v>3.9189590015877616</v>
      </c>
      <c r="AO159" s="251">
        <f t="shared" si="153"/>
        <v>3.9189669571753067</v>
      </c>
      <c r="AP159" s="251">
        <f t="shared" si="153"/>
        <v>3.9189239776033684</v>
      </c>
      <c r="AQ159" s="251">
        <f t="shared" si="153"/>
        <v>3.9191561937174861</v>
      </c>
      <c r="AR159" s="251">
        <f t="shared" si="153"/>
        <v>3.9179021739611404</v>
      </c>
      <c r="AS159" s="251">
        <f t="shared" si="153"/>
        <v>3.9246926863685512</v>
      </c>
      <c r="AT159" s="251">
        <f t="shared" si="153"/>
        <v>3.8884440559642295</v>
      </c>
      <c r="AU159" s="251">
        <f t="shared" si="152"/>
        <v>4.1011098733620965</v>
      </c>
    </row>
    <row r="160" spans="1:47" ht="12.95" customHeight="1" x14ac:dyDescent="0.2">
      <c r="A160" s="303" t="s">
        <v>584</v>
      </c>
      <c r="B160" s="105"/>
      <c r="C160" s="304">
        <v>59391.844899999996</v>
      </c>
      <c r="D160" s="132">
        <v>4.0000000000000002E-4</v>
      </c>
      <c r="E160" s="168">
        <f t="shared" si="133"/>
        <v>32317.71245152106</v>
      </c>
      <c r="F160" s="298">
        <f t="shared" si="155"/>
        <v>32318</v>
      </c>
      <c r="G160" s="168">
        <f t="shared" si="135"/>
        <v>-8.3570640010293573E-2</v>
      </c>
      <c r="K160" s="168">
        <f t="shared" si="156"/>
        <v>-8.3570640010293573E-2</v>
      </c>
      <c r="O160" s="173">
        <f t="shared" ca="1" si="154"/>
        <v>-8.429216027497434E-2</v>
      </c>
      <c r="P160" s="193">
        <f t="shared" si="136"/>
        <v>0</v>
      </c>
      <c r="Q160" s="205">
        <f t="shared" si="137"/>
        <v>44373.344899999996</v>
      </c>
      <c r="R160" s="168">
        <f t="shared" si="138"/>
        <v>6.9840518717300811E-3</v>
      </c>
      <c r="S160" s="172">
        <v>1</v>
      </c>
      <c r="T160" s="168">
        <f t="shared" si="139"/>
        <v>6.9840518717300811E-3</v>
      </c>
      <c r="Z160" s="67">
        <f t="shared" si="140"/>
        <v>32318</v>
      </c>
      <c r="AA160" s="251">
        <f t="shared" si="141"/>
        <v>-8.1382642593711821E-2</v>
      </c>
      <c r="AB160" s="251">
        <f t="shared" si="142"/>
        <v>-0.10409971580563647</v>
      </c>
      <c r="AC160" s="251">
        <f t="shared" si="143"/>
        <v>-8.3570640010293573E-2</v>
      </c>
      <c r="AD160" s="251"/>
      <c r="AE160" s="251">
        <f t="shared" si="144"/>
        <v>4.7873326949684222E-6</v>
      </c>
      <c r="AF160" s="288">
        <f t="shared" si="145"/>
        <v>44373.344899999996</v>
      </c>
      <c r="AG160" s="289"/>
      <c r="AH160" s="67">
        <f t="shared" si="146"/>
        <v>2.05290757953429E-2</v>
      </c>
      <c r="AI160" s="67">
        <f t="shared" si="147"/>
        <v>0.78715850036657509</v>
      </c>
      <c r="AJ160" s="67">
        <f t="shared" si="148"/>
        <v>0.65049680360729756</v>
      </c>
      <c r="AK160" s="67">
        <f t="shared" si="149"/>
        <v>-0.14879042129548703</v>
      </c>
      <c r="AL160" s="67">
        <f t="shared" si="150"/>
        <v>-2.5314932875717124</v>
      </c>
      <c r="AM160" s="67">
        <f t="shared" si="151"/>
        <v>-3.1758348476054041</v>
      </c>
      <c r="AN160" s="251">
        <f t="shared" si="153"/>
        <v>3.9210557402386232</v>
      </c>
      <c r="AO160" s="251">
        <f t="shared" si="153"/>
        <v>3.9210636071862579</v>
      </c>
      <c r="AP160" s="251">
        <f t="shared" si="153"/>
        <v>3.9210210185160497</v>
      </c>
      <c r="AQ160" s="251">
        <f t="shared" si="153"/>
        <v>3.9212515988395356</v>
      </c>
      <c r="AR160" s="251">
        <f t="shared" si="153"/>
        <v>3.9200038354486511</v>
      </c>
      <c r="AS160" s="251">
        <f t="shared" si="153"/>
        <v>3.9267744864121408</v>
      </c>
      <c r="AT160" s="251">
        <f t="shared" si="153"/>
        <v>3.8905588538081828</v>
      </c>
      <c r="AU160" s="251">
        <f t="shared" si="152"/>
        <v>4.1035942964317975</v>
      </c>
    </row>
    <row r="161" spans="1:48" ht="12.95" customHeight="1" x14ac:dyDescent="0.2">
      <c r="A161" s="305" t="s">
        <v>588</v>
      </c>
      <c r="B161" s="306" t="s">
        <v>115</v>
      </c>
      <c r="C161" s="307">
        <v>59800.175999999978</v>
      </c>
      <c r="D161" s="132"/>
      <c r="E161" s="168">
        <f t="shared" si="133"/>
        <v>33722.691361582634</v>
      </c>
      <c r="F161" s="39">
        <f t="shared" si="155"/>
        <v>33723</v>
      </c>
      <c r="G161" s="168">
        <f t="shared" si="135"/>
        <v>-8.9700040029129013E-2</v>
      </c>
      <c r="K161" s="168">
        <f t="shared" si="156"/>
        <v>-8.9700040029129013E-2</v>
      </c>
      <c r="O161" s="173">
        <f t="shared" ca="1" si="154"/>
        <v>-8.9705392845127657E-2</v>
      </c>
      <c r="P161" s="193">
        <f t="shared" si="136"/>
        <v>0</v>
      </c>
      <c r="Q161" s="205">
        <f t="shared" si="137"/>
        <v>44781.675999999978</v>
      </c>
      <c r="R161" s="168">
        <f t="shared" si="138"/>
        <v>8.0460971812273477E-3</v>
      </c>
      <c r="S161" s="172">
        <v>1</v>
      </c>
      <c r="T161" s="168">
        <f t="shared" si="139"/>
        <v>8.0460971812273477E-3</v>
      </c>
      <c r="Z161" s="67">
        <f t="shared" si="140"/>
        <v>33723</v>
      </c>
      <c r="AA161" s="251">
        <f t="shared" si="141"/>
        <v>-8.7051751154718568E-2</v>
      </c>
      <c r="AB161" s="251">
        <f t="shared" si="142"/>
        <v>-0.10783222418187888</v>
      </c>
      <c r="AC161" s="251">
        <f t="shared" si="143"/>
        <v>-8.9700040029129013E-2</v>
      </c>
      <c r="AD161" s="251"/>
      <c r="AE161" s="251">
        <f t="shared" si="144"/>
        <v>7.0134339623261439E-6</v>
      </c>
      <c r="AF161" s="288">
        <f t="shared" si="145"/>
        <v>44781.675999999978</v>
      </c>
      <c r="AG161" s="289"/>
      <c r="AH161" s="67">
        <f t="shared" si="146"/>
        <v>1.8132184152749864E-2</v>
      </c>
      <c r="AI161" s="67">
        <f t="shared" si="147"/>
        <v>0.79600259757855407</v>
      </c>
      <c r="AJ161" s="67">
        <f t="shared" si="148"/>
        <v>0.60606304887704987</v>
      </c>
      <c r="AK161" s="67">
        <f t="shared" si="149"/>
        <v>-0.16070206358599259</v>
      </c>
      <c r="AL161" s="67">
        <f t="shared" si="150"/>
        <v>-2.4743565784513306</v>
      </c>
      <c r="AM161" s="67">
        <f t="shared" si="151"/>
        <v>-2.8853998348315848</v>
      </c>
      <c r="AN161" s="251">
        <f t="shared" ref="AN161:AT167" si="157">$AU161+$AB$7*SIN(AO161)</f>
        <v>3.990765585294819</v>
      </c>
      <c r="AO161" s="251">
        <f t="shared" si="157"/>
        <v>3.9907708004680686</v>
      </c>
      <c r="AP161" s="251">
        <f t="shared" si="157"/>
        <v>3.9907404011845609</v>
      </c>
      <c r="AQ161" s="251">
        <f t="shared" si="157"/>
        <v>3.9909176136171314</v>
      </c>
      <c r="AR161" s="251">
        <f t="shared" si="157"/>
        <v>3.9898850566234554</v>
      </c>
      <c r="AS161" s="251">
        <f t="shared" si="157"/>
        <v>3.9959185776870467</v>
      </c>
      <c r="AT161" s="251">
        <f t="shared" si="157"/>
        <v>3.9612251448661628</v>
      </c>
      <c r="AU161" s="251">
        <f t="shared" si="152"/>
        <v>4.1857264002654491</v>
      </c>
    </row>
    <row r="162" spans="1:48" ht="12.95" customHeight="1" x14ac:dyDescent="0.2">
      <c r="A162" s="305" t="s">
        <v>588</v>
      </c>
      <c r="B162" s="306" t="s">
        <v>115</v>
      </c>
      <c r="C162" s="307">
        <v>59800.175999999978</v>
      </c>
      <c r="D162" s="132"/>
      <c r="E162" s="168">
        <f t="shared" si="133"/>
        <v>33722.691361582634</v>
      </c>
      <c r="F162" s="39">
        <f t="shared" si="155"/>
        <v>33723</v>
      </c>
      <c r="G162" s="168">
        <f t="shared" si="135"/>
        <v>-8.9700040029129013E-2</v>
      </c>
      <c r="K162" s="168">
        <f t="shared" si="156"/>
        <v>-8.9700040029129013E-2</v>
      </c>
      <c r="O162" s="173">
        <f t="shared" ca="1" si="154"/>
        <v>-8.9705392845127657E-2</v>
      </c>
      <c r="P162" s="193">
        <f t="shared" si="136"/>
        <v>0</v>
      </c>
      <c r="Q162" s="205">
        <f t="shared" si="137"/>
        <v>44781.675999999978</v>
      </c>
      <c r="R162" s="168">
        <f t="shared" si="138"/>
        <v>8.0460971812273477E-3</v>
      </c>
      <c r="S162" s="172">
        <v>1</v>
      </c>
      <c r="T162" s="168">
        <f t="shared" si="139"/>
        <v>8.0460971812273477E-3</v>
      </c>
      <c r="Z162" s="67">
        <f t="shared" si="140"/>
        <v>33723</v>
      </c>
      <c r="AA162" s="251">
        <f t="shared" si="141"/>
        <v>-8.7051751154718568E-2</v>
      </c>
      <c r="AB162" s="251">
        <f t="shared" si="142"/>
        <v>-0.10783222418187888</v>
      </c>
      <c r="AC162" s="251">
        <f t="shared" si="143"/>
        <v>-8.9700040029129013E-2</v>
      </c>
      <c r="AD162" s="251"/>
      <c r="AE162" s="251">
        <f t="shared" si="144"/>
        <v>7.0134339623261439E-6</v>
      </c>
      <c r="AF162" s="288">
        <f t="shared" si="145"/>
        <v>44781.675999999978</v>
      </c>
      <c r="AG162" s="289"/>
      <c r="AH162" s="67">
        <f t="shared" si="146"/>
        <v>1.8132184152749864E-2</v>
      </c>
      <c r="AI162" s="67">
        <f t="shared" si="147"/>
        <v>0.79600259757855407</v>
      </c>
      <c r="AJ162" s="67">
        <f t="shared" si="148"/>
        <v>0.60606304887704987</v>
      </c>
      <c r="AK162" s="67">
        <f t="shared" si="149"/>
        <v>-0.16070206358599259</v>
      </c>
      <c r="AL162" s="67">
        <f t="shared" si="150"/>
        <v>-2.4743565784513306</v>
      </c>
      <c r="AM162" s="67">
        <f t="shared" si="151"/>
        <v>-2.8853998348315848</v>
      </c>
      <c r="AN162" s="251">
        <f t="shared" si="157"/>
        <v>3.990765585294819</v>
      </c>
      <c r="AO162" s="251">
        <f t="shared" si="157"/>
        <v>3.9907708004680686</v>
      </c>
      <c r="AP162" s="251">
        <f t="shared" si="157"/>
        <v>3.9907404011845609</v>
      </c>
      <c r="AQ162" s="251">
        <f t="shared" si="157"/>
        <v>3.9909176136171314</v>
      </c>
      <c r="AR162" s="251">
        <f t="shared" si="157"/>
        <v>3.9898850566234554</v>
      </c>
      <c r="AS162" s="251">
        <f t="shared" si="157"/>
        <v>3.9959185776870467</v>
      </c>
      <c r="AT162" s="251">
        <f t="shared" si="157"/>
        <v>3.9612251448661628</v>
      </c>
      <c r="AU162" s="251">
        <f t="shared" si="152"/>
        <v>4.1857264002654491</v>
      </c>
    </row>
    <row r="163" spans="1:48" ht="12.95" customHeight="1" x14ac:dyDescent="0.2">
      <c r="A163" s="305" t="s">
        <v>588</v>
      </c>
      <c r="B163" s="306" t="s">
        <v>115</v>
      </c>
      <c r="C163" s="307">
        <v>59800.177000000142</v>
      </c>
      <c r="D163" s="132"/>
      <c r="E163" s="168">
        <f t="shared" si="133"/>
        <v>33722.694802366692</v>
      </c>
      <c r="F163" s="39">
        <f t="shared" si="155"/>
        <v>33723</v>
      </c>
      <c r="G163" s="168">
        <f t="shared" si="135"/>
        <v>-8.870003986521624E-2</v>
      </c>
      <c r="K163" s="168">
        <f t="shared" si="156"/>
        <v>-8.870003986521624E-2</v>
      </c>
      <c r="O163" s="173">
        <f t="shared" ca="1" si="154"/>
        <v>-8.9705392845127657E-2</v>
      </c>
      <c r="P163" s="193">
        <f t="shared" si="136"/>
        <v>0</v>
      </c>
      <c r="Q163" s="205">
        <f t="shared" si="137"/>
        <v>44781.677000000142</v>
      </c>
      <c r="R163" s="168">
        <f t="shared" si="138"/>
        <v>7.8676970720909494E-3</v>
      </c>
      <c r="S163" s="172">
        <v>1</v>
      </c>
      <c r="T163" s="168">
        <f t="shared" si="139"/>
        <v>7.8676970720909494E-3</v>
      </c>
      <c r="Z163" s="67">
        <f t="shared" si="140"/>
        <v>33723</v>
      </c>
      <c r="AA163" s="251">
        <f t="shared" si="141"/>
        <v>-8.7051751154718568E-2</v>
      </c>
      <c r="AB163" s="251">
        <f t="shared" si="142"/>
        <v>-0.1068322240179661</v>
      </c>
      <c r="AC163" s="251">
        <f t="shared" si="143"/>
        <v>-8.870003986521624E-2</v>
      </c>
      <c r="AD163" s="251"/>
      <c r="AE163" s="251">
        <f t="shared" si="144"/>
        <v>2.7168556731540793E-6</v>
      </c>
      <c r="AF163" s="288">
        <f t="shared" si="145"/>
        <v>44781.677000000142</v>
      </c>
      <c r="AG163" s="289"/>
      <c r="AH163" s="67">
        <f t="shared" si="146"/>
        <v>1.8132184152749864E-2</v>
      </c>
      <c r="AI163" s="67">
        <f t="shared" si="147"/>
        <v>0.79600259757855407</v>
      </c>
      <c r="AJ163" s="67">
        <f t="shared" si="148"/>
        <v>0.60606304887704987</v>
      </c>
      <c r="AK163" s="67">
        <f t="shared" si="149"/>
        <v>-0.16070206358599259</v>
      </c>
      <c r="AL163" s="67">
        <f t="shared" si="150"/>
        <v>-2.4743565784513306</v>
      </c>
      <c r="AM163" s="67">
        <f t="shared" si="151"/>
        <v>-2.8853998348315848</v>
      </c>
      <c r="AN163" s="251">
        <f t="shared" si="157"/>
        <v>3.990765585294819</v>
      </c>
      <c r="AO163" s="251">
        <f t="shared" si="157"/>
        <v>3.9907708004680686</v>
      </c>
      <c r="AP163" s="251">
        <f t="shared" si="157"/>
        <v>3.9907404011845609</v>
      </c>
      <c r="AQ163" s="251">
        <f t="shared" si="157"/>
        <v>3.9909176136171314</v>
      </c>
      <c r="AR163" s="251">
        <f t="shared" si="157"/>
        <v>3.9898850566234554</v>
      </c>
      <c r="AS163" s="251">
        <f t="shared" si="157"/>
        <v>3.9959185776870467</v>
      </c>
      <c r="AT163" s="251">
        <f t="shared" si="157"/>
        <v>3.9612251448661628</v>
      </c>
      <c r="AU163" s="251">
        <f t="shared" si="152"/>
        <v>4.1857264002654491</v>
      </c>
    </row>
    <row r="164" spans="1:48" ht="12.95" customHeight="1" x14ac:dyDescent="0.2">
      <c r="A164" s="308" t="s">
        <v>587</v>
      </c>
      <c r="B164" s="309" t="s">
        <v>115</v>
      </c>
      <c r="C164" s="310">
        <v>59810.638899999998</v>
      </c>
      <c r="D164" s="311">
        <v>2.0000000000000001E-4</v>
      </c>
      <c r="E164" s="168">
        <f t="shared" si="133"/>
        <v>33758.691935230127</v>
      </c>
      <c r="F164" s="39">
        <f t="shared" si="155"/>
        <v>33759</v>
      </c>
      <c r="G164" s="168">
        <f t="shared" si="135"/>
        <v>-8.9533320002374239E-2</v>
      </c>
      <c r="K164" s="168">
        <f t="shared" si="156"/>
        <v>-8.9533320002374239E-2</v>
      </c>
      <c r="O164" s="173">
        <f t="shared" ca="1" si="154"/>
        <v>-8.98440948896298E-2</v>
      </c>
      <c r="P164" s="193">
        <f t="shared" si="136"/>
        <v>0</v>
      </c>
      <c r="Q164" s="205">
        <f t="shared" si="137"/>
        <v>44792.138899999998</v>
      </c>
      <c r="R164" s="168">
        <f t="shared" si="138"/>
        <v>8.0162153906475474E-3</v>
      </c>
      <c r="S164" s="172">
        <v>1</v>
      </c>
      <c r="T164" s="168">
        <f t="shared" si="139"/>
        <v>8.0162153906475474E-3</v>
      </c>
      <c r="Z164" s="67">
        <f t="shared" si="140"/>
        <v>33759</v>
      </c>
      <c r="AA164" s="251">
        <f t="shared" si="141"/>
        <v>-8.7199024947189258E-2</v>
      </c>
      <c r="AB164" s="251">
        <f t="shared" si="142"/>
        <v>-0.107602515992844</v>
      </c>
      <c r="AC164" s="251">
        <f t="shared" si="143"/>
        <v>-8.9533320002374239E-2</v>
      </c>
      <c r="AD164" s="251"/>
      <c r="AE164" s="251">
        <f t="shared" si="144"/>
        <v>5.4489334046610568E-6</v>
      </c>
      <c r="AF164" s="288">
        <f t="shared" si="145"/>
        <v>44792.138899999998</v>
      </c>
      <c r="AG164" s="289"/>
      <c r="AH164" s="67">
        <f t="shared" si="146"/>
        <v>1.8069195990469755E-2</v>
      </c>
      <c r="AI164" s="67">
        <f t="shared" si="147"/>
        <v>0.79624083763457199</v>
      </c>
      <c r="AJ164" s="67">
        <f t="shared" si="148"/>
        <v>0.60488429022008205</v>
      </c>
      <c r="AK164" s="67">
        <f t="shared" si="149"/>
        <v>-0.16100402848262185</v>
      </c>
      <c r="AL164" s="67">
        <f t="shared" si="150"/>
        <v>-2.4728754749326849</v>
      </c>
      <c r="AM164" s="67">
        <f t="shared" si="151"/>
        <v>-2.8785085195686473</v>
      </c>
      <c r="AN164" s="251">
        <f t="shared" si="157"/>
        <v>3.9925621560914841</v>
      </c>
      <c r="AO164" s="251">
        <f t="shared" si="157"/>
        <v>3.9925673109756739</v>
      </c>
      <c r="AP164" s="251">
        <f t="shared" si="157"/>
        <v>3.9925372015933793</v>
      </c>
      <c r="AQ164" s="251">
        <f t="shared" si="157"/>
        <v>3.9927130833865903</v>
      </c>
      <c r="AR164" s="251">
        <f t="shared" si="157"/>
        <v>3.9916861808326884</v>
      </c>
      <c r="AS164" s="251">
        <f t="shared" si="157"/>
        <v>3.9976989602856978</v>
      </c>
      <c r="AT164" s="251">
        <f t="shared" si="157"/>
        <v>3.9630553908313355</v>
      </c>
      <c r="AU164" s="251">
        <f t="shared" si="152"/>
        <v>4.1878308527480197</v>
      </c>
    </row>
    <row r="165" spans="1:48" ht="12.95" customHeight="1" x14ac:dyDescent="0.2">
      <c r="A165" s="308" t="s">
        <v>587</v>
      </c>
      <c r="B165" s="309" t="s">
        <v>118</v>
      </c>
      <c r="C165" s="310">
        <v>59829.383199999997</v>
      </c>
      <c r="D165" s="311">
        <v>1E-4</v>
      </c>
      <c r="E165" s="168">
        <f t="shared" si="133"/>
        <v>33823.187013326962</v>
      </c>
      <c r="F165" s="39">
        <f t="shared" si="155"/>
        <v>33823.5</v>
      </c>
      <c r="G165" s="168">
        <f t="shared" si="135"/>
        <v>-9.0963780006859452E-2</v>
      </c>
      <c r="K165" s="168">
        <f t="shared" si="156"/>
        <v>-9.0963780006859452E-2</v>
      </c>
      <c r="O165" s="173">
        <f t="shared" ca="1" si="154"/>
        <v>-9.0092602719362813E-2</v>
      </c>
      <c r="P165" s="193">
        <f t="shared" si="136"/>
        <v>0</v>
      </c>
      <c r="Q165" s="205">
        <f t="shared" si="137"/>
        <v>44810.883199999997</v>
      </c>
      <c r="R165" s="168">
        <f t="shared" si="138"/>
        <v>8.2744092731363225E-3</v>
      </c>
      <c r="S165" s="172">
        <v>1</v>
      </c>
      <c r="T165" s="168">
        <f t="shared" si="139"/>
        <v>8.2744092731363225E-3</v>
      </c>
      <c r="Z165" s="67">
        <f t="shared" si="140"/>
        <v>33823.5</v>
      </c>
      <c r="AA165" s="251">
        <f t="shared" si="141"/>
        <v>-8.7463138806855148E-2</v>
      </c>
      <c r="AB165" s="251">
        <f t="shared" si="142"/>
        <v>-0.10891992916628379</v>
      </c>
      <c r="AC165" s="251">
        <f t="shared" si="143"/>
        <v>-9.0963780006859452E-2</v>
      </c>
      <c r="AD165" s="251"/>
      <c r="AE165" s="251">
        <f t="shared" si="144"/>
        <v>1.225448881116757E-5</v>
      </c>
      <c r="AF165" s="288">
        <f t="shared" si="145"/>
        <v>44810.883199999997</v>
      </c>
      <c r="AG165" s="289"/>
      <c r="AH165" s="67">
        <f t="shared" si="146"/>
        <v>1.7956149159424343E-2</v>
      </c>
      <c r="AI165" s="67">
        <f t="shared" si="147"/>
        <v>0.79666916074684324</v>
      </c>
      <c r="AJ165" s="67">
        <f t="shared" si="148"/>
        <v>0.60276725841142675</v>
      </c>
      <c r="AK165" s="67">
        <f t="shared" si="149"/>
        <v>-0.16154461688369773</v>
      </c>
      <c r="AL165" s="67">
        <f t="shared" si="150"/>
        <v>-2.4702196097374323</v>
      </c>
      <c r="AM165" s="67">
        <f t="shared" si="151"/>
        <v>-2.866224535932246</v>
      </c>
      <c r="AN165" s="251">
        <f t="shared" si="157"/>
        <v>3.995782358946379</v>
      </c>
      <c r="AO165" s="251">
        <f t="shared" si="157"/>
        <v>3.9957874068203787</v>
      </c>
      <c r="AP165" s="251">
        <f t="shared" si="157"/>
        <v>3.9957578136312848</v>
      </c>
      <c r="AQ165" s="251">
        <f t="shared" si="157"/>
        <v>3.9959313181978744</v>
      </c>
      <c r="AR165" s="251">
        <f t="shared" si="157"/>
        <v>3.994914554761571</v>
      </c>
      <c r="AS165" s="251">
        <f t="shared" si="157"/>
        <v>4.0008899670105871</v>
      </c>
      <c r="AT165" s="251">
        <f t="shared" si="157"/>
        <v>3.9663370718499147</v>
      </c>
      <c r="AU165" s="251">
        <f t="shared" si="152"/>
        <v>4.1916013301126247</v>
      </c>
    </row>
    <row r="166" spans="1:48" ht="12.95" customHeight="1" x14ac:dyDescent="0.2">
      <c r="A166" s="308" t="s">
        <v>587</v>
      </c>
      <c r="B166" s="309" t="s">
        <v>115</v>
      </c>
      <c r="C166" s="310">
        <v>59829.529900000001</v>
      </c>
      <c r="D166" s="311">
        <v>2.0000000000000001E-4</v>
      </c>
      <c r="E166" s="168">
        <f t="shared" si="133"/>
        <v>33823.691776265936</v>
      </c>
      <c r="F166" s="39">
        <f t="shared" si="155"/>
        <v>33824</v>
      </c>
      <c r="G166" s="168">
        <f t="shared" si="135"/>
        <v>-8.957951999764191E-2</v>
      </c>
      <c r="K166" s="168">
        <f t="shared" si="156"/>
        <v>-8.957951999764191E-2</v>
      </c>
      <c r="O166" s="173">
        <f t="shared" ca="1" si="154"/>
        <v>-9.0094529136647561E-2</v>
      </c>
      <c r="P166" s="193">
        <f t="shared" si="136"/>
        <v>0</v>
      </c>
      <c r="Q166" s="205">
        <f t="shared" si="137"/>
        <v>44811.029900000001</v>
      </c>
      <c r="R166" s="168">
        <f t="shared" si="138"/>
        <v>8.0244904030079261E-3</v>
      </c>
      <c r="S166" s="172">
        <v>1</v>
      </c>
      <c r="T166" s="168">
        <f t="shared" si="139"/>
        <v>8.0244904030079261E-3</v>
      </c>
      <c r="Z166" s="67">
        <f t="shared" si="140"/>
        <v>33824</v>
      </c>
      <c r="AA166" s="251">
        <f t="shared" si="141"/>
        <v>-8.7465187444863965E-2</v>
      </c>
      <c r="AB166" s="251">
        <f t="shared" si="142"/>
        <v>-0.10753479185842423</v>
      </c>
      <c r="AC166" s="251">
        <f t="shared" si="143"/>
        <v>-8.957951999764191E-2</v>
      </c>
      <c r="AD166" s="251"/>
      <c r="AE166" s="251">
        <f t="shared" si="144"/>
        <v>4.4704021437365013E-6</v>
      </c>
      <c r="AF166" s="288">
        <f t="shared" si="145"/>
        <v>44811.029900000001</v>
      </c>
      <c r="AG166" s="289"/>
      <c r="AH166" s="67">
        <f t="shared" si="146"/>
        <v>1.7955271860782312E-2</v>
      </c>
      <c r="AI166" s="67">
        <f t="shared" si="147"/>
        <v>0.79667248849093064</v>
      </c>
      <c r="AJ166" s="67">
        <f t="shared" si="148"/>
        <v>0.60275082177576433</v>
      </c>
      <c r="AK166" s="67">
        <f t="shared" si="149"/>
        <v>-0.16154880531598803</v>
      </c>
      <c r="AL166" s="67">
        <f t="shared" si="150"/>
        <v>-2.4701990104688702</v>
      </c>
      <c r="AM166" s="67">
        <f t="shared" si="151"/>
        <v>-2.8661296251004695</v>
      </c>
      <c r="AN166" s="251">
        <f t="shared" si="157"/>
        <v>3.9958073285274973</v>
      </c>
      <c r="AO166" s="251">
        <f t="shared" si="157"/>
        <v>3.9958123755770236</v>
      </c>
      <c r="AP166" s="251">
        <f t="shared" si="157"/>
        <v>3.9957827863732001</v>
      </c>
      <c r="AQ166" s="251">
        <f t="shared" si="157"/>
        <v>3.9959562725466524</v>
      </c>
      <c r="AR166" s="251">
        <f t="shared" si="157"/>
        <v>3.9949395877464098</v>
      </c>
      <c r="AS166" s="251">
        <f t="shared" si="157"/>
        <v>4.0009147093079145</v>
      </c>
      <c r="AT166" s="251">
        <f t="shared" si="157"/>
        <v>3.9663625237375864</v>
      </c>
      <c r="AU166" s="251">
        <f t="shared" si="152"/>
        <v>4.1916305586193268</v>
      </c>
    </row>
    <row r="167" spans="1:48" ht="12.95" customHeight="1" x14ac:dyDescent="0.2">
      <c r="A167" s="312" t="s">
        <v>589</v>
      </c>
      <c r="B167" s="313" t="s">
        <v>118</v>
      </c>
      <c r="C167" s="314">
        <v>59402.900900000001</v>
      </c>
      <c r="D167" s="315">
        <v>2.9999999999999997E-4</v>
      </c>
      <c r="E167" s="168">
        <f t="shared" ref="E167" si="158">(C167-C$7)/C$8</f>
        <v>32355.753753860379</v>
      </c>
      <c r="F167" s="39">
        <f t="shared" si="155"/>
        <v>32356.5</v>
      </c>
      <c r="O167" s="173">
        <f t="shared" ref="O167" ca="1" si="159">C$11+C$12*F167</f>
        <v>-8.4440494405900249E-2</v>
      </c>
      <c r="P167" s="193">
        <f t="shared" ref="P167" si="160">G$2+G$3*F167+G$4*F167^2+G$5*SIN(RADIANS(G$6*F167+G$7))</f>
        <v>0</v>
      </c>
      <c r="Q167" s="205">
        <f t="shared" ref="Q167" si="161">C167-15018.5</f>
        <v>44384.400900000001</v>
      </c>
      <c r="R167" s="168">
        <f>+(P167-AG168)^2</f>
        <v>4.7038070857857814E-2</v>
      </c>
      <c r="S167" s="172">
        <v>1</v>
      </c>
      <c r="T167" s="168">
        <f t="shared" ref="T167" si="162">+S167*R167</f>
        <v>4.7038070857857814E-2</v>
      </c>
      <c r="Z167" s="67">
        <f t="shared" ref="Z167" si="163">F167</f>
        <v>32356.5</v>
      </c>
      <c r="AA167" s="251">
        <f t="shared" ref="AA167" si="164">AB$3+AB$4*Z167+AB$5*Z167^2+AH167</f>
        <v>-8.1535918314174394E-2</v>
      </c>
      <c r="AB167" s="251">
        <f>IF(S167&lt;&gt;0,AG168-AH167, -9999)</f>
        <v>-0.23734763719419671</v>
      </c>
      <c r="AC167" s="251">
        <f>+AG168-P167</f>
        <v>-0.21688261999952374</v>
      </c>
      <c r="AD167" s="251"/>
      <c r="AE167" s="251">
        <f>+(AG168-AA167)^2*S167</f>
        <v>1.8318729657102947E-2</v>
      </c>
      <c r="AF167" s="288">
        <f t="shared" ref="AF167" si="165">+C167-15018.5</f>
        <v>44384.400900000001</v>
      </c>
      <c r="AG167" s="289"/>
      <c r="AH167" s="67">
        <f t="shared" ref="AH167" si="166">$AB$6*($AB$11/AI167*AJ167+$AB$12)</f>
        <v>2.0465017194672967E-2</v>
      </c>
      <c r="AI167" s="67">
        <f t="shared" ref="AI167" si="167">1+$AB$7*COS(AL167)</f>
        <v>0.78738922443320003</v>
      </c>
      <c r="AJ167" s="67">
        <f t="shared" ref="AJ167" si="168">SIN(AL167+RADIANS($AB$9))</f>
        <v>0.64931958275258805</v>
      </c>
      <c r="AK167" s="67">
        <f t="shared" si="149"/>
        <v>-0.14911992337839219</v>
      </c>
      <c r="AL167" s="67">
        <f t="shared" si="150"/>
        <v>-2.5299443382007381</v>
      </c>
      <c r="AM167" s="67">
        <f t="shared" si="151"/>
        <v>-3.1672701418642872</v>
      </c>
      <c r="AN167" s="251">
        <f t="shared" si="157"/>
        <v>3.9229557235491561</v>
      </c>
      <c r="AO167" s="251">
        <f t="shared" si="157"/>
        <v>3.922963510588473</v>
      </c>
      <c r="AP167" s="251">
        <f t="shared" si="157"/>
        <v>3.9229212751337577</v>
      </c>
      <c r="AQ167" s="251">
        <f t="shared" si="157"/>
        <v>3.923150373628264</v>
      </c>
      <c r="AR167" s="251">
        <f t="shared" si="157"/>
        <v>3.9219082946803372</v>
      </c>
      <c r="AS167" s="251">
        <f t="shared" si="157"/>
        <v>3.9286608194493113</v>
      </c>
      <c r="AT167" s="251">
        <f t="shared" si="157"/>
        <v>3.8924757469104598</v>
      </c>
      <c r="AU167" s="251">
        <f t="shared" ref="AU167" si="169">RADIANS($AB$9)+$AB$18*(F167-AB$15)</f>
        <v>4.1058448914478802</v>
      </c>
    </row>
    <row r="168" spans="1:48" ht="12.95" customHeight="1" x14ac:dyDescent="0.2">
      <c r="A168" s="316" t="s">
        <v>590</v>
      </c>
      <c r="B168" s="317" t="s">
        <v>118</v>
      </c>
      <c r="C168" s="245">
        <v>60145.587500000001</v>
      </c>
      <c r="D168" s="245">
        <v>2.0000000000000001E-4</v>
      </c>
      <c r="E168" s="168">
        <f t="shared" ref="E168:E170" si="170">(C168-C$7)/C$8</f>
        <v>34911.177550346576</v>
      </c>
      <c r="F168" s="39">
        <f t="shared" ref="F168:F170" si="171">ROUND(2*E168,0)/2+0.5</f>
        <v>34911.5</v>
      </c>
      <c r="G168" s="168">
        <f t="shared" ref="G168:G170" si="172">C168-(C$7+F168*C$8)</f>
        <v>-9.3714020003972109E-2</v>
      </c>
      <c r="K168" s="168">
        <f t="shared" ref="K168:K170" si="173">G168</f>
        <v>-9.3714020003972109E-2</v>
      </c>
      <c r="O168" s="173">
        <f t="shared" ref="O168:O170" ca="1" si="174">C$11+C$12*F168</f>
        <v>-9.428448673098333E-2</v>
      </c>
      <c r="P168" s="193">
        <f t="shared" ref="P168:P170" si="175">G$2+G$3*F168+G$4*F168^2+G$5*SIN(RADIANS(G$6*F168+G$7))</f>
        <v>0</v>
      </c>
      <c r="Q168" s="205">
        <f t="shared" ref="Q168:Q170" si="176">C168-15018.5</f>
        <v>45127.087500000001</v>
      </c>
      <c r="R168" s="168">
        <f t="shared" ref="R168:R170" si="177">+(P168-G168)^2</f>
        <v>8.7823175453048841E-3</v>
      </c>
      <c r="S168" s="172">
        <v>1</v>
      </c>
      <c r="T168" s="168">
        <f t="shared" ref="T168:T170" si="178">+S168*R168</f>
        <v>8.7823175453048841E-3</v>
      </c>
      <c r="Z168" s="67">
        <f t="shared" ref="Z168:Z170" si="179">F168</f>
        <v>34911.5</v>
      </c>
      <c r="AA168" s="251">
        <f t="shared" ref="AA168:AA170" si="180">AB$3+AB$4*Z168+AB$5*Z168^2+AH168</f>
        <v>-9.1965733008600489E-2</v>
      </c>
      <c r="AB168" s="251">
        <f t="shared" ref="AB168:AB170" si="181">IF(S168&lt;&gt;0,G168-AH168, -9999)</f>
        <v>-0.10972649864013234</v>
      </c>
      <c r="AC168" s="251">
        <f t="shared" ref="AC168:AC170" si="182">+G168-P168</f>
        <v>-9.3714020003972109E-2</v>
      </c>
      <c r="AD168" s="251"/>
      <c r="AE168" s="251">
        <f t="shared" ref="AE168:AE170" si="183">+(G168-AA168)^2*S168</f>
        <v>3.0565074181855272E-6</v>
      </c>
      <c r="AF168" s="288">
        <f t="shared" ref="AF168:AF170" si="184">+C168-15018.5</f>
        <v>45127.087500000001</v>
      </c>
      <c r="AG168" s="168">
        <f>C167-(C$7+F167*C$8)</f>
        <v>-0.21688261999952374</v>
      </c>
      <c r="AH168" s="67">
        <f t="shared" ref="AH168:AH170" si="185">$AB$6*($AB$11/AI168*AJ168+$AB$12)</f>
        <v>1.6012478636160229E-2</v>
      </c>
      <c r="AI168" s="67">
        <f t="shared" ref="AI168:AI170" si="186">1+$AB$7*COS(AL168)</f>
        <v>0.80418344961957822</v>
      </c>
      <c r="AJ168" s="67">
        <f t="shared" ref="AJ168:AJ170" si="187">SIN(AL168+RADIANS($AB$9))</f>
        <v>0.56606283515190348</v>
      </c>
      <c r="AK168" s="67">
        <f t="shared" ref="AK168:AK170" si="188">$AB$7*SIN(AL168)</f>
        <v>-0.17057541450222391</v>
      </c>
      <c r="AL168" s="67">
        <f t="shared" ref="AL168:AL170" si="189">2*ATAN(AM168)</f>
        <v>-2.4249768880298128</v>
      </c>
      <c r="AM168" s="67">
        <f t="shared" ref="AM168:AM170" si="190">SQRT((1+$AB$7)/(1-$AB$7))*TAN(AN168/2)</f>
        <v>-2.6704250258829356</v>
      </c>
      <c r="AN168" s="251">
        <f t="shared" ref="AN168:AN170" si="191">$AU168+$AB$7*SIN(AO168)</f>
        <v>4.0503691299914664</v>
      </c>
      <c r="AO168" s="251">
        <f t="shared" ref="AO168:AO170" si="192">$AU168+$AB$7*SIN(AP168)</f>
        <v>4.0503725708388263</v>
      </c>
      <c r="AP168" s="251">
        <f t="shared" ref="AP168:AP170" si="193">$AU168+$AB$7*SIN(AQ168)</f>
        <v>4.0503510166806995</v>
      </c>
      <c r="AQ168" s="251">
        <f t="shared" ref="AQ168:AQ170" si="194">$AU168+$AB$7*SIN(AR168)</f>
        <v>4.0504860460816667</v>
      </c>
      <c r="AR168" s="251">
        <f t="shared" ref="AR168:AR170" si="195">$AU168+$AB$7*SIN(AS168)</f>
        <v>4.0496405186187872</v>
      </c>
      <c r="AS168" s="251">
        <f t="shared" ref="AS168:AS170" si="196">$AU168+$AB$7*SIN(AT168)</f>
        <v>4.0549502619378925</v>
      </c>
      <c r="AT168" s="251">
        <f t="shared" ref="AT168:AT170" si="197">$AU168+$AB$7*SIN(AU168)</f>
        <v>4.0221811659983437</v>
      </c>
      <c r="AU168" s="251">
        <f t="shared" ref="AU168:AU170" si="198">RADIANS($AB$9)+$AB$18*(F168-AB$15)</f>
        <v>4.2552025606969757</v>
      </c>
    </row>
    <row r="169" spans="1:48" ht="12.95" customHeight="1" x14ac:dyDescent="0.2">
      <c r="A169" s="316" t="s">
        <v>590</v>
      </c>
      <c r="B169" s="317" t="s">
        <v>115</v>
      </c>
      <c r="C169" s="245">
        <v>60146.604099999997</v>
      </c>
      <c r="D169" s="245">
        <v>1E-4</v>
      </c>
      <c r="E169" s="168">
        <f t="shared" si="170"/>
        <v>34914.675450849281</v>
      </c>
      <c r="F169" s="39">
        <f t="shared" si="171"/>
        <v>34915</v>
      </c>
      <c r="G169" s="168">
        <f t="shared" si="172"/>
        <v>-9.4324200006667525E-2</v>
      </c>
      <c r="K169" s="168">
        <f t="shared" si="173"/>
        <v>-9.4324200006667525E-2</v>
      </c>
      <c r="O169" s="173">
        <f t="shared" ca="1" si="174"/>
        <v>-9.4297971651976592E-2</v>
      </c>
      <c r="P169" s="193">
        <f t="shared" si="175"/>
        <v>0</v>
      </c>
      <c r="Q169" s="205">
        <f t="shared" si="176"/>
        <v>45128.104099999997</v>
      </c>
      <c r="R169" s="168">
        <f t="shared" si="177"/>
        <v>8.8970547068978178E-3</v>
      </c>
      <c r="S169" s="172">
        <v>1</v>
      </c>
      <c r="T169" s="168">
        <f t="shared" si="178"/>
        <v>8.8970547068978178E-3</v>
      </c>
      <c r="Z169" s="67">
        <f t="shared" si="179"/>
        <v>34915</v>
      </c>
      <c r="AA169" s="251">
        <f t="shared" si="180"/>
        <v>-9.1980360333377087E-2</v>
      </c>
      <c r="AB169" s="251">
        <f t="shared" si="181"/>
        <v>-0.11033031572523506</v>
      </c>
      <c r="AC169" s="251">
        <f t="shared" si="182"/>
        <v>-9.4324200006667525E-2</v>
      </c>
      <c r="AD169" s="251"/>
      <c r="AE169" s="251">
        <f t="shared" si="183"/>
        <v>5.4935844140902258E-6</v>
      </c>
      <c r="AF169" s="288">
        <f t="shared" si="184"/>
        <v>45128.104099999997</v>
      </c>
      <c r="AG169" s="289"/>
      <c r="AH169" s="67">
        <f t="shared" si="185"/>
        <v>1.600611571856754E-2</v>
      </c>
      <c r="AI169" s="67">
        <f t="shared" si="186"/>
        <v>0.80420851464932031</v>
      </c>
      <c r="AJ169" s="67">
        <f t="shared" si="187"/>
        <v>0.56594170421208889</v>
      </c>
      <c r="AK169" s="67">
        <f t="shared" si="188"/>
        <v>-0.17060418429706919</v>
      </c>
      <c r="AL169" s="67">
        <f t="shared" si="189"/>
        <v>-2.4248299564443063</v>
      </c>
      <c r="AM169" s="67">
        <f t="shared" si="190"/>
        <v>-2.6698277802156833</v>
      </c>
      <c r="AN169" s="251">
        <f t="shared" si="191"/>
        <v>4.0505455677923958</v>
      </c>
      <c r="AO169" s="251">
        <f t="shared" si="192"/>
        <v>4.0505490040767222</v>
      </c>
      <c r="AP169" s="251">
        <f t="shared" si="193"/>
        <v>4.0505274736275698</v>
      </c>
      <c r="AQ169" s="251">
        <f t="shared" si="194"/>
        <v>4.0506623850411279</v>
      </c>
      <c r="AR169" s="251">
        <f t="shared" si="195"/>
        <v>4.0498174050134068</v>
      </c>
      <c r="AS169" s="251">
        <f t="shared" si="196"/>
        <v>4.0551249124119728</v>
      </c>
      <c r="AT169" s="251">
        <f t="shared" si="197"/>
        <v>4.0223623162073157</v>
      </c>
      <c r="AU169" s="251">
        <f t="shared" si="198"/>
        <v>4.2554071602438919</v>
      </c>
      <c r="AV169" s="251"/>
    </row>
    <row r="170" spans="1:48" ht="12.95" customHeight="1" x14ac:dyDescent="0.2">
      <c r="A170" s="316" t="s">
        <v>590</v>
      </c>
      <c r="B170" s="317" t="s">
        <v>118</v>
      </c>
      <c r="C170" s="245">
        <v>60156.631099999999</v>
      </c>
      <c r="D170" s="245">
        <v>1E-4</v>
      </c>
      <c r="E170" s="168">
        <f t="shared" si="170"/>
        <v>34949.176186970508</v>
      </c>
      <c r="F170" s="39">
        <f t="shared" si="171"/>
        <v>34949.5</v>
      </c>
      <c r="G170" s="168">
        <f t="shared" si="172"/>
        <v>-9.4110260004526936E-2</v>
      </c>
      <c r="K170" s="168">
        <f t="shared" si="173"/>
        <v>-9.4110260004526936E-2</v>
      </c>
      <c r="O170" s="173">
        <f t="shared" ca="1" si="174"/>
        <v>-9.4430894444624491E-2</v>
      </c>
      <c r="P170" s="193">
        <f t="shared" si="175"/>
        <v>0</v>
      </c>
      <c r="Q170" s="205">
        <f t="shared" si="176"/>
        <v>45138.131099999999</v>
      </c>
      <c r="R170" s="168">
        <f t="shared" si="177"/>
        <v>8.8567410381196615E-3</v>
      </c>
      <c r="S170" s="172">
        <v>1</v>
      </c>
      <c r="T170" s="168">
        <f t="shared" si="178"/>
        <v>8.8567410381196615E-3</v>
      </c>
      <c r="Z170" s="67">
        <f t="shared" si="179"/>
        <v>34949.5</v>
      </c>
      <c r="AA170" s="251">
        <f t="shared" si="180"/>
        <v>-9.2124592401365668E-2</v>
      </c>
      <c r="AB170" s="251">
        <f t="shared" si="181"/>
        <v>-0.11005361827632154</v>
      </c>
      <c r="AC170" s="251">
        <f t="shared" si="182"/>
        <v>-9.4110260004526936E-2</v>
      </c>
      <c r="AD170" s="251"/>
      <c r="AE170" s="251">
        <f t="shared" si="183"/>
        <v>3.9428758302442129E-6</v>
      </c>
      <c r="AF170" s="288">
        <f t="shared" si="184"/>
        <v>45138.131099999999</v>
      </c>
      <c r="AG170" s="289"/>
      <c r="AH170" s="67">
        <f t="shared" si="185"/>
        <v>1.5943358271794602E-2</v>
      </c>
      <c r="AI170" s="67">
        <f t="shared" si="186"/>
        <v>0.80445589414850927</v>
      </c>
      <c r="AJ170" s="67">
        <f t="shared" si="187"/>
        <v>0.56474664105464589</v>
      </c>
      <c r="AK170" s="67">
        <f t="shared" si="188"/>
        <v>-0.17088767100711136</v>
      </c>
      <c r="AL170" s="67">
        <f t="shared" si="189"/>
        <v>-2.4233811403037495</v>
      </c>
      <c r="AM170" s="67">
        <f t="shared" si="190"/>
        <v>-2.6639511702352041</v>
      </c>
      <c r="AN170" s="251">
        <f t="shared" si="191"/>
        <v>4.0522850348557951</v>
      </c>
      <c r="AO170" s="251">
        <f t="shared" si="192"/>
        <v>4.0522884263689987</v>
      </c>
      <c r="AP170" s="251">
        <f t="shared" si="193"/>
        <v>4.0522671288527912</v>
      </c>
      <c r="AQ170" s="251">
        <f t="shared" si="194"/>
        <v>4.0524008794903601</v>
      </c>
      <c r="AR170" s="251">
        <f t="shared" si="195"/>
        <v>4.0515612931105496</v>
      </c>
      <c r="AS170" s="251">
        <f t="shared" si="196"/>
        <v>4.0568467327945186</v>
      </c>
      <c r="AT170" s="251">
        <f t="shared" si="197"/>
        <v>4.0241484618685979</v>
      </c>
      <c r="AU170" s="251">
        <f t="shared" si="198"/>
        <v>4.2574239272063554</v>
      </c>
    </row>
    <row r="171" spans="1:48" ht="12.95" customHeight="1" x14ac:dyDescent="0.2">
      <c r="A171" s="308" t="s">
        <v>592</v>
      </c>
      <c r="B171" s="306" t="s">
        <v>118</v>
      </c>
      <c r="C171" s="319">
        <v>60139.771999999997</v>
      </c>
      <c r="D171" s="319">
        <v>5.9999999999999995E-4</v>
      </c>
      <c r="E171" s="168">
        <f t="shared" ref="E171:E175" si="199">(C171-C$7)/C$8</f>
        <v>34891.167673921613</v>
      </c>
      <c r="F171" s="39">
        <f t="shared" ref="F171:F175" si="200">ROUND(2*E171,0)/2+0.5</f>
        <v>34891.5</v>
      </c>
      <c r="G171" s="168">
        <f t="shared" ref="G171:G175" si="201">C171-(C$7+F171*C$8)</f>
        <v>-9.6584420003637206E-2</v>
      </c>
      <c r="K171" s="168">
        <f t="shared" ref="K171:K175" si="202">G171</f>
        <v>-9.6584420003637206E-2</v>
      </c>
      <c r="O171" s="173">
        <f t="shared" ref="O171:O175" ca="1" si="203">C$11+C$12*F171</f>
        <v>-9.4207430039593254E-2</v>
      </c>
      <c r="P171" s="193">
        <f t="shared" ref="P171:P175" si="204">G$2+G$3*F171+G$4*F171^2+G$5*SIN(RADIANS(G$6*F171+G$7))</f>
        <v>0</v>
      </c>
      <c r="Q171" s="205">
        <f t="shared" ref="Q171:Q175" si="205">C171-15018.5</f>
        <v>45121.271999999997</v>
      </c>
      <c r="R171" s="168">
        <f t="shared" ref="R171:R175" si="206">+(P171-G171)^2</f>
        <v>9.3285501874389946E-3</v>
      </c>
      <c r="S171" s="172">
        <v>1</v>
      </c>
      <c r="T171" s="168">
        <f t="shared" ref="T171:T175" si="207">+S171*R171</f>
        <v>9.3285501874389946E-3</v>
      </c>
      <c r="Z171" s="67">
        <f t="shared" ref="Z171:Z175" si="208">F171</f>
        <v>34891.5</v>
      </c>
      <c r="AA171" s="251">
        <f t="shared" ref="AA171:AA175" si="209">AB$3+AB$4*Z171+AB$5*Z171^2+AH171</f>
        <v>-9.1882165672072594E-2</v>
      </c>
      <c r="AB171" s="251">
        <f t="shared" ref="AB171:AB175" si="210">IF(S171&lt;&gt;0,G171-AH171, -9999)</f>
        <v>-0.11263324480013522</v>
      </c>
      <c r="AC171" s="251">
        <f t="shared" ref="AC171:AC175" si="211">+G171-P171</f>
        <v>-9.6584420003637206E-2</v>
      </c>
      <c r="AD171" s="251"/>
      <c r="AE171" s="251">
        <f t="shared" ref="AE171:AE175" si="212">+(G171-AA171)^2*S171</f>
        <v>2.2111195798718156E-5</v>
      </c>
      <c r="AF171" s="288">
        <f t="shared" ref="AF171:AF175" si="213">+C171-15018.5</f>
        <v>45121.271999999997</v>
      </c>
      <c r="AG171" s="289"/>
      <c r="AH171" s="67">
        <f t="shared" ref="AH171:AH175" si="214">$AB$6*($AB$11/AI171*AJ171+$AB$12)</f>
        <v>1.6048824796498013E-2</v>
      </c>
      <c r="AI171" s="67">
        <f t="shared" ref="AI171:AI175" si="215">1+$AB$7*COS(AL171)</f>
        <v>0.80404033191631974</v>
      </c>
      <c r="AJ171" s="67">
        <f t="shared" ref="AJ171:AJ175" si="216">SIN(AL171+RADIANS($AB$9))</f>
        <v>0.56675463276312421</v>
      </c>
      <c r="AK171" s="67">
        <f t="shared" ref="AK171:AK175" si="217">$AB$7*SIN(AL171)</f>
        <v>-0.17041097945856548</v>
      </c>
      <c r="AL171" s="67">
        <f t="shared" ref="AL171:AL175" si="218">2*ATAN(AM171)</f>
        <v>-2.4258163214933717</v>
      </c>
      <c r="AM171" s="67">
        <f t="shared" ref="AM171:AM175" si="219">SQRT((1+$AB$7)/(1-$AB$7))*TAN(AN171/2)</f>
        <v>-2.6738416435259187</v>
      </c>
      <c r="AN171" s="251">
        <f t="shared" ref="AN171:AN175" si="220">$AU171+$AB$7*SIN(AO171)</f>
        <v>4.0493610194148104</v>
      </c>
      <c r="AO171" s="251">
        <f t="shared" ref="AO171:AO175" si="221">$AU171+$AB$7*SIN(AP171)</f>
        <v>4.0493644864110303</v>
      </c>
      <c r="AP171" s="251">
        <f t="shared" ref="AP171:AP175" si="222">$AU171+$AB$7*SIN(AQ171)</f>
        <v>4.0493427964975286</v>
      </c>
      <c r="AQ171" s="251">
        <f t="shared" ref="AQ171:AQ175" si="223">$AU171+$AB$7*SIN(AR171)</f>
        <v>4.0494785009119045</v>
      </c>
      <c r="AR171" s="251">
        <f t="shared" ref="AR171:AR175" si="224">$AU171+$AB$7*SIN(AS171)</f>
        <v>4.048629844376328</v>
      </c>
      <c r="AS171" s="251">
        <f t="shared" ref="AS171:AS175" si="225">$AU171+$AB$7*SIN(AT171)</f>
        <v>4.0539523542875342</v>
      </c>
      <c r="AT171" s="251">
        <f t="shared" ref="AT171:AT175" si="226">$AU171+$AB$7*SIN(AU171)</f>
        <v>4.0211462090446517</v>
      </c>
      <c r="AU171" s="251">
        <f t="shared" ref="AU171:AU175" si="227">RADIANS($AB$9)+$AB$18*(F171-AB$15)</f>
        <v>4.2540334204288808</v>
      </c>
    </row>
    <row r="172" spans="1:48" ht="12.95" customHeight="1" x14ac:dyDescent="0.2">
      <c r="A172" s="308" t="s">
        <v>592</v>
      </c>
      <c r="B172" s="306" t="s">
        <v>115</v>
      </c>
      <c r="C172" s="319">
        <v>60163.460500000001</v>
      </c>
      <c r="D172" s="319">
        <v>1E-4</v>
      </c>
      <c r="E172" s="168">
        <f t="shared" si="199"/>
        <v>34972.674673782749</v>
      </c>
      <c r="F172" s="39">
        <f t="shared" si="200"/>
        <v>34973</v>
      </c>
      <c r="G172" s="168">
        <f t="shared" si="201"/>
        <v>-9.4550039997557178E-2</v>
      </c>
      <c r="K172" s="168">
        <f t="shared" si="202"/>
        <v>-9.4550039997557178E-2</v>
      </c>
      <c r="O172" s="173">
        <f t="shared" ca="1" si="203"/>
        <v>-9.4521436057007829E-2</v>
      </c>
      <c r="P172" s="193">
        <f t="shared" si="204"/>
        <v>0</v>
      </c>
      <c r="Q172" s="205">
        <f t="shared" si="205"/>
        <v>45144.960500000001</v>
      </c>
      <c r="R172" s="168">
        <f t="shared" si="206"/>
        <v>8.9397100635396614E-3</v>
      </c>
      <c r="S172" s="172">
        <v>1</v>
      </c>
      <c r="T172" s="168">
        <f t="shared" si="207"/>
        <v>8.9397100635396614E-3</v>
      </c>
      <c r="Z172" s="67">
        <f t="shared" si="208"/>
        <v>34973</v>
      </c>
      <c r="AA172" s="251">
        <f t="shared" si="209"/>
        <v>-9.2222887757994532E-2</v>
      </c>
      <c r="AB172" s="251">
        <f t="shared" si="210"/>
        <v>-0.11045061174086009</v>
      </c>
      <c r="AC172" s="251">
        <f t="shared" si="211"/>
        <v>-9.4550039997557178E-2</v>
      </c>
      <c r="AD172" s="251"/>
      <c r="AE172" s="251">
        <f t="shared" si="212"/>
        <v>5.4156375461014414E-6</v>
      </c>
      <c r="AF172" s="288">
        <f t="shared" si="213"/>
        <v>45144.960500000001</v>
      </c>
      <c r="AG172" s="289"/>
      <c r="AH172" s="67">
        <f t="shared" si="214"/>
        <v>1.5900571743302904E-2</v>
      </c>
      <c r="AI172" s="67">
        <f t="shared" si="215"/>
        <v>0.80462472145282438</v>
      </c>
      <c r="AJ172" s="67">
        <f t="shared" si="216"/>
        <v>0.56393151183821899</v>
      </c>
      <c r="AK172" s="67">
        <f t="shared" si="217"/>
        <v>-0.17108066509137515</v>
      </c>
      <c r="AL172" s="67">
        <f t="shared" si="218"/>
        <v>-2.4223937547900789</v>
      </c>
      <c r="AM172" s="67">
        <f t="shared" si="219"/>
        <v>-2.6599591696162359</v>
      </c>
      <c r="AN172" s="251">
        <f t="shared" si="220"/>
        <v>4.0534701957802062</v>
      </c>
      <c r="AO172" s="251">
        <f t="shared" si="221"/>
        <v>4.053473557012568</v>
      </c>
      <c r="AP172" s="251">
        <f t="shared" si="222"/>
        <v>4.0534524173591224</v>
      </c>
      <c r="AQ172" s="251">
        <f t="shared" si="223"/>
        <v>4.053585379668351</v>
      </c>
      <c r="AR172" s="251">
        <f t="shared" si="224"/>
        <v>4.0527494645512068</v>
      </c>
      <c r="AS172" s="251">
        <f t="shared" si="225"/>
        <v>4.0580198438309401</v>
      </c>
      <c r="AT172" s="251">
        <f t="shared" si="226"/>
        <v>4.0253656550152348</v>
      </c>
      <c r="AU172" s="251">
        <f t="shared" si="227"/>
        <v>4.2587976670213665</v>
      </c>
    </row>
    <row r="173" spans="1:48" ht="12.95" customHeight="1" x14ac:dyDescent="0.2">
      <c r="A173" s="308" t="s">
        <v>592</v>
      </c>
      <c r="B173" s="306" t="s">
        <v>118</v>
      </c>
      <c r="C173" s="319">
        <v>60163.606399999997</v>
      </c>
      <c r="D173" s="319">
        <v>1E-4</v>
      </c>
      <c r="E173" s="168">
        <f t="shared" si="199"/>
        <v>34973.176684094906</v>
      </c>
      <c r="F173" s="39">
        <f t="shared" si="200"/>
        <v>34973.5</v>
      </c>
      <c r="G173" s="168">
        <f t="shared" si="201"/>
        <v>-9.3965780004509725E-2</v>
      </c>
      <c r="K173" s="168">
        <f t="shared" si="202"/>
        <v>-9.3965780004509725E-2</v>
      </c>
      <c r="O173" s="173">
        <f t="shared" ca="1" si="203"/>
        <v>-9.4523362474292577E-2</v>
      </c>
      <c r="P173" s="193">
        <f t="shared" si="204"/>
        <v>0</v>
      </c>
      <c r="Q173" s="205">
        <f t="shared" si="205"/>
        <v>45145.106399999997</v>
      </c>
      <c r="R173" s="168">
        <f t="shared" si="206"/>
        <v>8.8295678118559193E-3</v>
      </c>
      <c r="S173" s="172">
        <v>1</v>
      </c>
      <c r="T173" s="168">
        <f t="shared" si="207"/>
        <v>8.8295678118559193E-3</v>
      </c>
      <c r="Z173" s="67">
        <f t="shared" si="208"/>
        <v>34973.5</v>
      </c>
      <c r="AA173" s="251">
        <f t="shared" si="209"/>
        <v>-9.2224979591336881E-2</v>
      </c>
      <c r="AB173" s="251">
        <f t="shared" si="210"/>
        <v>-0.10986544105569154</v>
      </c>
      <c r="AC173" s="251">
        <f t="shared" si="211"/>
        <v>-9.3965780004509725E-2</v>
      </c>
      <c r="AD173" s="251"/>
      <c r="AE173" s="251">
        <f t="shared" si="212"/>
        <v>3.0303860785027436E-6</v>
      </c>
      <c r="AF173" s="288">
        <f t="shared" si="213"/>
        <v>45145.106399999997</v>
      </c>
      <c r="AG173" s="289"/>
      <c r="AH173" s="67">
        <f t="shared" si="214"/>
        <v>1.5899661051181815E-2</v>
      </c>
      <c r="AI173" s="67">
        <f t="shared" si="215"/>
        <v>0.80462831636362198</v>
      </c>
      <c r="AJ173" s="67">
        <f t="shared" si="216"/>
        <v>0.56391415896831398</v>
      </c>
      <c r="AK173" s="67">
        <f t="shared" si="217"/>
        <v>-0.17108477041683393</v>
      </c>
      <c r="AL173" s="67">
        <f t="shared" si="218"/>
        <v>-2.4223727420843848</v>
      </c>
      <c r="AM173" s="67">
        <f t="shared" si="219"/>
        <v>-2.6598743291663203</v>
      </c>
      <c r="AN173" s="251">
        <f t="shared" si="220"/>
        <v>4.0534954146724393</v>
      </c>
      <c r="AO173" s="251">
        <f t="shared" si="221"/>
        <v>4.0534987752624234</v>
      </c>
      <c r="AP173" s="251">
        <f t="shared" si="222"/>
        <v>4.0534776389606897</v>
      </c>
      <c r="AQ173" s="251">
        <f t="shared" si="223"/>
        <v>4.0536105845177346</v>
      </c>
      <c r="AR173" s="251">
        <f t="shared" si="224"/>
        <v>4.0527747474884261</v>
      </c>
      <c r="AS173" s="251">
        <f t="shared" si="225"/>
        <v>4.0580448060829033</v>
      </c>
      <c r="AT173" s="251">
        <f t="shared" si="226"/>
        <v>4.0253915575268469</v>
      </c>
      <c r="AU173" s="251">
        <f t="shared" si="227"/>
        <v>4.2588268955280686</v>
      </c>
    </row>
    <row r="174" spans="1:48" ht="12.95" customHeight="1" x14ac:dyDescent="0.2">
      <c r="A174" s="308" t="s">
        <v>592</v>
      </c>
      <c r="B174" s="306" t="s">
        <v>115</v>
      </c>
      <c r="C174" s="319">
        <v>60168.401299999998</v>
      </c>
      <c r="D174" s="319">
        <v>1E-4</v>
      </c>
      <c r="E174" s="168">
        <f t="shared" si="199"/>
        <v>34989.674896883145</v>
      </c>
      <c r="F174" s="39">
        <f t="shared" si="200"/>
        <v>34990</v>
      </c>
      <c r="G174" s="168">
        <f t="shared" si="201"/>
        <v>-9.448520000296412E-2</v>
      </c>
      <c r="K174" s="168">
        <f t="shared" si="202"/>
        <v>-9.448520000296412E-2</v>
      </c>
      <c r="O174" s="173">
        <f t="shared" ca="1" si="203"/>
        <v>-9.4586934244689391E-2</v>
      </c>
      <c r="P174" s="193">
        <f t="shared" si="204"/>
        <v>0</v>
      </c>
      <c r="Q174" s="205">
        <f t="shared" si="205"/>
        <v>45149.901299999998</v>
      </c>
      <c r="R174" s="168">
        <f t="shared" si="206"/>
        <v>8.9274530196001307E-3</v>
      </c>
      <c r="S174" s="172">
        <v>1</v>
      </c>
      <c r="T174" s="168">
        <f t="shared" si="207"/>
        <v>8.9274530196001307E-3</v>
      </c>
      <c r="Z174" s="67">
        <f t="shared" si="208"/>
        <v>34990</v>
      </c>
      <c r="AA174" s="251">
        <f t="shared" si="209"/>
        <v>-9.2294020436828245E-2</v>
      </c>
      <c r="AB174" s="251">
        <f t="shared" si="210"/>
        <v>-0.11035480026079572</v>
      </c>
      <c r="AC174" s="251">
        <f t="shared" si="211"/>
        <v>-9.448520000296412E-2</v>
      </c>
      <c r="AD174" s="251"/>
      <c r="AE174" s="251">
        <f t="shared" si="212"/>
        <v>4.8012678910514045E-6</v>
      </c>
      <c r="AF174" s="288">
        <f t="shared" si="213"/>
        <v>45149.901299999998</v>
      </c>
      <c r="AG174" s="289"/>
      <c r="AH174" s="67">
        <f t="shared" si="214"/>
        <v>1.5869600257831597E-2</v>
      </c>
      <c r="AI174" s="67">
        <f t="shared" si="215"/>
        <v>0.80474701484565003</v>
      </c>
      <c r="AJ174" s="67">
        <f t="shared" si="216"/>
        <v>0.56334128756589175</v>
      </c>
      <c r="AK174" s="67">
        <f t="shared" si="217"/>
        <v>-0.17122022434224571</v>
      </c>
      <c r="AL174" s="67">
        <f t="shared" si="218"/>
        <v>-2.4216792174260373</v>
      </c>
      <c r="AM174" s="67">
        <f t="shared" si="219"/>
        <v>-2.657076827277419</v>
      </c>
      <c r="AN174" s="251">
        <f t="shared" si="220"/>
        <v>4.0543277013398473</v>
      </c>
      <c r="AO174" s="251">
        <f t="shared" si="221"/>
        <v>4.0543310407756454</v>
      </c>
      <c r="AP174" s="251">
        <f t="shared" si="222"/>
        <v>4.054310014914992</v>
      </c>
      <c r="AQ174" s="251">
        <f t="shared" si="223"/>
        <v>4.0544424081369987</v>
      </c>
      <c r="AR174" s="251">
        <f t="shared" si="224"/>
        <v>4.0536091474321694</v>
      </c>
      <c r="AS174" s="251">
        <f t="shared" si="225"/>
        <v>4.0588686175786757</v>
      </c>
      <c r="AT174" s="251">
        <f t="shared" si="226"/>
        <v>4.0262464523045418</v>
      </c>
      <c r="AU174" s="251">
        <f t="shared" si="227"/>
        <v>4.2597914362492473</v>
      </c>
    </row>
    <row r="175" spans="1:48" ht="12.95" customHeight="1" x14ac:dyDescent="0.2">
      <c r="A175" s="308" t="s">
        <v>592</v>
      </c>
      <c r="B175" s="306" t="s">
        <v>118</v>
      </c>
      <c r="C175" s="319">
        <v>60170.581400000003</v>
      </c>
      <c r="D175" s="319">
        <v>1E-4</v>
      </c>
      <c r="E175" s="168">
        <f t="shared" si="199"/>
        <v>34997.176148984276</v>
      </c>
      <c r="F175" s="39">
        <f t="shared" si="200"/>
        <v>34997.5</v>
      </c>
      <c r="G175" s="168">
        <f t="shared" si="201"/>
        <v>-9.4121299996913876E-2</v>
      </c>
      <c r="K175" s="168">
        <f t="shared" si="202"/>
        <v>-9.4121299996913876E-2</v>
      </c>
      <c r="O175" s="173">
        <f t="shared" ca="1" si="203"/>
        <v>-9.4615830503960691E-2</v>
      </c>
      <c r="P175" s="193">
        <f t="shared" si="204"/>
        <v>0</v>
      </c>
      <c r="Q175" s="205">
        <f t="shared" si="205"/>
        <v>45152.081400000003</v>
      </c>
      <c r="R175" s="168">
        <f t="shared" si="206"/>
        <v>8.8588191131090607E-3</v>
      </c>
      <c r="S175" s="172">
        <v>1</v>
      </c>
      <c r="T175" s="168">
        <f t="shared" si="207"/>
        <v>8.8588191131090607E-3</v>
      </c>
      <c r="Z175" s="67">
        <f t="shared" si="208"/>
        <v>34997.5</v>
      </c>
      <c r="AA175" s="251">
        <f t="shared" si="209"/>
        <v>-9.2325409276129186E-2</v>
      </c>
      <c r="AB175" s="251">
        <f t="shared" si="210"/>
        <v>-0.10997723115583391</v>
      </c>
      <c r="AC175" s="251">
        <f t="shared" si="211"/>
        <v>-9.4121299996913876E-2</v>
      </c>
      <c r="AD175" s="251"/>
      <c r="AE175" s="251">
        <f t="shared" si="212"/>
        <v>3.2252234810005544E-6</v>
      </c>
      <c r="AF175" s="288">
        <f t="shared" si="213"/>
        <v>45152.081400000003</v>
      </c>
      <c r="AG175" s="289"/>
      <c r="AH175" s="67">
        <f t="shared" si="214"/>
        <v>1.5855931158920034E-2</v>
      </c>
      <c r="AI175" s="67">
        <f t="shared" si="215"/>
        <v>0.80480101133857074</v>
      </c>
      <c r="AJ175" s="67">
        <f t="shared" si="216"/>
        <v>0.56308074597250324</v>
      </c>
      <c r="AK175" s="67">
        <f t="shared" si="217"/>
        <v>-0.17128178029507102</v>
      </c>
      <c r="AL175" s="67">
        <f t="shared" si="218"/>
        <v>-2.4213639112862642</v>
      </c>
      <c r="AM175" s="67">
        <f t="shared" si="219"/>
        <v>-2.6558066665610882</v>
      </c>
      <c r="AN175" s="251">
        <f t="shared" si="220"/>
        <v>4.0547060540545852</v>
      </c>
      <c r="AO175" s="251">
        <f t="shared" si="221"/>
        <v>4.0547093839032531</v>
      </c>
      <c r="AP175" s="251">
        <f t="shared" si="222"/>
        <v>4.0546884081368608</v>
      </c>
      <c r="AQ175" s="251">
        <f t="shared" si="223"/>
        <v>4.0548205506107253</v>
      </c>
      <c r="AR175" s="251">
        <f t="shared" si="224"/>
        <v>4.0539884605902019</v>
      </c>
      <c r="AS175" s="251">
        <f t="shared" si="225"/>
        <v>4.0592431140755512</v>
      </c>
      <c r="AT175" s="251">
        <f t="shared" si="226"/>
        <v>4.0266351126604913</v>
      </c>
      <c r="AU175" s="251">
        <f t="shared" si="227"/>
        <v>4.2602298638497826</v>
      </c>
    </row>
    <row r="176" spans="1:48" ht="12.95" customHeight="1" x14ac:dyDescent="0.2">
      <c r="A176" s="216"/>
      <c r="B176" s="216"/>
      <c r="C176" s="218"/>
      <c r="D176" s="218"/>
      <c r="AA176" s="251"/>
      <c r="AB176" s="251"/>
      <c r="AC176" s="251"/>
      <c r="AD176" s="251"/>
      <c r="AE176" s="251"/>
      <c r="AF176" s="288"/>
      <c r="AG176" s="289"/>
      <c r="AN176" s="251"/>
      <c r="AO176" s="251"/>
      <c r="AP176" s="251"/>
      <c r="AQ176" s="251"/>
      <c r="AR176" s="251"/>
      <c r="AS176" s="251"/>
      <c r="AT176" s="251"/>
      <c r="AU176" s="251"/>
    </row>
    <row r="177" spans="1:48" ht="12.95" customHeight="1" x14ac:dyDescent="0.2">
      <c r="A177" s="216"/>
      <c r="B177" s="216"/>
      <c r="C177" s="218"/>
      <c r="D177" s="218"/>
      <c r="AA177" s="251"/>
      <c r="AB177" s="251"/>
      <c r="AC177" s="251"/>
      <c r="AD177" s="251"/>
      <c r="AE177" s="251"/>
      <c r="AF177" s="288"/>
      <c r="AG177" s="289"/>
      <c r="AN177" s="251"/>
      <c r="AO177" s="251"/>
      <c r="AP177" s="251"/>
      <c r="AQ177" s="251"/>
      <c r="AR177" s="251"/>
      <c r="AS177" s="251"/>
      <c r="AT177" s="251"/>
      <c r="AU177" s="251"/>
    </row>
    <row r="178" spans="1:48" ht="12.95" customHeight="1" x14ac:dyDescent="0.2">
      <c r="A178" s="216"/>
      <c r="B178" s="216"/>
      <c r="C178" s="218"/>
      <c r="D178" s="218"/>
      <c r="AA178" s="251"/>
      <c r="AB178" s="251"/>
      <c r="AC178" s="251"/>
      <c r="AD178" s="251"/>
      <c r="AE178" s="251"/>
      <c r="AF178" s="288"/>
      <c r="AG178" s="289"/>
      <c r="AN178" s="251"/>
      <c r="AO178" s="251"/>
      <c r="AP178" s="251"/>
      <c r="AQ178" s="251"/>
      <c r="AR178" s="251"/>
      <c r="AS178" s="251"/>
      <c r="AT178" s="251"/>
      <c r="AU178" s="251"/>
    </row>
    <row r="179" spans="1:48" ht="12.95" customHeight="1" x14ac:dyDescent="0.2">
      <c r="A179" s="216"/>
      <c r="B179" s="216"/>
      <c r="C179" s="218"/>
      <c r="D179" s="218"/>
      <c r="AA179" s="251"/>
      <c r="AB179" s="251"/>
      <c r="AC179" s="251"/>
      <c r="AD179" s="251"/>
      <c r="AE179" s="251"/>
      <c r="AF179" s="288"/>
      <c r="AG179" s="289"/>
      <c r="AN179" s="251"/>
      <c r="AO179" s="251"/>
      <c r="AP179" s="251"/>
      <c r="AQ179" s="251"/>
      <c r="AR179" s="251"/>
      <c r="AS179" s="251"/>
      <c r="AT179" s="251"/>
      <c r="AU179" s="251"/>
    </row>
    <row r="180" spans="1:48" ht="12.95" customHeight="1" x14ac:dyDescent="0.2">
      <c r="A180" s="216"/>
      <c r="B180" s="216"/>
      <c r="C180" s="218"/>
      <c r="D180" s="218"/>
      <c r="AA180" s="251"/>
      <c r="AB180" s="251"/>
      <c r="AC180" s="251"/>
      <c r="AD180" s="251"/>
      <c r="AE180" s="251"/>
      <c r="AF180" s="288"/>
      <c r="AG180" s="289"/>
      <c r="AN180" s="251"/>
      <c r="AO180" s="251"/>
      <c r="AP180" s="251"/>
      <c r="AQ180" s="251"/>
      <c r="AR180" s="251"/>
      <c r="AS180" s="251"/>
      <c r="AT180" s="251"/>
      <c r="AU180" s="251"/>
      <c r="AV180" s="251"/>
    </row>
    <row r="181" spans="1:48" ht="12.95" customHeight="1" x14ac:dyDescent="0.2">
      <c r="A181" s="216"/>
      <c r="B181" s="216"/>
      <c r="C181" s="218"/>
      <c r="D181" s="218"/>
      <c r="AA181" s="251"/>
      <c r="AB181" s="251"/>
      <c r="AC181" s="251"/>
      <c r="AD181" s="251"/>
      <c r="AE181" s="251"/>
      <c r="AF181" s="288"/>
      <c r="AG181" s="289"/>
      <c r="AN181" s="251"/>
      <c r="AO181" s="251"/>
      <c r="AP181" s="251"/>
      <c r="AQ181" s="251"/>
      <c r="AR181" s="251"/>
      <c r="AS181" s="251"/>
      <c r="AT181" s="251"/>
      <c r="AU181" s="251"/>
    </row>
    <row r="182" spans="1:48" ht="12.95" customHeight="1" x14ac:dyDescent="0.2">
      <c r="A182" s="216"/>
      <c r="B182" s="216"/>
      <c r="C182" s="218"/>
      <c r="D182" s="218"/>
      <c r="AA182" s="251"/>
      <c r="AB182" s="251"/>
      <c r="AC182" s="251"/>
      <c r="AD182" s="251"/>
      <c r="AE182" s="251"/>
      <c r="AF182" s="288"/>
      <c r="AG182" s="289"/>
      <c r="AN182" s="251"/>
      <c r="AO182" s="251"/>
      <c r="AP182" s="251"/>
      <c r="AQ182" s="251"/>
      <c r="AR182" s="251"/>
      <c r="AS182" s="251"/>
      <c r="AT182" s="251"/>
      <c r="AU182" s="251"/>
    </row>
    <row r="183" spans="1:48" ht="12.95" customHeight="1" x14ac:dyDescent="0.2">
      <c r="A183" s="216"/>
      <c r="B183" s="216"/>
      <c r="C183" s="218"/>
      <c r="D183" s="218"/>
      <c r="AA183" s="251"/>
      <c r="AB183" s="251"/>
      <c r="AC183" s="251"/>
      <c r="AD183" s="251"/>
      <c r="AE183" s="251"/>
      <c r="AF183" s="288"/>
      <c r="AG183" s="289"/>
      <c r="AN183" s="251"/>
      <c r="AO183" s="251"/>
      <c r="AP183" s="251"/>
      <c r="AQ183" s="251"/>
      <c r="AR183" s="251"/>
      <c r="AS183" s="251"/>
      <c r="AT183" s="251"/>
      <c r="AU183" s="251"/>
    </row>
    <row r="184" spans="1:48" ht="12.95" customHeight="1" x14ac:dyDescent="0.2">
      <c r="A184" s="216"/>
      <c r="B184" s="216"/>
      <c r="C184" s="218"/>
      <c r="D184" s="218"/>
      <c r="AA184" s="251"/>
      <c r="AB184" s="251"/>
      <c r="AC184" s="251"/>
      <c r="AD184" s="251"/>
      <c r="AE184" s="251"/>
      <c r="AF184" s="288"/>
      <c r="AG184" s="289"/>
      <c r="AN184" s="251"/>
      <c r="AO184" s="251"/>
      <c r="AP184" s="251"/>
      <c r="AQ184" s="251"/>
      <c r="AR184" s="251"/>
      <c r="AS184" s="251"/>
      <c r="AT184" s="251"/>
      <c r="AU184" s="251"/>
    </row>
    <row r="185" spans="1:48" ht="12.95" customHeight="1" x14ac:dyDescent="0.2">
      <c r="C185" s="207"/>
      <c r="D185" s="207"/>
      <c r="AA185" s="251"/>
      <c r="AB185" s="251"/>
      <c r="AC185" s="251"/>
      <c r="AD185" s="251"/>
      <c r="AE185" s="251"/>
      <c r="AF185" s="288"/>
      <c r="AG185" s="289"/>
      <c r="AN185" s="251"/>
      <c r="AO185" s="251"/>
      <c r="AP185" s="251"/>
      <c r="AQ185" s="251"/>
      <c r="AR185" s="251"/>
      <c r="AS185" s="251"/>
      <c r="AT185" s="251"/>
      <c r="AU185" s="251"/>
    </row>
    <row r="186" spans="1:48" ht="12.95" customHeight="1" x14ac:dyDescent="0.2">
      <c r="C186" s="207"/>
      <c r="D186" s="207"/>
      <c r="AA186" s="251"/>
      <c r="AB186" s="251"/>
      <c r="AC186" s="251"/>
      <c r="AD186" s="251"/>
      <c r="AE186" s="251"/>
      <c r="AF186" s="288"/>
      <c r="AG186" s="289"/>
      <c r="AN186" s="251"/>
      <c r="AO186" s="251"/>
      <c r="AP186" s="251"/>
      <c r="AQ186" s="251"/>
      <c r="AR186" s="251"/>
      <c r="AS186" s="251"/>
      <c r="AT186" s="251"/>
      <c r="AU186" s="251"/>
    </row>
    <row r="187" spans="1:48" ht="12.95" customHeight="1" x14ac:dyDescent="0.2">
      <c r="C187" s="207"/>
      <c r="D187" s="207"/>
      <c r="AA187" s="251"/>
      <c r="AB187" s="251"/>
      <c r="AC187" s="251"/>
      <c r="AD187" s="251"/>
      <c r="AE187" s="251"/>
      <c r="AF187" s="288"/>
      <c r="AG187" s="289"/>
      <c r="AN187" s="251"/>
      <c r="AO187" s="251"/>
      <c r="AP187" s="251"/>
      <c r="AQ187" s="251"/>
      <c r="AR187" s="251"/>
      <c r="AS187" s="251"/>
      <c r="AT187" s="251"/>
      <c r="AU187" s="251"/>
      <c r="AV187" s="251"/>
    </row>
    <row r="188" spans="1:48" ht="12.95" customHeight="1" x14ac:dyDescent="0.2">
      <c r="C188" s="207"/>
      <c r="D188" s="207"/>
      <c r="AA188" s="251"/>
      <c r="AB188" s="251"/>
      <c r="AC188" s="251"/>
      <c r="AD188" s="251"/>
      <c r="AE188" s="251"/>
      <c r="AF188" s="288"/>
      <c r="AG188" s="289"/>
      <c r="AN188" s="251"/>
      <c r="AO188" s="251"/>
      <c r="AP188" s="251"/>
      <c r="AQ188" s="251"/>
      <c r="AR188" s="251"/>
      <c r="AS188" s="251"/>
      <c r="AT188" s="251"/>
      <c r="AU188" s="251"/>
    </row>
    <row r="189" spans="1:48" ht="12.95" customHeight="1" x14ac:dyDescent="0.2">
      <c r="C189" s="207"/>
      <c r="D189" s="207"/>
      <c r="AA189" s="251"/>
      <c r="AB189" s="251"/>
      <c r="AC189" s="251"/>
      <c r="AD189" s="251"/>
      <c r="AE189" s="251"/>
      <c r="AF189" s="288"/>
      <c r="AG189" s="289"/>
      <c r="AN189" s="251"/>
      <c r="AO189" s="251"/>
      <c r="AP189" s="251"/>
      <c r="AQ189" s="251"/>
      <c r="AR189" s="251"/>
      <c r="AS189" s="251"/>
      <c r="AT189" s="251"/>
      <c r="AU189" s="251"/>
    </row>
    <row r="190" spans="1:48" ht="12.95" customHeight="1" x14ac:dyDescent="0.2">
      <c r="C190" s="207"/>
      <c r="D190" s="207"/>
      <c r="AA190" s="251"/>
      <c r="AB190" s="251"/>
      <c r="AC190" s="251"/>
      <c r="AD190" s="251"/>
      <c r="AE190" s="251"/>
      <c r="AF190" s="288"/>
      <c r="AG190" s="289"/>
      <c r="AN190" s="251"/>
      <c r="AO190" s="251"/>
      <c r="AP190" s="251"/>
      <c r="AQ190" s="251"/>
      <c r="AR190" s="251"/>
      <c r="AS190" s="251"/>
      <c r="AT190" s="251"/>
      <c r="AU190" s="251"/>
      <c r="AV190" s="251"/>
    </row>
    <row r="191" spans="1:48" ht="12.95" customHeight="1" x14ac:dyDescent="0.2">
      <c r="C191" s="207"/>
      <c r="D191" s="207"/>
      <c r="AA191" s="251"/>
      <c r="AB191" s="251"/>
      <c r="AC191" s="251"/>
      <c r="AD191" s="251"/>
      <c r="AE191" s="251"/>
      <c r="AF191" s="288"/>
      <c r="AG191" s="289"/>
      <c r="AN191" s="251"/>
      <c r="AO191" s="251"/>
      <c r="AP191" s="251"/>
      <c r="AQ191" s="251"/>
      <c r="AR191" s="251"/>
      <c r="AS191" s="251"/>
      <c r="AT191" s="251"/>
      <c r="AU191" s="251"/>
    </row>
    <row r="192" spans="1:48" ht="12.95" customHeight="1" x14ac:dyDescent="0.2">
      <c r="C192" s="207"/>
      <c r="D192" s="207"/>
      <c r="AA192" s="251"/>
      <c r="AB192" s="251"/>
      <c r="AC192" s="251"/>
      <c r="AD192" s="251"/>
      <c r="AE192" s="251"/>
      <c r="AF192" s="288"/>
      <c r="AG192" s="289"/>
      <c r="AN192" s="251"/>
      <c r="AO192" s="251"/>
      <c r="AP192" s="251"/>
      <c r="AQ192" s="251"/>
      <c r="AR192" s="251"/>
      <c r="AS192" s="251"/>
      <c r="AT192" s="251"/>
      <c r="AU192" s="251"/>
    </row>
    <row r="193" spans="3:48" ht="12.95" customHeight="1" x14ac:dyDescent="0.2">
      <c r="C193" s="207"/>
      <c r="D193" s="207"/>
      <c r="AA193" s="251"/>
      <c r="AB193" s="251"/>
      <c r="AC193" s="251"/>
      <c r="AD193" s="251"/>
      <c r="AE193" s="251"/>
      <c r="AF193" s="288"/>
      <c r="AG193" s="289"/>
      <c r="AN193" s="251"/>
      <c r="AO193" s="251"/>
      <c r="AP193" s="251"/>
      <c r="AQ193" s="251"/>
      <c r="AR193" s="251"/>
      <c r="AS193" s="251"/>
      <c r="AT193" s="251"/>
      <c r="AU193" s="251"/>
    </row>
    <row r="194" spans="3:48" ht="12.95" customHeight="1" x14ac:dyDescent="0.2">
      <c r="C194" s="207"/>
      <c r="D194" s="207"/>
      <c r="AA194" s="251"/>
      <c r="AB194" s="251"/>
      <c r="AC194" s="251"/>
      <c r="AD194" s="251"/>
      <c r="AE194" s="251"/>
      <c r="AF194" s="288"/>
      <c r="AG194" s="289"/>
      <c r="AN194" s="251"/>
      <c r="AO194" s="251"/>
      <c r="AP194" s="251"/>
      <c r="AQ194" s="251"/>
      <c r="AR194" s="251"/>
      <c r="AS194" s="251"/>
      <c r="AT194" s="251"/>
      <c r="AU194" s="251"/>
    </row>
    <row r="195" spans="3:48" ht="12.95" customHeight="1" x14ac:dyDescent="0.2">
      <c r="C195" s="207"/>
      <c r="D195" s="207"/>
      <c r="AA195" s="251"/>
      <c r="AB195" s="251"/>
      <c r="AC195" s="251"/>
      <c r="AD195" s="251"/>
      <c r="AE195" s="251"/>
      <c r="AF195" s="288"/>
      <c r="AG195" s="289"/>
      <c r="AN195" s="251"/>
      <c r="AO195" s="251"/>
      <c r="AP195" s="251"/>
      <c r="AQ195" s="251"/>
      <c r="AR195" s="251"/>
      <c r="AS195" s="251"/>
      <c r="AT195" s="251"/>
      <c r="AU195" s="251"/>
    </row>
    <row r="196" spans="3:48" ht="12.95" customHeight="1" x14ac:dyDescent="0.2">
      <c r="C196" s="207"/>
      <c r="D196" s="207"/>
      <c r="AA196" s="251"/>
      <c r="AB196" s="251"/>
      <c r="AC196" s="251"/>
      <c r="AD196" s="251"/>
      <c r="AE196" s="251"/>
      <c r="AF196" s="288"/>
      <c r="AG196" s="289"/>
      <c r="AN196" s="251"/>
      <c r="AO196" s="251"/>
      <c r="AP196" s="251"/>
      <c r="AQ196" s="251"/>
      <c r="AR196" s="251"/>
      <c r="AS196" s="251"/>
      <c r="AT196" s="251"/>
      <c r="AU196" s="251"/>
    </row>
    <row r="197" spans="3:48" ht="12.95" customHeight="1" x14ac:dyDescent="0.2">
      <c r="C197" s="207"/>
      <c r="D197" s="207"/>
      <c r="AA197" s="251"/>
      <c r="AB197" s="251"/>
      <c r="AC197" s="251"/>
      <c r="AD197" s="251"/>
      <c r="AE197" s="251"/>
      <c r="AF197" s="288"/>
      <c r="AG197" s="289"/>
      <c r="AN197" s="251"/>
      <c r="AO197" s="251"/>
      <c r="AP197" s="251"/>
      <c r="AQ197" s="251"/>
      <c r="AR197" s="251"/>
      <c r="AS197" s="251"/>
      <c r="AT197" s="251"/>
      <c r="AU197" s="251"/>
    </row>
    <row r="198" spans="3:48" ht="12.95" customHeight="1" x14ac:dyDescent="0.2">
      <c r="C198" s="207"/>
      <c r="D198" s="207"/>
      <c r="AA198" s="251"/>
      <c r="AB198" s="251"/>
      <c r="AC198" s="251"/>
      <c r="AD198" s="251"/>
      <c r="AE198" s="251"/>
      <c r="AF198" s="288"/>
      <c r="AG198" s="289"/>
      <c r="AN198" s="251"/>
      <c r="AO198" s="251"/>
      <c r="AP198" s="251"/>
      <c r="AQ198" s="251"/>
      <c r="AR198" s="251"/>
      <c r="AS198" s="251"/>
      <c r="AT198" s="251"/>
      <c r="AU198" s="251"/>
    </row>
    <row r="199" spans="3:48" ht="12.95" customHeight="1" x14ac:dyDescent="0.2">
      <c r="C199" s="207"/>
      <c r="D199" s="207"/>
      <c r="AA199" s="251"/>
      <c r="AB199" s="251"/>
      <c r="AC199" s="251"/>
      <c r="AD199" s="251"/>
      <c r="AE199" s="251"/>
      <c r="AF199" s="288"/>
      <c r="AG199" s="289"/>
      <c r="AN199" s="251"/>
      <c r="AO199" s="251"/>
      <c r="AP199" s="251"/>
      <c r="AQ199" s="251"/>
      <c r="AR199" s="251"/>
      <c r="AS199" s="251"/>
      <c r="AT199" s="251"/>
      <c r="AU199" s="251"/>
    </row>
    <row r="200" spans="3:48" ht="12.95" customHeight="1" x14ac:dyDescent="0.2">
      <c r="C200" s="207"/>
      <c r="D200" s="207"/>
      <c r="AA200" s="251"/>
      <c r="AB200" s="251"/>
      <c r="AC200" s="251"/>
      <c r="AD200" s="251"/>
      <c r="AE200" s="251"/>
      <c r="AF200" s="288"/>
      <c r="AG200" s="289"/>
      <c r="AN200" s="251"/>
      <c r="AO200" s="251"/>
      <c r="AP200" s="251"/>
      <c r="AQ200" s="251"/>
      <c r="AR200" s="251"/>
      <c r="AS200" s="251"/>
      <c r="AT200" s="251"/>
      <c r="AU200" s="251"/>
    </row>
    <row r="201" spans="3:48" ht="12.95" customHeight="1" x14ac:dyDescent="0.2">
      <c r="C201" s="207"/>
      <c r="D201" s="207"/>
      <c r="AA201" s="251"/>
      <c r="AB201" s="251"/>
      <c r="AC201" s="251"/>
      <c r="AD201" s="251"/>
      <c r="AE201" s="251"/>
      <c r="AF201" s="288"/>
      <c r="AG201" s="289"/>
      <c r="AN201" s="251"/>
      <c r="AO201" s="251"/>
      <c r="AP201" s="251"/>
      <c r="AQ201" s="251"/>
      <c r="AR201" s="251"/>
      <c r="AS201" s="251"/>
      <c r="AT201" s="251"/>
      <c r="AU201" s="251"/>
    </row>
    <row r="202" spans="3:48" ht="12.95" customHeight="1" x14ac:dyDescent="0.2">
      <c r="C202" s="207"/>
      <c r="D202" s="207"/>
      <c r="AA202" s="251"/>
      <c r="AB202" s="251"/>
      <c r="AC202" s="251"/>
      <c r="AD202" s="251"/>
      <c r="AE202" s="251"/>
      <c r="AF202" s="288"/>
      <c r="AG202" s="289"/>
      <c r="AN202" s="251"/>
      <c r="AO202" s="251"/>
      <c r="AP202" s="251"/>
      <c r="AQ202" s="251"/>
      <c r="AR202" s="251"/>
      <c r="AS202" s="251"/>
      <c r="AT202" s="251"/>
      <c r="AU202" s="251"/>
    </row>
    <row r="203" spans="3:48" ht="12.95" customHeight="1" x14ac:dyDescent="0.2">
      <c r="C203" s="207"/>
      <c r="D203" s="207"/>
      <c r="AA203" s="251"/>
      <c r="AB203" s="251"/>
      <c r="AC203" s="251"/>
      <c r="AD203" s="251"/>
      <c r="AE203" s="251"/>
      <c r="AF203" s="288"/>
      <c r="AG203" s="289"/>
      <c r="AN203" s="251"/>
      <c r="AO203" s="251"/>
      <c r="AP203" s="251"/>
      <c r="AQ203" s="251"/>
      <c r="AR203" s="251"/>
      <c r="AS203" s="251"/>
      <c r="AT203" s="251"/>
      <c r="AU203" s="251"/>
    </row>
    <row r="204" spans="3:48" ht="12.95" customHeight="1" x14ac:dyDescent="0.2">
      <c r="C204" s="207"/>
      <c r="D204" s="207"/>
      <c r="AA204" s="251"/>
      <c r="AB204" s="251"/>
      <c r="AC204" s="251"/>
      <c r="AD204" s="251"/>
      <c r="AE204" s="251"/>
      <c r="AF204" s="288"/>
      <c r="AG204" s="289"/>
      <c r="AN204" s="251"/>
      <c r="AO204" s="251"/>
      <c r="AP204" s="251"/>
      <c r="AQ204" s="251"/>
      <c r="AR204" s="251"/>
      <c r="AS204" s="251"/>
      <c r="AT204" s="251"/>
      <c r="AU204" s="251"/>
      <c r="AV204" s="251"/>
    </row>
    <row r="205" spans="3:48" ht="12.95" customHeight="1" x14ac:dyDescent="0.2">
      <c r="C205" s="207"/>
      <c r="D205" s="207"/>
      <c r="AA205" s="251"/>
      <c r="AB205" s="251"/>
      <c r="AC205" s="251"/>
      <c r="AD205" s="251"/>
      <c r="AE205" s="251"/>
      <c r="AF205" s="288"/>
      <c r="AG205" s="289"/>
      <c r="AN205" s="251"/>
      <c r="AO205" s="251"/>
      <c r="AP205" s="251"/>
      <c r="AQ205" s="251"/>
      <c r="AR205" s="251"/>
      <c r="AS205" s="251"/>
      <c r="AT205" s="251"/>
      <c r="AU205" s="251"/>
      <c r="AV205" s="251"/>
    </row>
    <row r="206" spans="3:48" ht="12.95" customHeight="1" x14ac:dyDescent="0.2">
      <c r="C206" s="207"/>
      <c r="D206" s="207"/>
      <c r="AA206" s="251"/>
      <c r="AB206" s="251"/>
      <c r="AC206" s="251"/>
      <c r="AD206" s="251"/>
      <c r="AE206" s="251"/>
      <c r="AF206" s="288"/>
      <c r="AG206" s="289"/>
      <c r="AN206" s="251"/>
      <c r="AO206" s="251"/>
      <c r="AP206" s="251"/>
      <c r="AQ206" s="251"/>
      <c r="AR206" s="251"/>
      <c r="AS206" s="251"/>
      <c r="AT206" s="251"/>
      <c r="AU206" s="251"/>
      <c r="AV206" s="251"/>
    </row>
    <row r="207" spans="3:48" ht="12.95" customHeight="1" x14ac:dyDescent="0.2">
      <c r="C207" s="207"/>
      <c r="D207" s="207"/>
      <c r="AA207" s="251"/>
      <c r="AB207" s="251"/>
      <c r="AC207" s="251"/>
      <c r="AD207" s="251"/>
      <c r="AE207" s="251"/>
      <c r="AF207" s="288"/>
      <c r="AG207" s="289"/>
      <c r="AN207" s="251"/>
      <c r="AO207" s="251"/>
      <c r="AP207" s="251"/>
      <c r="AQ207" s="251"/>
      <c r="AR207" s="251"/>
      <c r="AS207" s="251"/>
      <c r="AT207" s="251"/>
      <c r="AU207" s="251"/>
    </row>
    <row r="208" spans="3:48" ht="12.95" customHeight="1" x14ac:dyDescent="0.2">
      <c r="C208" s="207"/>
      <c r="D208" s="207"/>
      <c r="AA208" s="251"/>
      <c r="AB208" s="251"/>
      <c r="AC208" s="251"/>
      <c r="AD208" s="251"/>
      <c r="AE208" s="251"/>
      <c r="AF208" s="288"/>
      <c r="AG208" s="289"/>
      <c r="AN208" s="251"/>
      <c r="AO208" s="251"/>
      <c r="AP208" s="251"/>
      <c r="AQ208" s="251"/>
      <c r="AR208" s="251"/>
      <c r="AS208" s="251"/>
      <c r="AT208" s="251"/>
      <c r="AU208" s="251"/>
    </row>
    <row r="209" spans="3:47" ht="12.95" customHeight="1" x14ac:dyDescent="0.2">
      <c r="C209" s="207"/>
      <c r="D209" s="207"/>
      <c r="AA209" s="251"/>
      <c r="AB209" s="251"/>
      <c r="AC209" s="251"/>
      <c r="AD209" s="251"/>
      <c r="AE209" s="251"/>
      <c r="AF209" s="288"/>
      <c r="AG209" s="289"/>
      <c r="AN209" s="251"/>
      <c r="AO209" s="251"/>
      <c r="AP209" s="251"/>
      <c r="AQ209" s="251"/>
      <c r="AR209" s="251"/>
      <c r="AS209" s="251"/>
      <c r="AT209" s="251"/>
      <c r="AU209" s="251"/>
    </row>
    <row r="210" spans="3:47" ht="12.95" customHeight="1" x14ac:dyDescent="0.2">
      <c r="C210" s="207"/>
      <c r="D210" s="207"/>
      <c r="AA210" s="251"/>
      <c r="AB210" s="251"/>
      <c r="AC210" s="251"/>
      <c r="AD210" s="251"/>
      <c r="AE210" s="251"/>
      <c r="AF210" s="288"/>
      <c r="AG210" s="289"/>
      <c r="AN210" s="251"/>
      <c r="AO210" s="251"/>
      <c r="AP210" s="251"/>
      <c r="AQ210" s="251"/>
      <c r="AR210" s="251"/>
      <c r="AS210" s="251"/>
      <c r="AT210" s="251"/>
      <c r="AU210" s="251"/>
    </row>
    <row r="211" spans="3:47" ht="12.95" customHeight="1" x14ac:dyDescent="0.2">
      <c r="C211" s="207"/>
      <c r="D211" s="207"/>
      <c r="AA211" s="251"/>
      <c r="AB211" s="251"/>
      <c r="AC211" s="251"/>
      <c r="AD211" s="251"/>
      <c r="AE211" s="251"/>
      <c r="AF211" s="288"/>
      <c r="AG211" s="289"/>
      <c r="AN211" s="251"/>
      <c r="AO211" s="251"/>
      <c r="AP211" s="251"/>
      <c r="AQ211" s="251"/>
      <c r="AR211" s="251"/>
      <c r="AS211" s="251"/>
      <c r="AT211" s="251"/>
      <c r="AU211" s="251"/>
    </row>
    <row r="212" spans="3:47" ht="12.95" customHeight="1" x14ac:dyDescent="0.2">
      <c r="C212" s="207"/>
      <c r="D212" s="207"/>
      <c r="AA212" s="251"/>
      <c r="AB212" s="251"/>
      <c r="AC212" s="251"/>
      <c r="AD212" s="251"/>
      <c r="AE212" s="251"/>
      <c r="AF212" s="288"/>
      <c r="AG212" s="289"/>
      <c r="AN212" s="251"/>
      <c r="AO212" s="251"/>
      <c r="AP212" s="251"/>
      <c r="AQ212" s="251"/>
      <c r="AR212" s="251"/>
      <c r="AS212" s="251"/>
      <c r="AT212" s="251"/>
      <c r="AU212" s="251"/>
    </row>
    <row r="213" spans="3:47" ht="12.95" customHeight="1" x14ac:dyDescent="0.2">
      <c r="C213" s="207"/>
      <c r="D213" s="207"/>
      <c r="AA213" s="251"/>
      <c r="AB213" s="251"/>
      <c r="AC213" s="251"/>
      <c r="AD213" s="251"/>
      <c r="AE213" s="251"/>
      <c r="AF213" s="288"/>
      <c r="AG213" s="289"/>
      <c r="AN213" s="251"/>
      <c r="AO213" s="251"/>
      <c r="AP213" s="251"/>
      <c r="AQ213" s="251"/>
      <c r="AR213" s="251"/>
      <c r="AS213" s="251"/>
      <c r="AT213" s="251"/>
      <c r="AU213" s="251"/>
    </row>
    <row r="214" spans="3:47" ht="12.95" customHeight="1" x14ac:dyDescent="0.2">
      <c r="C214" s="207"/>
      <c r="D214" s="207"/>
      <c r="AA214" s="251"/>
      <c r="AB214" s="251"/>
      <c r="AC214" s="251"/>
      <c r="AD214" s="251"/>
      <c r="AE214" s="251"/>
      <c r="AF214" s="288"/>
      <c r="AG214" s="289"/>
      <c r="AN214" s="251"/>
      <c r="AO214" s="251"/>
      <c r="AP214" s="251"/>
      <c r="AQ214" s="251"/>
      <c r="AR214" s="251"/>
      <c r="AS214" s="251"/>
      <c r="AT214" s="251"/>
      <c r="AU214" s="251"/>
    </row>
    <row r="215" spans="3:47" ht="12.95" customHeight="1" x14ac:dyDescent="0.2">
      <c r="C215" s="207"/>
      <c r="D215" s="207"/>
      <c r="AA215" s="251"/>
      <c r="AB215" s="251"/>
      <c r="AC215" s="251"/>
      <c r="AD215" s="251"/>
      <c r="AE215" s="251"/>
      <c r="AF215" s="288"/>
      <c r="AG215" s="289"/>
      <c r="AN215" s="251"/>
      <c r="AO215" s="251"/>
      <c r="AP215" s="251"/>
      <c r="AQ215" s="251"/>
      <c r="AR215" s="251"/>
      <c r="AS215" s="251"/>
      <c r="AT215" s="251"/>
      <c r="AU215" s="251"/>
    </row>
    <row r="216" spans="3:47" ht="12.95" customHeight="1" x14ac:dyDescent="0.2">
      <c r="C216" s="207"/>
      <c r="D216" s="207"/>
      <c r="AA216" s="251"/>
      <c r="AB216" s="251"/>
      <c r="AC216" s="251"/>
      <c r="AD216" s="251"/>
      <c r="AE216" s="251"/>
      <c r="AF216" s="288"/>
      <c r="AG216" s="289"/>
      <c r="AN216" s="251"/>
      <c r="AO216" s="251"/>
      <c r="AP216" s="251"/>
      <c r="AQ216" s="251"/>
      <c r="AR216" s="251"/>
      <c r="AS216" s="251"/>
      <c r="AT216" s="251"/>
      <c r="AU216" s="251"/>
    </row>
    <row r="217" spans="3:47" ht="12.95" customHeight="1" x14ac:dyDescent="0.2">
      <c r="C217" s="207"/>
      <c r="D217" s="207"/>
      <c r="AA217" s="251"/>
      <c r="AB217" s="251"/>
      <c r="AC217" s="251"/>
      <c r="AD217" s="251"/>
      <c r="AE217" s="251"/>
      <c r="AF217" s="288"/>
      <c r="AG217" s="289"/>
      <c r="AN217" s="251"/>
      <c r="AO217" s="251"/>
      <c r="AP217" s="251"/>
      <c r="AQ217" s="251"/>
      <c r="AR217" s="251"/>
      <c r="AS217" s="251"/>
      <c r="AT217" s="251"/>
      <c r="AU217" s="251"/>
    </row>
    <row r="218" spans="3:47" ht="12.95" customHeight="1" x14ac:dyDescent="0.2">
      <c r="C218" s="207"/>
      <c r="D218" s="207"/>
      <c r="AA218" s="251"/>
      <c r="AB218" s="251"/>
      <c r="AC218" s="251"/>
      <c r="AD218" s="251"/>
      <c r="AE218" s="251"/>
      <c r="AF218" s="288"/>
      <c r="AG218" s="289"/>
      <c r="AN218" s="251"/>
      <c r="AO218" s="251"/>
      <c r="AP218" s="251"/>
      <c r="AQ218" s="251"/>
      <c r="AR218" s="251"/>
      <c r="AS218" s="251"/>
      <c r="AT218" s="251"/>
      <c r="AU218" s="251"/>
    </row>
    <row r="219" spans="3:47" ht="12.95" customHeight="1" x14ac:dyDescent="0.2">
      <c r="C219" s="207"/>
      <c r="D219" s="207"/>
      <c r="AA219" s="251"/>
      <c r="AB219" s="251"/>
      <c r="AC219" s="251"/>
      <c r="AD219" s="251"/>
      <c r="AE219" s="251"/>
      <c r="AF219" s="288"/>
      <c r="AG219" s="289"/>
      <c r="AN219" s="251"/>
      <c r="AO219" s="251"/>
      <c r="AP219" s="251"/>
      <c r="AQ219" s="251"/>
      <c r="AR219" s="251"/>
      <c r="AS219" s="251"/>
      <c r="AT219" s="251"/>
      <c r="AU219" s="251"/>
    </row>
    <row r="220" spans="3:47" ht="12.95" customHeight="1" x14ac:dyDescent="0.2">
      <c r="C220" s="207"/>
      <c r="D220" s="207"/>
      <c r="AA220" s="251"/>
      <c r="AB220" s="251"/>
      <c r="AC220" s="251"/>
      <c r="AD220" s="251"/>
      <c r="AE220" s="251"/>
      <c r="AF220" s="288"/>
      <c r="AG220" s="289"/>
      <c r="AN220" s="251"/>
      <c r="AO220" s="251"/>
      <c r="AP220" s="251"/>
      <c r="AQ220" s="251"/>
      <c r="AR220" s="251"/>
      <c r="AS220" s="251"/>
      <c r="AT220" s="251"/>
      <c r="AU220" s="251"/>
    </row>
    <row r="221" spans="3:47" ht="12.95" customHeight="1" x14ac:dyDescent="0.2">
      <c r="C221" s="207"/>
      <c r="D221" s="207"/>
      <c r="AA221" s="251"/>
      <c r="AB221" s="251"/>
      <c r="AC221" s="251"/>
      <c r="AD221" s="251"/>
      <c r="AE221" s="251"/>
      <c r="AF221" s="288"/>
      <c r="AG221" s="289"/>
      <c r="AN221" s="251"/>
      <c r="AO221" s="251"/>
      <c r="AP221" s="251"/>
      <c r="AQ221" s="251"/>
      <c r="AR221" s="251"/>
      <c r="AS221" s="251"/>
      <c r="AT221" s="251"/>
      <c r="AU221" s="251"/>
    </row>
    <row r="222" spans="3:47" ht="12.95" customHeight="1" x14ac:dyDescent="0.2">
      <c r="C222" s="207"/>
      <c r="D222" s="207"/>
      <c r="AA222" s="251"/>
      <c r="AB222" s="251"/>
      <c r="AC222" s="251"/>
      <c r="AD222" s="251"/>
      <c r="AE222" s="251"/>
      <c r="AF222" s="288"/>
      <c r="AG222" s="289"/>
      <c r="AN222" s="251"/>
      <c r="AO222" s="251"/>
      <c r="AP222" s="251"/>
      <c r="AQ222" s="251"/>
      <c r="AR222" s="251"/>
      <c r="AS222" s="251"/>
      <c r="AT222" s="251"/>
      <c r="AU222" s="251"/>
    </row>
    <row r="223" spans="3:47" ht="12.95" customHeight="1" x14ac:dyDescent="0.2">
      <c r="C223" s="207"/>
      <c r="D223" s="207"/>
      <c r="AA223" s="251"/>
      <c r="AB223" s="251"/>
      <c r="AC223" s="251"/>
      <c r="AD223" s="251"/>
      <c r="AE223" s="251"/>
      <c r="AF223" s="288"/>
      <c r="AG223" s="289"/>
      <c r="AN223" s="251"/>
      <c r="AO223" s="251"/>
      <c r="AP223" s="251"/>
      <c r="AQ223" s="251"/>
      <c r="AR223" s="251"/>
      <c r="AS223" s="251"/>
      <c r="AT223" s="251"/>
      <c r="AU223" s="251"/>
    </row>
    <row r="224" spans="3:47" ht="12.95" customHeight="1" x14ac:dyDescent="0.2">
      <c r="C224" s="207"/>
      <c r="D224" s="207"/>
      <c r="AA224" s="251"/>
      <c r="AB224" s="251"/>
      <c r="AC224" s="251"/>
      <c r="AD224" s="251"/>
      <c r="AE224" s="251"/>
      <c r="AF224" s="288"/>
      <c r="AG224" s="289"/>
      <c r="AN224" s="251"/>
      <c r="AO224" s="251"/>
      <c r="AP224" s="251"/>
      <c r="AQ224" s="251"/>
      <c r="AR224" s="251"/>
      <c r="AS224" s="251"/>
      <c r="AT224" s="251"/>
      <c r="AU224" s="251"/>
    </row>
    <row r="225" spans="3:48" ht="12.95" customHeight="1" x14ac:dyDescent="0.2">
      <c r="C225" s="207"/>
      <c r="D225" s="207"/>
      <c r="AA225" s="251"/>
      <c r="AB225" s="251"/>
      <c r="AC225" s="251"/>
      <c r="AD225" s="251"/>
      <c r="AE225" s="251"/>
      <c r="AF225" s="288"/>
      <c r="AG225" s="289"/>
      <c r="AN225" s="251"/>
      <c r="AO225" s="251"/>
      <c r="AP225" s="251"/>
      <c r="AQ225" s="251"/>
      <c r="AR225" s="251"/>
      <c r="AS225" s="251"/>
      <c r="AT225" s="251"/>
      <c r="AU225" s="251"/>
    </row>
    <row r="226" spans="3:48" ht="12.95" customHeight="1" x14ac:dyDescent="0.2">
      <c r="C226" s="207"/>
      <c r="D226" s="207"/>
      <c r="AA226" s="251"/>
      <c r="AB226" s="251"/>
      <c r="AC226" s="251"/>
      <c r="AD226" s="251"/>
      <c r="AE226" s="251"/>
      <c r="AF226" s="288"/>
      <c r="AG226" s="289"/>
      <c r="AN226" s="251"/>
      <c r="AO226" s="251"/>
      <c r="AP226" s="251"/>
      <c r="AQ226" s="251"/>
      <c r="AR226" s="251"/>
      <c r="AS226" s="251"/>
      <c r="AT226" s="251"/>
      <c r="AU226" s="251"/>
    </row>
    <row r="227" spans="3:48" ht="12.95" customHeight="1" x14ac:dyDescent="0.2">
      <c r="C227" s="207"/>
      <c r="D227" s="207"/>
      <c r="AA227" s="251"/>
      <c r="AB227" s="251"/>
      <c r="AC227" s="251"/>
      <c r="AD227" s="251"/>
      <c r="AE227" s="251"/>
      <c r="AF227" s="288"/>
      <c r="AG227" s="289"/>
      <c r="AN227" s="251"/>
      <c r="AO227" s="251"/>
      <c r="AP227" s="251"/>
      <c r="AQ227" s="251"/>
      <c r="AR227" s="251"/>
      <c r="AS227" s="251"/>
      <c r="AT227" s="251"/>
      <c r="AU227" s="251"/>
    </row>
    <row r="228" spans="3:48" ht="12.95" customHeight="1" x14ac:dyDescent="0.2">
      <c r="C228" s="207"/>
      <c r="D228" s="207"/>
      <c r="AA228" s="251"/>
      <c r="AB228" s="251"/>
      <c r="AC228" s="251"/>
      <c r="AD228" s="251"/>
      <c r="AE228" s="251"/>
      <c r="AF228" s="288"/>
      <c r="AG228" s="289"/>
      <c r="AN228" s="251"/>
      <c r="AO228" s="251"/>
      <c r="AP228" s="251"/>
      <c r="AQ228" s="251"/>
      <c r="AR228" s="251"/>
      <c r="AS228" s="251"/>
      <c r="AT228" s="251"/>
      <c r="AU228" s="251"/>
      <c r="AV228" s="251"/>
    </row>
    <row r="229" spans="3:48" ht="12.95" customHeight="1" x14ac:dyDescent="0.2">
      <c r="C229" s="207"/>
      <c r="D229" s="207"/>
      <c r="AA229" s="251"/>
      <c r="AB229" s="251"/>
      <c r="AC229" s="251"/>
      <c r="AD229" s="251"/>
      <c r="AE229" s="251"/>
      <c r="AF229" s="288"/>
      <c r="AG229" s="289"/>
      <c r="AN229" s="251"/>
      <c r="AO229" s="251"/>
      <c r="AP229" s="251"/>
      <c r="AQ229" s="251"/>
      <c r="AR229" s="251"/>
      <c r="AS229" s="251"/>
      <c r="AT229" s="251"/>
      <c r="AU229" s="251"/>
    </row>
    <row r="230" spans="3:48" ht="12.95" customHeight="1" x14ac:dyDescent="0.2">
      <c r="C230" s="207"/>
      <c r="D230" s="207"/>
      <c r="AA230" s="251"/>
      <c r="AB230" s="251"/>
      <c r="AC230" s="251"/>
      <c r="AD230" s="251"/>
      <c r="AE230" s="251"/>
      <c r="AF230" s="288"/>
      <c r="AG230" s="289"/>
      <c r="AN230" s="251"/>
      <c r="AO230" s="251"/>
      <c r="AP230" s="251"/>
      <c r="AQ230" s="251"/>
      <c r="AR230" s="251"/>
      <c r="AS230" s="251"/>
      <c r="AT230" s="251"/>
      <c r="AU230" s="251"/>
    </row>
    <row r="231" spans="3:48" ht="12.95" customHeight="1" x14ac:dyDescent="0.2">
      <c r="C231" s="207"/>
      <c r="D231" s="207"/>
      <c r="AA231" s="251"/>
      <c r="AB231" s="251"/>
      <c r="AC231" s="251"/>
      <c r="AD231" s="251"/>
      <c r="AE231" s="251"/>
      <c r="AF231" s="288"/>
      <c r="AG231" s="289"/>
      <c r="AN231" s="251"/>
      <c r="AO231" s="251"/>
      <c r="AP231" s="251"/>
      <c r="AQ231" s="251"/>
      <c r="AR231" s="251"/>
      <c r="AS231" s="251"/>
      <c r="AT231" s="251"/>
      <c r="AU231" s="251"/>
    </row>
    <row r="232" spans="3:48" ht="12.95" customHeight="1" x14ac:dyDescent="0.2">
      <c r="C232" s="207"/>
      <c r="D232" s="207"/>
      <c r="AA232" s="251"/>
      <c r="AB232" s="251"/>
      <c r="AC232" s="251"/>
      <c r="AD232" s="251"/>
      <c r="AE232" s="251"/>
      <c r="AF232" s="288"/>
      <c r="AG232" s="289"/>
      <c r="AN232" s="251"/>
      <c r="AO232" s="251"/>
      <c r="AP232" s="251"/>
      <c r="AQ232" s="251"/>
      <c r="AR232" s="251"/>
      <c r="AS232" s="251"/>
      <c r="AT232" s="251"/>
      <c r="AU232" s="251"/>
    </row>
    <row r="233" spans="3:48" ht="12.95" customHeight="1" x14ac:dyDescent="0.2">
      <c r="C233" s="207"/>
      <c r="D233" s="207"/>
      <c r="AA233" s="251"/>
      <c r="AB233" s="251"/>
      <c r="AC233" s="251"/>
      <c r="AD233" s="251"/>
      <c r="AE233" s="251"/>
      <c r="AF233" s="288"/>
      <c r="AG233" s="289"/>
      <c r="AN233" s="251"/>
      <c r="AO233" s="251"/>
      <c r="AP233" s="251"/>
      <c r="AQ233" s="251"/>
      <c r="AR233" s="251"/>
      <c r="AS233" s="251"/>
      <c r="AT233" s="251"/>
      <c r="AU233" s="251"/>
    </row>
    <row r="234" spans="3:48" ht="12.95" customHeight="1" x14ac:dyDescent="0.2">
      <c r="C234" s="207"/>
      <c r="D234" s="207"/>
      <c r="AA234" s="251"/>
      <c r="AB234" s="251"/>
      <c r="AC234" s="251"/>
      <c r="AD234" s="251"/>
      <c r="AE234" s="251"/>
      <c r="AF234" s="288"/>
      <c r="AG234" s="289"/>
      <c r="AN234" s="251"/>
      <c r="AO234" s="251"/>
      <c r="AP234" s="251"/>
      <c r="AQ234" s="251"/>
      <c r="AR234" s="251"/>
      <c r="AS234" s="251"/>
      <c r="AT234" s="251"/>
      <c r="AU234" s="251"/>
    </row>
    <row r="235" spans="3:48" ht="12.95" customHeight="1" x14ac:dyDescent="0.2">
      <c r="C235" s="207"/>
      <c r="D235" s="207"/>
      <c r="AA235" s="251"/>
      <c r="AB235" s="251"/>
      <c r="AC235" s="251"/>
      <c r="AD235" s="251"/>
      <c r="AE235" s="251"/>
      <c r="AF235" s="288"/>
      <c r="AG235" s="289"/>
      <c r="AN235" s="251"/>
      <c r="AO235" s="251"/>
      <c r="AP235" s="251"/>
      <c r="AQ235" s="251"/>
      <c r="AR235" s="251"/>
      <c r="AS235" s="251"/>
      <c r="AT235" s="251"/>
      <c r="AU235" s="251"/>
    </row>
    <row r="236" spans="3:48" ht="12.95" customHeight="1" x14ac:dyDescent="0.2">
      <c r="C236" s="207"/>
      <c r="D236" s="207"/>
      <c r="AA236" s="251"/>
      <c r="AB236" s="251"/>
      <c r="AC236" s="251"/>
      <c r="AD236" s="251"/>
      <c r="AE236" s="251"/>
      <c r="AF236" s="288"/>
      <c r="AG236" s="289"/>
      <c r="AN236" s="251"/>
      <c r="AO236" s="251"/>
      <c r="AP236" s="251"/>
      <c r="AQ236" s="251"/>
      <c r="AR236" s="251"/>
      <c r="AS236" s="251"/>
      <c r="AT236" s="251"/>
      <c r="AU236" s="251"/>
    </row>
    <row r="237" spans="3:48" ht="12.95" customHeight="1" x14ac:dyDescent="0.2">
      <c r="C237" s="207"/>
      <c r="D237" s="207"/>
      <c r="AA237" s="251"/>
      <c r="AB237" s="251"/>
      <c r="AC237" s="251"/>
      <c r="AD237" s="251"/>
      <c r="AE237" s="251"/>
      <c r="AF237" s="288"/>
      <c r="AG237" s="289"/>
      <c r="AN237" s="251"/>
      <c r="AO237" s="251"/>
      <c r="AP237" s="251"/>
      <c r="AQ237" s="251"/>
      <c r="AR237" s="251"/>
      <c r="AS237" s="251"/>
      <c r="AT237" s="251"/>
      <c r="AU237" s="251"/>
    </row>
    <row r="238" spans="3:48" ht="12.95" customHeight="1" x14ac:dyDescent="0.2">
      <c r="C238" s="207"/>
      <c r="D238" s="207"/>
      <c r="AA238" s="251"/>
      <c r="AB238" s="251"/>
      <c r="AC238" s="251"/>
      <c r="AD238" s="251"/>
      <c r="AE238" s="251"/>
      <c r="AF238" s="288"/>
      <c r="AG238" s="289"/>
      <c r="AN238" s="251"/>
      <c r="AO238" s="251"/>
      <c r="AP238" s="251"/>
      <c r="AQ238" s="251"/>
      <c r="AR238" s="251"/>
      <c r="AS238" s="251"/>
      <c r="AT238" s="251"/>
      <c r="AU238" s="251"/>
    </row>
    <row r="239" spans="3:48" ht="12.95" customHeight="1" x14ac:dyDescent="0.2">
      <c r="C239" s="207"/>
      <c r="D239" s="207"/>
      <c r="AA239" s="251"/>
      <c r="AB239" s="251"/>
      <c r="AC239" s="251"/>
      <c r="AD239" s="251"/>
      <c r="AE239" s="251"/>
      <c r="AF239" s="288"/>
      <c r="AG239" s="289"/>
      <c r="AN239" s="251"/>
      <c r="AO239" s="251"/>
      <c r="AP239" s="251"/>
      <c r="AQ239" s="251"/>
      <c r="AR239" s="251"/>
      <c r="AS239" s="251"/>
      <c r="AT239" s="251"/>
      <c r="AU239" s="251"/>
    </row>
    <row r="240" spans="3:48" ht="12.95" customHeight="1" x14ac:dyDescent="0.2">
      <c r="C240" s="207"/>
      <c r="D240" s="207"/>
      <c r="AA240" s="251"/>
      <c r="AB240" s="251"/>
      <c r="AC240" s="251"/>
      <c r="AD240" s="251"/>
      <c r="AE240" s="251"/>
      <c r="AF240" s="288"/>
      <c r="AG240" s="289"/>
      <c r="AN240" s="251"/>
      <c r="AO240" s="251"/>
      <c r="AP240" s="251"/>
      <c r="AQ240" s="251"/>
      <c r="AR240" s="251"/>
      <c r="AS240" s="251"/>
      <c r="AT240" s="251"/>
      <c r="AU240" s="251"/>
    </row>
    <row r="241" spans="3:48" ht="12.95" customHeight="1" x14ac:dyDescent="0.2">
      <c r="C241" s="207"/>
      <c r="D241" s="207"/>
      <c r="AA241" s="251"/>
      <c r="AB241" s="251"/>
      <c r="AC241" s="251"/>
      <c r="AD241" s="251"/>
      <c r="AE241" s="251"/>
      <c r="AF241" s="288"/>
      <c r="AG241" s="289"/>
      <c r="AN241" s="251"/>
      <c r="AO241" s="251"/>
      <c r="AP241" s="251"/>
      <c r="AQ241" s="251"/>
      <c r="AR241" s="251"/>
      <c r="AS241" s="251"/>
      <c r="AT241" s="251"/>
      <c r="AU241" s="251"/>
    </row>
    <row r="242" spans="3:48" ht="12.95" customHeight="1" x14ac:dyDescent="0.2">
      <c r="C242" s="207"/>
      <c r="D242" s="207"/>
      <c r="AA242" s="251"/>
      <c r="AB242" s="251"/>
      <c r="AC242" s="251"/>
      <c r="AD242" s="251"/>
      <c r="AE242" s="251"/>
      <c r="AF242" s="288"/>
      <c r="AG242" s="289"/>
      <c r="AN242" s="251"/>
      <c r="AO242" s="251"/>
      <c r="AP242" s="251"/>
      <c r="AQ242" s="251"/>
      <c r="AR242" s="251"/>
      <c r="AS242" s="251"/>
      <c r="AT242" s="251"/>
      <c r="AU242" s="251"/>
    </row>
    <row r="243" spans="3:48" ht="12.95" customHeight="1" x14ac:dyDescent="0.2">
      <c r="C243" s="207"/>
      <c r="D243" s="207"/>
      <c r="AA243" s="251"/>
      <c r="AB243" s="251"/>
      <c r="AC243" s="251"/>
      <c r="AD243" s="251"/>
      <c r="AE243" s="251"/>
      <c r="AF243" s="288"/>
      <c r="AG243" s="289"/>
      <c r="AN243" s="251"/>
      <c r="AO243" s="251"/>
      <c r="AP243" s="251"/>
      <c r="AQ243" s="251"/>
      <c r="AR243" s="251"/>
      <c r="AS243" s="251"/>
      <c r="AT243" s="251"/>
      <c r="AU243" s="251"/>
    </row>
    <row r="244" spans="3:48" ht="12.95" customHeight="1" x14ac:dyDescent="0.2">
      <c r="C244" s="207"/>
      <c r="D244" s="207"/>
      <c r="AA244" s="251"/>
      <c r="AB244" s="251"/>
      <c r="AC244" s="251"/>
      <c r="AD244" s="251"/>
      <c r="AE244" s="251"/>
      <c r="AF244" s="288"/>
      <c r="AG244" s="289"/>
      <c r="AN244" s="251"/>
      <c r="AO244" s="251"/>
      <c r="AP244" s="251"/>
      <c r="AQ244" s="251"/>
      <c r="AR244" s="251"/>
      <c r="AS244" s="251"/>
      <c r="AT244" s="251"/>
      <c r="AU244" s="251"/>
    </row>
    <row r="245" spans="3:48" ht="12.95" customHeight="1" x14ac:dyDescent="0.2">
      <c r="C245" s="207"/>
      <c r="D245" s="207"/>
      <c r="AA245" s="251"/>
      <c r="AB245" s="251"/>
      <c r="AC245" s="251"/>
      <c r="AD245" s="251"/>
      <c r="AE245" s="251"/>
      <c r="AF245" s="288"/>
      <c r="AG245" s="289"/>
      <c r="AN245" s="251"/>
      <c r="AO245" s="251"/>
      <c r="AP245" s="251"/>
      <c r="AQ245" s="251"/>
      <c r="AR245" s="251"/>
      <c r="AS245" s="251"/>
      <c r="AT245" s="251"/>
      <c r="AU245" s="251"/>
    </row>
    <row r="246" spans="3:48" ht="12.95" customHeight="1" x14ac:dyDescent="0.2">
      <c r="C246" s="207"/>
      <c r="D246" s="207"/>
      <c r="AA246" s="251"/>
      <c r="AB246" s="251"/>
      <c r="AC246" s="251"/>
      <c r="AD246" s="251"/>
      <c r="AE246" s="251"/>
      <c r="AF246" s="288"/>
      <c r="AG246" s="289"/>
      <c r="AN246" s="251"/>
      <c r="AO246" s="251"/>
      <c r="AP246" s="251"/>
      <c r="AQ246" s="251"/>
      <c r="AR246" s="251"/>
      <c r="AS246" s="251"/>
      <c r="AT246" s="251"/>
      <c r="AU246" s="251"/>
    </row>
    <row r="247" spans="3:48" ht="12.95" customHeight="1" x14ac:dyDescent="0.2">
      <c r="C247" s="207"/>
      <c r="D247" s="207"/>
      <c r="AA247" s="251"/>
      <c r="AB247" s="251"/>
      <c r="AC247" s="251"/>
      <c r="AD247" s="251"/>
      <c r="AE247" s="251"/>
      <c r="AF247" s="288"/>
      <c r="AG247" s="289"/>
      <c r="AN247" s="251"/>
      <c r="AO247" s="251"/>
      <c r="AP247" s="251"/>
      <c r="AQ247" s="251"/>
      <c r="AR247" s="251"/>
      <c r="AS247" s="251"/>
      <c r="AT247" s="251"/>
      <c r="AU247" s="251"/>
    </row>
    <row r="248" spans="3:48" ht="12.95" customHeight="1" x14ac:dyDescent="0.2">
      <c r="C248" s="207"/>
      <c r="D248" s="207"/>
      <c r="AA248" s="251"/>
      <c r="AB248" s="251"/>
      <c r="AC248" s="251"/>
      <c r="AD248" s="251"/>
      <c r="AE248" s="251"/>
      <c r="AF248" s="288"/>
      <c r="AG248" s="289"/>
      <c r="AN248" s="251"/>
      <c r="AO248" s="251"/>
      <c r="AP248" s="251"/>
      <c r="AQ248" s="251"/>
      <c r="AR248" s="251"/>
      <c r="AS248" s="251"/>
      <c r="AT248" s="251"/>
      <c r="AU248" s="251"/>
    </row>
    <row r="249" spans="3:48" ht="12.95" customHeight="1" x14ac:dyDescent="0.2">
      <c r="C249" s="207"/>
      <c r="D249" s="207"/>
      <c r="AA249" s="251"/>
      <c r="AB249" s="251"/>
      <c r="AC249" s="251"/>
      <c r="AD249" s="251"/>
      <c r="AE249" s="251"/>
      <c r="AF249" s="288"/>
      <c r="AG249" s="289"/>
      <c r="AN249" s="251"/>
      <c r="AO249" s="251"/>
      <c r="AP249" s="251"/>
      <c r="AQ249" s="251"/>
      <c r="AR249" s="251"/>
      <c r="AS249" s="251"/>
      <c r="AT249" s="251"/>
      <c r="AU249" s="251"/>
      <c r="AV249" s="251"/>
    </row>
    <row r="250" spans="3:48" ht="12.95" customHeight="1" x14ac:dyDescent="0.2">
      <c r="C250" s="207"/>
      <c r="D250" s="207"/>
      <c r="AA250" s="251"/>
      <c r="AB250" s="251"/>
      <c r="AC250" s="251"/>
      <c r="AD250" s="251"/>
      <c r="AE250" s="251"/>
      <c r="AF250" s="288"/>
      <c r="AG250" s="289"/>
      <c r="AN250" s="251"/>
      <c r="AO250" s="251"/>
      <c r="AP250" s="251"/>
      <c r="AQ250" s="251"/>
      <c r="AR250" s="251"/>
      <c r="AS250" s="251"/>
      <c r="AT250" s="251"/>
      <c r="AU250" s="251"/>
    </row>
    <row r="251" spans="3:48" ht="12.95" customHeight="1" x14ac:dyDescent="0.2">
      <c r="C251" s="207"/>
      <c r="D251" s="207"/>
      <c r="AA251" s="251"/>
      <c r="AB251" s="251"/>
      <c r="AC251" s="251"/>
      <c r="AD251" s="251"/>
      <c r="AE251" s="251"/>
      <c r="AF251" s="288"/>
      <c r="AG251" s="289"/>
      <c r="AN251" s="251"/>
      <c r="AO251" s="251"/>
      <c r="AP251" s="251"/>
      <c r="AQ251" s="251"/>
      <c r="AR251" s="251"/>
      <c r="AS251" s="251"/>
      <c r="AT251" s="251"/>
      <c r="AU251" s="251"/>
      <c r="AV251" s="251"/>
    </row>
    <row r="252" spans="3:48" ht="12.95" customHeight="1" x14ac:dyDescent="0.2">
      <c r="C252" s="207"/>
      <c r="D252" s="207"/>
      <c r="AA252" s="251"/>
      <c r="AB252" s="251"/>
      <c r="AC252" s="251"/>
      <c r="AD252" s="251"/>
      <c r="AE252" s="251"/>
      <c r="AF252" s="288"/>
      <c r="AG252" s="289"/>
      <c r="AN252" s="251"/>
      <c r="AO252" s="251"/>
      <c r="AP252" s="251"/>
      <c r="AQ252" s="251"/>
      <c r="AR252" s="251"/>
      <c r="AS252" s="251"/>
      <c r="AT252" s="251"/>
      <c r="AU252" s="251"/>
    </row>
    <row r="253" spans="3:48" ht="12.95" customHeight="1" x14ac:dyDescent="0.2">
      <c r="C253" s="207"/>
      <c r="D253" s="207"/>
      <c r="AA253" s="251"/>
      <c r="AB253" s="251"/>
      <c r="AC253" s="251"/>
      <c r="AD253" s="251"/>
      <c r="AE253" s="251"/>
      <c r="AF253" s="288"/>
      <c r="AG253" s="289"/>
      <c r="AN253" s="251"/>
      <c r="AO253" s="251"/>
      <c r="AP253" s="251"/>
      <c r="AQ253" s="251"/>
      <c r="AR253" s="251"/>
      <c r="AS253" s="251"/>
      <c r="AT253" s="251"/>
      <c r="AU253" s="251"/>
      <c r="AV253" s="251"/>
    </row>
    <row r="254" spans="3:48" ht="12.95" customHeight="1" x14ac:dyDescent="0.2">
      <c r="C254" s="207"/>
      <c r="D254" s="207"/>
      <c r="AA254" s="251"/>
      <c r="AB254" s="251"/>
      <c r="AC254" s="251"/>
      <c r="AD254" s="251"/>
      <c r="AE254" s="251"/>
      <c r="AF254" s="288"/>
      <c r="AG254" s="289"/>
      <c r="AN254" s="251"/>
      <c r="AO254" s="251"/>
      <c r="AP254" s="251"/>
      <c r="AQ254" s="251"/>
      <c r="AR254" s="251"/>
      <c r="AS254" s="251"/>
      <c r="AT254" s="251"/>
      <c r="AU254" s="251"/>
      <c r="AV254" s="251"/>
    </row>
    <row r="255" spans="3:48" ht="12.95" customHeight="1" x14ac:dyDescent="0.2">
      <c r="C255" s="207"/>
      <c r="D255" s="207"/>
      <c r="AA255" s="251"/>
      <c r="AB255" s="251"/>
      <c r="AC255" s="251"/>
      <c r="AD255" s="251"/>
      <c r="AE255" s="251"/>
      <c r="AF255" s="288"/>
      <c r="AG255" s="289"/>
      <c r="AN255" s="251"/>
      <c r="AO255" s="251"/>
      <c r="AP255" s="251"/>
      <c r="AQ255" s="251"/>
      <c r="AR255" s="251"/>
      <c r="AS255" s="251"/>
      <c r="AT255" s="251"/>
      <c r="AU255" s="251"/>
    </row>
    <row r="256" spans="3:48" ht="12.95" customHeight="1" x14ac:dyDescent="0.2">
      <c r="C256" s="207"/>
      <c r="D256" s="207"/>
      <c r="AA256" s="251"/>
      <c r="AB256" s="251"/>
      <c r="AC256" s="251"/>
      <c r="AD256" s="251"/>
      <c r="AE256" s="251"/>
      <c r="AF256" s="288"/>
      <c r="AG256" s="289"/>
      <c r="AN256" s="251"/>
      <c r="AO256" s="251"/>
      <c r="AP256" s="251"/>
      <c r="AQ256" s="251"/>
      <c r="AR256" s="251"/>
      <c r="AS256" s="251"/>
      <c r="AT256" s="251"/>
      <c r="AU256" s="251"/>
      <c r="AV256" s="251"/>
    </row>
    <row r="257" spans="3:48" ht="12.95" customHeight="1" x14ac:dyDescent="0.2">
      <c r="C257" s="207"/>
      <c r="D257" s="207"/>
      <c r="AA257" s="251"/>
      <c r="AB257" s="251"/>
      <c r="AC257" s="251"/>
      <c r="AD257" s="251"/>
      <c r="AE257" s="251"/>
      <c r="AF257" s="288"/>
      <c r="AG257" s="289"/>
      <c r="AN257" s="251"/>
      <c r="AO257" s="251"/>
      <c r="AP257" s="251"/>
      <c r="AQ257" s="251"/>
      <c r="AR257" s="251"/>
      <c r="AS257" s="251"/>
      <c r="AT257" s="251"/>
      <c r="AU257" s="251"/>
      <c r="AV257" s="251"/>
    </row>
    <row r="258" spans="3:48" ht="12.95" customHeight="1" x14ac:dyDescent="0.2">
      <c r="C258" s="207"/>
      <c r="D258" s="207"/>
      <c r="AA258" s="251"/>
      <c r="AB258" s="251"/>
      <c r="AC258" s="251"/>
      <c r="AD258" s="251"/>
      <c r="AE258" s="251"/>
      <c r="AF258" s="288"/>
      <c r="AG258" s="289"/>
      <c r="AN258" s="251"/>
      <c r="AO258" s="251"/>
      <c r="AP258" s="251"/>
      <c r="AQ258" s="251"/>
      <c r="AR258" s="251"/>
      <c r="AS258" s="251"/>
      <c r="AT258" s="251"/>
      <c r="AU258" s="251"/>
    </row>
    <row r="259" spans="3:48" ht="12.95" customHeight="1" x14ac:dyDescent="0.2">
      <c r="C259" s="207"/>
      <c r="D259" s="207"/>
      <c r="AA259" s="251"/>
      <c r="AB259" s="251"/>
      <c r="AC259" s="251"/>
      <c r="AD259" s="251"/>
      <c r="AE259" s="251"/>
      <c r="AF259" s="288"/>
      <c r="AG259" s="289"/>
      <c r="AN259" s="251"/>
      <c r="AO259" s="251"/>
      <c r="AP259" s="251"/>
      <c r="AQ259" s="251"/>
      <c r="AR259" s="251"/>
      <c r="AS259" s="251"/>
      <c r="AT259" s="251"/>
      <c r="AU259" s="251"/>
      <c r="AV259" s="251"/>
    </row>
    <row r="260" spans="3:48" ht="12.95" customHeight="1" x14ac:dyDescent="0.2">
      <c r="C260" s="207"/>
      <c r="D260" s="207"/>
      <c r="AA260" s="251"/>
      <c r="AB260" s="251"/>
      <c r="AC260" s="251"/>
      <c r="AD260" s="251"/>
      <c r="AE260" s="251"/>
      <c r="AF260" s="288"/>
      <c r="AG260" s="289"/>
      <c r="AN260" s="251"/>
      <c r="AO260" s="251"/>
      <c r="AP260" s="251"/>
      <c r="AQ260" s="251"/>
      <c r="AR260" s="251"/>
      <c r="AS260" s="251"/>
      <c r="AT260" s="251"/>
      <c r="AU260" s="251"/>
      <c r="AV260" s="251"/>
    </row>
    <row r="261" spans="3:48" ht="12.95" customHeight="1" x14ac:dyDescent="0.2">
      <c r="C261" s="207"/>
      <c r="D261" s="207"/>
      <c r="AA261" s="251"/>
      <c r="AB261" s="251"/>
      <c r="AC261" s="251"/>
      <c r="AD261" s="251"/>
      <c r="AE261" s="251"/>
      <c r="AF261" s="288"/>
      <c r="AG261" s="289"/>
      <c r="AN261" s="251"/>
      <c r="AO261" s="251"/>
      <c r="AP261" s="251"/>
      <c r="AQ261" s="251"/>
      <c r="AR261" s="251"/>
      <c r="AS261" s="251"/>
      <c r="AT261" s="251"/>
      <c r="AU261" s="251"/>
      <c r="AV261" s="251"/>
    </row>
    <row r="262" spans="3:48" ht="12.95" customHeight="1" x14ac:dyDescent="0.2">
      <c r="C262" s="207"/>
      <c r="D262" s="207"/>
      <c r="AA262" s="251"/>
      <c r="AB262" s="251"/>
      <c r="AC262" s="251"/>
      <c r="AD262" s="251"/>
      <c r="AE262" s="251"/>
      <c r="AF262" s="288"/>
      <c r="AG262" s="289"/>
      <c r="AN262" s="251"/>
      <c r="AO262" s="251"/>
      <c r="AP262" s="251"/>
      <c r="AQ262" s="251"/>
      <c r="AR262" s="251"/>
      <c r="AS262" s="251"/>
      <c r="AT262" s="251"/>
      <c r="AU262" s="251"/>
      <c r="AV262" s="251"/>
    </row>
    <row r="263" spans="3:48" ht="12.95" customHeight="1" x14ac:dyDescent="0.2">
      <c r="C263" s="207"/>
      <c r="D263" s="207"/>
      <c r="AA263" s="251"/>
      <c r="AB263" s="251"/>
      <c r="AC263" s="251"/>
      <c r="AD263" s="251"/>
      <c r="AE263" s="251"/>
      <c r="AF263" s="288"/>
      <c r="AG263" s="289"/>
      <c r="AN263" s="251"/>
      <c r="AO263" s="251"/>
      <c r="AP263" s="251"/>
      <c r="AQ263" s="251"/>
      <c r="AR263" s="251"/>
      <c r="AS263" s="251"/>
      <c r="AT263" s="251"/>
      <c r="AU263" s="251"/>
    </row>
    <row r="264" spans="3:48" ht="12.95" customHeight="1" x14ac:dyDescent="0.2">
      <c r="C264" s="207"/>
      <c r="D264" s="207"/>
      <c r="AA264" s="251"/>
      <c r="AB264" s="251"/>
      <c r="AC264" s="251"/>
      <c r="AD264" s="251"/>
      <c r="AE264" s="251"/>
      <c r="AF264" s="288"/>
      <c r="AG264" s="289"/>
      <c r="AN264" s="251"/>
      <c r="AO264" s="251"/>
      <c r="AP264" s="251"/>
      <c r="AQ264" s="251"/>
      <c r="AR264" s="251"/>
      <c r="AS264" s="251"/>
      <c r="AT264" s="251"/>
      <c r="AU264" s="251"/>
      <c r="AV264" s="251"/>
    </row>
    <row r="265" spans="3:48" ht="12.95" customHeight="1" x14ac:dyDescent="0.2">
      <c r="C265" s="207"/>
      <c r="D265" s="207"/>
      <c r="AA265" s="251"/>
      <c r="AB265" s="251"/>
      <c r="AC265" s="251"/>
      <c r="AD265" s="251"/>
      <c r="AE265" s="251"/>
      <c r="AF265" s="288"/>
      <c r="AG265" s="289"/>
      <c r="AN265" s="251"/>
      <c r="AO265" s="251"/>
      <c r="AP265" s="251"/>
      <c r="AQ265" s="251"/>
      <c r="AR265" s="251"/>
      <c r="AS265" s="251"/>
      <c r="AT265" s="251"/>
      <c r="AU265" s="251"/>
    </row>
    <row r="266" spans="3:48" ht="12.95" customHeight="1" x14ac:dyDescent="0.2">
      <c r="C266" s="207"/>
      <c r="D266" s="207"/>
      <c r="AA266" s="251"/>
      <c r="AB266" s="251"/>
      <c r="AC266" s="251"/>
      <c r="AD266" s="251"/>
      <c r="AE266" s="251"/>
      <c r="AF266" s="288"/>
      <c r="AG266" s="289"/>
      <c r="AN266" s="251"/>
      <c r="AO266" s="251"/>
      <c r="AP266" s="251"/>
      <c r="AQ266" s="251"/>
      <c r="AR266" s="251"/>
      <c r="AS266" s="251"/>
      <c r="AT266" s="251"/>
      <c r="AU266" s="251"/>
    </row>
    <row r="267" spans="3:48" ht="12.95" customHeight="1" x14ac:dyDescent="0.2">
      <c r="C267" s="207"/>
      <c r="D267" s="207"/>
      <c r="AA267" s="251"/>
      <c r="AB267" s="251"/>
      <c r="AC267" s="251"/>
      <c r="AD267" s="251"/>
      <c r="AE267" s="251"/>
      <c r="AF267" s="288"/>
      <c r="AG267" s="289"/>
      <c r="AN267" s="251"/>
      <c r="AO267" s="251"/>
      <c r="AP267" s="251"/>
      <c r="AQ267" s="251"/>
      <c r="AR267" s="251"/>
      <c r="AS267" s="251"/>
      <c r="AT267" s="251"/>
      <c r="AU267" s="251"/>
    </row>
    <row r="268" spans="3:48" ht="12.95" customHeight="1" x14ac:dyDescent="0.2">
      <c r="C268" s="207"/>
      <c r="D268" s="207"/>
      <c r="AA268" s="251"/>
      <c r="AB268" s="251"/>
      <c r="AC268" s="251"/>
      <c r="AD268" s="251"/>
      <c r="AE268" s="251"/>
      <c r="AF268" s="288"/>
      <c r="AG268" s="289"/>
      <c r="AN268" s="251"/>
      <c r="AO268" s="251"/>
      <c r="AP268" s="251"/>
      <c r="AQ268" s="251"/>
      <c r="AR268" s="251"/>
      <c r="AS268" s="251"/>
      <c r="AT268" s="251"/>
      <c r="AU268" s="251"/>
    </row>
    <row r="269" spans="3:48" ht="12.95" customHeight="1" x14ac:dyDescent="0.2">
      <c r="C269" s="207"/>
      <c r="D269" s="207"/>
      <c r="AA269" s="251"/>
      <c r="AB269" s="251"/>
      <c r="AC269" s="251"/>
      <c r="AD269" s="251"/>
      <c r="AE269" s="251"/>
      <c r="AF269" s="288"/>
      <c r="AG269" s="289"/>
      <c r="AN269" s="251"/>
      <c r="AO269" s="251"/>
      <c r="AP269" s="251"/>
      <c r="AQ269" s="251"/>
      <c r="AR269" s="251"/>
      <c r="AS269" s="251"/>
      <c r="AT269" s="251"/>
      <c r="AU269" s="251"/>
    </row>
    <row r="270" spans="3:48" ht="12.95" customHeight="1" x14ac:dyDescent="0.2">
      <c r="C270" s="207"/>
      <c r="D270" s="207"/>
      <c r="AA270" s="251"/>
      <c r="AB270" s="251"/>
      <c r="AC270" s="251"/>
      <c r="AD270" s="251"/>
      <c r="AE270" s="251"/>
      <c r="AF270" s="288"/>
      <c r="AG270" s="289"/>
      <c r="AN270" s="251"/>
      <c r="AO270" s="251"/>
      <c r="AP270" s="251"/>
      <c r="AQ270" s="251"/>
      <c r="AR270" s="251"/>
      <c r="AS270" s="251"/>
      <c r="AT270" s="251"/>
      <c r="AU270" s="251"/>
    </row>
    <row r="271" spans="3:48" ht="12.95" customHeight="1" x14ac:dyDescent="0.2">
      <c r="C271" s="207"/>
      <c r="D271" s="207"/>
      <c r="AA271" s="251"/>
      <c r="AB271" s="251"/>
      <c r="AC271" s="251"/>
      <c r="AD271" s="251"/>
      <c r="AE271" s="251"/>
      <c r="AF271" s="288"/>
      <c r="AG271" s="289"/>
      <c r="AN271" s="251"/>
      <c r="AO271" s="251"/>
      <c r="AP271" s="251"/>
      <c r="AQ271" s="251"/>
      <c r="AR271" s="251"/>
      <c r="AS271" s="251"/>
      <c r="AT271" s="251"/>
      <c r="AU271" s="251"/>
    </row>
    <row r="272" spans="3:48" ht="12.95" customHeight="1" x14ac:dyDescent="0.2">
      <c r="C272" s="207"/>
      <c r="D272" s="207"/>
      <c r="AA272" s="251"/>
      <c r="AB272" s="251"/>
      <c r="AC272" s="251"/>
      <c r="AD272" s="251"/>
      <c r="AE272" s="251"/>
      <c r="AF272" s="288"/>
      <c r="AG272" s="289"/>
      <c r="AN272" s="251"/>
      <c r="AO272" s="251"/>
      <c r="AP272" s="251"/>
      <c r="AQ272" s="251"/>
      <c r="AR272" s="251"/>
      <c r="AS272" s="251"/>
      <c r="AT272" s="251"/>
      <c r="AU272" s="251"/>
      <c r="AV272" s="251"/>
    </row>
    <row r="273" spans="3:48" ht="12.95" customHeight="1" x14ac:dyDescent="0.2">
      <c r="C273" s="207"/>
      <c r="D273" s="207"/>
      <c r="AA273" s="251"/>
      <c r="AB273" s="251"/>
      <c r="AC273" s="251"/>
      <c r="AD273" s="251"/>
      <c r="AE273" s="251"/>
      <c r="AF273" s="288"/>
      <c r="AG273" s="289"/>
      <c r="AN273" s="251"/>
      <c r="AO273" s="251"/>
      <c r="AP273" s="251"/>
      <c r="AQ273" s="251"/>
      <c r="AR273" s="251"/>
      <c r="AS273" s="251"/>
      <c r="AT273" s="251"/>
      <c r="AU273" s="251"/>
    </row>
    <row r="274" spans="3:48" ht="12.95" customHeight="1" x14ac:dyDescent="0.2">
      <c r="C274" s="207"/>
      <c r="D274" s="207"/>
      <c r="AA274" s="251"/>
      <c r="AB274" s="251"/>
      <c r="AC274" s="251"/>
      <c r="AD274" s="251"/>
      <c r="AE274" s="251"/>
      <c r="AF274" s="288"/>
      <c r="AG274" s="289"/>
      <c r="AN274" s="251"/>
      <c r="AO274" s="251"/>
      <c r="AP274" s="251"/>
      <c r="AQ274" s="251"/>
      <c r="AR274" s="251"/>
      <c r="AS274" s="251"/>
      <c r="AT274" s="251"/>
      <c r="AU274" s="251"/>
    </row>
    <row r="275" spans="3:48" ht="12.95" customHeight="1" x14ac:dyDescent="0.2">
      <c r="C275" s="207"/>
      <c r="D275" s="207"/>
      <c r="AA275" s="251"/>
      <c r="AB275" s="251"/>
      <c r="AC275" s="251"/>
      <c r="AD275" s="251"/>
      <c r="AE275" s="251"/>
      <c r="AF275" s="288"/>
      <c r="AG275" s="289"/>
      <c r="AN275" s="251"/>
      <c r="AO275" s="251"/>
      <c r="AP275" s="251"/>
      <c r="AQ275" s="251"/>
      <c r="AR275" s="251"/>
      <c r="AS275" s="251"/>
      <c r="AT275" s="251"/>
      <c r="AU275" s="251"/>
    </row>
    <row r="276" spans="3:48" ht="12.95" customHeight="1" x14ac:dyDescent="0.2">
      <c r="C276" s="207"/>
      <c r="D276" s="207"/>
      <c r="AA276" s="251"/>
      <c r="AB276" s="251"/>
      <c r="AC276" s="251"/>
      <c r="AD276" s="251"/>
      <c r="AE276" s="251"/>
      <c r="AF276" s="288"/>
      <c r="AG276" s="289"/>
      <c r="AN276" s="251"/>
      <c r="AO276" s="251"/>
      <c r="AP276" s="251"/>
      <c r="AQ276" s="251"/>
      <c r="AR276" s="251"/>
      <c r="AS276" s="251"/>
      <c r="AT276" s="251"/>
      <c r="AU276" s="251"/>
    </row>
    <row r="277" spans="3:48" ht="12.95" customHeight="1" x14ac:dyDescent="0.2">
      <c r="C277" s="207"/>
      <c r="D277" s="207"/>
      <c r="AA277" s="251"/>
      <c r="AB277" s="251"/>
      <c r="AC277" s="251"/>
      <c r="AD277" s="251"/>
      <c r="AE277" s="251"/>
      <c r="AF277" s="288"/>
      <c r="AG277" s="289"/>
      <c r="AN277" s="251"/>
      <c r="AO277" s="251"/>
      <c r="AP277" s="251"/>
      <c r="AQ277" s="251"/>
      <c r="AR277" s="251"/>
      <c r="AS277" s="251"/>
      <c r="AT277" s="251"/>
      <c r="AU277" s="251"/>
      <c r="AV277" s="251"/>
    </row>
    <row r="278" spans="3:48" ht="12.95" customHeight="1" x14ac:dyDescent="0.2">
      <c r="C278" s="207"/>
      <c r="D278" s="207"/>
      <c r="AA278" s="251"/>
      <c r="AB278" s="251"/>
      <c r="AC278" s="251"/>
      <c r="AD278" s="251"/>
      <c r="AE278" s="251"/>
      <c r="AF278" s="288"/>
      <c r="AG278" s="289"/>
      <c r="AN278" s="251"/>
      <c r="AO278" s="251"/>
      <c r="AP278" s="251"/>
      <c r="AQ278" s="251"/>
      <c r="AR278" s="251"/>
      <c r="AS278" s="251"/>
      <c r="AT278" s="251"/>
      <c r="AU278" s="251"/>
      <c r="AV278" s="251"/>
    </row>
    <row r="279" spans="3:48" ht="12.95" customHeight="1" x14ac:dyDescent="0.2">
      <c r="C279" s="207"/>
      <c r="D279" s="207"/>
      <c r="AA279" s="251"/>
      <c r="AB279" s="251"/>
      <c r="AC279" s="251"/>
      <c r="AD279" s="251"/>
      <c r="AE279" s="251"/>
      <c r="AF279" s="288"/>
      <c r="AG279" s="289"/>
      <c r="AN279" s="251"/>
      <c r="AO279" s="251"/>
      <c r="AP279" s="251"/>
      <c r="AQ279" s="251"/>
      <c r="AR279" s="251"/>
      <c r="AS279" s="251"/>
      <c r="AT279" s="251"/>
      <c r="AU279" s="251"/>
    </row>
    <row r="280" spans="3:48" ht="12.95" customHeight="1" x14ac:dyDescent="0.2">
      <c r="C280" s="207"/>
      <c r="D280" s="207"/>
      <c r="AA280" s="251"/>
      <c r="AB280" s="251"/>
      <c r="AC280" s="251"/>
      <c r="AD280" s="251"/>
      <c r="AE280" s="251"/>
      <c r="AF280" s="288"/>
      <c r="AG280" s="289"/>
      <c r="AN280" s="251"/>
      <c r="AO280" s="251"/>
      <c r="AP280" s="251"/>
      <c r="AQ280" s="251"/>
      <c r="AR280" s="251"/>
      <c r="AS280" s="251"/>
      <c r="AT280" s="251"/>
      <c r="AU280" s="251"/>
    </row>
    <row r="281" spans="3:48" ht="12.95" customHeight="1" x14ac:dyDescent="0.2">
      <c r="C281" s="207"/>
      <c r="D281" s="207"/>
      <c r="AA281" s="251"/>
      <c r="AB281" s="251"/>
      <c r="AC281" s="251"/>
      <c r="AD281" s="251"/>
      <c r="AE281" s="251"/>
      <c r="AF281" s="288"/>
      <c r="AG281" s="289"/>
      <c r="AN281" s="251"/>
      <c r="AO281" s="251"/>
      <c r="AP281" s="251"/>
      <c r="AQ281" s="251"/>
      <c r="AR281" s="251"/>
      <c r="AS281" s="251"/>
      <c r="AT281" s="251"/>
      <c r="AU281" s="251"/>
    </row>
    <row r="282" spans="3:48" ht="12.95" customHeight="1" x14ac:dyDescent="0.2">
      <c r="C282" s="207"/>
      <c r="D282" s="207"/>
      <c r="AA282" s="251"/>
      <c r="AB282" s="251"/>
      <c r="AC282" s="251"/>
      <c r="AD282" s="251"/>
      <c r="AE282" s="251"/>
      <c r="AF282" s="288"/>
      <c r="AG282" s="289"/>
      <c r="AN282" s="251"/>
      <c r="AO282" s="251"/>
      <c r="AP282" s="251"/>
      <c r="AQ282" s="251"/>
      <c r="AR282" s="251"/>
      <c r="AS282" s="251"/>
      <c r="AT282" s="251"/>
      <c r="AU282" s="251"/>
    </row>
    <row r="283" spans="3:48" ht="12.95" customHeight="1" x14ac:dyDescent="0.2">
      <c r="C283" s="207"/>
      <c r="D283" s="207"/>
      <c r="AA283" s="251"/>
      <c r="AB283" s="251"/>
      <c r="AC283" s="251"/>
      <c r="AD283" s="251"/>
      <c r="AE283" s="251"/>
      <c r="AF283" s="288"/>
      <c r="AG283" s="289"/>
      <c r="AN283" s="251"/>
      <c r="AO283" s="251"/>
      <c r="AP283" s="251"/>
      <c r="AQ283" s="251"/>
      <c r="AR283" s="251"/>
      <c r="AS283" s="251"/>
      <c r="AT283" s="251"/>
      <c r="AU283" s="251"/>
      <c r="AV283" s="251"/>
    </row>
    <row r="284" spans="3:48" ht="12.95" customHeight="1" x14ac:dyDescent="0.2">
      <c r="C284" s="207"/>
      <c r="D284" s="207"/>
      <c r="AA284" s="251"/>
      <c r="AB284" s="251"/>
      <c r="AC284" s="251"/>
      <c r="AD284" s="251"/>
      <c r="AE284" s="251"/>
      <c r="AF284" s="288"/>
      <c r="AG284" s="289"/>
      <c r="AN284" s="251"/>
      <c r="AO284" s="251"/>
      <c r="AP284" s="251"/>
      <c r="AQ284" s="251"/>
      <c r="AR284" s="251"/>
      <c r="AS284" s="251"/>
      <c r="AT284" s="251"/>
      <c r="AU284" s="251"/>
      <c r="AV284" s="251"/>
    </row>
    <row r="285" spans="3:48" ht="12.95" customHeight="1" x14ac:dyDescent="0.2">
      <c r="C285" s="207"/>
      <c r="D285" s="207"/>
      <c r="AA285" s="251"/>
      <c r="AB285" s="251"/>
      <c r="AC285" s="251"/>
      <c r="AD285" s="251"/>
      <c r="AE285" s="251"/>
      <c r="AF285" s="288"/>
      <c r="AG285" s="289"/>
      <c r="AN285" s="251"/>
      <c r="AO285" s="251"/>
      <c r="AP285" s="251"/>
      <c r="AQ285" s="251"/>
      <c r="AR285" s="251"/>
      <c r="AS285" s="251"/>
      <c r="AT285" s="251"/>
      <c r="AU285" s="251"/>
    </row>
    <row r="286" spans="3:48" ht="12.95" customHeight="1" x14ac:dyDescent="0.2">
      <c r="C286" s="207"/>
      <c r="D286" s="207"/>
      <c r="AA286" s="251"/>
      <c r="AB286" s="251"/>
      <c r="AC286" s="251"/>
      <c r="AD286" s="251"/>
      <c r="AE286" s="251"/>
      <c r="AF286" s="288"/>
      <c r="AG286" s="289"/>
      <c r="AN286" s="251"/>
      <c r="AO286" s="251"/>
      <c r="AP286" s="251"/>
      <c r="AQ286" s="251"/>
      <c r="AR286" s="251"/>
      <c r="AS286" s="251"/>
      <c r="AT286" s="251"/>
      <c r="AU286" s="251"/>
    </row>
    <row r="287" spans="3:48" ht="12.95" customHeight="1" x14ac:dyDescent="0.2">
      <c r="C287" s="207"/>
      <c r="D287" s="207"/>
      <c r="AA287" s="251"/>
      <c r="AB287" s="251"/>
      <c r="AC287" s="251"/>
      <c r="AD287" s="251"/>
      <c r="AE287" s="251"/>
      <c r="AF287" s="288"/>
      <c r="AG287" s="289"/>
      <c r="AN287" s="251"/>
      <c r="AO287" s="251"/>
      <c r="AP287" s="251"/>
      <c r="AQ287" s="251"/>
      <c r="AR287" s="251"/>
      <c r="AS287" s="251"/>
      <c r="AT287" s="251"/>
      <c r="AU287" s="251"/>
    </row>
    <row r="288" spans="3:48" ht="12.95" customHeight="1" x14ac:dyDescent="0.2">
      <c r="C288" s="207"/>
      <c r="D288" s="207"/>
      <c r="AA288" s="251"/>
      <c r="AB288" s="251"/>
      <c r="AC288" s="251"/>
      <c r="AD288" s="251"/>
      <c r="AE288" s="251"/>
      <c r="AF288" s="288"/>
      <c r="AG288" s="289"/>
      <c r="AN288" s="251"/>
      <c r="AO288" s="251"/>
      <c r="AP288" s="251"/>
      <c r="AQ288" s="251"/>
      <c r="AR288" s="251"/>
      <c r="AS288" s="251"/>
      <c r="AT288" s="251"/>
      <c r="AU288" s="251"/>
    </row>
    <row r="289" spans="3:48" ht="12.95" customHeight="1" x14ac:dyDescent="0.2">
      <c r="C289" s="207"/>
      <c r="D289" s="207"/>
      <c r="AA289" s="251"/>
      <c r="AB289" s="251"/>
      <c r="AC289" s="251"/>
      <c r="AD289" s="251"/>
      <c r="AE289" s="251"/>
      <c r="AF289" s="288"/>
      <c r="AG289" s="289"/>
      <c r="AN289" s="251"/>
      <c r="AO289" s="251"/>
      <c r="AP289" s="251"/>
      <c r="AQ289" s="251"/>
      <c r="AR289" s="251"/>
      <c r="AS289" s="251"/>
      <c r="AT289" s="251"/>
      <c r="AU289" s="251"/>
    </row>
    <row r="290" spans="3:48" ht="12.95" customHeight="1" x14ac:dyDescent="0.2">
      <c r="C290" s="207"/>
      <c r="D290" s="207"/>
      <c r="AA290" s="251"/>
      <c r="AB290" s="251"/>
      <c r="AC290" s="251"/>
      <c r="AD290" s="251"/>
      <c r="AE290" s="251"/>
      <c r="AF290" s="288"/>
      <c r="AG290" s="289"/>
      <c r="AN290" s="251"/>
      <c r="AO290" s="251"/>
      <c r="AP290" s="251"/>
      <c r="AQ290" s="251"/>
      <c r="AR290" s="251"/>
      <c r="AS290" s="251"/>
      <c r="AT290" s="251"/>
      <c r="AU290" s="251"/>
    </row>
    <row r="291" spans="3:48" ht="12.95" customHeight="1" x14ac:dyDescent="0.2">
      <c r="C291" s="207"/>
      <c r="D291" s="207"/>
      <c r="AA291" s="251"/>
      <c r="AB291" s="251"/>
      <c r="AC291" s="251"/>
      <c r="AD291" s="251"/>
      <c r="AE291" s="251"/>
      <c r="AF291" s="288"/>
      <c r="AG291" s="289"/>
      <c r="AN291" s="251"/>
      <c r="AO291" s="251"/>
      <c r="AP291" s="251"/>
      <c r="AQ291" s="251"/>
      <c r="AR291" s="251"/>
      <c r="AS291" s="251"/>
      <c r="AT291" s="251"/>
      <c r="AU291" s="251"/>
      <c r="AV291" s="251"/>
    </row>
    <row r="292" spans="3:48" ht="12.95" customHeight="1" x14ac:dyDescent="0.2">
      <c r="C292" s="207"/>
      <c r="D292" s="207"/>
      <c r="AA292" s="251"/>
      <c r="AB292" s="251"/>
      <c r="AC292" s="251"/>
      <c r="AD292" s="251"/>
      <c r="AE292" s="251"/>
      <c r="AF292" s="288"/>
      <c r="AG292" s="289"/>
      <c r="AN292" s="251"/>
      <c r="AO292" s="251"/>
      <c r="AP292" s="251"/>
      <c r="AQ292" s="251"/>
      <c r="AR292" s="251"/>
      <c r="AS292" s="251"/>
      <c r="AT292" s="251"/>
      <c r="AU292" s="251"/>
      <c r="AV292" s="251"/>
    </row>
    <row r="293" spans="3:48" ht="12.95" customHeight="1" x14ac:dyDescent="0.2">
      <c r="C293" s="207"/>
      <c r="D293" s="207"/>
      <c r="AA293" s="251"/>
      <c r="AB293" s="251"/>
      <c r="AC293" s="251"/>
      <c r="AD293" s="251"/>
      <c r="AE293" s="251"/>
      <c r="AF293" s="288"/>
      <c r="AG293" s="289"/>
      <c r="AN293" s="251"/>
      <c r="AO293" s="251"/>
      <c r="AP293" s="251"/>
      <c r="AQ293" s="251"/>
      <c r="AR293" s="251"/>
      <c r="AS293" s="251"/>
      <c r="AT293" s="251"/>
      <c r="AU293" s="251"/>
      <c r="AV293" s="251"/>
    </row>
    <row r="294" spans="3:48" ht="12.95" customHeight="1" x14ac:dyDescent="0.2">
      <c r="C294" s="207"/>
      <c r="D294" s="207"/>
      <c r="AA294" s="251"/>
      <c r="AB294" s="251"/>
      <c r="AC294" s="251"/>
      <c r="AD294" s="251"/>
      <c r="AE294" s="251"/>
      <c r="AF294" s="288"/>
      <c r="AG294" s="289"/>
      <c r="AN294" s="251"/>
      <c r="AO294" s="251"/>
      <c r="AP294" s="251"/>
      <c r="AQ294" s="251"/>
      <c r="AR294" s="251"/>
      <c r="AS294" s="251"/>
      <c r="AT294" s="251"/>
      <c r="AU294" s="251"/>
    </row>
    <row r="295" spans="3:48" ht="12.95" customHeight="1" x14ac:dyDescent="0.2">
      <c r="C295" s="207"/>
      <c r="D295" s="207"/>
      <c r="AA295" s="251"/>
      <c r="AB295" s="251"/>
      <c r="AC295" s="251"/>
      <c r="AD295" s="251"/>
      <c r="AE295" s="251"/>
      <c r="AF295" s="288"/>
      <c r="AG295" s="289"/>
      <c r="AN295" s="251"/>
      <c r="AO295" s="251"/>
      <c r="AP295" s="251"/>
      <c r="AQ295" s="251"/>
      <c r="AR295" s="251"/>
      <c r="AS295" s="251"/>
      <c r="AT295" s="251"/>
      <c r="AU295" s="251"/>
    </row>
    <row r="296" spans="3:48" ht="12.95" customHeight="1" x14ac:dyDescent="0.2">
      <c r="C296" s="207"/>
      <c r="D296" s="207"/>
      <c r="AA296" s="251"/>
      <c r="AB296" s="251"/>
      <c r="AC296" s="251"/>
      <c r="AD296" s="251"/>
      <c r="AE296" s="251"/>
      <c r="AF296" s="288"/>
      <c r="AG296" s="289"/>
      <c r="AN296" s="251"/>
      <c r="AO296" s="251"/>
      <c r="AP296" s="251"/>
      <c r="AQ296" s="251"/>
      <c r="AR296" s="251"/>
      <c r="AS296" s="251"/>
      <c r="AT296" s="251"/>
      <c r="AU296" s="251"/>
    </row>
    <row r="297" spans="3:48" ht="12.95" customHeight="1" x14ac:dyDescent="0.2">
      <c r="C297" s="207"/>
      <c r="D297" s="207"/>
      <c r="AA297" s="251"/>
      <c r="AB297" s="251"/>
      <c r="AC297" s="251"/>
      <c r="AD297" s="251"/>
      <c r="AE297" s="251"/>
      <c r="AF297" s="288"/>
      <c r="AG297" s="289"/>
      <c r="AN297" s="251"/>
      <c r="AO297" s="251"/>
      <c r="AP297" s="251"/>
      <c r="AQ297" s="251"/>
      <c r="AR297" s="251"/>
      <c r="AS297" s="251"/>
      <c r="AT297" s="251"/>
      <c r="AU297" s="251"/>
    </row>
    <row r="298" spans="3:48" ht="12.95" customHeight="1" x14ac:dyDescent="0.2">
      <c r="C298" s="207"/>
      <c r="D298" s="207"/>
      <c r="AA298" s="251"/>
      <c r="AB298" s="251"/>
      <c r="AC298" s="251"/>
      <c r="AD298" s="251"/>
      <c r="AE298" s="251"/>
      <c r="AF298" s="288"/>
      <c r="AG298" s="289"/>
      <c r="AN298" s="251"/>
      <c r="AO298" s="251"/>
      <c r="AP298" s="251"/>
      <c r="AQ298" s="251"/>
      <c r="AR298" s="251"/>
      <c r="AS298" s="251"/>
      <c r="AT298" s="251"/>
      <c r="AU298" s="251"/>
    </row>
    <row r="299" spans="3:48" ht="12.95" customHeight="1" x14ac:dyDescent="0.2">
      <c r="C299" s="207"/>
      <c r="D299" s="207"/>
      <c r="AA299" s="251"/>
      <c r="AB299" s="251"/>
      <c r="AC299" s="251"/>
      <c r="AD299" s="251"/>
      <c r="AE299" s="251"/>
      <c r="AF299" s="288"/>
      <c r="AG299" s="289"/>
      <c r="AN299" s="251"/>
      <c r="AO299" s="251"/>
      <c r="AP299" s="251"/>
      <c r="AQ299" s="251"/>
      <c r="AR299" s="251"/>
      <c r="AS299" s="251"/>
      <c r="AT299" s="251"/>
      <c r="AU299" s="251"/>
    </row>
    <row r="300" spans="3:48" ht="12.95" customHeight="1" x14ac:dyDescent="0.2">
      <c r="C300" s="207"/>
      <c r="D300" s="207"/>
      <c r="AA300" s="251"/>
      <c r="AB300" s="251"/>
      <c r="AC300" s="251"/>
      <c r="AD300" s="251"/>
      <c r="AE300" s="251"/>
      <c r="AF300" s="288"/>
      <c r="AG300" s="289"/>
      <c r="AN300" s="251"/>
      <c r="AO300" s="251"/>
      <c r="AP300" s="251"/>
      <c r="AQ300" s="251"/>
      <c r="AR300" s="251"/>
      <c r="AS300" s="251"/>
      <c r="AT300" s="251"/>
      <c r="AU300" s="251"/>
    </row>
    <row r="301" spans="3:48" ht="12.95" customHeight="1" x14ac:dyDescent="0.2">
      <c r="C301" s="207"/>
      <c r="D301" s="207"/>
      <c r="AA301" s="251"/>
      <c r="AB301" s="251"/>
      <c r="AC301" s="251"/>
      <c r="AD301" s="251"/>
      <c r="AE301" s="251"/>
      <c r="AF301" s="288"/>
      <c r="AG301" s="289"/>
      <c r="AN301" s="251"/>
      <c r="AO301" s="251"/>
      <c r="AP301" s="251"/>
      <c r="AQ301" s="251"/>
      <c r="AR301" s="251"/>
      <c r="AS301" s="251"/>
      <c r="AT301" s="251"/>
      <c r="AU301" s="251"/>
      <c r="AV301" s="251"/>
    </row>
    <row r="302" spans="3:48" ht="12.95" customHeight="1" x14ac:dyDescent="0.2">
      <c r="C302" s="207"/>
      <c r="D302" s="207"/>
      <c r="AA302" s="251"/>
      <c r="AB302" s="251"/>
      <c r="AC302" s="251"/>
      <c r="AD302" s="251"/>
      <c r="AE302" s="251"/>
      <c r="AF302" s="288"/>
      <c r="AG302" s="289"/>
      <c r="AN302" s="251"/>
      <c r="AO302" s="251"/>
      <c r="AP302" s="251"/>
      <c r="AQ302" s="251"/>
      <c r="AR302" s="251"/>
      <c r="AS302" s="251"/>
      <c r="AT302" s="251"/>
      <c r="AU302" s="251"/>
      <c r="AV302" s="251"/>
    </row>
    <row r="303" spans="3:48" ht="12.95" customHeight="1" x14ac:dyDescent="0.2">
      <c r="C303" s="207"/>
      <c r="D303" s="207"/>
      <c r="AA303" s="251"/>
      <c r="AB303" s="251"/>
      <c r="AC303" s="251"/>
      <c r="AD303" s="251"/>
      <c r="AE303" s="251"/>
      <c r="AF303" s="288"/>
      <c r="AG303" s="289"/>
      <c r="AN303" s="251"/>
      <c r="AO303" s="251"/>
      <c r="AP303" s="251"/>
      <c r="AQ303" s="251"/>
      <c r="AR303" s="251"/>
      <c r="AS303" s="251"/>
      <c r="AT303" s="251"/>
      <c r="AU303" s="251"/>
      <c r="AV303" s="251"/>
    </row>
    <row r="304" spans="3:48" ht="12.95" customHeight="1" x14ac:dyDescent="0.2">
      <c r="C304" s="207"/>
      <c r="D304" s="207"/>
      <c r="AA304" s="251"/>
      <c r="AB304" s="251"/>
      <c r="AC304" s="251"/>
      <c r="AD304" s="251"/>
      <c r="AE304" s="251"/>
      <c r="AF304" s="288"/>
      <c r="AG304" s="289"/>
      <c r="AN304" s="251"/>
      <c r="AO304" s="251"/>
      <c r="AP304" s="251"/>
      <c r="AQ304" s="251"/>
      <c r="AR304" s="251"/>
      <c r="AS304" s="251"/>
      <c r="AT304" s="251"/>
      <c r="AU304" s="251"/>
    </row>
    <row r="305" spans="3:48" ht="12.95" customHeight="1" x14ac:dyDescent="0.2">
      <c r="C305" s="207"/>
      <c r="D305" s="207"/>
      <c r="AA305" s="251"/>
      <c r="AB305" s="251"/>
      <c r="AC305" s="251"/>
      <c r="AD305" s="251"/>
      <c r="AE305" s="251"/>
      <c r="AF305" s="288"/>
      <c r="AG305" s="289"/>
      <c r="AN305" s="251"/>
      <c r="AO305" s="251"/>
      <c r="AP305" s="251"/>
      <c r="AQ305" s="251"/>
      <c r="AR305" s="251"/>
      <c r="AS305" s="251"/>
      <c r="AT305" s="251"/>
      <c r="AU305" s="251"/>
    </row>
    <row r="306" spans="3:48" ht="12.95" customHeight="1" x14ac:dyDescent="0.2">
      <c r="C306" s="207"/>
      <c r="D306" s="207"/>
      <c r="AA306" s="251"/>
      <c r="AB306" s="251"/>
      <c r="AC306" s="251"/>
      <c r="AD306" s="251"/>
      <c r="AE306" s="251"/>
      <c r="AF306" s="288"/>
      <c r="AG306" s="289"/>
      <c r="AN306" s="251"/>
      <c r="AO306" s="251"/>
      <c r="AP306" s="251"/>
      <c r="AQ306" s="251"/>
      <c r="AR306" s="251"/>
      <c r="AS306" s="251"/>
      <c r="AT306" s="251"/>
      <c r="AU306" s="251"/>
    </row>
    <row r="307" spans="3:48" ht="12.95" customHeight="1" x14ac:dyDescent="0.2">
      <c r="C307" s="207"/>
      <c r="D307" s="207"/>
      <c r="AA307" s="251"/>
      <c r="AB307" s="251"/>
      <c r="AC307" s="251"/>
      <c r="AD307" s="251"/>
      <c r="AE307" s="251"/>
      <c r="AF307" s="288"/>
      <c r="AG307" s="289"/>
      <c r="AN307" s="251"/>
      <c r="AO307" s="251"/>
      <c r="AP307" s="251"/>
      <c r="AQ307" s="251"/>
      <c r="AR307" s="251"/>
      <c r="AS307" s="251"/>
      <c r="AT307" s="251"/>
      <c r="AU307" s="251"/>
    </row>
    <row r="308" spans="3:48" ht="12.95" customHeight="1" x14ac:dyDescent="0.2">
      <c r="C308" s="207"/>
      <c r="D308" s="207"/>
      <c r="AA308" s="251"/>
      <c r="AB308" s="251"/>
      <c r="AC308" s="251"/>
      <c r="AD308" s="251"/>
      <c r="AE308" s="251"/>
      <c r="AF308" s="288"/>
      <c r="AG308" s="289"/>
      <c r="AN308" s="251"/>
      <c r="AO308" s="251"/>
      <c r="AP308" s="251"/>
      <c r="AQ308" s="251"/>
      <c r="AR308" s="251"/>
      <c r="AS308" s="251"/>
      <c r="AT308" s="251"/>
      <c r="AU308" s="251"/>
    </row>
    <row r="309" spans="3:48" ht="12.95" customHeight="1" x14ac:dyDescent="0.2">
      <c r="C309" s="207"/>
      <c r="D309" s="207"/>
      <c r="AA309" s="251"/>
      <c r="AB309" s="251"/>
      <c r="AC309" s="251"/>
      <c r="AD309" s="251"/>
      <c r="AE309" s="251"/>
      <c r="AF309" s="288"/>
      <c r="AG309" s="289"/>
      <c r="AN309" s="251"/>
      <c r="AO309" s="251"/>
      <c r="AP309" s="251"/>
      <c r="AQ309" s="251"/>
      <c r="AR309" s="251"/>
      <c r="AS309" s="251"/>
      <c r="AT309" s="251"/>
      <c r="AU309" s="251"/>
    </row>
    <row r="310" spans="3:48" ht="12.95" customHeight="1" x14ac:dyDescent="0.2">
      <c r="C310" s="207"/>
      <c r="D310" s="207"/>
      <c r="AA310" s="251"/>
      <c r="AB310" s="251"/>
      <c r="AC310" s="251"/>
      <c r="AD310" s="251"/>
      <c r="AE310" s="251"/>
      <c r="AF310" s="288"/>
      <c r="AG310" s="289"/>
      <c r="AN310" s="251"/>
      <c r="AO310" s="251"/>
      <c r="AP310" s="251"/>
      <c r="AQ310" s="251"/>
      <c r="AR310" s="251"/>
      <c r="AS310" s="251"/>
      <c r="AT310" s="251"/>
      <c r="AU310" s="251"/>
    </row>
    <row r="311" spans="3:48" ht="12.95" customHeight="1" x14ac:dyDescent="0.2">
      <c r="C311" s="207"/>
      <c r="D311" s="207"/>
      <c r="AA311" s="251"/>
      <c r="AB311" s="251"/>
      <c r="AC311" s="251"/>
      <c r="AD311" s="251"/>
      <c r="AE311" s="251"/>
      <c r="AF311" s="288"/>
      <c r="AG311" s="289"/>
      <c r="AN311" s="251"/>
      <c r="AO311" s="251"/>
      <c r="AP311" s="251"/>
      <c r="AQ311" s="251"/>
      <c r="AR311" s="251"/>
      <c r="AS311" s="251"/>
      <c r="AT311" s="251"/>
      <c r="AU311" s="251"/>
    </row>
    <row r="312" spans="3:48" ht="12.95" customHeight="1" x14ac:dyDescent="0.2">
      <c r="C312" s="207"/>
      <c r="D312" s="207"/>
      <c r="AA312" s="251"/>
      <c r="AB312" s="251"/>
      <c r="AC312" s="251"/>
      <c r="AD312" s="251"/>
      <c r="AE312" s="251"/>
      <c r="AF312" s="288"/>
      <c r="AG312" s="289"/>
      <c r="AN312" s="251"/>
      <c r="AO312" s="251"/>
      <c r="AP312" s="251"/>
      <c r="AQ312" s="251"/>
      <c r="AR312" s="251"/>
      <c r="AS312" s="251"/>
      <c r="AT312" s="251"/>
      <c r="AU312" s="251"/>
    </row>
    <row r="313" spans="3:48" ht="12.95" customHeight="1" x14ac:dyDescent="0.2">
      <c r="C313" s="207"/>
      <c r="D313" s="207"/>
      <c r="AA313" s="251"/>
      <c r="AB313" s="251"/>
      <c r="AC313" s="251"/>
      <c r="AD313" s="251"/>
      <c r="AE313" s="251"/>
      <c r="AF313" s="288"/>
      <c r="AG313" s="289"/>
      <c r="AN313" s="251"/>
      <c r="AO313" s="251"/>
      <c r="AP313" s="251"/>
      <c r="AQ313" s="251"/>
      <c r="AR313" s="251"/>
      <c r="AS313" s="251"/>
      <c r="AT313" s="251"/>
      <c r="AU313" s="251"/>
    </row>
    <row r="314" spans="3:48" ht="12.95" customHeight="1" x14ac:dyDescent="0.2">
      <c r="C314" s="207"/>
      <c r="D314" s="207"/>
      <c r="AA314" s="251"/>
      <c r="AB314" s="251"/>
      <c r="AC314" s="251"/>
      <c r="AD314" s="251"/>
      <c r="AE314" s="251"/>
      <c r="AF314" s="288"/>
      <c r="AG314" s="289"/>
      <c r="AN314" s="251"/>
      <c r="AO314" s="251"/>
      <c r="AP314" s="251"/>
      <c r="AQ314" s="251"/>
      <c r="AR314" s="251"/>
      <c r="AS314" s="251"/>
      <c r="AT314" s="251"/>
      <c r="AU314" s="251"/>
    </row>
    <row r="315" spans="3:48" ht="12.95" customHeight="1" x14ac:dyDescent="0.2">
      <c r="C315" s="207"/>
      <c r="D315" s="207"/>
      <c r="AA315" s="251"/>
      <c r="AB315" s="251"/>
      <c r="AC315" s="251"/>
      <c r="AD315" s="251"/>
      <c r="AE315" s="251"/>
      <c r="AF315" s="288"/>
      <c r="AG315" s="289"/>
      <c r="AN315" s="251"/>
      <c r="AO315" s="251"/>
      <c r="AP315" s="251"/>
      <c r="AQ315" s="251"/>
      <c r="AR315" s="251"/>
      <c r="AS315" s="251"/>
      <c r="AT315" s="251"/>
      <c r="AU315" s="251"/>
    </row>
    <row r="316" spans="3:48" ht="12.95" customHeight="1" x14ac:dyDescent="0.2">
      <c r="C316" s="207"/>
      <c r="D316" s="207"/>
      <c r="AA316" s="251"/>
      <c r="AB316" s="251"/>
      <c r="AC316" s="251"/>
      <c r="AD316" s="251"/>
      <c r="AE316" s="251"/>
      <c r="AF316" s="288"/>
      <c r="AG316" s="289"/>
      <c r="AN316" s="251"/>
      <c r="AO316" s="251"/>
      <c r="AP316" s="251"/>
      <c r="AQ316" s="251"/>
      <c r="AR316" s="251"/>
      <c r="AS316" s="251"/>
      <c r="AT316" s="251"/>
      <c r="AU316" s="251"/>
    </row>
    <row r="317" spans="3:48" ht="12.95" customHeight="1" x14ac:dyDescent="0.2">
      <c r="C317" s="207"/>
      <c r="D317" s="207"/>
      <c r="AA317" s="251"/>
      <c r="AB317" s="251"/>
      <c r="AC317" s="251"/>
      <c r="AD317" s="251"/>
      <c r="AE317" s="251"/>
      <c r="AF317" s="288"/>
      <c r="AG317" s="289"/>
      <c r="AN317" s="251"/>
      <c r="AO317" s="251"/>
      <c r="AP317" s="251"/>
      <c r="AQ317" s="251"/>
      <c r="AR317" s="251"/>
      <c r="AS317" s="251"/>
      <c r="AT317" s="251"/>
      <c r="AU317" s="251"/>
    </row>
    <row r="318" spans="3:48" ht="12.95" customHeight="1" x14ac:dyDescent="0.2">
      <c r="C318" s="207"/>
      <c r="D318" s="207"/>
      <c r="AA318" s="251"/>
      <c r="AB318" s="251"/>
      <c r="AC318" s="251"/>
      <c r="AD318" s="251"/>
      <c r="AE318" s="251"/>
      <c r="AF318" s="288"/>
      <c r="AG318" s="289"/>
      <c r="AN318" s="251"/>
      <c r="AO318" s="251"/>
      <c r="AP318" s="251"/>
      <c r="AQ318" s="251"/>
      <c r="AR318" s="251"/>
      <c r="AS318" s="251"/>
      <c r="AT318" s="251"/>
      <c r="AU318" s="251"/>
    </row>
    <row r="319" spans="3:48" ht="12.95" customHeight="1" x14ac:dyDescent="0.2">
      <c r="C319" s="207"/>
      <c r="D319" s="207"/>
      <c r="AA319" s="251"/>
      <c r="AB319" s="251"/>
      <c r="AC319" s="251"/>
      <c r="AD319" s="251"/>
      <c r="AE319" s="251"/>
      <c r="AF319" s="288"/>
      <c r="AG319" s="289"/>
      <c r="AN319" s="251"/>
      <c r="AO319" s="251"/>
      <c r="AP319" s="251"/>
      <c r="AQ319" s="251"/>
      <c r="AR319" s="251"/>
      <c r="AS319" s="251"/>
      <c r="AT319" s="251"/>
      <c r="AU319" s="251"/>
      <c r="AV319" s="251"/>
    </row>
    <row r="320" spans="3:48" ht="12.95" customHeight="1" x14ac:dyDescent="0.2">
      <c r="C320" s="207"/>
      <c r="D320" s="207"/>
      <c r="AA320" s="251"/>
      <c r="AB320" s="251"/>
      <c r="AC320" s="251"/>
      <c r="AD320" s="251"/>
      <c r="AE320" s="251"/>
      <c r="AF320" s="288"/>
      <c r="AG320" s="289"/>
      <c r="AN320" s="251"/>
      <c r="AO320" s="251"/>
      <c r="AP320" s="251"/>
      <c r="AQ320" s="251"/>
      <c r="AR320" s="251"/>
      <c r="AS320" s="251"/>
      <c r="AT320" s="251"/>
      <c r="AU320" s="251"/>
    </row>
    <row r="321" spans="3:48" ht="12.95" customHeight="1" x14ac:dyDescent="0.2">
      <c r="C321" s="207"/>
      <c r="D321" s="207"/>
      <c r="AA321" s="251"/>
      <c r="AB321" s="251"/>
      <c r="AC321" s="251"/>
      <c r="AD321" s="251"/>
      <c r="AE321" s="251"/>
      <c r="AF321" s="288"/>
      <c r="AG321" s="289"/>
      <c r="AN321" s="251"/>
      <c r="AO321" s="251"/>
      <c r="AP321" s="251"/>
      <c r="AQ321" s="251"/>
      <c r="AR321" s="251"/>
      <c r="AS321" s="251"/>
      <c r="AT321" s="251"/>
      <c r="AU321" s="251"/>
    </row>
    <row r="322" spans="3:48" ht="12.95" customHeight="1" x14ac:dyDescent="0.2">
      <c r="C322" s="207"/>
      <c r="D322" s="207"/>
      <c r="AA322" s="251"/>
      <c r="AB322" s="251"/>
      <c r="AC322" s="251"/>
      <c r="AD322" s="251"/>
      <c r="AE322" s="251"/>
      <c r="AF322" s="288"/>
      <c r="AG322" s="289"/>
      <c r="AN322" s="251"/>
      <c r="AO322" s="251"/>
      <c r="AP322" s="251"/>
      <c r="AQ322" s="251"/>
      <c r="AR322" s="251"/>
      <c r="AS322" s="251"/>
      <c r="AT322" s="251"/>
      <c r="AU322" s="251"/>
    </row>
    <row r="323" spans="3:48" ht="12.95" customHeight="1" x14ac:dyDescent="0.2">
      <c r="C323" s="207"/>
      <c r="D323" s="207"/>
      <c r="AA323" s="251"/>
      <c r="AB323" s="251"/>
      <c r="AC323" s="251"/>
      <c r="AD323" s="251"/>
      <c r="AE323" s="251"/>
      <c r="AF323" s="288"/>
      <c r="AG323" s="289"/>
      <c r="AN323" s="251"/>
      <c r="AO323" s="251"/>
      <c r="AP323" s="251"/>
      <c r="AQ323" s="251"/>
      <c r="AR323" s="251"/>
      <c r="AS323" s="251"/>
      <c r="AT323" s="251"/>
      <c r="AU323" s="251"/>
    </row>
    <row r="324" spans="3:48" ht="12.95" customHeight="1" x14ac:dyDescent="0.2">
      <c r="C324" s="207"/>
      <c r="D324" s="207"/>
      <c r="AA324" s="251"/>
      <c r="AB324" s="251"/>
      <c r="AC324" s="251"/>
      <c r="AD324" s="251"/>
      <c r="AE324" s="251"/>
      <c r="AF324" s="288"/>
      <c r="AG324" s="289"/>
      <c r="AN324" s="251"/>
      <c r="AO324" s="251"/>
      <c r="AP324" s="251"/>
      <c r="AQ324" s="251"/>
      <c r="AR324" s="251"/>
      <c r="AS324" s="251"/>
      <c r="AT324" s="251"/>
      <c r="AU324" s="251"/>
    </row>
    <row r="325" spans="3:48" ht="12.95" customHeight="1" x14ac:dyDescent="0.2">
      <c r="C325" s="207"/>
      <c r="D325" s="207"/>
      <c r="AA325" s="251"/>
      <c r="AB325" s="251"/>
      <c r="AC325" s="251"/>
      <c r="AD325" s="251"/>
      <c r="AE325" s="251"/>
      <c r="AF325" s="288"/>
      <c r="AG325" s="289"/>
      <c r="AN325" s="251"/>
      <c r="AO325" s="251"/>
      <c r="AP325" s="251"/>
      <c r="AQ325" s="251"/>
      <c r="AR325" s="251"/>
      <c r="AS325" s="251"/>
      <c r="AT325" s="251"/>
      <c r="AU325" s="251"/>
    </row>
    <row r="326" spans="3:48" ht="12.95" customHeight="1" x14ac:dyDescent="0.2">
      <c r="C326" s="207"/>
      <c r="D326" s="207"/>
      <c r="AA326" s="251"/>
      <c r="AB326" s="251"/>
      <c r="AC326" s="251"/>
      <c r="AD326" s="251"/>
      <c r="AE326" s="251"/>
      <c r="AF326" s="288"/>
      <c r="AG326" s="289"/>
      <c r="AN326" s="251"/>
      <c r="AO326" s="251"/>
      <c r="AP326" s="251"/>
      <c r="AQ326" s="251"/>
      <c r="AR326" s="251"/>
      <c r="AS326" s="251"/>
      <c r="AT326" s="251"/>
      <c r="AU326" s="251"/>
    </row>
    <row r="327" spans="3:48" ht="12.95" customHeight="1" x14ac:dyDescent="0.2">
      <c r="C327" s="207"/>
      <c r="D327" s="207"/>
      <c r="AA327" s="251"/>
      <c r="AB327" s="251"/>
      <c r="AC327" s="251"/>
      <c r="AD327" s="251"/>
      <c r="AE327" s="251"/>
      <c r="AF327" s="288"/>
      <c r="AG327" s="289"/>
      <c r="AN327" s="251"/>
      <c r="AO327" s="251"/>
      <c r="AP327" s="251"/>
      <c r="AQ327" s="251"/>
      <c r="AR327" s="251"/>
      <c r="AS327" s="251"/>
      <c r="AT327" s="251"/>
      <c r="AU327" s="251"/>
    </row>
    <row r="328" spans="3:48" ht="12.95" customHeight="1" x14ac:dyDescent="0.2">
      <c r="C328" s="207"/>
      <c r="D328" s="207"/>
      <c r="AA328" s="251"/>
      <c r="AB328" s="251"/>
      <c r="AC328" s="251"/>
      <c r="AD328" s="251"/>
      <c r="AE328" s="251"/>
      <c r="AF328" s="288"/>
      <c r="AG328" s="289"/>
      <c r="AN328" s="251"/>
      <c r="AO328" s="251"/>
      <c r="AP328" s="251"/>
      <c r="AQ328" s="251"/>
      <c r="AR328" s="251"/>
      <c r="AS328" s="251"/>
      <c r="AT328" s="251"/>
      <c r="AU328" s="251"/>
    </row>
    <row r="329" spans="3:48" ht="12.95" customHeight="1" x14ac:dyDescent="0.2">
      <c r="C329" s="207"/>
      <c r="D329" s="207"/>
      <c r="AA329" s="251"/>
      <c r="AB329" s="251"/>
      <c r="AC329" s="251"/>
      <c r="AD329" s="251"/>
      <c r="AE329" s="251"/>
      <c r="AF329" s="288"/>
      <c r="AG329" s="289"/>
      <c r="AN329" s="251"/>
      <c r="AO329" s="251"/>
      <c r="AP329" s="251"/>
      <c r="AQ329" s="251"/>
      <c r="AR329" s="251"/>
      <c r="AS329" s="251"/>
      <c r="AT329" s="251"/>
      <c r="AU329" s="251"/>
    </row>
    <row r="330" spans="3:48" ht="12.95" customHeight="1" x14ac:dyDescent="0.2">
      <c r="C330" s="207"/>
      <c r="D330" s="207"/>
      <c r="AA330" s="251"/>
      <c r="AB330" s="251"/>
      <c r="AC330" s="251"/>
      <c r="AD330" s="251"/>
      <c r="AE330" s="251"/>
      <c r="AF330" s="288"/>
      <c r="AG330" s="289"/>
      <c r="AN330" s="251"/>
      <c r="AO330" s="251"/>
      <c r="AP330" s="251"/>
      <c r="AQ330" s="251"/>
      <c r="AR330" s="251"/>
      <c r="AS330" s="251"/>
      <c r="AT330" s="251"/>
      <c r="AU330" s="251"/>
    </row>
    <row r="331" spans="3:48" ht="12.95" customHeight="1" x14ac:dyDescent="0.2">
      <c r="C331" s="207"/>
      <c r="D331" s="207"/>
      <c r="AA331" s="251"/>
      <c r="AB331" s="251"/>
      <c r="AC331" s="251"/>
      <c r="AD331" s="251"/>
      <c r="AE331" s="251"/>
      <c r="AF331" s="288"/>
      <c r="AG331" s="289"/>
      <c r="AN331" s="251"/>
      <c r="AO331" s="251"/>
      <c r="AP331" s="251"/>
      <c r="AQ331" s="251"/>
      <c r="AR331" s="251"/>
      <c r="AS331" s="251"/>
      <c r="AT331" s="251"/>
      <c r="AU331" s="251"/>
    </row>
    <row r="332" spans="3:48" ht="12.95" customHeight="1" x14ac:dyDescent="0.2">
      <c r="C332" s="207"/>
      <c r="D332" s="207"/>
      <c r="AA332" s="251"/>
      <c r="AB332" s="251"/>
      <c r="AC332" s="251"/>
      <c r="AD332" s="251"/>
      <c r="AE332" s="251"/>
      <c r="AF332" s="288"/>
      <c r="AG332" s="289"/>
      <c r="AN332" s="251"/>
      <c r="AO332" s="251"/>
      <c r="AP332" s="251"/>
      <c r="AQ332" s="251"/>
      <c r="AR332" s="251"/>
      <c r="AS332" s="251"/>
      <c r="AT332" s="251"/>
      <c r="AU332" s="251"/>
    </row>
    <row r="333" spans="3:48" ht="12.95" customHeight="1" x14ac:dyDescent="0.2">
      <c r="C333" s="207"/>
      <c r="D333" s="207"/>
      <c r="AA333" s="251"/>
      <c r="AB333" s="251"/>
      <c r="AC333" s="251"/>
      <c r="AD333" s="251"/>
      <c r="AE333" s="251"/>
      <c r="AF333" s="288"/>
      <c r="AG333" s="289"/>
      <c r="AN333" s="251"/>
      <c r="AO333" s="251"/>
      <c r="AP333" s="251"/>
      <c r="AQ333" s="251"/>
      <c r="AR333" s="251"/>
      <c r="AS333" s="251"/>
      <c r="AT333" s="251"/>
      <c r="AU333" s="251"/>
      <c r="AV333" s="251"/>
    </row>
    <row r="334" spans="3:48" ht="12.95" customHeight="1" x14ac:dyDescent="0.2">
      <c r="C334" s="207"/>
      <c r="D334" s="207"/>
      <c r="AA334" s="251"/>
      <c r="AB334" s="251"/>
      <c r="AC334" s="251"/>
      <c r="AD334" s="251"/>
      <c r="AE334" s="251"/>
      <c r="AF334" s="288"/>
      <c r="AG334" s="289"/>
      <c r="AN334" s="251"/>
      <c r="AO334" s="251"/>
      <c r="AP334" s="251"/>
      <c r="AQ334" s="251"/>
      <c r="AR334" s="251"/>
      <c r="AS334" s="251"/>
      <c r="AT334" s="251"/>
      <c r="AU334" s="251"/>
    </row>
    <row r="335" spans="3:48" ht="12.95" customHeight="1" x14ac:dyDescent="0.2">
      <c r="C335" s="207"/>
      <c r="D335" s="207"/>
      <c r="AA335" s="251"/>
      <c r="AB335" s="251"/>
      <c r="AC335" s="251"/>
      <c r="AD335" s="251"/>
      <c r="AE335" s="251"/>
      <c r="AF335" s="288"/>
      <c r="AG335" s="289"/>
      <c r="AN335" s="251"/>
      <c r="AO335" s="251"/>
      <c r="AP335" s="251"/>
      <c r="AQ335" s="251"/>
      <c r="AR335" s="251"/>
      <c r="AS335" s="251"/>
      <c r="AT335" s="251"/>
      <c r="AU335" s="251"/>
    </row>
    <row r="336" spans="3:48" ht="12.95" customHeight="1" x14ac:dyDescent="0.2">
      <c r="C336" s="207"/>
      <c r="D336" s="207"/>
      <c r="AA336" s="251"/>
      <c r="AB336" s="251"/>
      <c r="AC336" s="251"/>
      <c r="AD336" s="251"/>
      <c r="AE336" s="251"/>
      <c r="AF336" s="288"/>
      <c r="AG336" s="289"/>
      <c r="AN336" s="251"/>
      <c r="AO336" s="251"/>
      <c r="AP336" s="251"/>
      <c r="AQ336" s="251"/>
      <c r="AR336" s="251"/>
      <c r="AS336" s="251"/>
      <c r="AT336" s="251"/>
      <c r="AU336" s="251"/>
    </row>
    <row r="337" spans="3:48" ht="12.95" customHeight="1" x14ac:dyDescent="0.2">
      <c r="C337" s="207"/>
      <c r="D337" s="207"/>
      <c r="AA337" s="251"/>
      <c r="AB337" s="251"/>
      <c r="AC337" s="251"/>
      <c r="AD337" s="251"/>
      <c r="AE337" s="251"/>
      <c r="AF337" s="288"/>
      <c r="AG337" s="289"/>
      <c r="AN337" s="251"/>
      <c r="AO337" s="251"/>
      <c r="AP337" s="251"/>
      <c r="AQ337" s="251"/>
      <c r="AR337" s="251"/>
      <c r="AS337" s="251"/>
      <c r="AT337" s="251"/>
      <c r="AU337" s="251"/>
    </row>
    <row r="338" spans="3:48" ht="12.95" customHeight="1" x14ac:dyDescent="0.2">
      <c r="C338" s="207"/>
      <c r="D338" s="207"/>
      <c r="AA338" s="251"/>
      <c r="AB338" s="251"/>
      <c r="AC338" s="251"/>
      <c r="AD338" s="251"/>
      <c r="AE338" s="251"/>
      <c r="AF338" s="288"/>
      <c r="AG338" s="289"/>
      <c r="AN338" s="251"/>
      <c r="AO338" s="251"/>
      <c r="AP338" s="251"/>
      <c r="AQ338" s="251"/>
      <c r="AR338" s="251"/>
      <c r="AS338" s="251"/>
      <c r="AT338" s="251"/>
      <c r="AU338" s="251"/>
    </row>
    <row r="339" spans="3:48" ht="12.95" customHeight="1" x14ac:dyDescent="0.2">
      <c r="C339" s="207"/>
      <c r="D339" s="207"/>
      <c r="AA339" s="251"/>
      <c r="AB339" s="251"/>
      <c r="AC339" s="251"/>
      <c r="AD339" s="251"/>
      <c r="AE339" s="251"/>
      <c r="AF339" s="288"/>
      <c r="AG339" s="289"/>
      <c r="AN339" s="251"/>
      <c r="AO339" s="251"/>
      <c r="AP339" s="251"/>
      <c r="AQ339" s="251"/>
      <c r="AR339" s="251"/>
      <c r="AS339" s="251"/>
      <c r="AT339" s="251"/>
      <c r="AU339" s="251"/>
    </row>
    <row r="340" spans="3:48" ht="12.95" customHeight="1" x14ac:dyDescent="0.2">
      <c r="C340" s="207"/>
      <c r="D340" s="207"/>
      <c r="AA340" s="251"/>
      <c r="AB340" s="251"/>
      <c r="AC340" s="251"/>
      <c r="AD340" s="251"/>
      <c r="AE340" s="251"/>
      <c r="AF340" s="288"/>
      <c r="AG340" s="289"/>
      <c r="AN340" s="251"/>
      <c r="AO340" s="251"/>
      <c r="AP340" s="251"/>
      <c r="AQ340" s="251"/>
      <c r="AR340" s="251"/>
      <c r="AS340" s="251"/>
      <c r="AT340" s="251"/>
      <c r="AU340" s="251"/>
    </row>
    <row r="341" spans="3:48" ht="12.95" customHeight="1" x14ac:dyDescent="0.2">
      <c r="C341" s="207"/>
      <c r="D341" s="207"/>
      <c r="AA341" s="251"/>
      <c r="AB341" s="251"/>
      <c r="AC341" s="251"/>
      <c r="AD341" s="251"/>
      <c r="AE341" s="251"/>
      <c r="AF341" s="288"/>
      <c r="AG341" s="289"/>
      <c r="AN341" s="251"/>
      <c r="AO341" s="251"/>
      <c r="AP341" s="251"/>
      <c r="AQ341" s="251"/>
      <c r="AR341" s="251"/>
      <c r="AS341" s="251"/>
      <c r="AT341" s="251"/>
      <c r="AU341" s="251"/>
    </row>
    <row r="342" spans="3:48" ht="12.95" customHeight="1" x14ac:dyDescent="0.2">
      <c r="C342" s="207"/>
      <c r="D342" s="207"/>
      <c r="AA342" s="251"/>
      <c r="AB342" s="251"/>
      <c r="AC342" s="251"/>
      <c r="AD342" s="251"/>
      <c r="AE342" s="251"/>
      <c r="AF342" s="288"/>
      <c r="AG342" s="289"/>
      <c r="AN342" s="251"/>
      <c r="AO342" s="251"/>
      <c r="AP342" s="251"/>
      <c r="AQ342" s="251"/>
      <c r="AR342" s="251"/>
      <c r="AS342" s="251"/>
      <c r="AT342" s="251"/>
      <c r="AU342" s="251"/>
    </row>
    <row r="343" spans="3:48" ht="12.95" customHeight="1" x14ac:dyDescent="0.2">
      <c r="C343" s="207"/>
      <c r="D343" s="207"/>
      <c r="AA343" s="251"/>
      <c r="AB343" s="251"/>
      <c r="AC343" s="251"/>
      <c r="AD343" s="251"/>
      <c r="AE343" s="251"/>
      <c r="AF343" s="288"/>
      <c r="AG343" s="289"/>
      <c r="AN343" s="251"/>
      <c r="AO343" s="251"/>
      <c r="AP343" s="251"/>
      <c r="AQ343" s="251"/>
      <c r="AR343" s="251"/>
      <c r="AS343" s="251"/>
      <c r="AT343" s="251"/>
      <c r="AU343" s="251"/>
    </row>
    <row r="344" spans="3:48" ht="12.95" customHeight="1" x14ac:dyDescent="0.2">
      <c r="C344" s="207"/>
      <c r="D344" s="207"/>
      <c r="AA344" s="251"/>
      <c r="AB344" s="251"/>
      <c r="AC344" s="251"/>
      <c r="AD344" s="251"/>
      <c r="AE344" s="251"/>
      <c r="AF344" s="288"/>
      <c r="AG344" s="289"/>
      <c r="AN344" s="251"/>
      <c r="AO344" s="251"/>
      <c r="AP344" s="251"/>
      <c r="AQ344" s="251"/>
      <c r="AR344" s="251"/>
      <c r="AS344" s="251"/>
      <c r="AT344" s="251"/>
      <c r="AU344" s="251"/>
    </row>
    <row r="345" spans="3:48" ht="12.95" customHeight="1" x14ac:dyDescent="0.2">
      <c r="C345" s="207"/>
      <c r="D345" s="207"/>
      <c r="AA345" s="251"/>
      <c r="AB345" s="251"/>
      <c r="AC345" s="251"/>
      <c r="AD345" s="251"/>
      <c r="AE345" s="251"/>
      <c r="AF345" s="288"/>
      <c r="AG345" s="289"/>
      <c r="AN345" s="251"/>
      <c r="AO345" s="251"/>
      <c r="AP345" s="251"/>
      <c r="AQ345" s="251"/>
      <c r="AR345" s="251"/>
      <c r="AS345" s="251"/>
      <c r="AT345" s="251"/>
      <c r="AU345" s="251"/>
    </row>
    <row r="346" spans="3:48" ht="12.95" customHeight="1" x14ac:dyDescent="0.2">
      <c r="C346" s="207"/>
      <c r="D346" s="207"/>
      <c r="AA346" s="251"/>
      <c r="AB346" s="251"/>
      <c r="AC346" s="251"/>
      <c r="AD346" s="251"/>
      <c r="AE346" s="251"/>
      <c r="AF346" s="288"/>
      <c r="AG346" s="289"/>
      <c r="AN346" s="251"/>
      <c r="AO346" s="251"/>
      <c r="AP346" s="251"/>
      <c r="AQ346" s="251"/>
      <c r="AR346" s="251"/>
      <c r="AS346" s="251"/>
      <c r="AT346" s="251"/>
      <c r="AU346" s="251"/>
    </row>
    <row r="347" spans="3:48" ht="12.95" customHeight="1" x14ac:dyDescent="0.2">
      <c r="C347" s="207"/>
      <c r="D347" s="207"/>
      <c r="AA347" s="251"/>
      <c r="AB347" s="251"/>
      <c r="AC347" s="251"/>
      <c r="AD347" s="251"/>
      <c r="AE347" s="251"/>
      <c r="AF347" s="288"/>
      <c r="AG347" s="289"/>
      <c r="AN347" s="251"/>
      <c r="AO347" s="251"/>
      <c r="AP347" s="251"/>
      <c r="AQ347" s="251"/>
      <c r="AR347" s="251"/>
      <c r="AS347" s="251"/>
      <c r="AT347" s="251"/>
      <c r="AU347" s="251"/>
    </row>
    <row r="348" spans="3:48" ht="12.95" customHeight="1" x14ac:dyDescent="0.2">
      <c r="C348" s="207"/>
      <c r="D348" s="207"/>
      <c r="AA348" s="251"/>
      <c r="AB348" s="251"/>
      <c r="AC348" s="251"/>
      <c r="AD348" s="251"/>
      <c r="AE348" s="251"/>
      <c r="AF348" s="288"/>
      <c r="AG348" s="289"/>
      <c r="AN348" s="251"/>
      <c r="AO348" s="251"/>
      <c r="AP348" s="251"/>
      <c r="AQ348" s="251"/>
      <c r="AR348" s="251"/>
      <c r="AS348" s="251"/>
      <c r="AT348" s="251"/>
      <c r="AU348" s="251"/>
    </row>
    <row r="349" spans="3:48" ht="12.95" customHeight="1" x14ac:dyDescent="0.2">
      <c r="C349" s="207"/>
      <c r="D349" s="207"/>
      <c r="AA349" s="251"/>
      <c r="AB349" s="251"/>
      <c r="AC349" s="251"/>
      <c r="AD349" s="251"/>
      <c r="AE349" s="251"/>
      <c r="AF349" s="288"/>
      <c r="AG349" s="289"/>
      <c r="AN349" s="251"/>
      <c r="AO349" s="251"/>
      <c r="AP349" s="251"/>
      <c r="AQ349" s="251"/>
      <c r="AR349" s="251"/>
      <c r="AS349" s="251"/>
      <c r="AT349" s="251"/>
      <c r="AU349" s="251"/>
    </row>
    <row r="350" spans="3:48" ht="12.95" customHeight="1" x14ac:dyDescent="0.2">
      <c r="C350" s="207"/>
      <c r="D350" s="207"/>
      <c r="AA350" s="251"/>
      <c r="AB350" s="251"/>
      <c r="AC350" s="251"/>
      <c r="AD350" s="251"/>
      <c r="AE350" s="251"/>
      <c r="AF350" s="288"/>
      <c r="AG350" s="289"/>
      <c r="AN350" s="251"/>
      <c r="AO350" s="251"/>
      <c r="AP350" s="251"/>
      <c r="AQ350" s="251"/>
      <c r="AR350" s="251"/>
      <c r="AS350" s="251"/>
      <c r="AT350" s="251"/>
      <c r="AU350" s="251"/>
    </row>
    <row r="351" spans="3:48" ht="12.95" customHeight="1" x14ac:dyDescent="0.2">
      <c r="C351" s="207"/>
      <c r="D351" s="207"/>
      <c r="AA351" s="251"/>
      <c r="AB351" s="251"/>
      <c r="AC351" s="251"/>
      <c r="AD351" s="251"/>
      <c r="AE351" s="251"/>
      <c r="AF351" s="288"/>
      <c r="AG351" s="289"/>
      <c r="AN351" s="251"/>
      <c r="AO351" s="251"/>
      <c r="AP351" s="251"/>
      <c r="AQ351" s="251"/>
      <c r="AR351" s="251"/>
      <c r="AS351" s="251"/>
      <c r="AT351" s="251"/>
      <c r="AU351" s="251"/>
      <c r="AV351" s="251"/>
    </row>
    <row r="352" spans="3:48" ht="12.95" customHeight="1" x14ac:dyDescent="0.2">
      <c r="C352" s="207"/>
      <c r="D352" s="207"/>
      <c r="AA352" s="251"/>
      <c r="AB352" s="251"/>
      <c r="AC352" s="251"/>
      <c r="AD352" s="251"/>
      <c r="AE352" s="251"/>
      <c r="AF352" s="288"/>
      <c r="AG352" s="289"/>
      <c r="AN352" s="251"/>
      <c r="AO352" s="251"/>
      <c r="AP352" s="251"/>
      <c r="AQ352" s="251"/>
      <c r="AR352" s="251"/>
      <c r="AS352" s="251"/>
      <c r="AT352" s="251"/>
      <c r="AU352" s="251"/>
    </row>
    <row r="353" spans="3:64" ht="12.95" customHeight="1" x14ac:dyDescent="0.2">
      <c r="C353" s="207"/>
      <c r="D353" s="207"/>
      <c r="AA353" s="251"/>
      <c r="AB353" s="251"/>
      <c r="AC353" s="251"/>
      <c r="AD353" s="251"/>
      <c r="AE353" s="251"/>
      <c r="AF353" s="288"/>
      <c r="AG353" s="289"/>
      <c r="AN353" s="251"/>
      <c r="AO353" s="251"/>
      <c r="AP353" s="251"/>
      <c r="AQ353" s="251"/>
      <c r="AR353" s="251"/>
      <c r="AS353" s="251"/>
      <c r="AT353" s="251"/>
      <c r="AU353" s="251"/>
    </row>
    <row r="354" spans="3:64" ht="12.95" customHeight="1" x14ac:dyDescent="0.2">
      <c r="C354" s="207"/>
      <c r="D354" s="207"/>
      <c r="AA354" s="251"/>
      <c r="AB354" s="251"/>
      <c r="AC354" s="251"/>
      <c r="AD354" s="251"/>
      <c r="AE354" s="251"/>
      <c r="AF354" s="288"/>
      <c r="AG354" s="289"/>
      <c r="AN354" s="251"/>
      <c r="AO354" s="251"/>
      <c r="AP354" s="251"/>
      <c r="AQ354" s="251"/>
      <c r="AR354" s="251"/>
      <c r="AS354" s="251"/>
      <c r="AT354" s="251"/>
      <c r="AU354" s="251"/>
    </row>
    <row r="355" spans="3:64" ht="12.95" customHeight="1" x14ac:dyDescent="0.2">
      <c r="C355" s="207"/>
      <c r="D355" s="207"/>
      <c r="AA355" s="251"/>
      <c r="AB355" s="251"/>
      <c r="AC355" s="251"/>
      <c r="AD355" s="251"/>
      <c r="AE355" s="251"/>
      <c r="AF355" s="288"/>
      <c r="AG355" s="289"/>
      <c r="AN355" s="251"/>
      <c r="AO355" s="251"/>
      <c r="AP355" s="251"/>
      <c r="AQ355" s="251"/>
      <c r="AR355" s="251"/>
      <c r="AS355" s="251"/>
      <c r="AT355" s="251"/>
      <c r="AU355" s="251"/>
    </row>
    <row r="356" spans="3:64" ht="12.95" customHeight="1" x14ac:dyDescent="0.2">
      <c r="C356" s="207"/>
      <c r="D356" s="207"/>
      <c r="AA356" s="251"/>
      <c r="AB356" s="251"/>
      <c r="AC356" s="251"/>
      <c r="AD356" s="251"/>
      <c r="AE356" s="251"/>
      <c r="AF356" s="288"/>
      <c r="AG356" s="289"/>
      <c r="AN356" s="251"/>
      <c r="AO356" s="251"/>
      <c r="AP356" s="251"/>
      <c r="AQ356" s="251"/>
      <c r="AR356" s="251"/>
      <c r="AS356" s="251"/>
      <c r="AT356" s="251"/>
      <c r="AU356" s="251"/>
    </row>
    <row r="357" spans="3:64" ht="12.95" customHeight="1" x14ac:dyDescent="0.2">
      <c r="C357" s="207"/>
      <c r="D357" s="207"/>
      <c r="AA357" s="251"/>
      <c r="AB357" s="251"/>
      <c r="AC357" s="251"/>
      <c r="AD357" s="251"/>
      <c r="AE357" s="251"/>
      <c r="AF357" s="288"/>
      <c r="AG357" s="289"/>
      <c r="AN357" s="251"/>
      <c r="AO357" s="251"/>
      <c r="AP357" s="251"/>
      <c r="AQ357" s="251"/>
      <c r="AR357" s="251"/>
      <c r="AS357" s="251"/>
      <c r="AT357" s="251"/>
      <c r="AU357" s="251"/>
    </row>
    <row r="358" spans="3:64" ht="12.95" customHeight="1" x14ac:dyDescent="0.2">
      <c r="C358" s="207"/>
      <c r="D358" s="207"/>
      <c r="AA358" s="251"/>
      <c r="AB358" s="251"/>
      <c r="AC358" s="251"/>
      <c r="AD358" s="251"/>
      <c r="AE358" s="251"/>
      <c r="AF358" s="288"/>
      <c r="AG358" s="289"/>
      <c r="AN358" s="251"/>
      <c r="AO358" s="251"/>
      <c r="AP358" s="251"/>
      <c r="AQ358" s="251"/>
      <c r="AR358" s="251"/>
      <c r="AS358" s="251"/>
      <c r="AT358" s="251"/>
      <c r="AU358" s="251"/>
    </row>
    <row r="359" spans="3:64" ht="12.95" customHeight="1" x14ac:dyDescent="0.2">
      <c r="C359" s="207"/>
      <c r="D359" s="207"/>
      <c r="AA359" s="251"/>
      <c r="AB359" s="251"/>
      <c r="AC359" s="251"/>
      <c r="AD359" s="251"/>
      <c r="AE359" s="251"/>
      <c r="AF359" s="288"/>
      <c r="AG359" s="289"/>
      <c r="AN359" s="251"/>
      <c r="AO359" s="251"/>
      <c r="AP359" s="251"/>
      <c r="AQ359" s="251"/>
      <c r="AR359" s="251"/>
      <c r="AS359" s="251"/>
      <c r="AT359" s="251"/>
      <c r="AU359" s="251"/>
    </row>
    <row r="360" spans="3:64" ht="12.95" customHeight="1" x14ac:dyDescent="0.2">
      <c r="C360" s="207"/>
      <c r="D360" s="207"/>
      <c r="AA360" s="251"/>
      <c r="AB360" s="251"/>
      <c r="AC360" s="251"/>
      <c r="AD360" s="251"/>
      <c r="AE360" s="251"/>
      <c r="AF360" s="288"/>
      <c r="AG360" s="289"/>
      <c r="AN360" s="251"/>
      <c r="AO360" s="251"/>
      <c r="AP360" s="251"/>
      <c r="AQ360" s="251"/>
      <c r="AR360" s="251"/>
      <c r="AS360" s="251"/>
      <c r="AT360" s="251"/>
      <c r="AU360" s="251"/>
    </row>
    <row r="361" spans="3:64" ht="12.95" customHeight="1" x14ac:dyDescent="0.2">
      <c r="C361" s="207"/>
      <c r="D361" s="207"/>
      <c r="AA361" s="251"/>
      <c r="AB361" s="251"/>
      <c r="AC361" s="251"/>
      <c r="AD361" s="251"/>
      <c r="AE361" s="251"/>
      <c r="AF361" s="288"/>
      <c r="AG361" s="289"/>
      <c r="AN361" s="251"/>
      <c r="AO361" s="251"/>
      <c r="AP361" s="251"/>
      <c r="AQ361" s="251"/>
      <c r="AR361" s="251"/>
      <c r="AS361" s="251"/>
      <c r="AT361" s="251"/>
      <c r="AU361" s="251"/>
    </row>
    <row r="362" spans="3:64" ht="12.95" customHeight="1" x14ac:dyDescent="0.2">
      <c r="C362" s="207"/>
      <c r="D362" s="207"/>
      <c r="AA362" s="251"/>
      <c r="AB362" s="251"/>
      <c r="AC362" s="251"/>
      <c r="AD362" s="251"/>
      <c r="AE362" s="251"/>
      <c r="AF362" s="288"/>
      <c r="AG362" s="289"/>
      <c r="AN362" s="251"/>
      <c r="AO362" s="251"/>
      <c r="AP362" s="251"/>
      <c r="AQ362" s="251"/>
      <c r="AR362" s="251"/>
      <c r="AS362" s="251"/>
      <c r="AT362" s="251"/>
      <c r="AU362" s="251"/>
    </row>
    <row r="363" spans="3:64" ht="12.95" customHeight="1" x14ac:dyDescent="0.2">
      <c r="C363" s="207"/>
      <c r="D363" s="207"/>
      <c r="AA363" s="251"/>
      <c r="AB363" s="251"/>
      <c r="AC363" s="251"/>
      <c r="AD363" s="251"/>
      <c r="AE363" s="251"/>
      <c r="AF363" s="288"/>
      <c r="AG363" s="289"/>
      <c r="AN363" s="251"/>
      <c r="AO363" s="251"/>
      <c r="AP363" s="251"/>
      <c r="AQ363" s="251"/>
      <c r="AR363" s="251"/>
      <c r="AS363" s="251"/>
      <c r="AT363" s="251"/>
      <c r="AU363" s="251"/>
    </row>
    <row r="364" spans="3:64" ht="12.95" customHeight="1" x14ac:dyDescent="0.2">
      <c r="C364" s="207"/>
      <c r="D364" s="207"/>
      <c r="AA364" s="251"/>
      <c r="AB364" s="251"/>
      <c r="AC364" s="251"/>
      <c r="AD364" s="251"/>
      <c r="AE364" s="251"/>
      <c r="AF364" s="288"/>
      <c r="AG364" s="289"/>
      <c r="AN364" s="251"/>
      <c r="AO364" s="251"/>
      <c r="AP364" s="251"/>
      <c r="AQ364" s="251"/>
      <c r="AR364" s="251"/>
      <c r="AS364" s="251"/>
      <c r="AT364" s="251"/>
      <c r="AU364" s="251"/>
    </row>
    <row r="365" spans="3:64" ht="12.95" customHeight="1" x14ac:dyDescent="0.2">
      <c r="C365" s="207"/>
      <c r="D365" s="207"/>
      <c r="AA365" s="251"/>
      <c r="AB365" s="251"/>
      <c r="AC365" s="251"/>
      <c r="AD365" s="251"/>
      <c r="AE365" s="251"/>
      <c r="AF365" s="288"/>
      <c r="AG365" s="289"/>
      <c r="AN365" s="251"/>
      <c r="AO365" s="251"/>
      <c r="AP365" s="251"/>
      <c r="AQ365" s="251"/>
      <c r="AR365" s="251"/>
      <c r="AS365" s="251"/>
      <c r="AT365" s="251"/>
      <c r="AU365" s="251"/>
      <c r="AV365" s="251"/>
      <c r="AW365" s="251"/>
      <c r="AX365" s="251"/>
      <c r="AY365" s="251"/>
      <c r="AZ365" s="251"/>
      <c r="BA365" s="251"/>
      <c r="BB365" s="251"/>
      <c r="BC365" s="251"/>
      <c r="BD365" s="251"/>
      <c r="BE365" s="251"/>
      <c r="BF365" s="251"/>
      <c r="BG365" s="251"/>
      <c r="BH365" s="251"/>
      <c r="BI365" s="251"/>
      <c r="BJ365" s="251"/>
      <c r="BK365" s="251"/>
      <c r="BL365" s="251"/>
    </row>
    <row r="366" spans="3:64" ht="12.95" customHeight="1" x14ac:dyDescent="0.2">
      <c r="C366" s="207"/>
      <c r="D366" s="207"/>
      <c r="AA366" s="251"/>
      <c r="AB366" s="251"/>
      <c r="AC366" s="251"/>
      <c r="AD366" s="251"/>
      <c r="AE366" s="251"/>
      <c r="AF366" s="288"/>
      <c r="AG366" s="289"/>
      <c r="AN366" s="251"/>
      <c r="AO366" s="251"/>
      <c r="AP366" s="251"/>
      <c r="AQ366" s="251"/>
      <c r="AR366" s="251"/>
      <c r="AS366" s="251"/>
      <c r="AT366" s="251"/>
      <c r="AU366" s="251"/>
    </row>
    <row r="367" spans="3:64" ht="12.95" customHeight="1" x14ac:dyDescent="0.2">
      <c r="C367" s="207"/>
      <c r="D367" s="207"/>
      <c r="AA367" s="251"/>
      <c r="AB367" s="251"/>
      <c r="AC367" s="251"/>
      <c r="AD367" s="251"/>
      <c r="AE367" s="251"/>
      <c r="AF367" s="288"/>
      <c r="AG367" s="289"/>
      <c r="AN367" s="251"/>
      <c r="AO367" s="251"/>
      <c r="AP367" s="251"/>
      <c r="AQ367" s="251"/>
      <c r="AR367" s="251"/>
      <c r="AS367" s="251"/>
      <c r="AT367" s="251"/>
      <c r="AU367" s="251"/>
    </row>
    <row r="368" spans="3:64" ht="12.95" customHeight="1" x14ac:dyDescent="0.2">
      <c r="C368" s="207"/>
      <c r="D368" s="207"/>
      <c r="AA368" s="251"/>
      <c r="AB368" s="251"/>
      <c r="AC368" s="251"/>
      <c r="AD368" s="251"/>
      <c r="AE368" s="251"/>
      <c r="AF368" s="288"/>
      <c r="AG368" s="289"/>
      <c r="AN368" s="251"/>
      <c r="AO368" s="251"/>
      <c r="AP368" s="251"/>
      <c r="AQ368" s="251"/>
      <c r="AR368" s="251"/>
      <c r="AS368" s="251"/>
      <c r="AT368" s="251"/>
      <c r="AU368" s="251"/>
    </row>
    <row r="369" spans="3:47" ht="12.95" customHeight="1" x14ac:dyDescent="0.2">
      <c r="C369" s="207"/>
      <c r="D369" s="207"/>
      <c r="AA369" s="251"/>
      <c r="AB369" s="251"/>
      <c r="AC369" s="251"/>
      <c r="AD369" s="251"/>
      <c r="AE369" s="251"/>
      <c r="AF369" s="288"/>
      <c r="AG369" s="289"/>
      <c r="AN369" s="251"/>
      <c r="AO369" s="251"/>
      <c r="AP369" s="251"/>
      <c r="AQ369" s="251"/>
      <c r="AR369" s="251"/>
      <c r="AS369" s="251"/>
      <c r="AT369" s="251"/>
      <c r="AU369" s="251"/>
    </row>
    <row r="370" spans="3:47" ht="12.95" customHeight="1" x14ac:dyDescent="0.2">
      <c r="C370" s="207"/>
      <c r="D370" s="207"/>
      <c r="AA370" s="251"/>
      <c r="AB370" s="251"/>
      <c r="AC370" s="251"/>
      <c r="AD370" s="251"/>
      <c r="AE370" s="251"/>
      <c r="AF370" s="288"/>
      <c r="AG370" s="289"/>
      <c r="AN370" s="251"/>
      <c r="AO370" s="251"/>
      <c r="AP370" s="251"/>
      <c r="AQ370" s="251"/>
      <c r="AR370" s="251"/>
      <c r="AS370" s="251"/>
      <c r="AT370" s="251"/>
      <c r="AU370" s="251"/>
    </row>
    <row r="371" spans="3:47" ht="12.95" customHeight="1" x14ac:dyDescent="0.2">
      <c r="C371" s="207"/>
      <c r="D371" s="207"/>
      <c r="AA371" s="251"/>
      <c r="AB371" s="251"/>
      <c r="AC371" s="251"/>
      <c r="AD371" s="251"/>
      <c r="AE371" s="251"/>
      <c r="AF371" s="288"/>
      <c r="AG371" s="289"/>
      <c r="AN371" s="251"/>
      <c r="AO371" s="251"/>
      <c r="AP371" s="251"/>
      <c r="AQ371" s="251"/>
      <c r="AR371" s="251"/>
      <c r="AS371" s="251"/>
      <c r="AT371" s="251"/>
      <c r="AU371" s="251"/>
    </row>
    <row r="372" spans="3:47" ht="12.95" customHeight="1" x14ac:dyDescent="0.2">
      <c r="C372" s="207"/>
      <c r="D372" s="207"/>
      <c r="AA372" s="251"/>
      <c r="AB372" s="251"/>
      <c r="AC372" s="251"/>
      <c r="AD372" s="251"/>
      <c r="AE372" s="251"/>
      <c r="AF372" s="288"/>
      <c r="AG372" s="289"/>
      <c r="AN372" s="251"/>
      <c r="AO372" s="251"/>
      <c r="AP372" s="251"/>
      <c r="AQ372" s="251"/>
      <c r="AR372" s="251"/>
      <c r="AS372" s="251"/>
      <c r="AT372" s="251"/>
      <c r="AU372" s="251"/>
    </row>
    <row r="373" spans="3:47" ht="12.95" customHeight="1" x14ac:dyDescent="0.2">
      <c r="C373" s="207"/>
      <c r="D373" s="207"/>
      <c r="AA373" s="251"/>
      <c r="AB373" s="251"/>
      <c r="AC373" s="251"/>
      <c r="AD373" s="251"/>
      <c r="AE373" s="251"/>
      <c r="AF373" s="288"/>
      <c r="AG373" s="289"/>
      <c r="AN373" s="251"/>
      <c r="AO373" s="251"/>
      <c r="AP373" s="251"/>
      <c r="AQ373" s="251"/>
      <c r="AR373" s="251"/>
      <c r="AS373" s="251"/>
      <c r="AT373" s="251"/>
      <c r="AU373" s="251"/>
    </row>
    <row r="374" spans="3:47" ht="12.95" customHeight="1" x14ac:dyDescent="0.2">
      <c r="C374" s="207"/>
      <c r="D374" s="207"/>
      <c r="AA374" s="251"/>
      <c r="AB374" s="251"/>
      <c r="AC374" s="251"/>
      <c r="AD374" s="251"/>
      <c r="AE374" s="251"/>
      <c r="AF374" s="288"/>
      <c r="AG374" s="289"/>
      <c r="AN374" s="251"/>
      <c r="AO374" s="251"/>
      <c r="AP374" s="251"/>
      <c r="AQ374" s="251"/>
      <c r="AR374" s="251"/>
      <c r="AS374" s="251"/>
      <c r="AT374" s="251"/>
      <c r="AU374" s="251"/>
    </row>
    <row r="375" spans="3:47" ht="12.95" customHeight="1" x14ac:dyDescent="0.2">
      <c r="C375" s="207"/>
      <c r="D375" s="207"/>
      <c r="AA375" s="251"/>
      <c r="AB375" s="251"/>
      <c r="AC375" s="251"/>
      <c r="AD375" s="251"/>
      <c r="AE375" s="251"/>
      <c r="AF375" s="288"/>
      <c r="AG375" s="289"/>
      <c r="AN375" s="251"/>
      <c r="AO375" s="251"/>
      <c r="AP375" s="251"/>
      <c r="AQ375" s="251"/>
      <c r="AR375" s="251"/>
      <c r="AS375" s="251"/>
      <c r="AT375" s="251"/>
      <c r="AU375" s="251"/>
    </row>
    <row r="376" spans="3:47" ht="12.95" customHeight="1" x14ac:dyDescent="0.2">
      <c r="C376" s="207"/>
      <c r="D376" s="207"/>
      <c r="AA376" s="251"/>
      <c r="AB376" s="251"/>
      <c r="AC376" s="251"/>
      <c r="AD376" s="251"/>
      <c r="AE376" s="251"/>
      <c r="AF376" s="288"/>
      <c r="AG376" s="289"/>
      <c r="AN376" s="251"/>
      <c r="AO376" s="251"/>
      <c r="AP376" s="251"/>
      <c r="AQ376" s="251"/>
      <c r="AR376" s="251"/>
      <c r="AS376" s="251"/>
      <c r="AT376" s="251"/>
      <c r="AU376" s="251"/>
    </row>
    <row r="377" spans="3:47" ht="12.95" customHeight="1" x14ac:dyDescent="0.2">
      <c r="C377" s="207"/>
      <c r="D377" s="207"/>
      <c r="AA377" s="251"/>
      <c r="AB377" s="251"/>
      <c r="AC377" s="251"/>
      <c r="AD377" s="251"/>
      <c r="AE377" s="251"/>
      <c r="AF377" s="288"/>
      <c r="AG377" s="289"/>
      <c r="AN377" s="251"/>
      <c r="AO377" s="251"/>
      <c r="AP377" s="251"/>
      <c r="AQ377" s="251"/>
      <c r="AR377" s="251"/>
      <c r="AS377" s="251"/>
      <c r="AT377" s="251"/>
      <c r="AU377" s="251"/>
    </row>
    <row r="378" spans="3:47" ht="12.95" customHeight="1" x14ac:dyDescent="0.2">
      <c r="C378" s="207"/>
      <c r="D378" s="207"/>
      <c r="AA378" s="251"/>
      <c r="AB378" s="251"/>
      <c r="AC378" s="251"/>
      <c r="AD378" s="251"/>
      <c r="AE378" s="251"/>
      <c r="AF378" s="288"/>
      <c r="AG378" s="289"/>
      <c r="AN378" s="251"/>
      <c r="AO378" s="251"/>
      <c r="AP378" s="251"/>
      <c r="AQ378" s="251"/>
      <c r="AR378" s="251"/>
      <c r="AS378" s="251"/>
      <c r="AT378" s="251"/>
      <c r="AU378" s="251"/>
    </row>
    <row r="379" spans="3:47" ht="12.95" customHeight="1" x14ac:dyDescent="0.2">
      <c r="C379" s="207"/>
      <c r="D379" s="207"/>
      <c r="AA379" s="251"/>
      <c r="AB379" s="251"/>
      <c r="AC379" s="251"/>
      <c r="AD379" s="251"/>
      <c r="AE379" s="251"/>
      <c r="AF379" s="288"/>
      <c r="AG379" s="289"/>
      <c r="AN379" s="251"/>
      <c r="AO379" s="251"/>
      <c r="AP379" s="251"/>
      <c r="AQ379" s="251"/>
      <c r="AR379" s="251"/>
      <c r="AS379" s="251"/>
      <c r="AT379" s="251"/>
      <c r="AU379" s="251"/>
    </row>
    <row r="380" spans="3:47" ht="12.95" customHeight="1" x14ac:dyDescent="0.2">
      <c r="C380" s="207"/>
      <c r="D380" s="207"/>
      <c r="AA380" s="251"/>
      <c r="AB380" s="251"/>
      <c r="AC380" s="251"/>
      <c r="AD380" s="251"/>
      <c r="AE380" s="251"/>
      <c r="AF380" s="288"/>
      <c r="AG380" s="289"/>
      <c r="AN380" s="251"/>
      <c r="AO380" s="251"/>
      <c r="AP380" s="251"/>
      <c r="AQ380" s="251"/>
      <c r="AR380" s="251"/>
      <c r="AS380" s="251"/>
      <c r="AT380" s="251"/>
      <c r="AU380" s="251"/>
    </row>
    <row r="381" spans="3:47" ht="12.95" customHeight="1" x14ac:dyDescent="0.2">
      <c r="C381" s="207"/>
      <c r="D381" s="207"/>
      <c r="AA381" s="251"/>
      <c r="AB381" s="251"/>
      <c r="AC381" s="251"/>
      <c r="AD381" s="251"/>
      <c r="AE381" s="251"/>
      <c r="AF381" s="288"/>
      <c r="AG381" s="289"/>
      <c r="AN381" s="251"/>
      <c r="AO381" s="251"/>
      <c r="AP381" s="251"/>
      <c r="AQ381" s="251"/>
      <c r="AR381" s="251"/>
      <c r="AS381" s="251"/>
      <c r="AT381" s="251"/>
      <c r="AU381" s="251"/>
    </row>
    <row r="382" spans="3:47" ht="12.95" customHeight="1" x14ac:dyDescent="0.2">
      <c r="C382" s="207"/>
      <c r="D382" s="207"/>
      <c r="AA382" s="251"/>
      <c r="AB382" s="251"/>
      <c r="AC382" s="251"/>
      <c r="AD382" s="251"/>
      <c r="AE382" s="251"/>
      <c r="AF382" s="288"/>
      <c r="AG382" s="289"/>
      <c r="AN382" s="251"/>
      <c r="AO382" s="251"/>
      <c r="AP382" s="251"/>
      <c r="AQ382" s="251"/>
      <c r="AR382" s="251"/>
      <c r="AS382" s="251"/>
      <c r="AT382" s="251"/>
      <c r="AU382" s="251"/>
    </row>
    <row r="383" spans="3:47" ht="12.95" customHeight="1" x14ac:dyDescent="0.2">
      <c r="C383" s="207"/>
      <c r="D383" s="207"/>
      <c r="AA383" s="251"/>
      <c r="AB383" s="251"/>
      <c r="AC383" s="251"/>
      <c r="AD383" s="251"/>
      <c r="AE383" s="251"/>
      <c r="AF383" s="288"/>
      <c r="AG383" s="289"/>
      <c r="AN383" s="251"/>
      <c r="AO383" s="251"/>
      <c r="AP383" s="251"/>
      <c r="AQ383" s="251"/>
      <c r="AR383" s="251"/>
      <c r="AS383" s="251"/>
      <c r="AT383" s="251"/>
      <c r="AU383" s="251"/>
    </row>
    <row r="384" spans="3:47" ht="12.95" customHeight="1" x14ac:dyDescent="0.2">
      <c r="C384" s="207"/>
      <c r="D384" s="207"/>
      <c r="AA384" s="251"/>
      <c r="AB384" s="251"/>
      <c r="AC384" s="251"/>
      <c r="AD384" s="251"/>
      <c r="AE384" s="251"/>
      <c r="AF384" s="288"/>
      <c r="AG384" s="289"/>
      <c r="AN384" s="251"/>
      <c r="AO384" s="251"/>
      <c r="AP384" s="251"/>
      <c r="AQ384" s="251"/>
      <c r="AR384" s="251"/>
      <c r="AS384" s="251"/>
      <c r="AT384" s="251"/>
      <c r="AU384" s="251"/>
    </row>
    <row r="385" spans="3:64" ht="12.95" customHeight="1" x14ac:dyDescent="0.2">
      <c r="C385" s="207"/>
      <c r="D385" s="207"/>
      <c r="AA385" s="251"/>
      <c r="AB385" s="251"/>
      <c r="AC385" s="251"/>
      <c r="AD385" s="251"/>
      <c r="AE385" s="251"/>
      <c r="AF385" s="288"/>
      <c r="AG385" s="289"/>
      <c r="AN385" s="251"/>
      <c r="AO385" s="251"/>
      <c r="AP385" s="251"/>
      <c r="AQ385" s="251"/>
      <c r="AR385" s="251"/>
      <c r="AS385" s="251"/>
      <c r="AT385" s="251"/>
      <c r="AU385" s="251"/>
    </row>
    <row r="386" spans="3:64" ht="12.95" customHeight="1" x14ac:dyDescent="0.2">
      <c r="C386" s="207"/>
      <c r="D386" s="207"/>
      <c r="AA386" s="251"/>
      <c r="AB386" s="251"/>
      <c r="AC386" s="251"/>
      <c r="AD386" s="251"/>
      <c r="AE386" s="251"/>
      <c r="AF386" s="288"/>
      <c r="AG386" s="289"/>
      <c r="AN386" s="251"/>
      <c r="AO386" s="251"/>
      <c r="AP386" s="251"/>
      <c r="AQ386" s="251"/>
      <c r="AR386" s="251"/>
      <c r="AS386" s="251"/>
      <c r="AT386" s="251"/>
      <c r="AU386" s="251"/>
      <c r="AV386" s="251"/>
      <c r="AW386" s="251"/>
      <c r="AX386" s="251"/>
      <c r="AY386" s="251"/>
      <c r="AZ386" s="251"/>
      <c r="BA386" s="251"/>
      <c r="BB386" s="251"/>
      <c r="BC386" s="251"/>
      <c r="BD386" s="251"/>
      <c r="BE386" s="251"/>
      <c r="BF386" s="251"/>
      <c r="BG386" s="251"/>
      <c r="BH386" s="251"/>
      <c r="BI386" s="251"/>
      <c r="BJ386" s="251"/>
      <c r="BK386" s="251"/>
      <c r="BL386" s="251"/>
    </row>
    <row r="387" spans="3:64" ht="12.95" customHeight="1" x14ac:dyDescent="0.2">
      <c r="C387" s="207"/>
      <c r="D387" s="207"/>
      <c r="AA387" s="251"/>
      <c r="AB387" s="251"/>
      <c r="AC387" s="251"/>
      <c r="AD387" s="251"/>
      <c r="AE387" s="251"/>
      <c r="AF387" s="288"/>
      <c r="AG387" s="289"/>
      <c r="AN387" s="251"/>
      <c r="AO387" s="251"/>
      <c r="AP387" s="251"/>
      <c r="AQ387" s="251"/>
      <c r="AR387" s="251"/>
      <c r="AS387" s="251"/>
      <c r="AT387" s="251"/>
      <c r="AU387" s="251"/>
    </row>
    <row r="388" spans="3:64" ht="12.95" customHeight="1" x14ac:dyDescent="0.2">
      <c r="C388" s="207"/>
      <c r="D388" s="207"/>
      <c r="AA388" s="251"/>
      <c r="AB388" s="251"/>
      <c r="AC388" s="251"/>
      <c r="AD388" s="251"/>
      <c r="AE388" s="251"/>
      <c r="AF388" s="288"/>
      <c r="AG388" s="289"/>
      <c r="AN388" s="251"/>
      <c r="AO388" s="251"/>
      <c r="AP388" s="251"/>
      <c r="AQ388" s="251"/>
      <c r="AR388" s="251"/>
      <c r="AS388" s="251"/>
      <c r="AT388" s="251"/>
      <c r="AU388" s="251"/>
      <c r="AV388" s="251"/>
    </row>
    <row r="389" spans="3:64" ht="12.95" customHeight="1" x14ac:dyDescent="0.2">
      <c r="C389" s="207"/>
      <c r="D389" s="207"/>
      <c r="AA389" s="251"/>
      <c r="AB389" s="251"/>
      <c r="AC389" s="251"/>
      <c r="AD389" s="251"/>
      <c r="AE389" s="251"/>
      <c r="AF389" s="288"/>
      <c r="AG389" s="289"/>
      <c r="AN389" s="251"/>
      <c r="AO389" s="251"/>
      <c r="AP389" s="251"/>
      <c r="AQ389" s="251"/>
      <c r="AR389" s="251"/>
      <c r="AS389" s="251"/>
      <c r="AT389" s="251"/>
      <c r="AU389" s="251"/>
    </row>
    <row r="390" spans="3:64" ht="12.95" customHeight="1" x14ac:dyDescent="0.2">
      <c r="C390" s="207"/>
      <c r="D390" s="207"/>
      <c r="AA390" s="251"/>
      <c r="AB390" s="251"/>
      <c r="AC390" s="251"/>
      <c r="AD390" s="251"/>
      <c r="AE390" s="251"/>
      <c r="AF390" s="288"/>
      <c r="AG390" s="289"/>
      <c r="AN390" s="251"/>
      <c r="AO390" s="251"/>
      <c r="AP390" s="251"/>
      <c r="AQ390" s="251"/>
      <c r="AR390" s="251"/>
      <c r="AS390" s="251"/>
      <c r="AT390" s="251"/>
      <c r="AU390" s="251"/>
    </row>
    <row r="391" spans="3:64" ht="12.95" customHeight="1" x14ac:dyDescent="0.2">
      <c r="C391" s="207"/>
      <c r="D391" s="207"/>
      <c r="AA391" s="251"/>
      <c r="AB391" s="251"/>
      <c r="AC391" s="251"/>
      <c r="AD391" s="251"/>
      <c r="AE391" s="251"/>
      <c r="AF391" s="288"/>
      <c r="AG391" s="289"/>
      <c r="AN391" s="251"/>
      <c r="AO391" s="251"/>
      <c r="AP391" s="251"/>
      <c r="AQ391" s="251"/>
      <c r="AR391" s="251"/>
      <c r="AS391" s="251"/>
      <c r="AT391" s="251"/>
      <c r="AU391" s="251"/>
    </row>
    <row r="392" spans="3:64" ht="12.95" customHeight="1" x14ac:dyDescent="0.2">
      <c r="C392" s="207"/>
      <c r="D392" s="207"/>
      <c r="AA392" s="251"/>
      <c r="AB392" s="251"/>
      <c r="AC392" s="251"/>
      <c r="AD392" s="251"/>
      <c r="AE392" s="251"/>
      <c r="AF392" s="288"/>
      <c r="AG392" s="289"/>
      <c r="AN392" s="251"/>
      <c r="AO392" s="251"/>
      <c r="AP392" s="251"/>
      <c r="AQ392" s="251"/>
      <c r="AR392" s="251"/>
      <c r="AS392" s="251"/>
      <c r="AT392" s="251"/>
      <c r="AU392" s="251"/>
    </row>
    <row r="393" spans="3:64" ht="12.95" customHeight="1" x14ac:dyDescent="0.2">
      <c r="C393" s="207"/>
      <c r="D393" s="207"/>
      <c r="AA393" s="251"/>
      <c r="AB393" s="251"/>
      <c r="AC393" s="251"/>
      <c r="AD393" s="251"/>
      <c r="AE393" s="251"/>
      <c r="AF393" s="288"/>
      <c r="AG393" s="289"/>
      <c r="AN393" s="251"/>
      <c r="AO393" s="251"/>
      <c r="AP393" s="251"/>
      <c r="AQ393" s="251"/>
      <c r="AR393" s="251"/>
      <c r="AS393" s="251"/>
      <c r="AT393" s="251"/>
      <c r="AU393" s="251"/>
    </row>
    <row r="394" spans="3:64" ht="12.95" customHeight="1" x14ac:dyDescent="0.2">
      <c r="C394" s="207"/>
      <c r="D394" s="207"/>
      <c r="AA394" s="251"/>
      <c r="AB394" s="251"/>
      <c r="AC394" s="251"/>
      <c r="AD394" s="251"/>
      <c r="AE394" s="251"/>
      <c r="AF394" s="288"/>
      <c r="AG394" s="289"/>
      <c r="AN394" s="251"/>
      <c r="AO394" s="251"/>
      <c r="AP394" s="251"/>
      <c r="AQ394" s="251"/>
      <c r="AR394" s="251"/>
      <c r="AS394" s="251"/>
      <c r="AT394" s="251"/>
      <c r="AU394" s="251"/>
    </row>
    <row r="395" spans="3:64" ht="12.95" customHeight="1" x14ac:dyDescent="0.2">
      <c r="C395" s="207"/>
      <c r="D395" s="207"/>
      <c r="AA395" s="251"/>
      <c r="AB395" s="251"/>
      <c r="AC395" s="251"/>
      <c r="AD395" s="251"/>
      <c r="AE395" s="251"/>
      <c r="AF395" s="288"/>
      <c r="AG395" s="289"/>
      <c r="AN395" s="251"/>
      <c r="AO395" s="251"/>
      <c r="AP395" s="251"/>
      <c r="AQ395" s="251"/>
      <c r="AR395" s="251"/>
      <c r="AS395" s="251"/>
      <c r="AT395" s="251"/>
      <c r="AU395" s="251"/>
    </row>
    <row r="396" spans="3:64" ht="12.95" customHeight="1" x14ac:dyDescent="0.2">
      <c r="C396" s="207"/>
      <c r="D396" s="207"/>
      <c r="AA396" s="251"/>
      <c r="AB396" s="251"/>
      <c r="AC396" s="251"/>
      <c r="AD396" s="251"/>
      <c r="AE396" s="251"/>
      <c r="AF396" s="288"/>
      <c r="AG396" s="289"/>
      <c r="AN396" s="251"/>
      <c r="AO396" s="251"/>
      <c r="AP396" s="251"/>
      <c r="AQ396" s="251"/>
      <c r="AR396" s="251"/>
      <c r="AS396" s="251"/>
      <c r="AT396" s="251"/>
      <c r="AU396" s="251"/>
    </row>
    <row r="397" spans="3:64" ht="12.95" customHeight="1" x14ac:dyDescent="0.2">
      <c r="C397" s="207"/>
      <c r="D397" s="207"/>
      <c r="AA397" s="251"/>
      <c r="AB397" s="251"/>
      <c r="AC397" s="251"/>
      <c r="AD397" s="251"/>
      <c r="AE397" s="251"/>
      <c r="AF397" s="288"/>
      <c r="AG397" s="289"/>
      <c r="AN397" s="251"/>
      <c r="AO397" s="251"/>
      <c r="AP397" s="251"/>
      <c r="AQ397" s="251"/>
      <c r="AR397" s="251"/>
      <c r="AS397" s="251"/>
      <c r="AT397" s="251"/>
      <c r="AU397" s="251"/>
    </row>
    <row r="398" spans="3:64" ht="12.95" customHeight="1" x14ac:dyDescent="0.2">
      <c r="C398" s="207"/>
      <c r="D398" s="207"/>
      <c r="AA398" s="251"/>
      <c r="AB398" s="251"/>
      <c r="AC398" s="251"/>
      <c r="AD398" s="251"/>
      <c r="AE398" s="251"/>
      <c r="AF398" s="288"/>
      <c r="AG398" s="289"/>
      <c r="AN398" s="251"/>
      <c r="AO398" s="251"/>
      <c r="AP398" s="251"/>
      <c r="AQ398" s="251"/>
      <c r="AR398" s="251"/>
      <c r="AS398" s="251"/>
      <c r="AT398" s="251"/>
      <c r="AU398" s="251"/>
    </row>
    <row r="399" spans="3:64" ht="12.95" customHeight="1" x14ac:dyDescent="0.2">
      <c r="C399" s="207"/>
      <c r="D399" s="207"/>
      <c r="AA399" s="251"/>
      <c r="AB399" s="251"/>
      <c r="AC399" s="251"/>
      <c r="AD399" s="251"/>
      <c r="AE399" s="251"/>
      <c r="AF399" s="288"/>
      <c r="AG399" s="289"/>
      <c r="AN399" s="251"/>
      <c r="AO399" s="251"/>
      <c r="AP399" s="251"/>
      <c r="AQ399" s="251"/>
      <c r="AR399" s="251"/>
      <c r="AS399" s="251"/>
      <c r="AT399" s="251"/>
      <c r="AU399" s="251"/>
    </row>
    <row r="400" spans="3:64" ht="12.95" customHeight="1" x14ac:dyDescent="0.2">
      <c r="C400" s="207"/>
      <c r="D400" s="207"/>
      <c r="AA400" s="251"/>
      <c r="AB400" s="251"/>
      <c r="AC400" s="251"/>
      <c r="AD400" s="251"/>
      <c r="AE400" s="251"/>
      <c r="AF400" s="288"/>
      <c r="AG400" s="289"/>
      <c r="AN400" s="251"/>
      <c r="AO400" s="251"/>
      <c r="AP400" s="251"/>
      <c r="AQ400" s="251"/>
      <c r="AR400" s="251"/>
      <c r="AS400" s="251"/>
      <c r="AT400" s="251"/>
      <c r="AU400" s="251"/>
    </row>
    <row r="401" spans="3:64" ht="12.95" customHeight="1" x14ac:dyDescent="0.2">
      <c r="C401" s="207"/>
      <c r="D401" s="207"/>
      <c r="AA401" s="251"/>
      <c r="AB401" s="251"/>
      <c r="AC401" s="251"/>
      <c r="AD401" s="251"/>
      <c r="AE401" s="251"/>
      <c r="AF401" s="288"/>
      <c r="AG401" s="289"/>
      <c r="AN401" s="251"/>
      <c r="AO401" s="251"/>
      <c r="AP401" s="251"/>
      <c r="AQ401" s="251"/>
      <c r="AR401" s="251"/>
      <c r="AS401" s="251"/>
      <c r="AT401" s="251"/>
      <c r="AU401" s="251"/>
    </row>
    <row r="402" spans="3:64" ht="12.95" customHeight="1" x14ac:dyDescent="0.2">
      <c r="C402" s="207"/>
      <c r="D402" s="207"/>
      <c r="AA402" s="251"/>
      <c r="AB402" s="251"/>
      <c r="AC402" s="251"/>
      <c r="AD402" s="251"/>
      <c r="AE402" s="251"/>
      <c r="AF402" s="288"/>
      <c r="AG402" s="289"/>
      <c r="AN402" s="251"/>
      <c r="AO402" s="251"/>
      <c r="AP402" s="251"/>
      <c r="AQ402" s="251"/>
      <c r="AR402" s="251"/>
      <c r="AS402" s="251"/>
      <c r="AT402" s="251"/>
      <c r="AU402" s="251"/>
    </row>
    <row r="403" spans="3:64" ht="12.95" customHeight="1" x14ac:dyDescent="0.2">
      <c r="C403" s="207"/>
      <c r="D403" s="207"/>
      <c r="AA403" s="251"/>
      <c r="AB403" s="251"/>
      <c r="AC403" s="251"/>
      <c r="AD403" s="251"/>
      <c r="AE403" s="251"/>
      <c r="AF403" s="288"/>
      <c r="AG403" s="289"/>
      <c r="AN403" s="251"/>
      <c r="AO403" s="251"/>
      <c r="AP403" s="251"/>
      <c r="AQ403" s="251"/>
      <c r="AR403" s="251"/>
      <c r="AS403" s="251"/>
      <c r="AT403" s="251"/>
      <c r="AU403" s="251"/>
    </row>
    <row r="404" spans="3:64" ht="12.95" customHeight="1" x14ac:dyDescent="0.2">
      <c r="C404" s="207"/>
      <c r="D404" s="207"/>
      <c r="AA404" s="251"/>
      <c r="AB404" s="251"/>
      <c r="AC404" s="251"/>
      <c r="AD404" s="251"/>
      <c r="AE404" s="251"/>
      <c r="AF404" s="288"/>
      <c r="AG404" s="289"/>
      <c r="AN404" s="251"/>
      <c r="AO404" s="251"/>
      <c r="AP404" s="251"/>
      <c r="AQ404" s="251"/>
      <c r="AR404" s="251"/>
      <c r="AS404" s="251"/>
      <c r="AT404" s="251"/>
      <c r="AU404" s="251"/>
    </row>
    <row r="405" spans="3:64" ht="12.95" customHeight="1" x14ac:dyDescent="0.2">
      <c r="C405" s="207"/>
      <c r="D405" s="207"/>
      <c r="AA405" s="251"/>
      <c r="AB405" s="251"/>
      <c r="AC405" s="251"/>
      <c r="AD405" s="251"/>
      <c r="AE405" s="251"/>
      <c r="AF405" s="288"/>
      <c r="AG405" s="289"/>
      <c r="AN405" s="251"/>
      <c r="AO405" s="251"/>
      <c r="AP405" s="251"/>
      <c r="AQ405" s="251"/>
      <c r="AR405" s="251"/>
      <c r="AS405" s="251"/>
      <c r="AT405" s="251"/>
      <c r="AU405" s="251"/>
      <c r="AV405" s="251"/>
      <c r="AW405" s="251"/>
      <c r="AX405" s="251"/>
      <c r="AY405" s="251"/>
      <c r="AZ405" s="251"/>
      <c r="BA405" s="251"/>
      <c r="BB405" s="251"/>
      <c r="BC405" s="251"/>
      <c r="BD405" s="251"/>
      <c r="BE405" s="251"/>
      <c r="BF405" s="251"/>
      <c r="BG405" s="251"/>
      <c r="BH405" s="251"/>
      <c r="BI405" s="251"/>
      <c r="BJ405" s="251"/>
      <c r="BK405" s="251"/>
      <c r="BL405" s="251"/>
    </row>
    <row r="406" spans="3:64" ht="12.95" customHeight="1" x14ac:dyDescent="0.2">
      <c r="C406" s="207"/>
      <c r="D406" s="207"/>
      <c r="AA406" s="251"/>
      <c r="AB406" s="251"/>
      <c r="AC406" s="251"/>
      <c r="AD406" s="251"/>
      <c r="AE406" s="251"/>
      <c r="AF406" s="288"/>
      <c r="AG406" s="289"/>
      <c r="AN406" s="251"/>
      <c r="AO406" s="251"/>
      <c r="AP406" s="251"/>
      <c r="AQ406" s="251"/>
      <c r="AR406" s="251"/>
      <c r="AS406" s="251"/>
      <c r="AT406" s="251"/>
      <c r="AU406" s="251"/>
      <c r="AV406" s="251"/>
    </row>
    <row r="407" spans="3:64" ht="12.95" customHeight="1" x14ac:dyDescent="0.2">
      <c r="C407" s="207"/>
      <c r="D407" s="207"/>
      <c r="AA407" s="251"/>
      <c r="AB407" s="251"/>
      <c r="AC407" s="251"/>
      <c r="AD407" s="251"/>
      <c r="AE407" s="251"/>
      <c r="AF407" s="288"/>
      <c r="AG407" s="289"/>
      <c r="AN407" s="251"/>
      <c r="AO407" s="251"/>
      <c r="AP407" s="251"/>
      <c r="AQ407" s="251"/>
      <c r="AR407" s="251"/>
      <c r="AS407" s="251"/>
      <c r="AT407" s="251"/>
      <c r="AU407" s="251"/>
      <c r="AV407" s="251"/>
      <c r="AX407" s="251"/>
    </row>
    <row r="408" spans="3:64" ht="12.95" customHeight="1" x14ac:dyDescent="0.2">
      <c r="C408" s="207"/>
      <c r="D408" s="207"/>
      <c r="AA408" s="251"/>
      <c r="AB408" s="251"/>
      <c r="AC408" s="251"/>
      <c r="AD408" s="251"/>
      <c r="AE408" s="251"/>
      <c r="AF408" s="288"/>
      <c r="AG408" s="289"/>
      <c r="AN408" s="251"/>
      <c r="AO408" s="251"/>
      <c r="AP408" s="251"/>
      <c r="AQ408" s="251"/>
      <c r="AR408" s="251"/>
      <c r="AS408" s="251"/>
      <c r="AT408" s="251"/>
      <c r="AU408" s="251"/>
    </row>
    <row r="409" spans="3:64" ht="12.95" customHeight="1" x14ac:dyDescent="0.2">
      <c r="C409" s="207"/>
      <c r="D409" s="207"/>
      <c r="AA409" s="251"/>
      <c r="AB409" s="251"/>
      <c r="AC409" s="251"/>
      <c r="AD409" s="251"/>
      <c r="AE409" s="251"/>
      <c r="AF409" s="288"/>
      <c r="AG409" s="289"/>
      <c r="AN409" s="251"/>
      <c r="AO409" s="251"/>
      <c r="AP409" s="251"/>
      <c r="AQ409" s="251"/>
      <c r="AR409" s="251"/>
      <c r="AS409" s="251"/>
      <c r="AT409" s="251"/>
      <c r="AU409" s="251"/>
    </row>
    <row r="410" spans="3:64" ht="12.95" customHeight="1" x14ac:dyDescent="0.2">
      <c r="C410" s="207"/>
      <c r="D410" s="207"/>
      <c r="AA410" s="251"/>
      <c r="AB410" s="251"/>
      <c r="AC410" s="251"/>
      <c r="AD410" s="251"/>
      <c r="AE410" s="251"/>
      <c r="AF410" s="288"/>
      <c r="AG410" s="289"/>
      <c r="AN410" s="251"/>
      <c r="AO410" s="251"/>
      <c r="AP410" s="251"/>
      <c r="AQ410" s="251"/>
      <c r="AR410" s="251"/>
      <c r="AS410" s="251"/>
      <c r="AT410" s="251"/>
      <c r="AU410" s="251"/>
    </row>
    <row r="411" spans="3:64" ht="12.95" customHeight="1" x14ac:dyDescent="0.2">
      <c r="C411" s="207"/>
      <c r="D411" s="207"/>
      <c r="AA411" s="251"/>
      <c r="AB411" s="251"/>
      <c r="AC411" s="251"/>
      <c r="AD411" s="251"/>
      <c r="AE411" s="251"/>
      <c r="AF411" s="288"/>
      <c r="AG411" s="289"/>
      <c r="AN411" s="251"/>
      <c r="AO411" s="251"/>
      <c r="AP411" s="251"/>
      <c r="AQ411" s="251"/>
      <c r="AR411" s="251"/>
      <c r="AS411" s="251"/>
      <c r="AT411" s="251"/>
      <c r="AU411" s="251"/>
      <c r="AV411" s="251"/>
    </row>
    <row r="412" spans="3:64" ht="12.95" customHeight="1" x14ac:dyDescent="0.2">
      <c r="C412" s="207"/>
      <c r="D412" s="207"/>
      <c r="AA412" s="251"/>
      <c r="AB412" s="251"/>
      <c r="AC412" s="251"/>
      <c r="AD412" s="251"/>
      <c r="AE412" s="251"/>
      <c r="AF412" s="288"/>
      <c r="AG412" s="289"/>
      <c r="AN412" s="251"/>
      <c r="AO412" s="251"/>
      <c r="AP412" s="251"/>
      <c r="AQ412" s="251"/>
      <c r="AR412" s="251"/>
      <c r="AS412" s="251"/>
      <c r="AT412" s="251"/>
      <c r="AU412" s="251"/>
    </row>
    <row r="413" spans="3:64" ht="12.95" customHeight="1" x14ac:dyDescent="0.2">
      <c r="C413" s="207"/>
      <c r="D413" s="207"/>
      <c r="AA413" s="251"/>
      <c r="AB413" s="251"/>
      <c r="AC413" s="251"/>
      <c r="AD413" s="251"/>
      <c r="AE413" s="251"/>
      <c r="AF413" s="288"/>
      <c r="AG413" s="289"/>
      <c r="AN413" s="251"/>
      <c r="AO413" s="251"/>
      <c r="AP413" s="251"/>
      <c r="AQ413" s="251"/>
      <c r="AR413" s="251"/>
      <c r="AS413" s="251"/>
      <c r="AT413" s="251"/>
      <c r="AU413" s="251"/>
    </row>
    <row r="414" spans="3:64" ht="12.95" customHeight="1" x14ac:dyDescent="0.2">
      <c r="C414" s="207"/>
      <c r="D414" s="207"/>
      <c r="AA414" s="251"/>
      <c r="AB414" s="251"/>
      <c r="AC414" s="251"/>
      <c r="AD414" s="251"/>
      <c r="AE414" s="251"/>
      <c r="AF414" s="288"/>
      <c r="AG414" s="289"/>
      <c r="AN414" s="251"/>
      <c r="AO414" s="251"/>
      <c r="AP414" s="251"/>
      <c r="AQ414" s="251"/>
      <c r="AR414" s="251"/>
      <c r="AS414" s="251"/>
      <c r="AT414" s="251"/>
      <c r="AU414" s="251"/>
    </row>
    <row r="415" spans="3:64" ht="12.95" customHeight="1" x14ac:dyDescent="0.2">
      <c r="C415" s="207"/>
      <c r="D415" s="207"/>
      <c r="AA415" s="251"/>
      <c r="AB415" s="251"/>
      <c r="AC415" s="251"/>
      <c r="AD415" s="251"/>
      <c r="AE415" s="251"/>
      <c r="AF415" s="288"/>
      <c r="AG415" s="289"/>
      <c r="AN415" s="251"/>
      <c r="AO415" s="251"/>
      <c r="AP415" s="251"/>
      <c r="AQ415" s="251"/>
      <c r="AR415" s="251"/>
      <c r="AS415" s="251"/>
      <c r="AT415" s="251"/>
      <c r="AU415" s="251"/>
    </row>
    <row r="416" spans="3:64" ht="12.95" customHeight="1" x14ac:dyDescent="0.2">
      <c r="C416" s="207"/>
      <c r="D416" s="207"/>
      <c r="AA416" s="251"/>
      <c r="AB416" s="251"/>
      <c r="AC416" s="251"/>
      <c r="AD416" s="251"/>
      <c r="AE416" s="251"/>
      <c r="AF416" s="288"/>
      <c r="AG416" s="289"/>
      <c r="AN416" s="251"/>
      <c r="AO416" s="251"/>
      <c r="AP416" s="251"/>
      <c r="AQ416" s="251"/>
      <c r="AR416" s="251"/>
      <c r="AS416" s="251"/>
      <c r="AT416" s="251"/>
      <c r="AU416" s="251"/>
    </row>
    <row r="417" spans="3:47" ht="12.95" customHeight="1" x14ac:dyDescent="0.2">
      <c r="C417" s="207"/>
      <c r="D417" s="207"/>
      <c r="AA417" s="251"/>
      <c r="AB417" s="251"/>
      <c r="AC417" s="251"/>
      <c r="AD417" s="251"/>
      <c r="AE417" s="251"/>
      <c r="AF417" s="288"/>
      <c r="AG417" s="289"/>
      <c r="AN417" s="251"/>
      <c r="AO417" s="251"/>
      <c r="AP417" s="251"/>
      <c r="AQ417" s="251"/>
      <c r="AR417" s="251"/>
      <c r="AS417" s="251"/>
      <c r="AT417" s="251"/>
      <c r="AU417" s="251"/>
    </row>
    <row r="418" spans="3:47" ht="12.95" customHeight="1" x14ac:dyDescent="0.2">
      <c r="C418" s="207"/>
      <c r="D418" s="207"/>
      <c r="AA418" s="251"/>
      <c r="AB418" s="251"/>
      <c r="AC418" s="251"/>
      <c r="AD418" s="251"/>
      <c r="AE418" s="251"/>
      <c r="AF418" s="288"/>
      <c r="AG418" s="289"/>
      <c r="AN418" s="251"/>
      <c r="AO418" s="251"/>
      <c r="AP418" s="251"/>
      <c r="AQ418" s="251"/>
      <c r="AR418" s="251"/>
      <c r="AS418" s="251"/>
      <c r="AT418" s="251"/>
      <c r="AU418" s="251"/>
    </row>
    <row r="419" spans="3:47" ht="12.95" customHeight="1" x14ac:dyDescent="0.2">
      <c r="C419" s="207"/>
      <c r="D419" s="207"/>
      <c r="AA419" s="251"/>
      <c r="AB419" s="251"/>
      <c r="AC419" s="251"/>
      <c r="AD419" s="251"/>
      <c r="AE419" s="251"/>
      <c r="AF419" s="288"/>
      <c r="AG419" s="289"/>
      <c r="AN419" s="251"/>
      <c r="AO419" s="251"/>
      <c r="AP419" s="251"/>
      <c r="AQ419" s="251"/>
      <c r="AR419" s="251"/>
      <c r="AS419" s="251"/>
      <c r="AT419" s="251"/>
      <c r="AU419" s="251"/>
    </row>
    <row r="420" spans="3:47" ht="12.95" customHeight="1" x14ac:dyDescent="0.2">
      <c r="C420" s="207"/>
      <c r="D420" s="207"/>
      <c r="AA420" s="251"/>
      <c r="AB420" s="251"/>
      <c r="AC420" s="251"/>
      <c r="AD420" s="251"/>
      <c r="AE420" s="251"/>
      <c r="AF420" s="288"/>
      <c r="AG420" s="289"/>
      <c r="AN420" s="251"/>
      <c r="AO420" s="251"/>
      <c r="AP420" s="251"/>
      <c r="AQ420" s="251"/>
      <c r="AR420" s="251"/>
      <c r="AS420" s="251"/>
      <c r="AT420" s="251"/>
      <c r="AU420" s="251"/>
    </row>
    <row r="421" spans="3:47" ht="12.95" customHeight="1" x14ac:dyDescent="0.2">
      <c r="C421" s="207"/>
      <c r="D421" s="207"/>
      <c r="AA421" s="251"/>
      <c r="AB421" s="251"/>
      <c r="AC421" s="251"/>
      <c r="AD421" s="251"/>
      <c r="AE421" s="251"/>
      <c r="AF421" s="288"/>
      <c r="AG421" s="289"/>
      <c r="AN421" s="251"/>
      <c r="AO421" s="251"/>
      <c r="AP421" s="251"/>
      <c r="AQ421" s="251"/>
      <c r="AR421" s="251"/>
      <c r="AS421" s="251"/>
      <c r="AT421" s="251"/>
      <c r="AU421" s="251"/>
    </row>
    <row r="422" spans="3:47" ht="12.95" customHeight="1" x14ac:dyDescent="0.2">
      <c r="C422" s="207"/>
      <c r="D422" s="207"/>
      <c r="AA422" s="251"/>
      <c r="AB422" s="251"/>
      <c r="AC422" s="251"/>
      <c r="AD422" s="251"/>
      <c r="AE422" s="251"/>
      <c r="AF422" s="288"/>
      <c r="AG422" s="289"/>
      <c r="AN422" s="251"/>
      <c r="AO422" s="251"/>
      <c r="AP422" s="251"/>
      <c r="AQ422" s="251"/>
      <c r="AR422" s="251"/>
      <c r="AS422" s="251"/>
      <c r="AT422" s="251"/>
      <c r="AU422" s="251"/>
    </row>
    <row r="423" spans="3:47" ht="12.95" customHeight="1" x14ac:dyDescent="0.2">
      <c r="C423" s="207"/>
      <c r="D423" s="207"/>
      <c r="AA423" s="251"/>
      <c r="AB423" s="251"/>
      <c r="AC423" s="251"/>
      <c r="AD423" s="251"/>
      <c r="AE423" s="251"/>
      <c r="AF423" s="288"/>
      <c r="AG423" s="289"/>
      <c r="AN423" s="251"/>
      <c r="AO423" s="251"/>
      <c r="AP423" s="251"/>
      <c r="AQ423" s="251"/>
      <c r="AR423" s="251"/>
      <c r="AS423" s="251"/>
      <c r="AT423" s="251"/>
      <c r="AU423" s="251"/>
    </row>
    <row r="424" spans="3:47" ht="12.95" customHeight="1" x14ac:dyDescent="0.2">
      <c r="C424" s="207"/>
      <c r="D424" s="207"/>
      <c r="AA424" s="251"/>
      <c r="AB424" s="251"/>
      <c r="AC424" s="251"/>
      <c r="AD424" s="251"/>
      <c r="AE424" s="251"/>
      <c r="AF424" s="288"/>
      <c r="AG424" s="289"/>
      <c r="AN424" s="251"/>
      <c r="AO424" s="251"/>
      <c r="AP424" s="251"/>
      <c r="AQ424" s="251"/>
      <c r="AR424" s="251"/>
      <c r="AS424" s="251"/>
      <c r="AT424" s="251"/>
      <c r="AU424" s="251"/>
    </row>
    <row r="425" spans="3:47" ht="12.95" customHeight="1" x14ac:dyDescent="0.2">
      <c r="C425" s="207"/>
      <c r="D425" s="207"/>
      <c r="AA425" s="251"/>
      <c r="AB425" s="251"/>
      <c r="AC425" s="251"/>
      <c r="AD425" s="251"/>
      <c r="AE425" s="251"/>
      <c r="AF425" s="288"/>
      <c r="AG425" s="289"/>
      <c r="AN425" s="251"/>
      <c r="AO425" s="251"/>
      <c r="AP425" s="251"/>
      <c r="AQ425" s="251"/>
      <c r="AR425" s="251"/>
      <c r="AS425" s="251"/>
      <c r="AT425" s="251"/>
      <c r="AU425" s="251"/>
    </row>
    <row r="426" spans="3:47" ht="12.95" customHeight="1" x14ac:dyDescent="0.2">
      <c r="C426" s="207"/>
      <c r="D426" s="207"/>
      <c r="AA426" s="251"/>
      <c r="AB426" s="251"/>
      <c r="AC426" s="251"/>
      <c r="AD426" s="251"/>
      <c r="AE426" s="251"/>
      <c r="AF426" s="288"/>
      <c r="AG426" s="289"/>
      <c r="AN426" s="251"/>
      <c r="AO426" s="251"/>
      <c r="AP426" s="251"/>
      <c r="AQ426" s="251"/>
      <c r="AR426" s="251"/>
      <c r="AS426" s="251"/>
      <c r="AT426" s="251"/>
      <c r="AU426" s="251"/>
    </row>
    <row r="427" spans="3:47" ht="12.95" customHeight="1" x14ac:dyDescent="0.2">
      <c r="C427" s="207"/>
      <c r="D427" s="207"/>
      <c r="AA427" s="251"/>
      <c r="AB427" s="251"/>
      <c r="AC427" s="251"/>
      <c r="AD427" s="251"/>
      <c r="AE427" s="251"/>
      <c r="AF427" s="288"/>
      <c r="AG427" s="289"/>
      <c r="AN427" s="251"/>
      <c r="AO427" s="251"/>
      <c r="AP427" s="251"/>
      <c r="AQ427" s="251"/>
      <c r="AR427" s="251"/>
      <c r="AS427" s="251"/>
      <c r="AT427" s="251"/>
      <c r="AU427" s="251"/>
    </row>
    <row r="428" spans="3:47" ht="12.95" customHeight="1" x14ac:dyDescent="0.2">
      <c r="C428" s="207"/>
      <c r="D428" s="207"/>
      <c r="AA428" s="251"/>
      <c r="AB428" s="251"/>
      <c r="AC428" s="251"/>
      <c r="AD428" s="251"/>
      <c r="AE428" s="251"/>
      <c r="AF428" s="288"/>
      <c r="AG428" s="289"/>
      <c r="AN428" s="251"/>
      <c r="AO428" s="251"/>
      <c r="AP428" s="251"/>
      <c r="AQ428" s="251"/>
      <c r="AR428" s="251"/>
      <c r="AS428" s="251"/>
      <c r="AT428" s="251"/>
      <c r="AU428" s="251"/>
    </row>
    <row r="429" spans="3:47" ht="12.95" customHeight="1" x14ac:dyDescent="0.2">
      <c r="C429" s="207"/>
      <c r="D429" s="207"/>
      <c r="AA429" s="251"/>
      <c r="AB429" s="251"/>
      <c r="AC429" s="251"/>
      <c r="AD429" s="251"/>
      <c r="AE429" s="251"/>
      <c r="AF429" s="288"/>
      <c r="AG429" s="289"/>
      <c r="AN429" s="251"/>
      <c r="AO429" s="251"/>
      <c r="AP429" s="251"/>
      <c r="AQ429" s="251"/>
      <c r="AR429" s="251"/>
      <c r="AS429" s="251"/>
      <c r="AT429" s="251"/>
      <c r="AU429" s="251"/>
    </row>
    <row r="430" spans="3:47" ht="12.95" customHeight="1" x14ac:dyDescent="0.2">
      <c r="C430" s="207"/>
      <c r="D430" s="207"/>
      <c r="AA430" s="251"/>
      <c r="AB430" s="251"/>
      <c r="AC430" s="251"/>
      <c r="AD430" s="251"/>
      <c r="AE430" s="251"/>
      <c r="AF430" s="288"/>
      <c r="AG430" s="289"/>
      <c r="AN430" s="251"/>
      <c r="AO430" s="251"/>
      <c r="AP430" s="251"/>
      <c r="AQ430" s="251"/>
      <c r="AR430" s="251"/>
      <c r="AS430" s="251"/>
      <c r="AT430" s="251"/>
      <c r="AU430" s="251"/>
    </row>
    <row r="431" spans="3:47" ht="12.95" customHeight="1" x14ac:dyDescent="0.2">
      <c r="C431" s="207"/>
      <c r="D431" s="207"/>
      <c r="AA431" s="251"/>
      <c r="AB431" s="251"/>
      <c r="AC431" s="251"/>
      <c r="AD431" s="251"/>
      <c r="AE431" s="251"/>
      <c r="AF431" s="288"/>
      <c r="AG431" s="289"/>
      <c r="AN431" s="251"/>
      <c r="AO431" s="251"/>
      <c r="AP431" s="251"/>
      <c r="AQ431" s="251"/>
      <c r="AR431" s="251"/>
      <c r="AS431" s="251"/>
      <c r="AT431" s="251"/>
      <c r="AU431" s="251"/>
    </row>
    <row r="432" spans="3:47" ht="12.95" customHeight="1" x14ac:dyDescent="0.2">
      <c r="C432" s="207"/>
      <c r="D432" s="207"/>
      <c r="AA432" s="251"/>
      <c r="AB432" s="251"/>
      <c r="AC432" s="251"/>
      <c r="AD432" s="251"/>
      <c r="AE432" s="251"/>
      <c r="AF432" s="288"/>
      <c r="AG432" s="289"/>
      <c r="AN432" s="251"/>
      <c r="AO432" s="251"/>
      <c r="AP432" s="251"/>
      <c r="AQ432" s="251"/>
      <c r="AR432" s="251"/>
      <c r="AS432" s="251"/>
      <c r="AT432" s="251"/>
      <c r="AU432" s="251"/>
    </row>
    <row r="433" spans="3:47" ht="12.95" customHeight="1" x14ac:dyDescent="0.2">
      <c r="C433" s="207"/>
      <c r="D433" s="207"/>
      <c r="AA433" s="251"/>
      <c r="AB433" s="251"/>
      <c r="AC433" s="251"/>
      <c r="AD433" s="251"/>
      <c r="AE433" s="251"/>
      <c r="AF433" s="288"/>
      <c r="AG433" s="289"/>
      <c r="AN433" s="251"/>
      <c r="AO433" s="251"/>
      <c r="AP433" s="251"/>
      <c r="AQ433" s="251"/>
      <c r="AR433" s="251"/>
      <c r="AS433" s="251"/>
      <c r="AT433" s="251"/>
      <c r="AU433" s="251"/>
    </row>
    <row r="434" spans="3:47" ht="12.95" customHeight="1" x14ac:dyDescent="0.2">
      <c r="C434" s="207"/>
      <c r="D434" s="207"/>
      <c r="AA434" s="251"/>
      <c r="AB434" s="251"/>
      <c r="AC434" s="251"/>
      <c r="AD434" s="251"/>
      <c r="AE434" s="251"/>
      <c r="AF434" s="288"/>
      <c r="AG434" s="289"/>
      <c r="AN434" s="251"/>
      <c r="AO434" s="251"/>
      <c r="AP434" s="251"/>
      <c r="AQ434" s="251"/>
      <c r="AR434" s="251"/>
      <c r="AS434" s="251"/>
      <c r="AT434" s="251"/>
      <c r="AU434" s="251"/>
    </row>
    <row r="435" spans="3:47" ht="12.95" customHeight="1" x14ac:dyDescent="0.2">
      <c r="C435" s="207"/>
      <c r="D435" s="207"/>
      <c r="AA435" s="251"/>
      <c r="AB435" s="251"/>
      <c r="AC435" s="251"/>
      <c r="AD435" s="251"/>
      <c r="AE435" s="251"/>
      <c r="AF435" s="288"/>
      <c r="AG435" s="289"/>
      <c r="AN435" s="251"/>
      <c r="AO435" s="251"/>
      <c r="AP435" s="251"/>
      <c r="AQ435" s="251"/>
      <c r="AR435" s="251"/>
      <c r="AS435" s="251"/>
      <c r="AT435" s="251"/>
      <c r="AU435" s="251"/>
    </row>
    <row r="436" spans="3:47" ht="12.95" customHeight="1" x14ac:dyDescent="0.2">
      <c r="C436" s="207"/>
      <c r="D436" s="207"/>
      <c r="AA436" s="251"/>
      <c r="AB436" s="251"/>
      <c r="AC436" s="251"/>
      <c r="AD436" s="251"/>
      <c r="AE436" s="251"/>
      <c r="AF436" s="288"/>
      <c r="AG436" s="289"/>
      <c r="AN436" s="251"/>
      <c r="AO436" s="251"/>
      <c r="AP436" s="251"/>
      <c r="AQ436" s="251"/>
      <c r="AR436" s="251"/>
      <c r="AS436" s="251"/>
      <c r="AT436" s="251"/>
      <c r="AU436" s="251"/>
    </row>
    <row r="437" spans="3:47" ht="12.95" customHeight="1" x14ac:dyDescent="0.2">
      <c r="C437" s="207"/>
      <c r="D437" s="207"/>
      <c r="AA437" s="251"/>
      <c r="AB437" s="251"/>
      <c r="AC437" s="251"/>
      <c r="AD437" s="251"/>
      <c r="AE437" s="251"/>
      <c r="AF437" s="288"/>
      <c r="AG437" s="289"/>
      <c r="AN437" s="251"/>
      <c r="AO437" s="251"/>
      <c r="AP437" s="251"/>
      <c r="AQ437" s="251"/>
      <c r="AR437" s="251"/>
      <c r="AS437" s="251"/>
      <c r="AT437" s="251"/>
      <c r="AU437" s="251"/>
    </row>
    <row r="438" spans="3:47" ht="12.95" customHeight="1" x14ac:dyDescent="0.2">
      <c r="C438" s="207"/>
      <c r="D438" s="207"/>
      <c r="AA438" s="251"/>
      <c r="AB438" s="251"/>
      <c r="AC438" s="251"/>
      <c r="AD438" s="251"/>
      <c r="AE438" s="251"/>
      <c r="AF438" s="288"/>
      <c r="AG438" s="289"/>
      <c r="AN438" s="251"/>
      <c r="AO438" s="251"/>
      <c r="AP438" s="251"/>
      <c r="AQ438" s="251"/>
      <c r="AR438" s="251"/>
      <c r="AS438" s="251"/>
      <c r="AT438" s="251"/>
      <c r="AU438" s="251"/>
    </row>
    <row r="439" spans="3:47" ht="12.95" customHeight="1" x14ac:dyDescent="0.2">
      <c r="C439" s="207"/>
      <c r="D439" s="207"/>
      <c r="AA439" s="251"/>
      <c r="AB439" s="251"/>
      <c r="AC439" s="251"/>
      <c r="AD439" s="251"/>
      <c r="AE439" s="251"/>
      <c r="AF439" s="288"/>
      <c r="AG439" s="289"/>
      <c r="AN439" s="251"/>
      <c r="AO439" s="251"/>
      <c r="AP439" s="251"/>
      <c r="AQ439" s="251"/>
      <c r="AR439" s="251"/>
      <c r="AS439" s="251"/>
      <c r="AT439" s="251"/>
      <c r="AU439" s="251"/>
    </row>
    <row r="440" spans="3:47" ht="12.95" customHeight="1" x14ac:dyDescent="0.2">
      <c r="C440" s="207"/>
      <c r="D440" s="207"/>
      <c r="AA440" s="251"/>
      <c r="AB440" s="251"/>
      <c r="AC440" s="251"/>
      <c r="AD440" s="251"/>
      <c r="AE440" s="251"/>
      <c r="AF440" s="288"/>
      <c r="AG440" s="289"/>
      <c r="AN440" s="251"/>
      <c r="AO440" s="251"/>
      <c r="AP440" s="251"/>
      <c r="AQ440" s="251"/>
      <c r="AR440" s="251"/>
      <c r="AS440" s="251"/>
      <c r="AT440" s="251"/>
      <c r="AU440" s="251"/>
    </row>
    <row r="441" spans="3:47" ht="12.95" customHeight="1" x14ac:dyDescent="0.2">
      <c r="C441" s="207"/>
      <c r="D441" s="207"/>
      <c r="AA441" s="251"/>
      <c r="AB441" s="251"/>
      <c r="AC441" s="251"/>
      <c r="AD441" s="251"/>
      <c r="AE441" s="251"/>
      <c r="AF441" s="288"/>
      <c r="AG441" s="289"/>
      <c r="AN441" s="251"/>
      <c r="AO441" s="251"/>
      <c r="AP441" s="251"/>
      <c r="AQ441" s="251"/>
      <c r="AR441" s="251"/>
      <c r="AS441" s="251"/>
      <c r="AT441" s="251"/>
      <c r="AU441" s="251"/>
    </row>
    <row r="442" spans="3:47" ht="12.95" customHeight="1" x14ac:dyDescent="0.2">
      <c r="C442" s="207"/>
      <c r="D442" s="207"/>
      <c r="AA442" s="251"/>
      <c r="AB442" s="251"/>
      <c r="AC442" s="251"/>
      <c r="AD442" s="251"/>
      <c r="AE442" s="251"/>
      <c r="AF442" s="288"/>
      <c r="AG442" s="289"/>
      <c r="AN442" s="251"/>
      <c r="AO442" s="251"/>
      <c r="AP442" s="251"/>
      <c r="AQ442" s="251"/>
      <c r="AR442" s="251"/>
      <c r="AS442" s="251"/>
      <c r="AT442" s="251"/>
      <c r="AU442" s="251"/>
    </row>
    <row r="443" spans="3:47" ht="12.95" customHeight="1" x14ac:dyDescent="0.2">
      <c r="C443" s="207"/>
      <c r="D443" s="207"/>
      <c r="AA443" s="251"/>
      <c r="AB443" s="251"/>
      <c r="AC443" s="251"/>
      <c r="AD443" s="251"/>
      <c r="AE443" s="251"/>
      <c r="AF443" s="288"/>
      <c r="AG443" s="289"/>
      <c r="AN443" s="251"/>
      <c r="AO443" s="251"/>
      <c r="AP443" s="251"/>
      <c r="AQ443" s="251"/>
      <c r="AR443" s="251"/>
      <c r="AS443" s="251"/>
      <c r="AT443" s="251"/>
      <c r="AU443" s="251"/>
    </row>
    <row r="444" spans="3:47" ht="12.95" customHeight="1" x14ac:dyDescent="0.2">
      <c r="C444" s="207"/>
      <c r="D444" s="207"/>
      <c r="AA444" s="251"/>
      <c r="AB444" s="251"/>
      <c r="AC444" s="251"/>
      <c r="AD444" s="251"/>
      <c r="AE444" s="251"/>
      <c r="AF444" s="288"/>
      <c r="AG444" s="289"/>
      <c r="AN444" s="251"/>
      <c r="AO444" s="251"/>
      <c r="AP444" s="251"/>
      <c r="AQ444" s="251"/>
      <c r="AR444" s="251"/>
      <c r="AS444" s="251"/>
      <c r="AT444" s="251"/>
      <c r="AU444" s="251"/>
    </row>
    <row r="445" spans="3:47" ht="12.95" customHeight="1" x14ac:dyDescent="0.2">
      <c r="C445" s="207"/>
      <c r="D445" s="207"/>
      <c r="AA445" s="251"/>
      <c r="AB445" s="251"/>
      <c r="AC445" s="251"/>
      <c r="AD445" s="251"/>
      <c r="AE445" s="251"/>
      <c r="AF445" s="288"/>
      <c r="AG445" s="289"/>
      <c r="AN445" s="251"/>
      <c r="AO445" s="251"/>
      <c r="AP445" s="251"/>
      <c r="AQ445" s="251"/>
      <c r="AR445" s="251"/>
      <c r="AS445" s="251"/>
      <c r="AT445" s="251"/>
      <c r="AU445" s="251"/>
    </row>
    <row r="446" spans="3:47" ht="12.95" customHeight="1" x14ac:dyDescent="0.2">
      <c r="C446" s="207"/>
      <c r="D446" s="207"/>
      <c r="AA446" s="251"/>
      <c r="AB446" s="251"/>
      <c r="AC446" s="251"/>
      <c r="AD446" s="251"/>
      <c r="AE446" s="251"/>
      <c r="AF446" s="288"/>
      <c r="AG446" s="289"/>
      <c r="AN446" s="251"/>
      <c r="AO446" s="251"/>
      <c r="AP446" s="251"/>
      <c r="AQ446" s="251"/>
      <c r="AR446" s="251"/>
      <c r="AS446" s="251"/>
      <c r="AT446" s="251"/>
      <c r="AU446" s="251"/>
    </row>
    <row r="447" spans="3:47" ht="12.95" customHeight="1" x14ac:dyDescent="0.2">
      <c r="C447" s="207"/>
      <c r="D447" s="207"/>
      <c r="AA447" s="251"/>
      <c r="AB447" s="251"/>
      <c r="AC447" s="251"/>
      <c r="AD447" s="251"/>
      <c r="AE447" s="251"/>
      <c r="AF447" s="288"/>
      <c r="AG447" s="289"/>
      <c r="AN447" s="251"/>
      <c r="AO447" s="251"/>
      <c r="AP447" s="251"/>
      <c r="AQ447" s="251"/>
      <c r="AR447" s="251"/>
      <c r="AS447" s="251"/>
      <c r="AT447" s="251"/>
      <c r="AU447" s="251"/>
    </row>
    <row r="448" spans="3:47" ht="12.95" customHeight="1" x14ac:dyDescent="0.2">
      <c r="C448" s="207"/>
      <c r="D448" s="207"/>
      <c r="AA448" s="251"/>
      <c r="AB448" s="251"/>
      <c r="AC448" s="251"/>
      <c r="AD448" s="251"/>
      <c r="AE448" s="251"/>
      <c r="AF448" s="288"/>
      <c r="AG448" s="289"/>
      <c r="AN448" s="251"/>
      <c r="AO448" s="251"/>
      <c r="AP448" s="251"/>
      <c r="AQ448" s="251"/>
      <c r="AR448" s="251"/>
      <c r="AS448" s="251"/>
      <c r="AT448" s="251"/>
      <c r="AU448" s="251"/>
    </row>
    <row r="449" spans="3:47" ht="12.95" customHeight="1" x14ac:dyDescent="0.2">
      <c r="C449" s="207"/>
      <c r="D449" s="207"/>
      <c r="AA449" s="251"/>
      <c r="AB449" s="251"/>
      <c r="AC449" s="251"/>
      <c r="AD449" s="251"/>
      <c r="AE449" s="251"/>
      <c r="AF449" s="288"/>
      <c r="AG449" s="289"/>
      <c r="AN449" s="251"/>
      <c r="AO449" s="251"/>
      <c r="AP449" s="251"/>
      <c r="AQ449" s="251"/>
      <c r="AR449" s="251"/>
      <c r="AS449" s="251"/>
      <c r="AT449" s="251"/>
      <c r="AU449" s="251"/>
    </row>
    <row r="450" spans="3:47" ht="12.95" customHeight="1" x14ac:dyDescent="0.2">
      <c r="C450" s="207"/>
      <c r="D450" s="207"/>
      <c r="AA450" s="251"/>
      <c r="AB450" s="251"/>
      <c r="AC450" s="251"/>
      <c r="AD450" s="251"/>
      <c r="AE450" s="251"/>
      <c r="AF450" s="288"/>
      <c r="AG450" s="289"/>
      <c r="AN450" s="251"/>
      <c r="AO450" s="251"/>
      <c r="AP450" s="251"/>
      <c r="AQ450" s="251"/>
      <c r="AR450" s="251"/>
      <c r="AS450" s="251"/>
      <c r="AT450" s="251"/>
      <c r="AU450" s="251"/>
    </row>
    <row r="451" spans="3:47" ht="12.95" customHeight="1" x14ac:dyDescent="0.2">
      <c r="C451" s="207"/>
      <c r="D451" s="207"/>
      <c r="AA451" s="251"/>
      <c r="AB451" s="251"/>
      <c r="AC451" s="251"/>
      <c r="AD451" s="251"/>
      <c r="AE451" s="251"/>
      <c r="AF451" s="288"/>
      <c r="AG451" s="289"/>
      <c r="AN451" s="251"/>
      <c r="AO451" s="251"/>
      <c r="AP451" s="251"/>
      <c r="AQ451" s="251"/>
      <c r="AR451" s="251"/>
      <c r="AS451" s="251"/>
      <c r="AT451" s="251"/>
      <c r="AU451" s="251"/>
    </row>
    <row r="452" spans="3:47" ht="12.95" customHeight="1" x14ac:dyDescent="0.2">
      <c r="C452" s="207"/>
      <c r="D452" s="207"/>
      <c r="AA452" s="251"/>
      <c r="AB452" s="251"/>
      <c r="AC452" s="251"/>
      <c r="AD452" s="251"/>
      <c r="AE452" s="251"/>
      <c r="AF452" s="288"/>
      <c r="AG452" s="289"/>
      <c r="AN452" s="251"/>
      <c r="AO452" s="251"/>
      <c r="AP452" s="251"/>
      <c r="AQ452" s="251"/>
      <c r="AR452" s="251"/>
      <c r="AS452" s="251"/>
      <c r="AT452" s="251"/>
      <c r="AU452" s="251"/>
    </row>
    <row r="453" spans="3:47" ht="12.95" customHeight="1" x14ac:dyDescent="0.2">
      <c r="C453" s="207"/>
      <c r="D453" s="207"/>
      <c r="AA453" s="251"/>
      <c r="AB453" s="251"/>
      <c r="AC453" s="251"/>
      <c r="AD453" s="251"/>
      <c r="AE453" s="251"/>
      <c r="AF453" s="288"/>
      <c r="AG453" s="289"/>
      <c r="AN453" s="251"/>
      <c r="AO453" s="251"/>
      <c r="AP453" s="251"/>
      <c r="AQ453" s="251"/>
      <c r="AR453" s="251"/>
      <c r="AS453" s="251"/>
      <c r="AT453" s="251"/>
      <c r="AU453" s="251"/>
    </row>
    <row r="454" spans="3:47" ht="12.95" customHeight="1" x14ac:dyDescent="0.2">
      <c r="C454" s="207"/>
      <c r="D454" s="207"/>
      <c r="AA454" s="251"/>
      <c r="AB454" s="251"/>
      <c r="AC454" s="251"/>
      <c r="AD454" s="251"/>
      <c r="AE454" s="251"/>
      <c r="AF454" s="288"/>
      <c r="AG454" s="289"/>
      <c r="AN454" s="251"/>
      <c r="AO454" s="251"/>
      <c r="AP454" s="251"/>
      <c r="AQ454" s="251"/>
      <c r="AR454" s="251"/>
      <c r="AS454" s="251"/>
      <c r="AT454" s="251"/>
      <c r="AU454" s="251"/>
    </row>
    <row r="455" spans="3:47" ht="12.95" customHeight="1" x14ac:dyDescent="0.2">
      <c r="C455" s="207"/>
      <c r="D455" s="207"/>
      <c r="AA455" s="251"/>
      <c r="AB455" s="251"/>
      <c r="AC455" s="251"/>
      <c r="AD455" s="251"/>
      <c r="AE455" s="251"/>
      <c r="AF455" s="288"/>
      <c r="AG455" s="289"/>
      <c r="AN455" s="251"/>
      <c r="AO455" s="251"/>
      <c r="AP455" s="251"/>
      <c r="AQ455" s="251"/>
      <c r="AR455" s="251"/>
      <c r="AS455" s="251"/>
      <c r="AT455" s="251"/>
      <c r="AU455" s="251"/>
    </row>
    <row r="456" spans="3:47" ht="12.95" customHeight="1" x14ac:dyDescent="0.2">
      <c r="C456" s="207"/>
      <c r="D456" s="207"/>
      <c r="AA456" s="251"/>
      <c r="AB456" s="251"/>
      <c r="AC456" s="251"/>
      <c r="AD456" s="251"/>
      <c r="AE456" s="251"/>
      <c r="AF456" s="288"/>
      <c r="AG456" s="289"/>
      <c r="AN456" s="251"/>
      <c r="AO456" s="251"/>
      <c r="AP456" s="251"/>
      <c r="AQ456" s="251"/>
      <c r="AR456" s="251"/>
      <c r="AS456" s="251"/>
      <c r="AT456" s="251"/>
      <c r="AU456" s="251"/>
    </row>
    <row r="457" spans="3:47" ht="12.95" customHeight="1" x14ac:dyDescent="0.2">
      <c r="C457" s="207"/>
      <c r="D457" s="207"/>
      <c r="AA457" s="251"/>
      <c r="AB457" s="251"/>
      <c r="AC457" s="251"/>
      <c r="AD457" s="251"/>
      <c r="AE457" s="251"/>
      <c r="AF457" s="288"/>
      <c r="AG457" s="289"/>
      <c r="AN457" s="251"/>
      <c r="AO457" s="251"/>
      <c r="AP457" s="251"/>
      <c r="AQ457" s="251"/>
      <c r="AR457" s="251"/>
      <c r="AS457" s="251"/>
      <c r="AT457" s="251"/>
      <c r="AU457" s="251"/>
    </row>
    <row r="458" spans="3:47" ht="12.95" customHeight="1" x14ac:dyDescent="0.2">
      <c r="C458" s="207"/>
      <c r="D458" s="207"/>
      <c r="AA458" s="251"/>
      <c r="AB458" s="251"/>
      <c r="AC458" s="251"/>
      <c r="AD458" s="251"/>
      <c r="AE458" s="251"/>
      <c r="AF458" s="288"/>
      <c r="AG458" s="289"/>
      <c r="AN458" s="251"/>
      <c r="AO458" s="251"/>
      <c r="AP458" s="251"/>
      <c r="AQ458" s="251"/>
      <c r="AR458" s="251"/>
      <c r="AS458" s="251"/>
      <c r="AT458" s="251"/>
      <c r="AU458" s="251"/>
    </row>
    <row r="459" spans="3:47" ht="12.95" customHeight="1" x14ac:dyDescent="0.2">
      <c r="C459" s="207"/>
      <c r="D459" s="207"/>
      <c r="AA459" s="251"/>
      <c r="AB459" s="251"/>
      <c r="AC459" s="251"/>
      <c r="AD459" s="251"/>
      <c r="AE459" s="251"/>
      <c r="AF459" s="288"/>
      <c r="AG459" s="289"/>
      <c r="AN459" s="251"/>
      <c r="AO459" s="251"/>
      <c r="AP459" s="251"/>
      <c r="AQ459" s="251"/>
      <c r="AR459" s="251"/>
      <c r="AS459" s="251"/>
      <c r="AT459" s="251"/>
      <c r="AU459" s="251"/>
    </row>
    <row r="460" spans="3:47" ht="12.95" customHeight="1" x14ac:dyDescent="0.2">
      <c r="C460" s="207"/>
      <c r="D460" s="207"/>
      <c r="AA460" s="251"/>
      <c r="AB460" s="251"/>
      <c r="AC460" s="251"/>
      <c r="AD460" s="251"/>
      <c r="AE460" s="251"/>
      <c r="AF460" s="288"/>
      <c r="AG460" s="289"/>
      <c r="AN460" s="251"/>
      <c r="AO460" s="251"/>
      <c r="AP460" s="251"/>
      <c r="AQ460" s="251"/>
      <c r="AR460" s="251"/>
      <c r="AS460" s="251"/>
      <c r="AT460" s="251"/>
      <c r="AU460" s="251"/>
    </row>
    <row r="461" spans="3:47" ht="12.95" customHeight="1" x14ac:dyDescent="0.2">
      <c r="C461" s="207"/>
      <c r="D461" s="207"/>
      <c r="AA461" s="251"/>
      <c r="AB461" s="251"/>
      <c r="AC461" s="251"/>
      <c r="AD461" s="251"/>
      <c r="AE461" s="251"/>
      <c r="AF461" s="288"/>
      <c r="AG461" s="289"/>
      <c r="AN461" s="251"/>
      <c r="AO461" s="251"/>
      <c r="AP461" s="251"/>
      <c r="AQ461" s="251"/>
      <c r="AR461" s="251"/>
      <c r="AS461" s="251"/>
      <c r="AT461" s="251"/>
      <c r="AU461" s="251"/>
    </row>
    <row r="462" spans="3:47" ht="12.95" customHeight="1" x14ac:dyDescent="0.2">
      <c r="C462" s="207"/>
      <c r="D462" s="207"/>
      <c r="AA462" s="251"/>
      <c r="AB462" s="251"/>
      <c r="AC462" s="251"/>
      <c r="AD462" s="251"/>
      <c r="AE462" s="251"/>
      <c r="AF462" s="288"/>
      <c r="AG462" s="289"/>
      <c r="AN462" s="251"/>
      <c r="AO462" s="251"/>
      <c r="AP462" s="251"/>
      <c r="AQ462" s="251"/>
      <c r="AR462" s="251"/>
      <c r="AS462" s="251"/>
      <c r="AT462" s="251"/>
      <c r="AU462" s="251"/>
    </row>
    <row r="463" spans="3:47" ht="12.95" customHeight="1" x14ac:dyDescent="0.2">
      <c r="C463" s="207"/>
      <c r="D463" s="207"/>
      <c r="AA463" s="251"/>
      <c r="AB463" s="251"/>
      <c r="AC463" s="251"/>
      <c r="AD463" s="251"/>
      <c r="AE463" s="251"/>
      <c r="AF463" s="288"/>
      <c r="AG463" s="289"/>
      <c r="AN463" s="251"/>
      <c r="AO463" s="251"/>
      <c r="AP463" s="251"/>
      <c r="AQ463" s="251"/>
      <c r="AR463" s="251"/>
      <c r="AS463" s="251"/>
      <c r="AT463" s="251"/>
      <c r="AU463" s="251"/>
    </row>
    <row r="464" spans="3:47" ht="12.95" customHeight="1" x14ac:dyDescent="0.2">
      <c r="C464" s="207"/>
      <c r="D464" s="207"/>
      <c r="AA464" s="251"/>
      <c r="AB464" s="251"/>
      <c r="AC464" s="251"/>
      <c r="AD464" s="251"/>
      <c r="AE464" s="251"/>
      <c r="AF464" s="288"/>
      <c r="AG464" s="289"/>
      <c r="AN464" s="251"/>
      <c r="AO464" s="251"/>
      <c r="AP464" s="251"/>
      <c r="AQ464" s="251"/>
      <c r="AR464" s="251"/>
      <c r="AS464" s="251"/>
      <c r="AT464" s="251"/>
      <c r="AU464" s="251"/>
    </row>
    <row r="465" spans="3:50" ht="12.95" customHeight="1" x14ac:dyDescent="0.2">
      <c r="C465" s="207"/>
      <c r="D465" s="207"/>
      <c r="AA465" s="251"/>
      <c r="AB465" s="251"/>
      <c r="AC465" s="251"/>
      <c r="AD465" s="251"/>
      <c r="AE465" s="251"/>
      <c r="AF465" s="288"/>
      <c r="AG465" s="289"/>
      <c r="AN465" s="251"/>
      <c r="AO465" s="251"/>
      <c r="AP465" s="251"/>
      <c r="AQ465" s="251"/>
      <c r="AR465" s="251"/>
      <c r="AS465" s="251"/>
      <c r="AT465" s="251"/>
      <c r="AU465" s="251"/>
    </row>
    <row r="466" spans="3:50" ht="12.95" customHeight="1" x14ac:dyDescent="0.2">
      <c r="C466" s="207"/>
      <c r="D466" s="207"/>
      <c r="AA466" s="251"/>
      <c r="AB466" s="251"/>
      <c r="AC466" s="251"/>
      <c r="AD466" s="251"/>
      <c r="AE466" s="251"/>
      <c r="AF466" s="288"/>
      <c r="AG466" s="289"/>
      <c r="AN466" s="251"/>
      <c r="AO466" s="251"/>
      <c r="AP466" s="251"/>
      <c r="AQ466" s="251"/>
      <c r="AR466" s="251"/>
      <c r="AS466" s="251"/>
      <c r="AT466" s="251"/>
      <c r="AU466" s="251"/>
    </row>
    <row r="467" spans="3:50" ht="12.95" customHeight="1" x14ac:dyDescent="0.2">
      <c r="C467" s="207"/>
      <c r="D467" s="207"/>
      <c r="AA467" s="251"/>
      <c r="AB467" s="251"/>
      <c r="AC467" s="251"/>
      <c r="AD467" s="251"/>
      <c r="AE467" s="251"/>
      <c r="AF467" s="288"/>
      <c r="AG467" s="289"/>
      <c r="AN467" s="251"/>
      <c r="AO467" s="251"/>
      <c r="AP467" s="251"/>
      <c r="AQ467" s="251"/>
      <c r="AR467" s="251"/>
      <c r="AS467" s="251"/>
      <c r="AT467" s="251"/>
      <c r="AU467" s="251"/>
    </row>
    <row r="468" spans="3:50" ht="12.95" customHeight="1" x14ac:dyDescent="0.2">
      <c r="C468" s="207"/>
      <c r="D468" s="207"/>
      <c r="AA468" s="251"/>
      <c r="AB468" s="251"/>
      <c r="AC468" s="251"/>
      <c r="AD468" s="251"/>
      <c r="AE468" s="251"/>
      <c r="AF468" s="288"/>
      <c r="AG468" s="289"/>
      <c r="AN468" s="251"/>
      <c r="AO468" s="251"/>
      <c r="AP468" s="251"/>
      <c r="AQ468" s="251"/>
      <c r="AR468" s="251"/>
      <c r="AS468" s="251"/>
      <c r="AT468" s="251"/>
      <c r="AU468" s="251"/>
    </row>
    <row r="469" spans="3:50" ht="12.95" customHeight="1" x14ac:dyDescent="0.2">
      <c r="C469" s="207"/>
      <c r="D469" s="207"/>
      <c r="AA469" s="251"/>
      <c r="AB469" s="251"/>
      <c r="AC469" s="251"/>
      <c r="AD469" s="251"/>
      <c r="AE469" s="251"/>
      <c r="AF469" s="288"/>
      <c r="AG469" s="289"/>
      <c r="AN469" s="251"/>
      <c r="AO469" s="251"/>
      <c r="AP469" s="251"/>
      <c r="AQ469" s="251"/>
      <c r="AR469" s="251"/>
      <c r="AS469" s="251"/>
      <c r="AT469" s="251"/>
      <c r="AU469" s="251"/>
      <c r="AV469" s="251"/>
      <c r="AX469" s="251"/>
    </row>
    <row r="470" spans="3:50" ht="12.95" customHeight="1" x14ac:dyDescent="0.2">
      <c r="C470" s="207"/>
      <c r="D470" s="207"/>
      <c r="AA470" s="251"/>
      <c r="AB470" s="251"/>
      <c r="AC470" s="251"/>
      <c r="AD470" s="251"/>
      <c r="AE470" s="251"/>
      <c r="AF470" s="288"/>
      <c r="AG470" s="289"/>
      <c r="AN470" s="251"/>
      <c r="AO470" s="251"/>
      <c r="AP470" s="251"/>
      <c r="AQ470" s="251"/>
      <c r="AR470" s="251"/>
      <c r="AS470" s="251"/>
      <c r="AT470" s="251"/>
      <c r="AU470" s="251"/>
    </row>
    <row r="471" spans="3:50" ht="12.95" customHeight="1" x14ac:dyDescent="0.2">
      <c r="C471" s="207"/>
      <c r="D471" s="207"/>
      <c r="AA471" s="251"/>
      <c r="AB471" s="251"/>
      <c r="AC471" s="251"/>
      <c r="AD471" s="251"/>
      <c r="AE471" s="251"/>
      <c r="AF471" s="288"/>
      <c r="AG471" s="289"/>
      <c r="AN471" s="251"/>
      <c r="AO471" s="251"/>
      <c r="AP471" s="251"/>
      <c r="AQ471" s="251"/>
      <c r="AR471" s="251"/>
      <c r="AS471" s="251"/>
      <c r="AT471" s="251"/>
      <c r="AU471" s="251"/>
    </row>
    <row r="472" spans="3:50" ht="12.95" customHeight="1" x14ac:dyDescent="0.2">
      <c r="C472" s="207"/>
      <c r="D472" s="207"/>
      <c r="AA472" s="251"/>
      <c r="AB472" s="251"/>
      <c r="AC472" s="251"/>
      <c r="AD472" s="251"/>
      <c r="AE472" s="251"/>
      <c r="AF472" s="288"/>
      <c r="AG472" s="289"/>
      <c r="AN472" s="251"/>
      <c r="AO472" s="251"/>
      <c r="AP472" s="251"/>
      <c r="AQ472" s="251"/>
      <c r="AR472" s="251"/>
      <c r="AS472" s="251"/>
      <c r="AT472" s="251"/>
      <c r="AU472" s="251"/>
    </row>
    <row r="473" spans="3:50" ht="12.95" customHeight="1" x14ac:dyDescent="0.2">
      <c r="C473" s="207"/>
      <c r="D473" s="207"/>
      <c r="AA473" s="251"/>
      <c r="AB473" s="251"/>
      <c r="AC473" s="251"/>
      <c r="AD473" s="251"/>
      <c r="AE473" s="251"/>
      <c r="AF473" s="288"/>
      <c r="AG473" s="289"/>
      <c r="AN473" s="251"/>
      <c r="AO473" s="251"/>
      <c r="AP473" s="251"/>
      <c r="AQ473" s="251"/>
      <c r="AR473" s="251"/>
      <c r="AS473" s="251"/>
      <c r="AT473" s="251"/>
      <c r="AU473" s="251"/>
    </row>
    <row r="474" spans="3:50" ht="12.95" customHeight="1" x14ac:dyDescent="0.2">
      <c r="C474" s="207"/>
      <c r="D474" s="207"/>
      <c r="AA474" s="251"/>
      <c r="AB474" s="251"/>
      <c r="AC474" s="251"/>
      <c r="AD474" s="251"/>
      <c r="AE474" s="251"/>
      <c r="AF474" s="288"/>
      <c r="AG474" s="289"/>
      <c r="AN474" s="251"/>
      <c r="AO474" s="251"/>
      <c r="AP474" s="251"/>
      <c r="AQ474" s="251"/>
      <c r="AR474" s="251"/>
      <c r="AS474" s="251"/>
      <c r="AT474" s="251"/>
      <c r="AU474" s="251"/>
    </row>
    <row r="475" spans="3:50" ht="12.95" customHeight="1" x14ac:dyDescent="0.2">
      <c r="C475" s="207"/>
      <c r="D475" s="207"/>
      <c r="AA475" s="251"/>
      <c r="AB475" s="251"/>
      <c r="AC475" s="251"/>
      <c r="AD475" s="251"/>
      <c r="AE475" s="251"/>
      <c r="AF475" s="288"/>
      <c r="AG475" s="289"/>
      <c r="AN475" s="251"/>
      <c r="AO475" s="251"/>
      <c r="AP475" s="251"/>
      <c r="AQ475" s="251"/>
      <c r="AR475" s="251"/>
      <c r="AS475" s="251"/>
      <c r="AT475" s="251"/>
      <c r="AU475" s="251"/>
    </row>
    <row r="476" spans="3:50" ht="12.95" customHeight="1" x14ac:dyDescent="0.2">
      <c r="C476" s="207"/>
      <c r="D476" s="207"/>
      <c r="AA476" s="251"/>
      <c r="AB476" s="251"/>
      <c r="AC476" s="251"/>
      <c r="AD476" s="251"/>
      <c r="AE476" s="251"/>
      <c r="AF476" s="288"/>
      <c r="AG476" s="289"/>
      <c r="AN476" s="251"/>
      <c r="AO476" s="251"/>
      <c r="AP476" s="251"/>
      <c r="AQ476" s="251"/>
      <c r="AR476" s="251"/>
      <c r="AS476" s="251"/>
      <c r="AT476" s="251"/>
      <c r="AU476" s="251"/>
    </row>
    <row r="477" spans="3:50" ht="12.95" customHeight="1" x14ac:dyDescent="0.2">
      <c r="C477" s="207"/>
      <c r="D477" s="207"/>
      <c r="AA477" s="251"/>
      <c r="AB477" s="251"/>
      <c r="AC477" s="251"/>
      <c r="AD477" s="251"/>
      <c r="AE477" s="251"/>
      <c r="AF477" s="288"/>
      <c r="AG477" s="289"/>
      <c r="AN477" s="251"/>
      <c r="AO477" s="251"/>
      <c r="AP477" s="251"/>
      <c r="AQ477" s="251"/>
      <c r="AR477" s="251"/>
      <c r="AS477" s="251"/>
      <c r="AT477" s="251"/>
      <c r="AU477" s="251"/>
    </row>
    <row r="478" spans="3:50" ht="12.95" customHeight="1" x14ac:dyDescent="0.2">
      <c r="C478" s="207"/>
      <c r="D478" s="207"/>
      <c r="AA478" s="251"/>
      <c r="AB478" s="251"/>
      <c r="AC478" s="251"/>
      <c r="AD478" s="251"/>
      <c r="AE478" s="251"/>
      <c r="AF478" s="288"/>
      <c r="AG478" s="289"/>
      <c r="AN478" s="251"/>
      <c r="AO478" s="251"/>
      <c r="AP478" s="251"/>
      <c r="AQ478" s="251"/>
      <c r="AR478" s="251"/>
      <c r="AS478" s="251"/>
      <c r="AT478" s="251"/>
      <c r="AU478" s="251"/>
    </row>
    <row r="479" spans="3:50" ht="12.95" customHeight="1" x14ac:dyDescent="0.2">
      <c r="C479" s="207"/>
      <c r="D479" s="207"/>
      <c r="AA479" s="251"/>
      <c r="AB479" s="251"/>
      <c r="AC479" s="251"/>
      <c r="AD479" s="251"/>
      <c r="AE479" s="251"/>
      <c r="AF479" s="288"/>
      <c r="AG479" s="289"/>
      <c r="AN479" s="251"/>
      <c r="AO479" s="251"/>
      <c r="AP479" s="251"/>
      <c r="AQ479" s="251"/>
      <c r="AR479" s="251"/>
      <c r="AS479" s="251"/>
      <c r="AT479" s="251"/>
      <c r="AU479" s="251"/>
    </row>
    <row r="480" spans="3:50" ht="12.95" customHeight="1" x14ac:dyDescent="0.2">
      <c r="C480" s="207"/>
      <c r="D480" s="207"/>
      <c r="AA480" s="251"/>
      <c r="AB480" s="251"/>
      <c r="AC480" s="251"/>
      <c r="AD480" s="251"/>
      <c r="AE480" s="251"/>
      <c r="AF480" s="288"/>
      <c r="AG480" s="289"/>
      <c r="AN480" s="251"/>
      <c r="AO480" s="251"/>
      <c r="AP480" s="251"/>
      <c r="AQ480" s="251"/>
      <c r="AR480" s="251"/>
      <c r="AS480" s="251"/>
      <c r="AT480" s="251"/>
      <c r="AU480" s="251"/>
    </row>
    <row r="481" spans="3:64" ht="12.95" customHeight="1" x14ac:dyDescent="0.2">
      <c r="C481" s="207"/>
      <c r="D481" s="207"/>
      <c r="AA481" s="251"/>
      <c r="AB481" s="251"/>
      <c r="AC481" s="251"/>
      <c r="AD481" s="251"/>
      <c r="AE481" s="251"/>
      <c r="AF481" s="288"/>
      <c r="AG481" s="289"/>
      <c r="AN481" s="251"/>
      <c r="AO481" s="251"/>
      <c r="AP481" s="251"/>
      <c r="AQ481" s="251"/>
      <c r="AR481" s="251"/>
      <c r="AS481" s="251"/>
      <c r="AT481" s="251"/>
      <c r="AU481" s="251"/>
    </row>
    <row r="482" spans="3:64" ht="12.95" customHeight="1" x14ac:dyDescent="0.2">
      <c r="C482" s="207"/>
      <c r="D482" s="207"/>
      <c r="AA482" s="251"/>
      <c r="AB482" s="251"/>
      <c r="AC482" s="251"/>
      <c r="AD482" s="251"/>
      <c r="AE482" s="251"/>
      <c r="AF482" s="288"/>
      <c r="AG482" s="289"/>
      <c r="AN482" s="251"/>
      <c r="AO482" s="251"/>
      <c r="AP482" s="251"/>
      <c r="AQ482" s="251"/>
      <c r="AR482" s="251"/>
      <c r="AS482" s="251"/>
      <c r="AT482" s="251"/>
      <c r="AU482" s="251"/>
      <c r="AV482" s="251"/>
      <c r="AW482" s="251"/>
      <c r="AX482" s="251"/>
      <c r="AY482" s="251"/>
      <c r="AZ482" s="251"/>
      <c r="BA482" s="251"/>
      <c r="BB482" s="251"/>
      <c r="BC482" s="251"/>
      <c r="BD482" s="251"/>
      <c r="BE482" s="251"/>
      <c r="BF482" s="251"/>
      <c r="BG482" s="251"/>
      <c r="BH482" s="251"/>
      <c r="BI482" s="251"/>
      <c r="BJ482" s="251"/>
      <c r="BK482" s="251"/>
      <c r="BL482" s="251"/>
    </row>
    <row r="483" spans="3:64" ht="12.95" customHeight="1" x14ac:dyDescent="0.2">
      <c r="C483" s="207"/>
      <c r="D483" s="207"/>
      <c r="AA483" s="251"/>
      <c r="AB483" s="251"/>
      <c r="AC483" s="251"/>
      <c r="AD483" s="251"/>
      <c r="AE483" s="251"/>
      <c r="AF483" s="288"/>
      <c r="AG483" s="289"/>
      <c r="AN483" s="251"/>
      <c r="AO483" s="251"/>
      <c r="AP483" s="251"/>
      <c r="AQ483" s="251"/>
      <c r="AR483" s="251"/>
      <c r="AS483" s="251"/>
      <c r="AT483" s="251"/>
      <c r="AU483" s="251"/>
    </row>
    <row r="484" spans="3:64" ht="12.95" customHeight="1" x14ac:dyDescent="0.2">
      <c r="C484" s="207"/>
      <c r="D484" s="207"/>
      <c r="AA484" s="251"/>
      <c r="AB484" s="251"/>
      <c r="AC484" s="251"/>
      <c r="AD484" s="251"/>
      <c r="AE484" s="251"/>
      <c r="AF484" s="288"/>
      <c r="AG484" s="289"/>
      <c r="AN484" s="251"/>
      <c r="AO484" s="251"/>
      <c r="AP484" s="251"/>
      <c r="AQ484" s="251"/>
      <c r="AR484" s="251"/>
      <c r="AS484" s="251"/>
      <c r="AT484" s="251"/>
      <c r="AU484" s="251"/>
    </row>
    <row r="485" spans="3:64" ht="12.95" customHeight="1" x14ac:dyDescent="0.2">
      <c r="C485" s="207"/>
      <c r="D485" s="207"/>
      <c r="AA485" s="251"/>
      <c r="AB485" s="251"/>
      <c r="AC485" s="251"/>
      <c r="AD485" s="251"/>
      <c r="AE485" s="251"/>
      <c r="AF485" s="288"/>
      <c r="AG485" s="289"/>
      <c r="AN485" s="251"/>
      <c r="AO485" s="251"/>
      <c r="AP485" s="251"/>
      <c r="AQ485" s="251"/>
      <c r="AR485" s="251"/>
      <c r="AS485" s="251"/>
      <c r="AT485" s="251"/>
      <c r="AU485" s="251"/>
    </row>
    <row r="486" spans="3:64" ht="12.95" customHeight="1" x14ac:dyDescent="0.2">
      <c r="C486" s="207"/>
      <c r="D486" s="207"/>
      <c r="AA486" s="251"/>
      <c r="AB486" s="251"/>
      <c r="AC486" s="251"/>
      <c r="AD486" s="251"/>
      <c r="AE486" s="251"/>
      <c r="AF486" s="288"/>
      <c r="AG486" s="289"/>
      <c r="AN486" s="251"/>
      <c r="AO486" s="251"/>
      <c r="AP486" s="251"/>
      <c r="AQ486" s="251"/>
      <c r="AR486" s="251"/>
      <c r="AS486" s="251"/>
      <c r="AT486" s="251"/>
      <c r="AU486" s="251"/>
    </row>
    <row r="487" spans="3:64" ht="12.95" customHeight="1" x14ac:dyDescent="0.2">
      <c r="C487" s="207"/>
      <c r="D487" s="207"/>
      <c r="AA487" s="251"/>
      <c r="AB487" s="251"/>
      <c r="AC487" s="251"/>
      <c r="AD487" s="251"/>
      <c r="AE487" s="251"/>
      <c r="AF487" s="288"/>
      <c r="AG487" s="289"/>
      <c r="AN487" s="251"/>
      <c r="AO487" s="251"/>
      <c r="AP487" s="251"/>
      <c r="AQ487" s="251"/>
      <c r="AR487" s="251"/>
      <c r="AS487" s="251"/>
      <c r="AT487" s="251"/>
      <c r="AU487" s="251"/>
    </row>
    <row r="488" spans="3:64" ht="12.95" customHeight="1" x14ac:dyDescent="0.2">
      <c r="C488" s="207"/>
      <c r="D488" s="207"/>
      <c r="AA488" s="251"/>
      <c r="AB488" s="251"/>
      <c r="AC488" s="251"/>
      <c r="AD488" s="251"/>
      <c r="AE488" s="251"/>
      <c r="AF488" s="288"/>
      <c r="AG488" s="289"/>
      <c r="AN488" s="251"/>
      <c r="AO488" s="251"/>
      <c r="AP488" s="251"/>
      <c r="AQ488" s="251"/>
      <c r="AR488" s="251"/>
      <c r="AS488" s="251"/>
      <c r="AT488" s="251"/>
      <c r="AU488" s="251"/>
    </row>
    <row r="489" spans="3:64" ht="12.95" customHeight="1" x14ac:dyDescent="0.2">
      <c r="C489" s="207"/>
      <c r="D489" s="207"/>
      <c r="AA489" s="251"/>
      <c r="AB489" s="251"/>
      <c r="AC489" s="251"/>
      <c r="AD489" s="251"/>
      <c r="AE489" s="251"/>
      <c r="AF489" s="288"/>
      <c r="AG489" s="289"/>
      <c r="AN489" s="251"/>
      <c r="AO489" s="251"/>
      <c r="AP489" s="251"/>
      <c r="AQ489" s="251"/>
      <c r="AR489" s="251"/>
      <c r="AS489" s="251"/>
      <c r="AT489" s="251"/>
      <c r="AU489" s="251"/>
    </row>
    <row r="490" spans="3:64" ht="12.95" customHeight="1" x14ac:dyDescent="0.2">
      <c r="C490" s="207"/>
      <c r="D490" s="207"/>
      <c r="AA490" s="251"/>
      <c r="AB490" s="251"/>
      <c r="AC490" s="251"/>
      <c r="AD490" s="251"/>
      <c r="AE490" s="251"/>
      <c r="AF490" s="288"/>
      <c r="AG490" s="289"/>
      <c r="AN490" s="251"/>
      <c r="AO490" s="251"/>
      <c r="AP490" s="251"/>
      <c r="AQ490" s="251"/>
      <c r="AR490" s="251"/>
      <c r="AS490" s="251"/>
      <c r="AT490" s="251"/>
      <c r="AU490" s="251"/>
    </row>
    <row r="491" spans="3:64" ht="12.95" customHeight="1" x14ac:dyDescent="0.2">
      <c r="C491" s="207"/>
      <c r="D491" s="207"/>
      <c r="AA491" s="251"/>
      <c r="AB491" s="251"/>
      <c r="AC491" s="251"/>
      <c r="AD491" s="251"/>
      <c r="AE491" s="251"/>
      <c r="AF491" s="288"/>
      <c r="AG491" s="289"/>
      <c r="AN491" s="251"/>
      <c r="AO491" s="251"/>
      <c r="AP491" s="251"/>
      <c r="AQ491" s="251"/>
      <c r="AR491" s="251"/>
      <c r="AS491" s="251"/>
      <c r="AT491" s="251"/>
      <c r="AU491" s="251"/>
    </row>
    <row r="492" spans="3:64" ht="12.95" customHeight="1" x14ac:dyDescent="0.2">
      <c r="C492" s="207"/>
      <c r="D492" s="207"/>
      <c r="AA492" s="251"/>
      <c r="AB492" s="251"/>
      <c r="AC492" s="251"/>
      <c r="AD492" s="251"/>
      <c r="AE492" s="251"/>
      <c r="AF492" s="288"/>
      <c r="AG492" s="289"/>
      <c r="AN492" s="251"/>
      <c r="AO492" s="251"/>
      <c r="AP492" s="251"/>
      <c r="AQ492" s="251"/>
      <c r="AR492" s="251"/>
      <c r="AS492" s="251"/>
      <c r="AT492" s="251"/>
      <c r="AU492" s="251"/>
    </row>
    <row r="493" spans="3:64" ht="12.95" customHeight="1" x14ac:dyDescent="0.2">
      <c r="C493" s="207"/>
      <c r="D493" s="207"/>
      <c r="AA493" s="251"/>
      <c r="AB493" s="251"/>
      <c r="AC493" s="251"/>
      <c r="AD493" s="251"/>
      <c r="AE493" s="251"/>
      <c r="AF493" s="288"/>
      <c r="AG493" s="289"/>
      <c r="AN493" s="251"/>
      <c r="AO493" s="251"/>
      <c r="AP493" s="251"/>
      <c r="AQ493" s="251"/>
      <c r="AR493" s="251"/>
      <c r="AS493" s="251"/>
      <c r="AT493" s="251"/>
      <c r="AU493" s="251"/>
    </row>
    <row r="494" spans="3:64" ht="12.95" customHeight="1" x14ac:dyDescent="0.2">
      <c r="C494" s="207"/>
      <c r="D494" s="207"/>
      <c r="AA494" s="251"/>
      <c r="AB494" s="251"/>
      <c r="AC494" s="251"/>
      <c r="AD494" s="251"/>
      <c r="AE494" s="251"/>
      <c r="AF494" s="288"/>
      <c r="AG494" s="289"/>
      <c r="AN494" s="251"/>
      <c r="AO494" s="251"/>
      <c r="AP494" s="251"/>
      <c r="AQ494" s="251"/>
      <c r="AR494" s="251"/>
      <c r="AS494" s="251"/>
      <c r="AT494" s="251"/>
      <c r="AU494" s="251"/>
    </row>
    <row r="495" spans="3:64" ht="12.95" customHeight="1" x14ac:dyDescent="0.2">
      <c r="C495" s="207"/>
      <c r="D495" s="207"/>
      <c r="AA495" s="251"/>
      <c r="AB495" s="251"/>
      <c r="AC495" s="251"/>
      <c r="AD495" s="251"/>
      <c r="AE495" s="251"/>
      <c r="AF495" s="288"/>
      <c r="AG495" s="289"/>
      <c r="AN495" s="251"/>
      <c r="AO495" s="251"/>
      <c r="AP495" s="251"/>
      <c r="AQ495" s="251"/>
      <c r="AR495" s="251"/>
      <c r="AS495" s="251"/>
      <c r="AT495" s="251"/>
      <c r="AU495" s="251"/>
    </row>
    <row r="496" spans="3:64" ht="12.95" customHeight="1" x14ac:dyDescent="0.2">
      <c r="C496" s="207"/>
      <c r="D496" s="207"/>
      <c r="AA496" s="251"/>
      <c r="AB496" s="251"/>
      <c r="AC496" s="251"/>
      <c r="AD496" s="251"/>
      <c r="AE496" s="251"/>
      <c r="AF496" s="288"/>
      <c r="AG496" s="289"/>
      <c r="AN496" s="251"/>
      <c r="AO496" s="251"/>
      <c r="AP496" s="251"/>
      <c r="AQ496" s="251"/>
      <c r="AR496" s="251"/>
      <c r="AS496" s="251"/>
      <c r="AT496" s="251"/>
      <c r="AU496" s="251"/>
    </row>
    <row r="497" spans="3:48" ht="12.95" customHeight="1" x14ac:dyDescent="0.2">
      <c r="C497" s="207"/>
      <c r="D497" s="207"/>
      <c r="AA497" s="251"/>
      <c r="AB497" s="251"/>
      <c r="AC497" s="251"/>
      <c r="AD497" s="251"/>
      <c r="AE497" s="251"/>
      <c r="AF497" s="288"/>
      <c r="AG497" s="289"/>
      <c r="AN497" s="251"/>
      <c r="AO497" s="251"/>
      <c r="AP497" s="251"/>
      <c r="AQ497" s="251"/>
      <c r="AR497" s="251"/>
      <c r="AS497" s="251"/>
      <c r="AT497" s="251"/>
      <c r="AU497" s="251"/>
    </row>
    <row r="498" spans="3:48" ht="12.95" customHeight="1" x14ac:dyDescent="0.2">
      <c r="C498" s="207"/>
      <c r="D498" s="207"/>
      <c r="AA498" s="251"/>
      <c r="AB498" s="251"/>
      <c r="AC498" s="251"/>
      <c r="AD498" s="251"/>
      <c r="AE498" s="251"/>
      <c r="AF498" s="288"/>
      <c r="AG498" s="289"/>
      <c r="AN498" s="251"/>
      <c r="AO498" s="251"/>
      <c r="AP498" s="251"/>
      <c r="AQ498" s="251"/>
      <c r="AR498" s="251"/>
      <c r="AS498" s="251"/>
      <c r="AT498" s="251"/>
      <c r="AU498" s="251"/>
    </row>
    <row r="499" spans="3:48" ht="12.95" customHeight="1" x14ac:dyDescent="0.2">
      <c r="C499" s="207"/>
      <c r="D499" s="207"/>
      <c r="AA499" s="251"/>
      <c r="AB499" s="251"/>
      <c r="AC499" s="251"/>
      <c r="AD499" s="251"/>
      <c r="AE499" s="251"/>
      <c r="AF499" s="288"/>
      <c r="AG499" s="289"/>
      <c r="AN499" s="251"/>
      <c r="AO499" s="251"/>
      <c r="AP499" s="251"/>
      <c r="AQ499" s="251"/>
      <c r="AR499" s="251"/>
      <c r="AS499" s="251"/>
      <c r="AT499" s="251"/>
      <c r="AU499" s="251"/>
    </row>
    <row r="500" spans="3:48" ht="12.95" customHeight="1" x14ac:dyDescent="0.2">
      <c r="C500" s="207"/>
      <c r="D500" s="207"/>
      <c r="AA500" s="251"/>
      <c r="AB500" s="251"/>
      <c r="AC500" s="251"/>
      <c r="AD500" s="251"/>
      <c r="AE500" s="251"/>
      <c r="AF500" s="288"/>
      <c r="AG500" s="289"/>
      <c r="AN500" s="251"/>
      <c r="AO500" s="251"/>
      <c r="AP500" s="251"/>
      <c r="AQ500" s="251"/>
      <c r="AR500" s="251"/>
      <c r="AS500" s="251"/>
      <c r="AT500" s="251"/>
      <c r="AU500" s="251"/>
    </row>
    <row r="501" spans="3:48" ht="12.95" customHeight="1" x14ac:dyDescent="0.2">
      <c r="C501" s="207"/>
      <c r="D501" s="207"/>
      <c r="AA501" s="251"/>
      <c r="AB501" s="251"/>
      <c r="AC501" s="251"/>
      <c r="AD501" s="251"/>
      <c r="AE501" s="251"/>
      <c r="AF501" s="288"/>
      <c r="AG501" s="289"/>
      <c r="AN501" s="251"/>
      <c r="AO501" s="251"/>
      <c r="AP501" s="251"/>
      <c r="AQ501" s="251"/>
      <c r="AR501" s="251"/>
      <c r="AS501" s="251"/>
      <c r="AT501" s="251"/>
      <c r="AU501" s="251"/>
    </row>
    <row r="502" spans="3:48" ht="12.95" customHeight="1" x14ac:dyDescent="0.2">
      <c r="C502" s="207"/>
      <c r="D502" s="207"/>
      <c r="AA502" s="251"/>
      <c r="AB502" s="251"/>
      <c r="AC502" s="251"/>
      <c r="AD502" s="251"/>
      <c r="AE502" s="251"/>
      <c r="AF502" s="288"/>
      <c r="AG502" s="289"/>
      <c r="AN502" s="251"/>
      <c r="AO502" s="251"/>
      <c r="AP502" s="251"/>
      <c r="AQ502" s="251"/>
      <c r="AR502" s="251"/>
      <c r="AS502" s="251"/>
      <c r="AT502" s="251"/>
      <c r="AU502" s="251"/>
    </row>
    <row r="503" spans="3:48" ht="12.95" customHeight="1" x14ac:dyDescent="0.2">
      <c r="C503" s="207"/>
      <c r="D503" s="207"/>
      <c r="AA503" s="251"/>
      <c r="AB503" s="251"/>
      <c r="AC503" s="251"/>
      <c r="AD503" s="251"/>
      <c r="AE503" s="251"/>
      <c r="AF503" s="288"/>
      <c r="AG503" s="289"/>
      <c r="AN503" s="251"/>
      <c r="AO503" s="251"/>
      <c r="AP503" s="251"/>
      <c r="AQ503" s="251"/>
      <c r="AR503" s="251"/>
      <c r="AS503" s="251"/>
      <c r="AT503" s="251"/>
      <c r="AU503" s="251"/>
    </row>
    <row r="504" spans="3:48" ht="12.95" customHeight="1" x14ac:dyDescent="0.2">
      <c r="C504" s="207"/>
      <c r="D504" s="207"/>
      <c r="AA504" s="251"/>
      <c r="AB504" s="251"/>
      <c r="AC504" s="251"/>
      <c r="AD504" s="251"/>
      <c r="AE504" s="251"/>
      <c r="AF504" s="288"/>
      <c r="AG504" s="289"/>
      <c r="AN504" s="251"/>
      <c r="AO504" s="251"/>
      <c r="AP504" s="251"/>
      <c r="AQ504" s="251"/>
      <c r="AR504" s="251"/>
      <c r="AS504" s="251"/>
      <c r="AT504" s="251"/>
      <c r="AU504" s="251"/>
    </row>
    <row r="505" spans="3:48" ht="12.95" customHeight="1" x14ac:dyDescent="0.2">
      <c r="C505" s="207"/>
      <c r="D505" s="207"/>
      <c r="AA505" s="251"/>
      <c r="AB505" s="251"/>
      <c r="AC505" s="251"/>
      <c r="AD505" s="251"/>
      <c r="AE505" s="251"/>
      <c r="AF505" s="288"/>
      <c r="AG505" s="289"/>
      <c r="AN505" s="251"/>
      <c r="AO505" s="251"/>
      <c r="AP505" s="251"/>
      <c r="AQ505" s="251"/>
      <c r="AR505" s="251"/>
      <c r="AS505" s="251"/>
      <c r="AT505" s="251"/>
      <c r="AU505" s="251"/>
    </row>
    <row r="506" spans="3:48" ht="12.95" customHeight="1" x14ac:dyDescent="0.2">
      <c r="C506" s="207"/>
      <c r="D506" s="207"/>
      <c r="AA506" s="251"/>
      <c r="AB506" s="251"/>
      <c r="AC506" s="251"/>
      <c r="AD506" s="251"/>
      <c r="AE506" s="251"/>
      <c r="AF506" s="288"/>
      <c r="AG506" s="289"/>
      <c r="AN506" s="251"/>
      <c r="AO506" s="251"/>
      <c r="AP506" s="251"/>
      <c r="AQ506" s="251"/>
      <c r="AR506" s="251"/>
      <c r="AS506" s="251"/>
      <c r="AT506" s="251"/>
      <c r="AU506" s="251"/>
    </row>
    <row r="507" spans="3:48" ht="12.95" customHeight="1" x14ac:dyDescent="0.2">
      <c r="C507" s="207"/>
      <c r="D507" s="207"/>
      <c r="AA507" s="251"/>
      <c r="AB507" s="251"/>
      <c r="AC507" s="251"/>
      <c r="AD507" s="251"/>
      <c r="AE507" s="251"/>
      <c r="AF507" s="288"/>
      <c r="AG507" s="289"/>
      <c r="AN507" s="251"/>
      <c r="AO507" s="251"/>
      <c r="AP507" s="251"/>
      <c r="AQ507" s="251"/>
      <c r="AR507" s="251"/>
      <c r="AS507" s="251"/>
      <c r="AT507" s="251"/>
      <c r="AU507" s="251"/>
    </row>
    <row r="508" spans="3:48" ht="12.95" customHeight="1" x14ac:dyDescent="0.2">
      <c r="C508" s="207"/>
      <c r="D508" s="207"/>
      <c r="AA508" s="251"/>
      <c r="AB508" s="251"/>
      <c r="AC508" s="251"/>
      <c r="AD508" s="251"/>
      <c r="AE508" s="251"/>
      <c r="AF508" s="288"/>
      <c r="AG508" s="289"/>
      <c r="AN508" s="251"/>
      <c r="AO508" s="251"/>
      <c r="AP508" s="251"/>
      <c r="AQ508" s="251"/>
      <c r="AR508" s="251"/>
      <c r="AS508" s="251"/>
      <c r="AT508" s="251"/>
      <c r="AU508" s="251"/>
    </row>
    <row r="509" spans="3:48" ht="12.95" customHeight="1" x14ac:dyDescent="0.2">
      <c r="C509" s="207"/>
      <c r="D509" s="207"/>
      <c r="AA509" s="251"/>
      <c r="AB509" s="251"/>
      <c r="AC509" s="251"/>
      <c r="AD509" s="251"/>
      <c r="AE509" s="251"/>
      <c r="AF509" s="288"/>
      <c r="AG509" s="289"/>
      <c r="AN509" s="251"/>
      <c r="AO509" s="251"/>
      <c r="AP509" s="251"/>
      <c r="AQ509" s="251"/>
      <c r="AR509" s="251"/>
      <c r="AS509" s="251"/>
      <c r="AT509" s="251"/>
      <c r="AU509" s="251"/>
    </row>
    <row r="510" spans="3:48" ht="12.95" customHeight="1" x14ac:dyDescent="0.2">
      <c r="C510" s="207"/>
      <c r="D510" s="207"/>
      <c r="AA510" s="251"/>
      <c r="AB510" s="251"/>
      <c r="AC510" s="251"/>
      <c r="AD510" s="251"/>
      <c r="AE510" s="251"/>
      <c r="AF510" s="288"/>
      <c r="AG510" s="289"/>
      <c r="AN510" s="251"/>
      <c r="AO510" s="251"/>
      <c r="AP510" s="251"/>
      <c r="AQ510" s="251"/>
      <c r="AR510" s="251"/>
      <c r="AS510" s="251"/>
      <c r="AT510" s="251"/>
      <c r="AU510" s="251"/>
    </row>
    <row r="511" spans="3:48" ht="12.95" customHeight="1" x14ac:dyDescent="0.2">
      <c r="C511" s="207"/>
      <c r="D511" s="207"/>
      <c r="AA511" s="251"/>
      <c r="AB511" s="251"/>
      <c r="AC511" s="251"/>
      <c r="AD511" s="251"/>
      <c r="AE511" s="251"/>
      <c r="AF511" s="288"/>
      <c r="AG511" s="289"/>
      <c r="AN511" s="251"/>
      <c r="AO511" s="251"/>
      <c r="AP511" s="251"/>
      <c r="AQ511" s="251"/>
      <c r="AR511" s="251"/>
      <c r="AS511" s="251"/>
      <c r="AT511" s="251"/>
      <c r="AU511" s="251"/>
    </row>
    <row r="512" spans="3:48" ht="12.95" customHeight="1" x14ac:dyDescent="0.2">
      <c r="C512" s="207"/>
      <c r="D512" s="207"/>
      <c r="AA512" s="251"/>
      <c r="AB512" s="251"/>
      <c r="AC512" s="251"/>
      <c r="AD512" s="251"/>
      <c r="AE512" s="251"/>
      <c r="AF512" s="288"/>
      <c r="AG512" s="289"/>
      <c r="AN512" s="251"/>
      <c r="AO512" s="251"/>
      <c r="AP512" s="251"/>
      <c r="AQ512" s="251"/>
      <c r="AR512" s="251"/>
      <c r="AS512" s="251"/>
      <c r="AT512" s="251"/>
      <c r="AU512" s="251"/>
      <c r="AV512" s="251"/>
    </row>
    <row r="513" spans="3:64" ht="12.95" customHeight="1" x14ac:dyDescent="0.2">
      <c r="C513" s="207"/>
      <c r="D513" s="207"/>
      <c r="AA513" s="251"/>
      <c r="AB513" s="251"/>
      <c r="AC513" s="251"/>
      <c r="AD513" s="251"/>
      <c r="AE513" s="251"/>
      <c r="AF513" s="288"/>
      <c r="AG513" s="289"/>
      <c r="AN513" s="251"/>
      <c r="AO513" s="251"/>
      <c r="AP513" s="251"/>
      <c r="AQ513" s="251"/>
      <c r="AR513" s="251"/>
      <c r="AS513" s="251"/>
      <c r="AT513" s="251"/>
      <c r="AU513" s="251"/>
    </row>
    <row r="514" spans="3:64" ht="12.95" customHeight="1" x14ac:dyDescent="0.2">
      <c r="C514" s="207"/>
      <c r="D514" s="207"/>
      <c r="AA514" s="251"/>
      <c r="AB514" s="251"/>
      <c r="AC514" s="251"/>
      <c r="AD514" s="251"/>
      <c r="AE514" s="251"/>
      <c r="AF514" s="288"/>
      <c r="AG514" s="289"/>
      <c r="AN514" s="251"/>
      <c r="AO514" s="251"/>
      <c r="AP514" s="251"/>
      <c r="AQ514" s="251"/>
      <c r="AR514" s="251"/>
      <c r="AS514" s="251"/>
      <c r="AT514" s="251"/>
      <c r="AU514" s="251"/>
    </row>
    <row r="515" spans="3:64" ht="12.95" customHeight="1" x14ac:dyDescent="0.2">
      <c r="C515" s="207"/>
      <c r="D515" s="207"/>
      <c r="AA515" s="251"/>
      <c r="AB515" s="251"/>
      <c r="AC515" s="251"/>
      <c r="AD515" s="251"/>
      <c r="AE515" s="251"/>
      <c r="AF515" s="288"/>
      <c r="AG515" s="289"/>
      <c r="AN515" s="251"/>
      <c r="AO515" s="251"/>
      <c r="AP515" s="251"/>
      <c r="AQ515" s="251"/>
      <c r="AR515" s="251"/>
      <c r="AS515" s="251"/>
      <c r="AT515" s="251"/>
      <c r="AU515" s="251"/>
      <c r="AV515" s="251"/>
    </row>
    <row r="516" spans="3:64" ht="12.95" customHeight="1" x14ac:dyDescent="0.2">
      <c r="C516" s="207"/>
      <c r="D516" s="207"/>
      <c r="AA516" s="251"/>
      <c r="AB516" s="251"/>
      <c r="AC516" s="251"/>
      <c r="AD516" s="251"/>
      <c r="AE516" s="251"/>
      <c r="AF516" s="288"/>
      <c r="AG516" s="289"/>
      <c r="AN516" s="251"/>
      <c r="AO516" s="251"/>
      <c r="AP516" s="251"/>
      <c r="AQ516" s="251"/>
      <c r="AR516" s="251"/>
      <c r="AS516" s="251"/>
      <c r="AT516" s="251"/>
      <c r="AU516" s="251"/>
      <c r="AV516" s="251"/>
      <c r="AW516" s="251"/>
      <c r="AX516" s="251"/>
      <c r="AY516" s="251"/>
      <c r="AZ516" s="251"/>
      <c r="BA516" s="251"/>
      <c r="BB516" s="251"/>
      <c r="BC516" s="251"/>
      <c r="BD516" s="251"/>
      <c r="BE516" s="251"/>
      <c r="BF516" s="251"/>
      <c r="BG516" s="251"/>
      <c r="BH516" s="251"/>
      <c r="BI516" s="251"/>
      <c r="BJ516" s="251"/>
      <c r="BK516" s="251"/>
      <c r="BL516" s="251"/>
    </row>
    <row r="517" spans="3:64" ht="12.95" customHeight="1" x14ac:dyDescent="0.2">
      <c r="C517" s="207"/>
      <c r="D517" s="207"/>
      <c r="AA517" s="251"/>
      <c r="AB517" s="251"/>
      <c r="AC517" s="251"/>
      <c r="AD517" s="251"/>
      <c r="AE517" s="251"/>
      <c r="AF517" s="288"/>
      <c r="AG517" s="289"/>
      <c r="AN517" s="251"/>
      <c r="AO517" s="251"/>
      <c r="AP517" s="251"/>
      <c r="AQ517" s="251"/>
      <c r="AR517" s="251"/>
      <c r="AS517" s="251"/>
      <c r="AT517" s="251"/>
      <c r="AU517" s="251"/>
    </row>
    <row r="518" spans="3:64" ht="12.95" customHeight="1" x14ac:dyDescent="0.2">
      <c r="C518" s="207"/>
      <c r="D518" s="207"/>
      <c r="AA518" s="251"/>
      <c r="AB518" s="251"/>
      <c r="AC518" s="251"/>
      <c r="AD518" s="251"/>
      <c r="AE518" s="251"/>
      <c r="AF518" s="288"/>
      <c r="AG518" s="289"/>
      <c r="AN518" s="251"/>
      <c r="AO518" s="251"/>
      <c r="AP518" s="251"/>
      <c r="AQ518" s="251"/>
      <c r="AR518" s="251"/>
      <c r="AS518" s="251"/>
      <c r="AT518" s="251"/>
      <c r="AU518" s="251"/>
    </row>
    <row r="519" spans="3:64" ht="12.95" customHeight="1" x14ac:dyDescent="0.2">
      <c r="C519" s="207"/>
      <c r="D519" s="207"/>
      <c r="AA519" s="251"/>
      <c r="AB519" s="251"/>
      <c r="AC519" s="251"/>
      <c r="AD519" s="251"/>
      <c r="AE519" s="251"/>
      <c r="AF519" s="288"/>
      <c r="AG519" s="289"/>
      <c r="AN519" s="251"/>
      <c r="AO519" s="251"/>
      <c r="AP519" s="251"/>
      <c r="AQ519" s="251"/>
      <c r="AR519" s="251"/>
      <c r="AS519" s="251"/>
      <c r="AT519" s="251"/>
      <c r="AU519" s="251"/>
    </row>
    <row r="520" spans="3:64" ht="12.95" customHeight="1" x14ac:dyDescent="0.2">
      <c r="C520" s="207"/>
      <c r="D520" s="207"/>
      <c r="AA520" s="251"/>
      <c r="AB520" s="251"/>
      <c r="AC520" s="251"/>
      <c r="AD520" s="251"/>
      <c r="AE520" s="251"/>
      <c r="AF520" s="288"/>
      <c r="AG520" s="289"/>
      <c r="AN520" s="251"/>
      <c r="AO520" s="251"/>
      <c r="AP520" s="251"/>
      <c r="AQ520" s="251"/>
      <c r="AR520" s="251"/>
      <c r="AS520" s="251"/>
      <c r="AT520" s="251"/>
      <c r="AU520" s="251"/>
    </row>
    <row r="521" spans="3:64" ht="12.95" customHeight="1" x14ac:dyDescent="0.2">
      <c r="C521" s="207"/>
      <c r="D521" s="207"/>
      <c r="AA521" s="251"/>
      <c r="AB521" s="251"/>
      <c r="AC521" s="251"/>
      <c r="AD521" s="251"/>
      <c r="AE521" s="251"/>
      <c r="AF521" s="288"/>
      <c r="AG521" s="289"/>
      <c r="AN521" s="251"/>
      <c r="AO521" s="251"/>
      <c r="AP521" s="251"/>
      <c r="AQ521" s="251"/>
      <c r="AR521" s="251"/>
      <c r="AS521" s="251"/>
      <c r="AT521" s="251"/>
      <c r="AU521" s="251"/>
    </row>
    <row r="522" spans="3:64" ht="12.95" customHeight="1" x14ac:dyDescent="0.2">
      <c r="C522" s="207"/>
      <c r="D522" s="207"/>
      <c r="AA522" s="251"/>
      <c r="AB522" s="251"/>
      <c r="AC522" s="251"/>
      <c r="AD522" s="251"/>
      <c r="AE522" s="251"/>
      <c r="AF522" s="288"/>
      <c r="AG522" s="289"/>
      <c r="AN522" s="251"/>
      <c r="AO522" s="251"/>
      <c r="AP522" s="251"/>
      <c r="AQ522" s="251"/>
      <c r="AR522" s="251"/>
      <c r="AS522" s="251"/>
      <c r="AT522" s="251"/>
      <c r="AU522" s="251"/>
    </row>
    <row r="523" spans="3:64" ht="12.95" customHeight="1" x14ac:dyDescent="0.2">
      <c r="C523" s="207"/>
      <c r="D523" s="207"/>
      <c r="AA523" s="251"/>
      <c r="AB523" s="251"/>
      <c r="AC523" s="251"/>
      <c r="AD523" s="251"/>
      <c r="AE523" s="251"/>
      <c r="AF523" s="288"/>
      <c r="AG523" s="289"/>
      <c r="AN523" s="251"/>
      <c r="AO523" s="251"/>
      <c r="AP523" s="251"/>
      <c r="AQ523" s="251"/>
      <c r="AR523" s="251"/>
      <c r="AS523" s="251"/>
      <c r="AT523" s="251"/>
      <c r="AU523" s="251"/>
    </row>
    <row r="524" spans="3:64" ht="12.95" customHeight="1" x14ac:dyDescent="0.2">
      <c r="C524" s="207"/>
      <c r="D524" s="207"/>
      <c r="AA524" s="251"/>
      <c r="AB524" s="251"/>
      <c r="AC524" s="251"/>
      <c r="AD524" s="251"/>
      <c r="AE524" s="251"/>
      <c r="AF524" s="288"/>
      <c r="AG524" s="289"/>
      <c r="AN524" s="251"/>
      <c r="AO524" s="251"/>
      <c r="AP524" s="251"/>
      <c r="AQ524" s="251"/>
      <c r="AR524" s="251"/>
      <c r="AS524" s="251"/>
      <c r="AT524" s="251"/>
      <c r="AU524" s="251"/>
    </row>
    <row r="525" spans="3:64" ht="12.95" customHeight="1" x14ac:dyDescent="0.2">
      <c r="C525" s="207"/>
      <c r="D525" s="207"/>
      <c r="AA525" s="251"/>
      <c r="AB525" s="251"/>
      <c r="AC525" s="251"/>
      <c r="AD525" s="251"/>
      <c r="AE525" s="251"/>
      <c r="AF525" s="288"/>
      <c r="AG525" s="289"/>
      <c r="AN525" s="251"/>
      <c r="AO525" s="251"/>
      <c r="AP525" s="251"/>
      <c r="AQ525" s="251"/>
      <c r="AR525" s="251"/>
      <c r="AS525" s="251"/>
      <c r="AT525" s="251"/>
      <c r="AU525" s="251"/>
      <c r="AV525" s="251"/>
      <c r="AX525" s="251"/>
    </row>
    <row r="526" spans="3:64" ht="12.95" customHeight="1" x14ac:dyDescent="0.2">
      <c r="C526" s="207"/>
      <c r="D526" s="207"/>
      <c r="AA526" s="251"/>
      <c r="AB526" s="251"/>
      <c r="AC526" s="251"/>
      <c r="AD526" s="251"/>
      <c r="AE526" s="251"/>
      <c r="AF526" s="288"/>
      <c r="AG526" s="289"/>
      <c r="AN526" s="251"/>
      <c r="AO526" s="251"/>
      <c r="AP526" s="251"/>
      <c r="AQ526" s="251"/>
      <c r="AR526" s="251"/>
      <c r="AS526" s="251"/>
      <c r="AT526" s="251"/>
      <c r="AU526" s="251"/>
    </row>
    <row r="527" spans="3:64" ht="12.95" customHeight="1" x14ac:dyDescent="0.2">
      <c r="C527" s="207"/>
      <c r="D527" s="207"/>
      <c r="AA527" s="251"/>
      <c r="AB527" s="251"/>
      <c r="AC527" s="251"/>
      <c r="AD527" s="251"/>
      <c r="AE527" s="251"/>
      <c r="AF527" s="288"/>
      <c r="AG527" s="289"/>
      <c r="AN527" s="251"/>
      <c r="AO527" s="251"/>
      <c r="AP527" s="251"/>
      <c r="AQ527" s="251"/>
      <c r="AR527" s="251"/>
      <c r="AS527" s="251"/>
      <c r="AT527" s="251"/>
      <c r="AU527" s="251"/>
    </row>
    <row r="528" spans="3:64" ht="12.95" customHeight="1" x14ac:dyDescent="0.2">
      <c r="C528" s="207"/>
      <c r="D528" s="207"/>
      <c r="AA528" s="251"/>
      <c r="AB528" s="251"/>
      <c r="AC528" s="251"/>
      <c r="AD528" s="251"/>
      <c r="AE528" s="251"/>
      <c r="AF528" s="288"/>
      <c r="AG528" s="289"/>
      <c r="AN528" s="251"/>
      <c r="AO528" s="251"/>
      <c r="AP528" s="251"/>
      <c r="AQ528" s="251"/>
      <c r="AR528" s="251"/>
      <c r="AS528" s="251"/>
      <c r="AT528" s="251"/>
      <c r="AU528" s="251"/>
    </row>
    <row r="529" spans="3:64" ht="12.95" customHeight="1" x14ac:dyDescent="0.2">
      <c r="C529" s="207"/>
      <c r="D529" s="207"/>
      <c r="AA529" s="251"/>
      <c r="AB529" s="251"/>
      <c r="AC529" s="251"/>
      <c r="AD529" s="251"/>
      <c r="AE529" s="251"/>
      <c r="AF529" s="288"/>
      <c r="AG529" s="289"/>
      <c r="AN529" s="251"/>
      <c r="AO529" s="251"/>
      <c r="AP529" s="251"/>
      <c r="AQ529" s="251"/>
      <c r="AR529" s="251"/>
      <c r="AS529" s="251"/>
      <c r="AT529" s="251"/>
      <c r="AU529" s="251"/>
    </row>
    <row r="530" spans="3:64" ht="12.95" customHeight="1" x14ac:dyDescent="0.2">
      <c r="C530" s="207"/>
      <c r="D530" s="207"/>
      <c r="AA530" s="251"/>
      <c r="AB530" s="251"/>
      <c r="AC530" s="251"/>
      <c r="AD530" s="251"/>
      <c r="AE530" s="251"/>
      <c r="AF530" s="288"/>
      <c r="AG530" s="289"/>
      <c r="AN530" s="251"/>
      <c r="AO530" s="251"/>
      <c r="AP530" s="251"/>
      <c r="AQ530" s="251"/>
      <c r="AR530" s="251"/>
      <c r="AS530" s="251"/>
      <c r="AT530" s="251"/>
      <c r="AU530" s="251"/>
    </row>
    <row r="531" spans="3:64" ht="12.95" customHeight="1" x14ac:dyDescent="0.2">
      <c r="C531" s="207"/>
      <c r="D531" s="207"/>
      <c r="AA531" s="251"/>
      <c r="AB531" s="251"/>
      <c r="AC531" s="251"/>
      <c r="AD531" s="251"/>
      <c r="AE531" s="251"/>
      <c r="AF531" s="288"/>
      <c r="AG531" s="289"/>
      <c r="AN531" s="251"/>
      <c r="AO531" s="251"/>
      <c r="AP531" s="251"/>
      <c r="AQ531" s="251"/>
      <c r="AR531" s="251"/>
      <c r="AS531" s="251"/>
      <c r="AT531" s="251"/>
      <c r="AU531" s="251"/>
      <c r="AV531" s="251"/>
      <c r="AW531" s="251"/>
      <c r="AX531" s="251"/>
      <c r="AY531" s="251"/>
      <c r="AZ531" s="251"/>
      <c r="BA531" s="251"/>
      <c r="BB531" s="251"/>
      <c r="BC531" s="251"/>
      <c r="BD531" s="251"/>
      <c r="BE531" s="251"/>
      <c r="BF531" s="251"/>
      <c r="BG531" s="251"/>
      <c r="BH531" s="251"/>
      <c r="BI531" s="251"/>
      <c r="BJ531" s="251"/>
      <c r="BK531" s="251"/>
      <c r="BL531" s="251"/>
    </row>
    <row r="532" spans="3:64" ht="12.95" customHeight="1" x14ac:dyDescent="0.2">
      <c r="C532" s="207"/>
      <c r="D532" s="207"/>
      <c r="AA532" s="251"/>
      <c r="AB532" s="251"/>
      <c r="AC532" s="251"/>
      <c r="AD532" s="251"/>
      <c r="AE532" s="251"/>
      <c r="AF532" s="288"/>
      <c r="AG532" s="289"/>
      <c r="AN532" s="251"/>
      <c r="AO532" s="251"/>
      <c r="AP532" s="251"/>
      <c r="AQ532" s="251"/>
      <c r="AR532" s="251"/>
      <c r="AS532" s="251"/>
      <c r="AT532" s="251"/>
      <c r="AU532" s="251"/>
    </row>
    <row r="533" spans="3:64" ht="12.95" customHeight="1" x14ac:dyDescent="0.2">
      <c r="C533" s="207"/>
      <c r="D533" s="207"/>
      <c r="AA533" s="251"/>
      <c r="AB533" s="251"/>
      <c r="AC533" s="251"/>
      <c r="AD533" s="251"/>
      <c r="AE533" s="251"/>
      <c r="AF533" s="288"/>
      <c r="AG533" s="289"/>
      <c r="AN533" s="251"/>
      <c r="AO533" s="251"/>
      <c r="AP533" s="251"/>
      <c r="AQ533" s="251"/>
      <c r="AR533" s="251"/>
      <c r="AS533" s="251"/>
      <c r="AT533" s="251"/>
      <c r="AU533" s="251"/>
    </row>
    <row r="534" spans="3:64" ht="12.95" customHeight="1" x14ac:dyDescent="0.2">
      <c r="C534" s="207"/>
      <c r="D534" s="207"/>
      <c r="AA534" s="251"/>
      <c r="AB534" s="251"/>
      <c r="AC534" s="251"/>
      <c r="AD534" s="251"/>
      <c r="AE534" s="251"/>
      <c r="AF534" s="288"/>
      <c r="AG534" s="289"/>
      <c r="AN534" s="251"/>
      <c r="AO534" s="251"/>
      <c r="AP534" s="251"/>
      <c r="AQ534" s="251"/>
      <c r="AR534" s="251"/>
      <c r="AS534" s="251"/>
      <c r="AT534" s="251"/>
      <c r="AU534" s="251"/>
    </row>
    <row r="535" spans="3:64" ht="12.95" customHeight="1" x14ac:dyDescent="0.2">
      <c r="C535" s="207"/>
      <c r="D535" s="207"/>
      <c r="AA535" s="251"/>
      <c r="AB535" s="251"/>
      <c r="AC535" s="251"/>
      <c r="AD535" s="251"/>
      <c r="AE535" s="251"/>
      <c r="AF535" s="288"/>
      <c r="AG535" s="289"/>
      <c r="AN535" s="251"/>
      <c r="AO535" s="251"/>
      <c r="AP535" s="251"/>
      <c r="AQ535" s="251"/>
      <c r="AR535" s="251"/>
      <c r="AS535" s="251"/>
      <c r="AT535" s="251"/>
      <c r="AU535" s="251"/>
    </row>
    <row r="536" spans="3:64" ht="12.95" customHeight="1" x14ac:dyDescent="0.2">
      <c r="C536" s="207"/>
      <c r="D536" s="207"/>
      <c r="AA536" s="251"/>
      <c r="AB536" s="251"/>
      <c r="AC536" s="251"/>
      <c r="AD536" s="251"/>
      <c r="AE536" s="251"/>
      <c r="AF536" s="288"/>
      <c r="AG536" s="289"/>
      <c r="AN536" s="251"/>
      <c r="AO536" s="251"/>
      <c r="AP536" s="251"/>
      <c r="AQ536" s="251"/>
      <c r="AR536" s="251"/>
      <c r="AS536" s="251"/>
      <c r="AT536" s="251"/>
      <c r="AU536" s="251"/>
    </row>
    <row r="537" spans="3:64" ht="12.95" customHeight="1" x14ac:dyDescent="0.2">
      <c r="C537" s="207"/>
      <c r="D537" s="207"/>
      <c r="AA537" s="251"/>
      <c r="AB537" s="251"/>
      <c r="AC537" s="251"/>
      <c r="AD537" s="251"/>
      <c r="AE537" s="251"/>
      <c r="AF537" s="288"/>
      <c r="AG537" s="289"/>
      <c r="AN537" s="251"/>
      <c r="AO537" s="251"/>
      <c r="AP537" s="251"/>
      <c r="AQ537" s="251"/>
      <c r="AR537" s="251"/>
      <c r="AS537" s="251"/>
      <c r="AT537" s="251"/>
      <c r="AU537" s="251"/>
    </row>
    <row r="538" spans="3:64" ht="12.95" customHeight="1" x14ac:dyDescent="0.2">
      <c r="C538" s="207"/>
      <c r="D538" s="207"/>
      <c r="AA538" s="251"/>
      <c r="AB538" s="251"/>
      <c r="AC538" s="251"/>
      <c r="AD538" s="251"/>
      <c r="AE538" s="251"/>
      <c r="AF538" s="288"/>
      <c r="AG538" s="289"/>
      <c r="AN538" s="251"/>
      <c r="AO538" s="251"/>
      <c r="AP538" s="251"/>
      <c r="AQ538" s="251"/>
      <c r="AR538" s="251"/>
      <c r="AS538" s="251"/>
      <c r="AT538" s="251"/>
      <c r="AU538" s="251"/>
    </row>
    <row r="539" spans="3:64" ht="12.95" customHeight="1" x14ac:dyDescent="0.2">
      <c r="C539" s="207"/>
      <c r="D539" s="207"/>
      <c r="AA539" s="251"/>
      <c r="AB539" s="251"/>
      <c r="AC539" s="251"/>
      <c r="AD539" s="251"/>
      <c r="AE539" s="251"/>
      <c r="AF539" s="288"/>
      <c r="AG539" s="289"/>
      <c r="AN539" s="251"/>
      <c r="AO539" s="251"/>
      <c r="AP539" s="251"/>
      <c r="AQ539" s="251"/>
      <c r="AR539" s="251"/>
      <c r="AS539" s="251"/>
      <c r="AT539" s="251"/>
      <c r="AU539" s="251"/>
    </row>
    <row r="540" spans="3:64" ht="12.95" customHeight="1" x14ac:dyDescent="0.2">
      <c r="C540" s="207"/>
      <c r="D540" s="207"/>
      <c r="AA540" s="251"/>
      <c r="AB540" s="251"/>
      <c r="AC540" s="251"/>
      <c r="AD540" s="251"/>
      <c r="AE540" s="251"/>
      <c r="AF540" s="288"/>
      <c r="AG540" s="289"/>
      <c r="AN540" s="251"/>
      <c r="AO540" s="251"/>
      <c r="AP540" s="251"/>
      <c r="AQ540" s="251"/>
      <c r="AR540" s="251"/>
      <c r="AS540" s="251"/>
      <c r="AT540" s="251"/>
      <c r="AU540" s="251"/>
    </row>
    <row r="541" spans="3:64" ht="12.95" customHeight="1" x14ac:dyDescent="0.2">
      <c r="C541" s="207"/>
      <c r="D541" s="207"/>
      <c r="AA541" s="251"/>
      <c r="AB541" s="251"/>
      <c r="AC541" s="251"/>
      <c r="AD541" s="251"/>
      <c r="AE541" s="251"/>
      <c r="AF541" s="288"/>
      <c r="AG541" s="289"/>
      <c r="AN541" s="251"/>
      <c r="AO541" s="251"/>
      <c r="AP541" s="251"/>
      <c r="AQ541" s="251"/>
      <c r="AR541" s="251"/>
      <c r="AS541" s="251"/>
      <c r="AT541" s="251"/>
      <c r="AU541" s="251"/>
    </row>
    <row r="542" spans="3:64" ht="12.95" customHeight="1" x14ac:dyDescent="0.2">
      <c r="C542" s="207"/>
      <c r="D542" s="207"/>
      <c r="AA542" s="251"/>
      <c r="AB542" s="251"/>
      <c r="AC542" s="251"/>
      <c r="AD542" s="251"/>
      <c r="AE542" s="251"/>
      <c r="AF542" s="288"/>
      <c r="AG542" s="289"/>
      <c r="AN542" s="251"/>
      <c r="AO542" s="251"/>
      <c r="AP542" s="251"/>
      <c r="AQ542" s="251"/>
      <c r="AR542" s="251"/>
      <c r="AS542" s="251"/>
      <c r="AT542" s="251"/>
      <c r="AU542" s="251"/>
    </row>
    <row r="543" spans="3:64" ht="12.95" customHeight="1" x14ac:dyDescent="0.2">
      <c r="C543" s="207"/>
      <c r="D543" s="207"/>
      <c r="AA543" s="251"/>
      <c r="AB543" s="251"/>
      <c r="AC543" s="251"/>
      <c r="AD543" s="251"/>
      <c r="AE543" s="251"/>
      <c r="AF543" s="288"/>
      <c r="AG543" s="289"/>
      <c r="AN543" s="251"/>
      <c r="AO543" s="251"/>
      <c r="AP543" s="251"/>
      <c r="AQ543" s="251"/>
      <c r="AR543" s="251"/>
      <c r="AS543" s="251"/>
      <c r="AT543" s="251"/>
      <c r="AU543" s="251"/>
    </row>
    <row r="544" spans="3:64" ht="12.95" customHeight="1" x14ac:dyDescent="0.2">
      <c r="C544" s="207"/>
      <c r="D544" s="207"/>
      <c r="AA544" s="251"/>
      <c r="AB544" s="251"/>
      <c r="AC544" s="251"/>
      <c r="AD544" s="251"/>
      <c r="AE544" s="251"/>
      <c r="AF544" s="288"/>
      <c r="AG544" s="289"/>
      <c r="AN544" s="251"/>
      <c r="AO544" s="251"/>
      <c r="AP544" s="251"/>
      <c r="AQ544" s="251"/>
      <c r="AR544" s="251"/>
      <c r="AS544" s="251"/>
      <c r="AT544" s="251"/>
      <c r="AU544" s="251"/>
    </row>
    <row r="545" spans="3:48" ht="12.95" customHeight="1" x14ac:dyDescent="0.2">
      <c r="C545" s="207"/>
      <c r="D545" s="207"/>
      <c r="AA545" s="251"/>
      <c r="AB545" s="251"/>
      <c r="AC545" s="251"/>
      <c r="AD545" s="251"/>
      <c r="AE545" s="251"/>
      <c r="AF545" s="288"/>
      <c r="AG545" s="289"/>
      <c r="AN545" s="251"/>
      <c r="AO545" s="251"/>
      <c r="AP545" s="251"/>
      <c r="AQ545" s="251"/>
      <c r="AR545" s="251"/>
      <c r="AS545" s="251"/>
      <c r="AT545" s="251"/>
      <c r="AU545" s="251"/>
    </row>
    <row r="546" spans="3:48" ht="12.95" customHeight="1" x14ac:dyDescent="0.2">
      <c r="C546" s="207"/>
      <c r="D546" s="207"/>
      <c r="AA546" s="251"/>
      <c r="AB546" s="251"/>
      <c r="AC546" s="251"/>
      <c r="AD546" s="251"/>
      <c r="AE546" s="251"/>
      <c r="AF546" s="288"/>
      <c r="AG546" s="289"/>
      <c r="AN546" s="251"/>
      <c r="AO546" s="251"/>
      <c r="AP546" s="251"/>
      <c r="AQ546" s="251"/>
      <c r="AR546" s="251"/>
      <c r="AS546" s="251"/>
      <c r="AT546" s="251"/>
      <c r="AU546" s="251"/>
    </row>
    <row r="547" spans="3:48" ht="12.95" customHeight="1" x14ac:dyDescent="0.2">
      <c r="C547" s="207"/>
      <c r="D547" s="207"/>
      <c r="AA547" s="251"/>
      <c r="AB547" s="251"/>
      <c r="AC547" s="251"/>
      <c r="AD547" s="251"/>
      <c r="AE547" s="251"/>
      <c r="AF547" s="288"/>
      <c r="AG547" s="289"/>
      <c r="AN547" s="251"/>
      <c r="AO547" s="251"/>
      <c r="AP547" s="251"/>
      <c r="AQ547" s="251"/>
      <c r="AR547" s="251"/>
      <c r="AS547" s="251"/>
      <c r="AT547" s="251"/>
      <c r="AU547" s="251"/>
    </row>
    <row r="548" spans="3:48" ht="12.95" customHeight="1" x14ac:dyDescent="0.2">
      <c r="C548" s="207"/>
      <c r="D548" s="207"/>
      <c r="AA548" s="251"/>
      <c r="AB548" s="251"/>
      <c r="AC548" s="251"/>
      <c r="AD548" s="251"/>
      <c r="AE548" s="251"/>
      <c r="AF548" s="288"/>
      <c r="AG548" s="289"/>
      <c r="AN548" s="251"/>
      <c r="AO548" s="251"/>
      <c r="AP548" s="251"/>
      <c r="AQ548" s="251"/>
      <c r="AR548" s="251"/>
      <c r="AS548" s="251"/>
      <c r="AT548" s="251"/>
      <c r="AU548" s="251"/>
    </row>
    <row r="549" spans="3:48" ht="12.95" customHeight="1" x14ac:dyDescent="0.2">
      <c r="C549" s="207"/>
      <c r="D549" s="207"/>
      <c r="AA549" s="251"/>
      <c r="AB549" s="251"/>
      <c r="AC549" s="251"/>
      <c r="AD549" s="251"/>
      <c r="AE549" s="251"/>
      <c r="AF549" s="288"/>
      <c r="AG549" s="289"/>
      <c r="AN549" s="251"/>
      <c r="AO549" s="251"/>
      <c r="AP549" s="251"/>
      <c r="AQ549" s="251"/>
      <c r="AR549" s="251"/>
      <c r="AS549" s="251"/>
      <c r="AT549" s="251"/>
      <c r="AU549" s="251"/>
    </row>
    <row r="550" spans="3:48" ht="12.95" customHeight="1" x14ac:dyDescent="0.2">
      <c r="C550" s="207"/>
      <c r="D550" s="207"/>
      <c r="AA550" s="251"/>
      <c r="AB550" s="251"/>
      <c r="AC550" s="251"/>
      <c r="AD550" s="251"/>
      <c r="AE550" s="251"/>
      <c r="AF550" s="288"/>
      <c r="AG550" s="289"/>
      <c r="AN550" s="251"/>
      <c r="AO550" s="251"/>
      <c r="AP550" s="251"/>
      <c r="AQ550" s="251"/>
      <c r="AR550" s="251"/>
      <c r="AS550" s="251"/>
      <c r="AT550" s="251"/>
      <c r="AU550" s="251"/>
    </row>
    <row r="551" spans="3:48" ht="12.95" customHeight="1" x14ac:dyDescent="0.2">
      <c r="C551" s="207"/>
      <c r="D551" s="207"/>
      <c r="AA551" s="251"/>
      <c r="AB551" s="251"/>
      <c r="AC551" s="251"/>
      <c r="AD551" s="251"/>
      <c r="AE551" s="251"/>
      <c r="AF551" s="288"/>
      <c r="AG551" s="289"/>
      <c r="AN551" s="251"/>
      <c r="AO551" s="251"/>
      <c r="AP551" s="251"/>
      <c r="AQ551" s="251"/>
      <c r="AR551" s="251"/>
      <c r="AS551" s="251"/>
      <c r="AT551" s="251"/>
      <c r="AU551" s="251"/>
    </row>
    <row r="552" spans="3:48" ht="12.95" customHeight="1" x14ac:dyDescent="0.2">
      <c r="C552" s="207"/>
      <c r="D552" s="207"/>
      <c r="AA552" s="251"/>
      <c r="AB552" s="251"/>
      <c r="AC552" s="251"/>
      <c r="AD552" s="251"/>
      <c r="AE552" s="251"/>
      <c r="AF552" s="288"/>
      <c r="AG552" s="289"/>
      <c r="AN552" s="251"/>
      <c r="AO552" s="251"/>
      <c r="AP552" s="251"/>
      <c r="AQ552" s="251"/>
      <c r="AR552" s="251"/>
      <c r="AS552" s="251"/>
      <c r="AT552" s="251"/>
      <c r="AU552" s="251"/>
    </row>
    <row r="553" spans="3:48" ht="12.95" customHeight="1" x14ac:dyDescent="0.2">
      <c r="C553" s="207"/>
      <c r="D553" s="207"/>
      <c r="AA553" s="251"/>
      <c r="AB553" s="251"/>
      <c r="AC553" s="251"/>
      <c r="AD553" s="251"/>
      <c r="AE553" s="251"/>
      <c r="AF553" s="288"/>
      <c r="AG553" s="289"/>
      <c r="AN553" s="251"/>
      <c r="AO553" s="251"/>
      <c r="AP553" s="251"/>
      <c r="AQ553" s="251"/>
      <c r="AR553" s="251"/>
      <c r="AS553" s="251"/>
      <c r="AT553" s="251"/>
      <c r="AU553" s="251"/>
    </row>
    <row r="554" spans="3:48" ht="12.95" customHeight="1" x14ac:dyDescent="0.2">
      <c r="C554" s="207"/>
      <c r="D554" s="207"/>
      <c r="AA554" s="251"/>
      <c r="AB554" s="251"/>
      <c r="AC554" s="251"/>
      <c r="AD554" s="251"/>
      <c r="AE554" s="251"/>
      <c r="AF554" s="288"/>
      <c r="AG554" s="289"/>
      <c r="AN554" s="251"/>
      <c r="AO554" s="251"/>
      <c r="AP554" s="251"/>
      <c r="AQ554" s="251"/>
      <c r="AR554" s="251"/>
      <c r="AS554" s="251"/>
      <c r="AT554" s="251"/>
      <c r="AU554" s="251"/>
    </row>
    <row r="555" spans="3:48" ht="12.95" customHeight="1" x14ac:dyDescent="0.2">
      <c r="C555" s="207"/>
      <c r="D555" s="207"/>
      <c r="AA555" s="251"/>
      <c r="AB555" s="251"/>
      <c r="AC555" s="251"/>
      <c r="AD555" s="251"/>
      <c r="AE555" s="251"/>
      <c r="AF555" s="288"/>
      <c r="AG555" s="289"/>
      <c r="AN555" s="251"/>
      <c r="AO555" s="251"/>
      <c r="AP555" s="251"/>
      <c r="AQ555" s="251"/>
      <c r="AR555" s="251"/>
      <c r="AS555" s="251"/>
      <c r="AT555" s="251"/>
      <c r="AU555" s="251"/>
    </row>
    <row r="556" spans="3:48" ht="12.95" customHeight="1" x14ac:dyDescent="0.2">
      <c r="C556" s="207"/>
      <c r="D556" s="207"/>
      <c r="AA556" s="251"/>
      <c r="AB556" s="251"/>
      <c r="AC556" s="251"/>
      <c r="AD556" s="251"/>
      <c r="AE556" s="251"/>
      <c r="AF556" s="288"/>
      <c r="AG556" s="289"/>
      <c r="AN556" s="251"/>
      <c r="AO556" s="251"/>
      <c r="AP556" s="251"/>
      <c r="AQ556" s="251"/>
      <c r="AR556" s="251"/>
      <c r="AS556" s="251"/>
      <c r="AT556" s="251"/>
      <c r="AU556" s="251"/>
      <c r="AV556" s="251"/>
    </row>
    <row r="557" spans="3:48" ht="12.95" customHeight="1" x14ac:dyDescent="0.2">
      <c r="C557" s="207"/>
      <c r="D557" s="207"/>
      <c r="AA557" s="251"/>
      <c r="AB557" s="251"/>
      <c r="AC557" s="251"/>
      <c r="AD557" s="251"/>
      <c r="AE557" s="251"/>
      <c r="AF557" s="288"/>
      <c r="AG557" s="289"/>
      <c r="AN557" s="251"/>
      <c r="AO557" s="251"/>
      <c r="AP557" s="251"/>
      <c r="AQ557" s="251"/>
      <c r="AR557" s="251"/>
      <c r="AS557" s="251"/>
      <c r="AT557" s="251"/>
      <c r="AU557" s="251"/>
    </row>
    <row r="558" spans="3:48" ht="12.95" customHeight="1" x14ac:dyDescent="0.2">
      <c r="C558" s="207"/>
      <c r="D558" s="207"/>
      <c r="AA558" s="251"/>
      <c r="AB558" s="251"/>
      <c r="AC558" s="251"/>
      <c r="AD558" s="251"/>
      <c r="AE558" s="251"/>
      <c r="AF558" s="288"/>
      <c r="AG558" s="289"/>
      <c r="AN558" s="251"/>
      <c r="AO558" s="251"/>
      <c r="AP558" s="251"/>
      <c r="AQ558" s="251"/>
      <c r="AR558" s="251"/>
      <c r="AS558" s="251"/>
      <c r="AT558" s="251"/>
      <c r="AU558" s="251"/>
    </row>
    <row r="559" spans="3:48" ht="12.95" customHeight="1" x14ac:dyDescent="0.2">
      <c r="C559" s="207"/>
      <c r="D559" s="207"/>
      <c r="AA559" s="251"/>
      <c r="AB559" s="251"/>
      <c r="AC559" s="251"/>
      <c r="AD559" s="251"/>
      <c r="AE559" s="251"/>
      <c r="AF559" s="288"/>
      <c r="AG559" s="289"/>
      <c r="AN559" s="251"/>
      <c r="AO559" s="251"/>
      <c r="AP559" s="251"/>
      <c r="AQ559" s="251"/>
      <c r="AR559" s="251"/>
      <c r="AS559" s="251"/>
      <c r="AT559" s="251"/>
      <c r="AU559" s="251"/>
    </row>
    <row r="560" spans="3:48" ht="12.95" customHeight="1" x14ac:dyDescent="0.2">
      <c r="C560" s="207"/>
      <c r="D560" s="207"/>
      <c r="AA560" s="251"/>
      <c r="AB560" s="251"/>
      <c r="AC560" s="251"/>
      <c r="AD560" s="251"/>
      <c r="AE560" s="251"/>
      <c r="AF560" s="288"/>
      <c r="AG560" s="289"/>
      <c r="AN560" s="251"/>
      <c r="AO560" s="251"/>
      <c r="AP560" s="251"/>
      <c r="AQ560" s="251"/>
      <c r="AR560" s="251"/>
      <c r="AS560" s="251"/>
      <c r="AT560" s="251"/>
      <c r="AU560" s="251"/>
    </row>
    <row r="561" spans="3:48" ht="12.95" customHeight="1" x14ac:dyDescent="0.2">
      <c r="C561" s="207"/>
      <c r="D561" s="207"/>
      <c r="AA561" s="251"/>
      <c r="AB561" s="251"/>
      <c r="AC561" s="251"/>
      <c r="AD561" s="251"/>
      <c r="AE561" s="251"/>
      <c r="AF561" s="288"/>
      <c r="AG561" s="289"/>
      <c r="AN561" s="251"/>
      <c r="AO561" s="251"/>
      <c r="AP561" s="251"/>
      <c r="AQ561" s="251"/>
      <c r="AR561" s="251"/>
      <c r="AS561" s="251"/>
      <c r="AT561" s="251"/>
      <c r="AU561" s="251"/>
    </row>
    <row r="562" spans="3:48" ht="12.95" customHeight="1" x14ac:dyDescent="0.2">
      <c r="C562" s="207"/>
      <c r="D562" s="207"/>
      <c r="AA562" s="251"/>
      <c r="AB562" s="251"/>
      <c r="AC562" s="251"/>
      <c r="AD562" s="251"/>
      <c r="AE562" s="251"/>
      <c r="AF562" s="288"/>
      <c r="AG562" s="289"/>
      <c r="AN562" s="251"/>
      <c r="AO562" s="251"/>
      <c r="AP562" s="251"/>
      <c r="AQ562" s="251"/>
      <c r="AR562" s="251"/>
      <c r="AS562" s="251"/>
      <c r="AT562" s="251"/>
      <c r="AU562" s="251"/>
    </row>
    <row r="563" spans="3:48" ht="12.95" customHeight="1" x14ac:dyDescent="0.2">
      <c r="C563" s="207"/>
      <c r="D563" s="207"/>
      <c r="AA563" s="251"/>
      <c r="AB563" s="251"/>
      <c r="AC563" s="251"/>
      <c r="AD563" s="251"/>
      <c r="AE563" s="251"/>
      <c r="AF563" s="288"/>
      <c r="AG563" s="289"/>
      <c r="AN563" s="251"/>
      <c r="AO563" s="251"/>
      <c r="AP563" s="251"/>
      <c r="AQ563" s="251"/>
      <c r="AR563" s="251"/>
      <c r="AS563" s="251"/>
      <c r="AT563" s="251"/>
      <c r="AU563" s="251"/>
    </row>
    <row r="564" spans="3:48" ht="12.95" customHeight="1" x14ac:dyDescent="0.2">
      <c r="C564" s="207"/>
      <c r="D564" s="207"/>
      <c r="AA564" s="251"/>
      <c r="AB564" s="251"/>
      <c r="AC564" s="251"/>
      <c r="AD564" s="251"/>
      <c r="AE564" s="251"/>
      <c r="AF564" s="288"/>
      <c r="AG564" s="289"/>
      <c r="AN564" s="251"/>
      <c r="AO564" s="251"/>
      <c r="AP564" s="251"/>
      <c r="AQ564" s="251"/>
      <c r="AR564" s="251"/>
      <c r="AS564" s="251"/>
      <c r="AT564" s="251"/>
      <c r="AU564" s="251"/>
    </row>
    <row r="565" spans="3:48" ht="12.95" customHeight="1" x14ac:dyDescent="0.2">
      <c r="C565" s="207"/>
      <c r="D565" s="207"/>
      <c r="AA565" s="251"/>
      <c r="AB565" s="251"/>
      <c r="AC565" s="251"/>
      <c r="AD565" s="251"/>
      <c r="AE565" s="251"/>
      <c r="AF565" s="288"/>
      <c r="AG565" s="289"/>
      <c r="AN565" s="251"/>
      <c r="AO565" s="251"/>
      <c r="AP565" s="251"/>
      <c r="AQ565" s="251"/>
      <c r="AR565" s="251"/>
      <c r="AS565" s="251"/>
      <c r="AT565" s="251"/>
      <c r="AU565" s="251"/>
    </row>
    <row r="566" spans="3:48" ht="12.95" customHeight="1" x14ac:dyDescent="0.2">
      <c r="C566" s="207"/>
      <c r="D566" s="207"/>
      <c r="AA566" s="251"/>
      <c r="AB566" s="251"/>
      <c r="AC566" s="251"/>
      <c r="AD566" s="251"/>
      <c r="AE566" s="251"/>
      <c r="AF566" s="288"/>
      <c r="AG566" s="289"/>
      <c r="AN566" s="251"/>
      <c r="AO566" s="251"/>
      <c r="AP566" s="251"/>
      <c r="AQ566" s="251"/>
      <c r="AR566" s="251"/>
      <c r="AS566" s="251"/>
      <c r="AT566" s="251"/>
      <c r="AU566" s="251"/>
    </row>
    <row r="567" spans="3:48" ht="12.95" customHeight="1" x14ac:dyDescent="0.2">
      <c r="C567" s="207"/>
      <c r="D567" s="207"/>
      <c r="AA567" s="251"/>
      <c r="AB567" s="251"/>
      <c r="AC567" s="251"/>
      <c r="AD567" s="251"/>
      <c r="AE567" s="251"/>
      <c r="AF567" s="288"/>
      <c r="AG567" s="289"/>
      <c r="AN567" s="251"/>
      <c r="AO567" s="251"/>
      <c r="AP567" s="251"/>
      <c r="AQ567" s="251"/>
      <c r="AR567" s="251"/>
      <c r="AS567" s="251"/>
      <c r="AT567" s="251"/>
      <c r="AU567" s="251"/>
    </row>
    <row r="568" spans="3:48" ht="12.95" customHeight="1" x14ac:dyDescent="0.2">
      <c r="C568" s="207"/>
      <c r="D568" s="207"/>
      <c r="AA568" s="251"/>
      <c r="AB568" s="251"/>
      <c r="AC568" s="251"/>
      <c r="AD568" s="251"/>
      <c r="AE568" s="251"/>
      <c r="AF568" s="288"/>
      <c r="AG568" s="289"/>
      <c r="AN568" s="251"/>
      <c r="AO568" s="251"/>
      <c r="AP568" s="251"/>
      <c r="AQ568" s="251"/>
      <c r="AR568" s="251"/>
      <c r="AS568" s="251"/>
      <c r="AT568" s="251"/>
      <c r="AU568" s="251"/>
    </row>
    <row r="569" spans="3:48" ht="12.95" customHeight="1" x14ac:dyDescent="0.2">
      <c r="C569" s="207"/>
      <c r="D569" s="207"/>
      <c r="AA569" s="251"/>
      <c r="AB569" s="251"/>
      <c r="AC569" s="251"/>
      <c r="AD569" s="251"/>
      <c r="AE569" s="251"/>
      <c r="AF569" s="288"/>
      <c r="AG569" s="289"/>
      <c r="AN569" s="251"/>
      <c r="AO569" s="251"/>
      <c r="AP569" s="251"/>
      <c r="AQ569" s="251"/>
      <c r="AR569" s="251"/>
      <c r="AS569" s="251"/>
      <c r="AT569" s="251"/>
      <c r="AU569" s="251"/>
    </row>
    <row r="570" spans="3:48" ht="12.95" customHeight="1" x14ac:dyDescent="0.2">
      <c r="C570" s="207"/>
      <c r="D570" s="207"/>
      <c r="AA570" s="251"/>
      <c r="AB570" s="251"/>
      <c r="AC570" s="251"/>
      <c r="AD570" s="251"/>
      <c r="AE570" s="251"/>
      <c r="AF570" s="288"/>
      <c r="AG570" s="289"/>
      <c r="AN570" s="251"/>
      <c r="AO570" s="251"/>
      <c r="AP570" s="251"/>
      <c r="AQ570" s="251"/>
      <c r="AR570" s="251"/>
      <c r="AS570" s="251"/>
      <c r="AT570" s="251"/>
      <c r="AU570" s="251"/>
    </row>
    <row r="571" spans="3:48" ht="12.95" customHeight="1" x14ac:dyDescent="0.2">
      <c r="C571" s="207"/>
      <c r="D571" s="207"/>
      <c r="AA571" s="251"/>
      <c r="AB571" s="251"/>
      <c r="AC571" s="251"/>
      <c r="AD571" s="251"/>
      <c r="AE571" s="251"/>
      <c r="AF571" s="288"/>
      <c r="AG571" s="289"/>
      <c r="AN571" s="251"/>
      <c r="AO571" s="251"/>
      <c r="AP571" s="251"/>
      <c r="AQ571" s="251"/>
      <c r="AR571" s="251"/>
      <c r="AS571" s="251"/>
      <c r="AT571" s="251"/>
      <c r="AU571" s="251"/>
    </row>
    <row r="572" spans="3:48" ht="12.95" customHeight="1" x14ac:dyDescent="0.2">
      <c r="C572" s="207"/>
      <c r="D572" s="207"/>
      <c r="AA572" s="251"/>
      <c r="AB572" s="251"/>
      <c r="AC572" s="251"/>
      <c r="AD572" s="251"/>
      <c r="AE572" s="251"/>
      <c r="AF572" s="288"/>
      <c r="AG572" s="289"/>
      <c r="AN572" s="251"/>
      <c r="AO572" s="251"/>
      <c r="AP572" s="251"/>
      <c r="AQ572" s="251"/>
      <c r="AR572" s="251"/>
      <c r="AS572" s="251"/>
      <c r="AT572" s="251"/>
      <c r="AU572" s="251"/>
    </row>
    <row r="573" spans="3:48" ht="12.95" customHeight="1" x14ac:dyDescent="0.2">
      <c r="C573" s="207"/>
      <c r="D573" s="207"/>
      <c r="AA573" s="251"/>
      <c r="AB573" s="251"/>
      <c r="AC573" s="251"/>
      <c r="AD573" s="251"/>
      <c r="AE573" s="251"/>
      <c r="AF573" s="288"/>
      <c r="AG573" s="289"/>
      <c r="AN573" s="251"/>
      <c r="AO573" s="251"/>
      <c r="AP573" s="251"/>
      <c r="AQ573" s="251"/>
      <c r="AR573" s="251"/>
      <c r="AS573" s="251"/>
      <c r="AT573" s="251"/>
      <c r="AU573" s="251"/>
    </row>
    <row r="574" spans="3:48" ht="12.95" customHeight="1" x14ac:dyDescent="0.2">
      <c r="C574" s="207"/>
      <c r="D574" s="207"/>
      <c r="AA574" s="251"/>
      <c r="AB574" s="251"/>
      <c r="AC574" s="251"/>
      <c r="AD574" s="251"/>
      <c r="AE574" s="251"/>
      <c r="AF574" s="288"/>
      <c r="AG574" s="289"/>
      <c r="AN574" s="251"/>
      <c r="AO574" s="251"/>
      <c r="AP574" s="251"/>
      <c r="AQ574" s="251"/>
      <c r="AR574" s="251"/>
      <c r="AS574" s="251"/>
      <c r="AT574" s="251"/>
      <c r="AU574" s="251"/>
    </row>
    <row r="575" spans="3:48" ht="12.95" customHeight="1" x14ac:dyDescent="0.2">
      <c r="C575" s="207"/>
      <c r="D575" s="207"/>
      <c r="AA575" s="251"/>
      <c r="AB575" s="251"/>
      <c r="AC575" s="251"/>
      <c r="AD575" s="251"/>
      <c r="AE575" s="251"/>
      <c r="AF575" s="288"/>
      <c r="AG575" s="289"/>
      <c r="AN575" s="251"/>
      <c r="AO575" s="251"/>
      <c r="AP575" s="251"/>
      <c r="AQ575" s="251"/>
      <c r="AR575" s="251"/>
      <c r="AS575" s="251"/>
      <c r="AT575" s="251"/>
      <c r="AU575" s="251"/>
    </row>
    <row r="576" spans="3:48" ht="12.95" customHeight="1" x14ac:dyDescent="0.2">
      <c r="C576" s="207"/>
      <c r="D576" s="207"/>
      <c r="AA576" s="251"/>
      <c r="AB576" s="251"/>
      <c r="AC576" s="251"/>
      <c r="AD576" s="251"/>
      <c r="AE576" s="251"/>
      <c r="AF576" s="288"/>
      <c r="AG576" s="289"/>
      <c r="AN576" s="251"/>
      <c r="AO576" s="251"/>
      <c r="AP576" s="251"/>
      <c r="AQ576" s="251"/>
      <c r="AR576" s="251"/>
      <c r="AS576" s="251"/>
      <c r="AT576" s="251"/>
      <c r="AU576" s="251"/>
      <c r="AV576" s="251"/>
    </row>
    <row r="577" spans="3:50" ht="12.95" customHeight="1" x14ac:dyDescent="0.2">
      <c r="C577" s="207"/>
      <c r="D577" s="207"/>
      <c r="AA577" s="251"/>
      <c r="AB577" s="251"/>
      <c r="AC577" s="251"/>
      <c r="AD577" s="251"/>
      <c r="AE577" s="251"/>
      <c r="AF577" s="288"/>
      <c r="AG577" s="289"/>
      <c r="AN577" s="251"/>
      <c r="AO577" s="251"/>
      <c r="AP577" s="251"/>
      <c r="AQ577" s="251"/>
      <c r="AR577" s="251"/>
      <c r="AS577" s="251"/>
      <c r="AT577" s="251"/>
      <c r="AU577" s="251"/>
    </row>
    <row r="578" spans="3:50" ht="12.95" customHeight="1" x14ac:dyDescent="0.2">
      <c r="C578" s="207"/>
      <c r="D578" s="207"/>
      <c r="AA578" s="251"/>
      <c r="AB578" s="251"/>
      <c r="AC578" s="251"/>
      <c r="AD578" s="251"/>
      <c r="AE578" s="251"/>
      <c r="AF578" s="288"/>
      <c r="AG578" s="289"/>
      <c r="AN578" s="251"/>
      <c r="AO578" s="251"/>
      <c r="AP578" s="251"/>
      <c r="AQ578" s="251"/>
      <c r="AR578" s="251"/>
      <c r="AS578" s="251"/>
      <c r="AT578" s="251"/>
      <c r="AU578" s="251"/>
    </row>
    <row r="579" spans="3:50" ht="12.95" customHeight="1" x14ac:dyDescent="0.2">
      <c r="C579" s="207"/>
      <c r="D579" s="207"/>
      <c r="AA579" s="251"/>
      <c r="AB579" s="251"/>
      <c r="AC579" s="251"/>
      <c r="AD579" s="251"/>
      <c r="AE579" s="251"/>
      <c r="AF579" s="288"/>
      <c r="AG579" s="289"/>
      <c r="AN579" s="251"/>
      <c r="AO579" s="251"/>
      <c r="AP579" s="251"/>
      <c r="AQ579" s="251"/>
      <c r="AR579" s="251"/>
      <c r="AS579" s="251"/>
      <c r="AT579" s="251"/>
      <c r="AU579" s="251"/>
    </row>
    <row r="580" spans="3:50" ht="12.95" customHeight="1" x14ac:dyDescent="0.2">
      <c r="C580" s="207"/>
      <c r="D580" s="207"/>
      <c r="AA580" s="251"/>
      <c r="AB580" s="251"/>
      <c r="AC580" s="251"/>
      <c r="AD580" s="251"/>
      <c r="AE580" s="251"/>
      <c r="AF580" s="288"/>
      <c r="AG580" s="289"/>
      <c r="AN580" s="251"/>
      <c r="AO580" s="251"/>
      <c r="AP580" s="251"/>
      <c r="AQ580" s="251"/>
      <c r="AR580" s="251"/>
      <c r="AS580" s="251"/>
      <c r="AT580" s="251"/>
      <c r="AU580" s="251"/>
    </row>
    <row r="581" spans="3:50" ht="12.95" customHeight="1" x14ac:dyDescent="0.2">
      <c r="C581" s="207"/>
      <c r="D581" s="207"/>
      <c r="AA581" s="251"/>
      <c r="AB581" s="251"/>
      <c r="AC581" s="251"/>
      <c r="AD581" s="251"/>
      <c r="AE581" s="251"/>
      <c r="AF581" s="288"/>
      <c r="AG581" s="289"/>
      <c r="AN581" s="251"/>
      <c r="AO581" s="251"/>
      <c r="AP581" s="251"/>
      <c r="AQ581" s="251"/>
      <c r="AR581" s="251"/>
      <c r="AS581" s="251"/>
      <c r="AT581" s="251"/>
      <c r="AU581" s="251"/>
    </row>
    <row r="582" spans="3:50" ht="12.95" customHeight="1" x14ac:dyDescent="0.2">
      <c r="C582" s="207"/>
      <c r="D582" s="207"/>
      <c r="AA582" s="251"/>
      <c r="AB582" s="251"/>
      <c r="AC582" s="251"/>
      <c r="AD582" s="251"/>
      <c r="AE582" s="251"/>
      <c r="AF582" s="288"/>
      <c r="AG582" s="289"/>
      <c r="AN582" s="251"/>
      <c r="AO582" s="251"/>
      <c r="AP582" s="251"/>
      <c r="AQ582" s="251"/>
      <c r="AR582" s="251"/>
      <c r="AS582" s="251"/>
      <c r="AT582" s="251"/>
      <c r="AU582" s="251"/>
    </row>
    <row r="583" spans="3:50" ht="12.95" customHeight="1" x14ac:dyDescent="0.2">
      <c r="C583" s="207"/>
      <c r="D583" s="207"/>
      <c r="AA583" s="251"/>
      <c r="AB583" s="251"/>
      <c r="AC583" s="251"/>
      <c r="AD583" s="251"/>
      <c r="AE583" s="251"/>
      <c r="AF583" s="288"/>
      <c r="AG583" s="289"/>
      <c r="AN583" s="251"/>
      <c r="AO583" s="251"/>
      <c r="AP583" s="251"/>
      <c r="AQ583" s="251"/>
      <c r="AR583" s="251"/>
      <c r="AS583" s="251"/>
      <c r="AT583" s="251"/>
      <c r="AU583" s="251"/>
    </row>
    <row r="584" spans="3:50" ht="12.95" customHeight="1" x14ac:dyDescent="0.2">
      <c r="C584" s="207"/>
      <c r="D584" s="207"/>
      <c r="AA584" s="251"/>
      <c r="AB584" s="251"/>
      <c r="AC584" s="251"/>
      <c r="AD584" s="251"/>
      <c r="AE584" s="251"/>
      <c r="AF584" s="288"/>
      <c r="AG584" s="289"/>
      <c r="AN584" s="251"/>
      <c r="AO584" s="251"/>
      <c r="AP584" s="251"/>
      <c r="AQ584" s="251"/>
      <c r="AR584" s="251"/>
      <c r="AS584" s="251"/>
      <c r="AT584" s="251"/>
      <c r="AU584" s="251"/>
    </row>
    <row r="585" spans="3:50" ht="12.95" customHeight="1" x14ac:dyDescent="0.2">
      <c r="C585" s="207"/>
      <c r="D585" s="207"/>
      <c r="AA585" s="251"/>
      <c r="AB585" s="251"/>
      <c r="AC585" s="251"/>
      <c r="AD585" s="251"/>
      <c r="AE585" s="251"/>
      <c r="AF585" s="288"/>
      <c r="AG585" s="289"/>
      <c r="AN585" s="251"/>
      <c r="AO585" s="251"/>
      <c r="AP585" s="251"/>
      <c r="AQ585" s="251"/>
      <c r="AR585" s="251"/>
      <c r="AS585" s="251"/>
      <c r="AT585" s="251"/>
      <c r="AU585" s="251"/>
    </row>
    <row r="586" spans="3:50" ht="12.95" customHeight="1" x14ac:dyDescent="0.2">
      <c r="C586" s="207"/>
      <c r="D586" s="207"/>
      <c r="AA586" s="251"/>
      <c r="AB586" s="251"/>
      <c r="AC586" s="251"/>
      <c r="AD586" s="251"/>
      <c r="AE586" s="251"/>
      <c r="AF586" s="288"/>
      <c r="AG586" s="289"/>
      <c r="AN586" s="251"/>
      <c r="AO586" s="251"/>
      <c r="AP586" s="251"/>
      <c r="AQ586" s="251"/>
      <c r="AR586" s="251"/>
      <c r="AS586" s="251"/>
      <c r="AT586" s="251"/>
      <c r="AU586" s="251"/>
    </row>
    <row r="587" spans="3:50" ht="12.95" customHeight="1" x14ac:dyDescent="0.2">
      <c r="C587" s="207"/>
      <c r="D587" s="207"/>
      <c r="AA587" s="251"/>
      <c r="AB587" s="251"/>
      <c r="AC587" s="251"/>
      <c r="AD587" s="251"/>
      <c r="AE587" s="251"/>
      <c r="AF587" s="288"/>
      <c r="AG587" s="289"/>
      <c r="AN587" s="251"/>
      <c r="AO587" s="251"/>
      <c r="AP587" s="251"/>
      <c r="AQ587" s="251"/>
      <c r="AR587" s="251"/>
      <c r="AS587" s="251"/>
      <c r="AT587" s="251"/>
      <c r="AU587" s="251"/>
    </row>
    <row r="588" spans="3:50" ht="12.95" customHeight="1" x14ac:dyDescent="0.2">
      <c r="C588" s="207"/>
      <c r="D588" s="207"/>
      <c r="AA588" s="251"/>
      <c r="AB588" s="251"/>
      <c r="AC588" s="251"/>
      <c r="AD588" s="251"/>
      <c r="AE588" s="251"/>
      <c r="AF588" s="288"/>
      <c r="AG588" s="289"/>
      <c r="AN588" s="251"/>
      <c r="AO588" s="251"/>
      <c r="AP588" s="251"/>
      <c r="AQ588" s="251"/>
      <c r="AR588" s="251"/>
      <c r="AS588" s="251"/>
      <c r="AT588" s="251"/>
      <c r="AU588" s="251"/>
      <c r="AV588" s="251"/>
    </row>
    <row r="589" spans="3:50" ht="12.95" customHeight="1" x14ac:dyDescent="0.2">
      <c r="C589" s="207"/>
      <c r="D589" s="207"/>
      <c r="AA589" s="251"/>
      <c r="AB589" s="251"/>
      <c r="AC589" s="251"/>
      <c r="AD589" s="251"/>
      <c r="AE589" s="251"/>
      <c r="AF589" s="288"/>
      <c r="AG589" s="289"/>
      <c r="AN589" s="251"/>
      <c r="AO589" s="251"/>
      <c r="AP589" s="251"/>
      <c r="AQ589" s="251"/>
      <c r="AR589" s="251"/>
      <c r="AS589" s="251"/>
      <c r="AT589" s="251"/>
      <c r="AU589" s="251"/>
      <c r="AV589" s="251"/>
    </row>
    <row r="590" spans="3:50" ht="12.95" customHeight="1" x14ac:dyDescent="0.2">
      <c r="C590" s="207"/>
      <c r="D590" s="207"/>
      <c r="AA590" s="251"/>
      <c r="AB590" s="251"/>
      <c r="AC590" s="251"/>
      <c r="AD590" s="251"/>
      <c r="AE590" s="251"/>
      <c r="AF590" s="288"/>
      <c r="AG590" s="289"/>
      <c r="AN590" s="251"/>
      <c r="AO590" s="251"/>
      <c r="AP590" s="251"/>
      <c r="AQ590" s="251"/>
      <c r="AR590" s="251"/>
      <c r="AS590" s="251"/>
      <c r="AT590" s="251"/>
      <c r="AU590" s="251"/>
      <c r="AV590" s="251"/>
      <c r="AX590" s="251"/>
    </row>
    <row r="591" spans="3:50" ht="12.95" customHeight="1" x14ac:dyDescent="0.2">
      <c r="C591" s="207"/>
      <c r="D591" s="207"/>
      <c r="AA591" s="251"/>
      <c r="AB591" s="251"/>
      <c r="AC591" s="251"/>
      <c r="AD591" s="251"/>
      <c r="AE591" s="251"/>
      <c r="AF591" s="288"/>
      <c r="AG591" s="289"/>
      <c r="AN591" s="251"/>
      <c r="AO591" s="251"/>
      <c r="AP591" s="251"/>
      <c r="AQ591" s="251"/>
      <c r="AR591" s="251"/>
      <c r="AS591" s="251"/>
      <c r="AT591" s="251"/>
      <c r="AU591" s="251"/>
      <c r="AV591" s="251"/>
    </row>
    <row r="592" spans="3:50" ht="12.95" customHeight="1" x14ac:dyDescent="0.2">
      <c r="C592" s="207"/>
      <c r="D592" s="207"/>
      <c r="AA592" s="251"/>
      <c r="AB592" s="251"/>
      <c r="AC592" s="251"/>
      <c r="AD592" s="251"/>
      <c r="AE592" s="251"/>
      <c r="AF592" s="288"/>
      <c r="AG592" s="289"/>
      <c r="AN592" s="251"/>
      <c r="AO592" s="251"/>
      <c r="AP592" s="251"/>
      <c r="AQ592" s="251"/>
      <c r="AR592" s="251"/>
      <c r="AS592" s="251"/>
      <c r="AT592" s="251"/>
      <c r="AU592" s="251"/>
    </row>
    <row r="593" spans="3:64" ht="12.95" customHeight="1" x14ac:dyDescent="0.2">
      <c r="C593" s="207"/>
      <c r="D593" s="207"/>
      <c r="AA593" s="251"/>
      <c r="AB593" s="251"/>
      <c r="AC593" s="251"/>
      <c r="AD593" s="251"/>
      <c r="AE593" s="251"/>
      <c r="AF593" s="288"/>
      <c r="AG593" s="289"/>
      <c r="AN593" s="251"/>
      <c r="AO593" s="251"/>
      <c r="AP593" s="251"/>
      <c r="AQ593" s="251"/>
      <c r="AR593" s="251"/>
      <c r="AS593" s="251"/>
      <c r="AT593" s="251"/>
      <c r="AU593" s="251"/>
    </row>
    <row r="594" spans="3:64" ht="12.95" customHeight="1" x14ac:dyDescent="0.2">
      <c r="C594" s="207"/>
      <c r="D594" s="207"/>
      <c r="AA594" s="251"/>
      <c r="AB594" s="251"/>
      <c r="AC594" s="251"/>
      <c r="AD594" s="251"/>
      <c r="AE594" s="251"/>
      <c r="AF594" s="288"/>
      <c r="AG594" s="289"/>
      <c r="AN594" s="251"/>
      <c r="AO594" s="251"/>
      <c r="AP594" s="251"/>
      <c r="AQ594" s="251"/>
      <c r="AR594" s="251"/>
      <c r="AS594" s="251"/>
      <c r="AT594" s="251"/>
      <c r="AU594" s="251"/>
    </row>
    <row r="595" spans="3:64" ht="12.95" customHeight="1" x14ac:dyDescent="0.2">
      <c r="C595" s="207"/>
      <c r="D595" s="207"/>
      <c r="AA595" s="251"/>
      <c r="AB595" s="251"/>
      <c r="AC595" s="251"/>
      <c r="AD595" s="251"/>
      <c r="AE595" s="251"/>
      <c r="AF595" s="288"/>
      <c r="AG595" s="289"/>
      <c r="AN595" s="251"/>
      <c r="AO595" s="251"/>
      <c r="AP595" s="251"/>
      <c r="AQ595" s="251"/>
      <c r="AR595" s="251"/>
      <c r="AS595" s="251"/>
      <c r="AT595" s="251"/>
      <c r="AU595" s="251"/>
    </row>
    <row r="596" spans="3:64" ht="12.95" customHeight="1" x14ac:dyDescent="0.2">
      <c r="C596" s="207"/>
      <c r="D596" s="207"/>
      <c r="AA596" s="251"/>
      <c r="AB596" s="251"/>
      <c r="AC596" s="251"/>
      <c r="AD596" s="251"/>
      <c r="AE596" s="251"/>
      <c r="AF596" s="288"/>
      <c r="AG596" s="289"/>
      <c r="AN596" s="251"/>
      <c r="AO596" s="251"/>
      <c r="AP596" s="251"/>
      <c r="AQ596" s="251"/>
      <c r="AR596" s="251"/>
      <c r="AS596" s="251"/>
      <c r="AT596" s="251"/>
      <c r="AU596" s="251"/>
    </row>
    <row r="597" spans="3:64" ht="12.95" customHeight="1" x14ac:dyDescent="0.2">
      <c r="C597" s="207"/>
      <c r="D597" s="207"/>
      <c r="AA597" s="251"/>
      <c r="AB597" s="251"/>
      <c r="AC597" s="251"/>
      <c r="AD597" s="251"/>
      <c r="AE597" s="251"/>
      <c r="AF597" s="288"/>
      <c r="AG597" s="289"/>
      <c r="AN597" s="251"/>
      <c r="AO597" s="251"/>
      <c r="AP597" s="251"/>
      <c r="AQ597" s="251"/>
      <c r="AR597" s="251"/>
      <c r="AS597" s="251"/>
      <c r="AT597" s="251"/>
      <c r="AU597" s="251"/>
    </row>
    <row r="598" spans="3:64" ht="12.95" customHeight="1" x14ac:dyDescent="0.2">
      <c r="C598" s="207"/>
      <c r="D598" s="207"/>
      <c r="AA598" s="251"/>
      <c r="AB598" s="251"/>
      <c r="AC598" s="251"/>
      <c r="AD598" s="251"/>
      <c r="AE598" s="251"/>
      <c r="AF598" s="288"/>
      <c r="AG598" s="289"/>
      <c r="AN598" s="251"/>
      <c r="AO598" s="251"/>
      <c r="AP598" s="251"/>
      <c r="AQ598" s="251"/>
      <c r="AR598" s="251"/>
      <c r="AS598" s="251"/>
      <c r="AT598" s="251"/>
      <c r="AU598" s="251"/>
    </row>
    <row r="599" spans="3:64" ht="12.95" customHeight="1" x14ac:dyDescent="0.2">
      <c r="C599" s="207"/>
      <c r="D599" s="207"/>
      <c r="AA599" s="251"/>
      <c r="AB599" s="251"/>
      <c r="AC599" s="251"/>
      <c r="AD599" s="251"/>
      <c r="AE599" s="251"/>
      <c r="AF599" s="288"/>
      <c r="AG599" s="289"/>
      <c r="AN599" s="251"/>
      <c r="AO599" s="251"/>
      <c r="AP599" s="251"/>
      <c r="AQ599" s="251"/>
      <c r="AR599" s="251"/>
      <c r="AS599" s="251"/>
      <c r="AT599" s="251"/>
      <c r="AU599" s="251"/>
    </row>
    <row r="600" spans="3:64" ht="12.95" customHeight="1" x14ac:dyDescent="0.2">
      <c r="C600" s="207"/>
      <c r="D600" s="207"/>
      <c r="AA600" s="251"/>
      <c r="AB600" s="251"/>
      <c r="AC600" s="251"/>
      <c r="AD600" s="251"/>
      <c r="AE600" s="251"/>
      <c r="AF600" s="288"/>
      <c r="AG600" s="289"/>
      <c r="AN600" s="251"/>
      <c r="AO600" s="251"/>
      <c r="AP600" s="251"/>
      <c r="AQ600" s="251"/>
      <c r="AR600" s="251"/>
      <c r="AS600" s="251"/>
      <c r="AT600" s="251"/>
      <c r="AU600" s="251"/>
    </row>
    <row r="601" spans="3:64" ht="12.95" customHeight="1" x14ac:dyDescent="0.2">
      <c r="C601" s="207"/>
      <c r="D601" s="207"/>
      <c r="AA601" s="251"/>
      <c r="AB601" s="251"/>
      <c r="AC601" s="251"/>
      <c r="AD601" s="251"/>
      <c r="AE601" s="251"/>
      <c r="AF601" s="288"/>
      <c r="AG601" s="289"/>
      <c r="AN601" s="251"/>
      <c r="AO601" s="251"/>
      <c r="AP601" s="251"/>
      <c r="AQ601" s="251"/>
      <c r="AR601" s="251"/>
      <c r="AS601" s="251"/>
      <c r="AT601" s="251"/>
      <c r="AU601" s="251"/>
    </row>
    <row r="602" spans="3:64" ht="12.95" customHeight="1" x14ac:dyDescent="0.2">
      <c r="C602" s="207"/>
      <c r="D602" s="207"/>
      <c r="AA602" s="251"/>
      <c r="AB602" s="251"/>
      <c r="AC602" s="251"/>
      <c r="AD602" s="251"/>
      <c r="AE602" s="251"/>
      <c r="AF602" s="288"/>
      <c r="AG602" s="289"/>
      <c r="AN602" s="251"/>
      <c r="AO602" s="251"/>
      <c r="AP602" s="251"/>
      <c r="AQ602" s="251"/>
      <c r="AR602" s="251"/>
      <c r="AS602" s="251"/>
      <c r="AT602" s="251"/>
      <c r="AU602" s="251"/>
      <c r="AV602" s="251"/>
      <c r="AW602" s="251"/>
      <c r="AX602" s="251"/>
      <c r="AY602" s="251"/>
      <c r="AZ602" s="251"/>
      <c r="BA602" s="251"/>
      <c r="BB602" s="251"/>
      <c r="BC602" s="251"/>
      <c r="BD602" s="251"/>
      <c r="BE602" s="251"/>
      <c r="BF602" s="251"/>
      <c r="BG602" s="251"/>
      <c r="BH602" s="251"/>
      <c r="BI602" s="251"/>
      <c r="BJ602" s="251"/>
      <c r="BK602" s="251"/>
      <c r="BL602" s="251"/>
    </row>
    <row r="603" spans="3:64" ht="12.95" customHeight="1" x14ac:dyDescent="0.2">
      <c r="C603" s="207"/>
      <c r="D603" s="207"/>
      <c r="AA603" s="251"/>
      <c r="AB603" s="251"/>
      <c r="AC603" s="251"/>
      <c r="AD603" s="251"/>
      <c r="AE603" s="251"/>
      <c r="AF603" s="288"/>
      <c r="AG603" s="289"/>
      <c r="AN603" s="251"/>
      <c r="AO603" s="251"/>
      <c r="AP603" s="251"/>
      <c r="AQ603" s="251"/>
      <c r="AR603" s="251"/>
      <c r="AS603" s="251"/>
      <c r="AT603" s="251"/>
      <c r="AU603" s="251"/>
    </row>
    <row r="604" spans="3:64" ht="12.95" customHeight="1" x14ac:dyDescent="0.2">
      <c r="C604" s="207"/>
      <c r="D604" s="207"/>
      <c r="AA604" s="251"/>
      <c r="AB604" s="251"/>
      <c r="AC604" s="251"/>
      <c r="AD604" s="251"/>
      <c r="AE604" s="251"/>
      <c r="AF604" s="288"/>
      <c r="AG604" s="289"/>
      <c r="AN604" s="251"/>
      <c r="AO604" s="251"/>
      <c r="AP604" s="251"/>
      <c r="AQ604" s="251"/>
      <c r="AR604" s="251"/>
      <c r="AS604" s="251"/>
      <c r="AT604" s="251"/>
      <c r="AU604" s="251"/>
    </row>
    <row r="605" spans="3:64" ht="12.95" customHeight="1" x14ac:dyDescent="0.2">
      <c r="C605" s="207"/>
      <c r="D605" s="207"/>
      <c r="AA605" s="251"/>
      <c r="AB605" s="251"/>
      <c r="AC605" s="251"/>
      <c r="AD605" s="251"/>
      <c r="AE605" s="251"/>
      <c r="AF605" s="288"/>
      <c r="AG605" s="289"/>
      <c r="AN605" s="251"/>
      <c r="AO605" s="251"/>
      <c r="AP605" s="251"/>
      <c r="AQ605" s="251"/>
      <c r="AR605" s="251"/>
      <c r="AS605" s="251"/>
      <c r="AT605" s="251"/>
      <c r="AU605" s="251"/>
    </row>
    <row r="606" spans="3:64" ht="12.95" customHeight="1" x14ac:dyDescent="0.2">
      <c r="C606" s="207"/>
      <c r="D606" s="207"/>
      <c r="AA606" s="251"/>
      <c r="AB606" s="251"/>
      <c r="AC606" s="251"/>
      <c r="AD606" s="251"/>
      <c r="AE606" s="251"/>
      <c r="AF606" s="288"/>
      <c r="AG606" s="289"/>
      <c r="AN606" s="251"/>
      <c r="AO606" s="251"/>
      <c r="AP606" s="251"/>
      <c r="AQ606" s="251"/>
      <c r="AR606" s="251"/>
      <c r="AS606" s="251"/>
      <c r="AT606" s="251"/>
      <c r="AU606" s="251"/>
    </row>
    <row r="607" spans="3:64" ht="12.95" customHeight="1" x14ac:dyDescent="0.2">
      <c r="C607" s="207"/>
      <c r="D607" s="207"/>
      <c r="AA607" s="251"/>
      <c r="AB607" s="251"/>
      <c r="AC607" s="251"/>
      <c r="AD607" s="251"/>
      <c r="AE607" s="251"/>
      <c r="AF607" s="288"/>
      <c r="AG607" s="289"/>
      <c r="AN607" s="251"/>
      <c r="AO607" s="251"/>
      <c r="AP607" s="251"/>
      <c r="AQ607" s="251"/>
      <c r="AR607" s="251"/>
      <c r="AS607" s="251"/>
      <c r="AT607" s="251"/>
      <c r="AU607" s="251"/>
    </row>
    <row r="608" spans="3:64" ht="12.95" customHeight="1" x14ac:dyDescent="0.2">
      <c r="C608" s="207"/>
      <c r="D608" s="207"/>
      <c r="AA608" s="251"/>
      <c r="AB608" s="251"/>
      <c r="AC608" s="251"/>
      <c r="AD608" s="251"/>
      <c r="AE608" s="251"/>
      <c r="AF608" s="288"/>
      <c r="AG608" s="289"/>
      <c r="AN608" s="251"/>
      <c r="AO608" s="251"/>
      <c r="AP608" s="251"/>
      <c r="AQ608" s="251"/>
      <c r="AR608" s="251"/>
      <c r="AS608" s="251"/>
      <c r="AT608" s="251"/>
      <c r="AU608" s="251"/>
    </row>
    <row r="609" spans="3:64" ht="12.95" customHeight="1" x14ac:dyDescent="0.2">
      <c r="C609" s="207"/>
      <c r="D609" s="207"/>
      <c r="AA609" s="251"/>
      <c r="AB609" s="251"/>
      <c r="AC609" s="251"/>
      <c r="AD609" s="251"/>
      <c r="AE609" s="251"/>
      <c r="AF609" s="288"/>
      <c r="AG609" s="289"/>
      <c r="AN609" s="251"/>
      <c r="AO609" s="251"/>
      <c r="AP609" s="251"/>
      <c r="AQ609" s="251"/>
      <c r="AR609" s="251"/>
      <c r="AS609" s="251"/>
      <c r="AT609" s="251"/>
      <c r="AU609" s="251"/>
    </row>
    <row r="610" spans="3:64" ht="12.95" customHeight="1" x14ac:dyDescent="0.2">
      <c r="C610" s="207"/>
      <c r="D610" s="207"/>
      <c r="AA610" s="251"/>
      <c r="AB610" s="251"/>
      <c r="AC610" s="251"/>
      <c r="AD610" s="251"/>
      <c r="AE610" s="251"/>
      <c r="AF610" s="288"/>
      <c r="AG610" s="289"/>
      <c r="AN610" s="251"/>
      <c r="AO610" s="251"/>
      <c r="AP610" s="251"/>
      <c r="AQ610" s="251"/>
      <c r="AR610" s="251"/>
      <c r="AS610" s="251"/>
      <c r="AT610" s="251"/>
      <c r="AU610" s="251"/>
    </row>
    <row r="611" spans="3:64" ht="12.95" customHeight="1" x14ac:dyDescent="0.2">
      <c r="C611" s="207"/>
      <c r="D611" s="207"/>
      <c r="AA611" s="251"/>
      <c r="AB611" s="251"/>
      <c r="AC611" s="251"/>
      <c r="AD611" s="251"/>
      <c r="AE611" s="251"/>
      <c r="AF611" s="288"/>
      <c r="AG611" s="289"/>
      <c r="AN611" s="251"/>
      <c r="AO611" s="251"/>
      <c r="AP611" s="251"/>
      <c r="AQ611" s="251"/>
      <c r="AR611" s="251"/>
      <c r="AS611" s="251"/>
      <c r="AT611" s="251"/>
      <c r="AU611" s="251"/>
      <c r="AV611" s="251"/>
    </row>
    <row r="612" spans="3:64" ht="12.95" customHeight="1" x14ac:dyDescent="0.2">
      <c r="C612" s="207"/>
      <c r="D612" s="207"/>
      <c r="AA612" s="251"/>
      <c r="AB612" s="251"/>
      <c r="AC612" s="251"/>
      <c r="AD612" s="251"/>
      <c r="AE612" s="251"/>
      <c r="AF612" s="288"/>
      <c r="AG612" s="289"/>
      <c r="AN612" s="251"/>
      <c r="AO612" s="251"/>
      <c r="AP612" s="251"/>
      <c r="AQ612" s="251"/>
      <c r="AR612" s="251"/>
      <c r="AS612" s="251"/>
      <c r="AT612" s="251"/>
      <c r="AU612" s="251"/>
    </row>
    <row r="613" spans="3:64" ht="12.95" customHeight="1" x14ac:dyDescent="0.2">
      <c r="C613" s="207"/>
      <c r="D613" s="207"/>
      <c r="AA613" s="251"/>
      <c r="AB613" s="251"/>
      <c r="AC613" s="251"/>
      <c r="AD613" s="251"/>
      <c r="AE613" s="251"/>
      <c r="AF613" s="288"/>
      <c r="AG613" s="289"/>
      <c r="AN613" s="251"/>
      <c r="AO613" s="251"/>
      <c r="AP613" s="251"/>
      <c r="AQ613" s="251"/>
      <c r="AR613" s="251"/>
      <c r="AS613" s="251"/>
      <c r="AT613" s="251"/>
      <c r="AU613" s="251"/>
    </row>
    <row r="614" spans="3:64" ht="12.95" customHeight="1" x14ac:dyDescent="0.2">
      <c r="C614" s="207"/>
      <c r="D614" s="207"/>
      <c r="AA614" s="251"/>
      <c r="AB614" s="251"/>
      <c r="AC614" s="251"/>
      <c r="AD614" s="251"/>
      <c r="AE614" s="251"/>
      <c r="AF614" s="288"/>
      <c r="AG614" s="289"/>
      <c r="AN614" s="251"/>
      <c r="AO614" s="251"/>
      <c r="AP614" s="251"/>
      <c r="AQ614" s="251"/>
      <c r="AR614" s="251"/>
      <c r="AS614" s="251"/>
      <c r="AT614" s="251"/>
      <c r="AU614" s="251"/>
    </row>
    <row r="615" spans="3:64" ht="12.95" customHeight="1" x14ac:dyDescent="0.2">
      <c r="C615" s="207"/>
      <c r="D615" s="207"/>
      <c r="AA615" s="251"/>
      <c r="AB615" s="251"/>
      <c r="AC615" s="251"/>
      <c r="AD615" s="251"/>
      <c r="AE615" s="251"/>
      <c r="AF615" s="288"/>
      <c r="AG615" s="289"/>
      <c r="AN615" s="251"/>
      <c r="AO615" s="251"/>
      <c r="AP615" s="251"/>
      <c r="AQ615" s="251"/>
      <c r="AR615" s="251"/>
      <c r="AS615" s="251"/>
      <c r="AT615" s="251"/>
      <c r="AU615" s="251"/>
      <c r="AV615" s="251"/>
      <c r="AW615" s="251"/>
      <c r="AX615" s="251"/>
      <c r="AY615" s="251"/>
      <c r="AZ615" s="251"/>
      <c r="BA615" s="251"/>
      <c r="BB615" s="251"/>
      <c r="BC615" s="251"/>
      <c r="BD615" s="251"/>
      <c r="BE615" s="251"/>
      <c r="BF615" s="251"/>
      <c r="BG615" s="251"/>
      <c r="BH615" s="251"/>
      <c r="BI615" s="251"/>
      <c r="BJ615" s="251"/>
      <c r="BK615" s="251"/>
      <c r="BL615" s="251"/>
    </row>
    <row r="616" spans="3:64" ht="12.95" customHeight="1" x14ac:dyDescent="0.2">
      <c r="C616" s="207"/>
      <c r="D616" s="207"/>
      <c r="AA616" s="251"/>
      <c r="AB616" s="251"/>
      <c r="AC616" s="251"/>
      <c r="AD616" s="251"/>
      <c r="AE616" s="251"/>
      <c r="AF616" s="288"/>
      <c r="AG616" s="289"/>
      <c r="AN616" s="251"/>
      <c r="AO616" s="251"/>
      <c r="AP616" s="251"/>
      <c r="AQ616" s="251"/>
      <c r="AR616" s="251"/>
      <c r="AS616" s="251"/>
      <c r="AT616" s="251"/>
      <c r="AU616" s="251"/>
    </row>
    <row r="617" spans="3:64" ht="12.95" customHeight="1" x14ac:dyDescent="0.2">
      <c r="C617" s="207"/>
      <c r="D617" s="207"/>
      <c r="AA617" s="251"/>
      <c r="AB617" s="251"/>
      <c r="AC617" s="251"/>
      <c r="AD617" s="251"/>
      <c r="AE617" s="251"/>
      <c r="AF617" s="288"/>
      <c r="AG617" s="289"/>
      <c r="AN617" s="251"/>
      <c r="AO617" s="251"/>
      <c r="AP617" s="251"/>
      <c r="AQ617" s="251"/>
      <c r="AR617" s="251"/>
      <c r="AS617" s="251"/>
      <c r="AT617" s="251"/>
      <c r="AU617" s="251"/>
    </row>
    <row r="618" spans="3:64" ht="12.95" customHeight="1" x14ac:dyDescent="0.2">
      <c r="C618" s="207"/>
      <c r="D618" s="207"/>
      <c r="AA618" s="251"/>
      <c r="AB618" s="251"/>
      <c r="AC618" s="251"/>
      <c r="AD618" s="251"/>
      <c r="AE618" s="251"/>
      <c r="AF618" s="288"/>
      <c r="AG618" s="289"/>
      <c r="AN618" s="251"/>
      <c r="AO618" s="251"/>
      <c r="AP618" s="251"/>
      <c r="AQ618" s="251"/>
      <c r="AR618" s="251"/>
      <c r="AS618" s="251"/>
      <c r="AT618" s="251"/>
      <c r="AU618" s="251"/>
    </row>
    <row r="619" spans="3:64" ht="12.95" customHeight="1" x14ac:dyDescent="0.2">
      <c r="C619" s="207"/>
      <c r="D619" s="207"/>
      <c r="AA619" s="251"/>
      <c r="AB619" s="251"/>
      <c r="AC619" s="251"/>
      <c r="AD619" s="251"/>
      <c r="AE619" s="251"/>
      <c r="AF619" s="288"/>
      <c r="AG619" s="289"/>
      <c r="AN619" s="251"/>
      <c r="AO619" s="251"/>
      <c r="AP619" s="251"/>
      <c r="AQ619" s="251"/>
      <c r="AR619" s="251"/>
      <c r="AS619" s="251"/>
      <c r="AT619" s="251"/>
      <c r="AU619" s="251"/>
    </row>
    <row r="620" spans="3:64" ht="12.95" customHeight="1" x14ac:dyDescent="0.2">
      <c r="C620" s="207"/>
      <c r="D620" s="207"/>
      <c r="AA620" s="251"/>
      <c r="AB620" s="251"/>
      <c r="AC620" s="251"/>
      <c r="AD620" s="251"/>
      <c r="AE620" s="251"/>
      <c r="AF620" s="288"/>
      <c r="AG620" s="289"/>
      <c r="AN620" s="251"/>
      <c r="AO620" s="251"/>
      <c r="AP620" s="251"/>
      <c r="AQ620" s="251"/>
      <c r="AR620" s="251"/>
      <c r="AS620" s="251"/>
      <c r="AT620" s="251"/>
      <c r="AU620" s="251"/>
    </row>
    <row r="621" spans="3:64" ht="12.95" customHeight="1" x14ac:dyDescent="0.2">
      <c r="C621" s="207"/>
      <c r="D621" s="207"/>
      <c r="AA621" s="251"/>
      <c r="AB621" s="251"/>
      <c r="AC621" s="251"/>
      <c r="AD621" s="251"/>
      <c r="AE621" s="251"/>
      <c r="AF621" s="288"/>
      <c r="AG621" s="289"/>
      <c r="AN621" s="251"/>
      <c r="AO621" s="251"/>
      <c r="AP621" s="251"/>
      <c r="AQ621" s="251"/>
      <c r="AR621" s="251"/>
      <c r="AS621" s="251"/>
      <c r="AT621" s="251"/>
      <c r="AU621" s="251"/>
    </row>
    <row r="622" spans="3:64" ht="12.95" customHeight="1" x14ac:dyDescent="0.2">
      <c r="C622" s="207"/>
      <c r="D622" s="207"/>
      <c r="AA622" s="251"/>
      <c r="AB622" s="251"/>
      <c r="AC622" s="251"/>
      <c r="AD622" s="251"/>
      <c r="AE622" s="251"/>
      <c r="AF622" s="288"/>
      <c r="AG622" s="289"/>
      <c r="AN622" s="251"/>
      <c r="AO622" s="251"/>
      <c r="AP622" s="251"/>
      <c r="AQ622" s="251"/>
      <c r="AR622" s="251"/>
      <c r="AS622" s="251"/>
      <c r="AT622" s="251"/>
      <c r="AU622" s="251"/>
    </row>
    <row r="623" spans="3:64" ht="12.95" customHeight="1" x14ac:dyDescent="0.2">
      <c r="C623" s="207"/>
      <c r="D623" s="207"/>
      <c r="AA623" s="251"/>
      <c r="AB623" s="251"/>
      <c r="AC623" s="251"/>
      <c r="AD623" s="251"/>
      <c r="AE623" s="251"/>
      <c r="AF623" s="288"/>
      <c r="AG623" s="289"/>
      <c r="AN623" s="251"/>
      <c r="AO623" s="251"/>
      <c r="AP623" s="251"/>
      <c r="AQ623" s="251"/>
      <c r="AR623" s="251"/>
      <c r="AS623" s="251"/>
      <c r="AT623" s="251"/>
      <c r="AU623" s="251"/>
      <c r="AV623" s="251"/>
      <c r="AW623" s="251"/>
      <c r="AX623" s="251"/>
      <c r="AY623" s="251"/>
      <c r="AZ623" s="251"/>
      <c r="BA623" s="251"/>
      <c r="BB623" s="251"/>
      <c r="BC623" s="251"/>
      <c r="BD623" s="251"/>
      <c r="BE623" s="251"/>
      <c r="BF623" s="251"/>
      <c r="BG623" s="251"/>
      <c r="BH623" s="251"/>
      <c r="BI623" s="251"/>
      <c r="BJ623" s="251"/>
      <c r="BK623" s="251"/>
      <c r="BL623" s="251"/>
    </row>
    <row r="624" spans="3:64" ht="12.95" customHeight="1" x14ac:dyDescent="0.2">
      <c r="C624" s="207"/>
      <c r="D624" s="207"/>
      <c r="AA624" s="251"/>
      <c r="AB624" s="251"/>
      <c r="AC624" s="251"/>
      <c r="AD624" s="251"/>
      <c r="AE624" s="251"/>
      <c r="AF624" s="288"/>
      <c r="AG624" s="289"/>
      <c r="AN624" s="251"/>
      <c r="AO624" s="251"/>
      <c r="AP624" s="251"/>
      <c r="AQ624" s="251"/>
      <c r="AR624" s="251"/>
      <c r="AS624" s="251"/>
      <c r="AT624" s="251"/>
      <c r="AU624" s="251"/>
    </row>
    <row r="625" spans="3:48" ht="12.95" customHeight="1" x14ac:dyDescent="0.2">
      <c r="C625" s="207"/>
      <c r="D625" s="207"/>
      <c r="AA625" s="251"/>
      <c r="AB625" s="251"/>
      <c r="AC625" s="251"/>
      <c r="AD625" s="251"/>
      <c r="AE625" s="251"/>
      <c r="AF625" s="288"/>
      <c r="AG625" s="289"/>
      <c r="AN625" s="251"/>
      <c r="AO625" s="251"/>
      <c r="AP625" s="251"/>
      <c r="AQ625" s="251"/>
      <c r="AR625" s="251"/>
      <c r="AS625" s="251"/>
      <c r="AT625" s="251"/>
      <c r="AU625" s="251"/>
    </row>
    <row r="626" spans="3:48" ht="12.95" customHeight="1" x14ac:dyDescent="0.2">
      <c r="C626" s="207"/>
      <c r="D626" s="207"/>
      <c r="AA626" s="251"/>
      <c r="AB626" s="251"/>
      <c r="AC626" s="251"/>
      <c r="AD626" s="251"/>
      <c r="AE626" s="251"/>
      <c r="AF626" s="288"/>
      <c r="AG626" s="289"/>
      <c r="AN626" s="251"/>
      <c r="AO626" s="251"/>
      <c r="AP626" s="251"/>
      <c r="AQ626" s="251"/>
      <c r="AR626" s="251"/>
      <c r="AS626" s="251"/>
      <c r="AT626" s="251"/>
      <c r="AU626" s="251"/>
    </row>
    <row r="627" spans="3:48" ht="12.95" customHeight="1" x14ac:dyDescent="0.2">
      <c r="C627" s="207"/>
      <c r="D627" s="207"/>
      <c r="AA627" s="251"/>
      <c r="AB627" s="251"/>
      <c r="AC627" s="251"/>
      <c r="AD627" s="251"/>
      <c r="AE627" s="251"/>
      <c r="AF627" s="288"/>
      <c r="AG627" s="289"/>
      <c r="AN627" s="251"/>
      <c r="AO627" s="251"/>
      <c r="AP627" s="251"/>
      <c r="AQ627" s="251"/>
      <c r="AR627" s="251"/>
      <c r="AS627" s="251"/>
      <c r="AT627" s="251"/>
      <c r="AU627" s="251"/>
    </row>
    <row r="628" spans="3:48" ht="12.95" customHeight="1" x14ac:dyDescent="0.2">
      <c r="C628" s="207"/>
      <c r="D628" s="207"/>
      <c r="AA628" s="251"/>
      <c r="AB628" s="251"/>
      <c r="AC628" s="251"/>
      <c r="AD628" s="251"/>
      <c r="AE628" s="251"/>
      <c r="AF628" s="288"/>
      <c r="AG628" s="289"/>
      <c r="AN628" s="251"/>
      <c r="AO628" s="251"/>
      <c r="AP628" s="251"/>
      <c r="AQ628" s="251"/>
      <c r="AR628" s="251"/>
      <c r="AS628" s="251"/>
      <c r="AT628" s="251"/>
      <c r="AU628" s="251"/>
    </row>
    <row r="629" spans="3:48" ht="12.95" customHeight="1" x14ac:dyDescent="0.2">
      <c r="C629" s="207"/>
      <c r="D629" s="207"/>
      <c r="AA629" s="251"/>
      <c r="AB629" s="251"/>
      <c r="AC629" s="251"/>
      <c r="AD629" s="251"/>
      <c r="AE629" s="251"/>
      <c r="AF629" s="288"/>
      <c r="AG629" s="289"/>
      <c r="AN629" s="251"/>
      <c r="AO629" s="251"/>
      <c r="AP629" s="251"/>
      <c r="AQ629" s="251"/>
      <c r="AR629" s="251"/>
      <c r="AS629" s="251"/>
      <c r="AT629" s="251"/>
      <c r="AU629" s="251"/>
    </row>
    <row r="630" spans="3:48" ht="12.95" customHeight="1" x14ac:dyDescent="0.2">
      <c r="C630" s="207"/>
      <c r="D630" s="207"/>
      <c r="AA630" s="251"/>
      <c r="AB630" s="251"/>
      <c r="AC630" s="251"/>
      <c r="AD630" s="251"/>
      <c r="AE630" s="251"/>
      <c r="AF630" s="288"/>
      <c r="AG630" s="289"/>
      <c r="AN630" s="251"/>
      <c r="AO630" s="251"/>
      <c r="AP630" s="251"/>
      <c r="AQ630" s="251"/>
      <c r="AR630" s="251"/>
      <c r="AS630" s="251"/>
      <c r="AT630" s="251"/>
      <c r="AU630" s="251"/>
    </row>
    <row r="631" spans="3:48" ht="12.95" customHeight="1" x14ac:dyDescent="0.2">
      <c r="C631" s="207"/>
      <c r="D631" s="207"/>
      <c r="AA631" s="251"/>
      <c r="AB631" s="251"/>
      <c r="AC631" s="251"/>
      <c r="AD631" s="251"/>
      <c r="AE631" s="251"/>
      <c r="AF631" s="288"/>
      <c r="AG631" s="289"/>
      <c r="AN631" s="251"/>
      <c r="AO631" s="251"/>
      <c r="AP631" s="251"/>
      <c r="AQ631" s="251"/>
      <c r="AR631" s="251"/>
      <c r="AS631" s="251"/>
      <c r="AT631" s="251"/>
      <c r="AU631" s="251"/>
    </row>
    <row r="632" spans="3:48" ht="12.95" customHeight="1" x14ac:dyDescent="0.2">
      <c r="C632" s="207"/>
      <c r="D632" s="207"/>
      <c r="AA632" s="251"/>
      <c r="AB632" s="251"/>
      <c r="AC632" s="251"/>
      <c r="AD632" s="251"/>
      <c r="AE632" s="251"/>
      <c r="AF632" s="288"/>
      <c r="AG632" s="289"/>
      <c r="AN632" s="251"/>
      <c r="AO632" s="251"/>
      <c r="AP632" s="251"/>
      <c r="AQ632" s="251"/>
      <c r="AR632" s="251"/>
      <c r="AS632" s="251"/>
      <c r="AT632" s="251"/>
      <c r="AU632" s="251"/>
    </row>
    <row r="633" spans="3:48" ht="12.95" customHeight="1" x14ac:dyDescent="0.2">
      <c r="C633" s="207"/>
      <c r="D633" s="207"/>
      <c r="AA633" s="251"/>
      <c r="AB633" s="251"/>
      <c r="AC633" s="251"/>
      <c r="AD633" s="251"/>
      <c r="AE633" s="251"/>
      <c r="AF633" s="288"/>
      <c r="AG633" s="289"/>
      <c r="AN633" s="251"/>
      <c r="AO633" s="251"/>
      <c r="AP633" s="251"/>
      <c r="AQ633" s="251"/>
      <c r="AR633" s="251"/>
      <c r="AS633" s="251"/>
      <c r="AT633" s="251"/>
      <c r="AU633" s="251"/>
    </row>
    <row r="634" spans="3:48" ht="12.95" customHeight="1" x14ac:dyDescent="0.2">
      <c r="C634" s="207"/>
      <c r="D634" s="207"/>
      <c r="AA634" s="251"/>
      <c r="AB634" s="251"/>
      <c r="AC634" s="251"/>
      <c r="AD634" s="251"/>
      <c r="AE634" s="251"/>
      <c r="AF634" s="288"/>
      <c r="AG634" s="289"/>
      <c r="AN634" s="251"/>
      <c r="AO634" s="251"/>
      <c r="AP634" s="251"/>
      <c r="AQ634" s="251"/>
      <c r="AR634" s="251"/>
      <c r="AS634" s="251"/>
      <c r="AT634" s="251"/>
      <c r="AU634" s="251"/>
    </row>
    <row r="635" spans="3:48" ht="12.95" customHeight="1" x14ac:dyDescent="0.2">
      <c r="C635" s="207"/>
      <c r="D635" s="207"/>
      <c r="AA635" s="251"/>
      <c r="AB635" s="251"/>
      <c r="AC635" s="251"/>
      <c r="AD635" s="251"/>
      <c r="AE635" s="251"/>
      <c r="AF635" s="288"/>
      <c r="AG635" s="289"/>
      <c r="AN635" s="251"/>
      <c r="AO635" s="251"/>
      <c r="AP635" s="251"/>
      <c r="AQ635" s="251"/>
      <c r="AR635" s="251"/>
      <c r="AS635" s="251"/>
      <c r="AT635" s="251"/>
      <c r="AU635" s="251"/>
    </row>
    <row r="636" spans="3:48" ht="12.95" customHeight="1" x14ac:dyDescent="0.2">
      <c r="C636" s="207"/>
      <c r="D636" s="207"/>
      <c r="AA636" s="251"/>
      <c r="AB636" s="251"/>
      <c r="AC636" s="251"/>
      <c r="AD636" s="251"/>
      <c r="AE636" s="251"/>
      <c r="AF636" s="288"/>
      <c r="AG636" s="289"/>
      <c r="AN636" s="251"/>
      <c r="AO636" s="251"/>
      <c r="AP636" s="251"/>
      <c r="AQ636" s="251"/>
      <c r="AR636" s="251"/>
      <c r="AS636" s="251"/>
      <c r="AT636" s="251"/>
      <c r="AU636" s="251"/>
    </row>
    <row r="637" spans="3:48" ht="12.95" customHeight="1" x14ac:dyDescent="0.2">
      <c r="C637" s="207"/>
      <c r="D637" s="207"/>
      <c r="AA637" s="251"/>
      <c r="AB637" s="251"/>
      <c r="AC637" s="251"/>
      <c r="AD637" s="251"/>
      <c r="AE637" s="251"/>
      <c r="AF637" s="288"/>
      <c r="AG637" s="289"/>
      <c r="AN637" s="251"/>
      <c r="AO637" s="251"/>
      <c r="AP637" s="251"/>
      <c r="AQ637" s="251"/>
      <c r="AR637" s="251"/>
      <c r="AS637" s="251"/>
      <c r="AT637" s="251"/>
      <c r="AU637" s="251"/>
      <c r="AV637" s="251"/>
    </row>
    <row r="638" spans="3:48" ht="12.95" customHeight="1" x14ac:dyDescent="0.2">
      <c r="C638" s="207"/>
      <c r="D638" s="207"/>
      <c r="AA638" s="251"/>
      <c r="AB638" s="251"/>
      <c r="AC638" s="251"/>
      <c r="AD638" s="251"/>
      <c r="AE638" s="251"/>
      <c r="AF638" s="288"/>
      <c r="AG638" s="289"/>
      <c r="AN638" s="251"/>
      <c r="AO638" s="251"/>
      <c r="AP638" s="251"/>
      <c r="AQ638" s="251"/>
      <c r="AR638" s="251"/>
      <c r="AS638" s="251"/>
      <c r="AT638" s="251"/>
      <c r="AU638" s="251"/>
    </row>
    <row r="639" spans="3:48" ht="12.95" customHeight="1" x14ac:dyDescent="0.2">
      <c r="C639" s="207"/>
      <c r="D639" s="207"/>
      <c r="AA639" s="251"/>
      <c r="AB639" s="251"/>
      <c r="AC639" s="251"/>
      <c r="AD639" s="251"/>
      <c r="AE639" s="251"/>
      <c r="AF639" s="288"/>
      <c r="AG639" s="289"/>
      <c r="AN639" s="251"/>
      <c r="AO639" s="251"/>
      <c r="AP639" s="251"/>
      <c r="AQ639" s="251"/>
      <c r="AR639" s="251"/>
      <c r="AS639" s="251"/>
      <c r="AT639" s="251"/>
      <c r="AU639" s="251"/>
    </row>
    <row r="640" spans="3:48" ht="12.95" customHeight="1" x14ac:dyDescent="0.2">
      <c r="C640" s="207"/>
      <c r="D640" s="207"/>
      <c r="AA640" s="251"/>
      <c r="AB640" s="251"/>
      <c r="AC640" s="251"/>
      <c r="AD640" s="251"/>
      <c r="AE640" s="251"/>
      <c r="AF640" s="288"/>
      <c r="AG640" s="289"/>
      <c r="AN640" s="251"/>
      <c r="AO640" s="251"/>
      <c r="AP640" s="251"/>
      <c r="AQ640" s="251"/>
      <c r="AR640" s="251"/>
      <c r="AS640" s="251"/>
      <c r="AT640" s="251"/>
      <c r="AU640" s="251"/>
    </row>
    <row r="641" spans="3:64" ht="12.95" customHeight="1" x14ac:dyDescent="0.2">
      <c r="C641" s="207"/>
      <c r="D641" s="207"/>
      <c r="AA641" s="251"/>
      <c r="AB641" s="251"/>
      <c r="AC641" s="251"/>
      <c r="AD641" s="251"/>
      <c r="AE641" s="251"/>
      <c r="AF641" s="288"/>
      <c r="AG641" s="289"/>
      <c r="AN641" s="251"/>
      <c r="AO641" s="251"/>
      <c r="AP641" s="251"/>
      <c r="AQ641" s="251"/>
      <c r="AR641" s="251"/>
      <c r="AS641" s="251"/>
      <c r="AT641" s="251"/>
      <c r="AU641" s="251"/>
    </row>
    <row r="642" spans="3:64" ht="12.95" customHeight="1" x14ac:dyDescent="0.2">
      <c r="C642" s="207"/>
      <c r="D642" s="207"/>
      <c r="AA642" s="251"/>
      <c r="AB642" s="251"/>
      <c r="AC642" s="251"/>
      <c r="AD642" s="251"/>
      <c r="AE642" s="251"/>
      <c r="AF642" s="288"/>
      <c r="AG642" s="289"/>
      <c r="AN642" s="251"/>
      <c r="AO642" s="251"/>
      <c r="AP642" s="251"/>
      <c r="AQ642" s="251"/>
      <c r="AR642" s="251"/>
      <c r="AS642" s="251"/>
      <c r="AT642" s="251"/>
      <c r="AU642" s="251"/>
    </row>
    <row r="643" spans="3:64" ht="12.95" customHeight="1" x14ac:dyDescent="0.2">
      <c r="C643" s="207"/>
      <c r="D643" s="207"/>
      <c r="AA643" s="251"/>
      <c r="AB643" s="251"/>
      <c r="AC643" s="251"/>
      <c r="AD643" s="251"/>
      <c r="AE643" s="251"/>
      <c r="AF643" s="288"/>
      <c r="AG643" s="289"/>
      <c r="AN643" s="251"/>
      <c r="AO643" s="251"/>
      <c r="AP643" s="251"/>
      <c r="AQ643" s="251"/>
      <c r="AR643" s="251"/>
      <c r="AS643" s="251"/>
      <c r="AT643" s="251"/>
      <c r="AU643" s="251"/>
    </row>
    <row r="644" spans="3:64" ht="12.95" customHeight="1" x14ac:dyDescent="0.2">
      <c r="C644" s="207"/>
      <c r="D644" s="207"/>
      <c r="AA644" s="251"/>
      <c r="AB644" s="251"/>
      <c r="AC644" s="251"/>
      <c r="AD644" s="251"/>
      <c r="AE644" s="251"/>
      <c r="AF644" s="288"/>
      <c r="AG644" s="289"/>
      <c r="AN644" s="251"/>
      <c r="AO644" s="251"/>
      <c r="AP644" s="251"/>
      <c r="AQ644" s="251"/>
      <c r="AR644" s="251"/>
      <c r="AS644" s="251"/>
      <c r="AT644" s="251"/>
      <c r="AU644" s="251"/>
    </row>
    <row r="645" spans="3:64" ht="12.95" customHeight="1" x14ac:dyDescent="0.2">
      <c r="C645" s="207"/>
      <c r="D645" s="207"/>
      <c r="AA645" s="251"/>
      <c r="AB645" s="251"/>
      <c r="AC645" s="251"/>
      <c r="AD645" s="251"/>
      <c r="AE645" s="251"/>
      <c r="AF645" s="288"/>
      <c r="AG645" s="289"/>
      <c r="AN645" s="251"/>
      <c r="AO645" s="251"/>
      <c r="AP645" s="251"/>
      <c r="AQ645" s="251"/>
      <c r="AR645" s="251"/>
      <c r="AS645" s="251"/>
      <c r="AT645" s="251"/>
      <c r="AU645" s="251"/>
    </row>
    <row r="646" spans="3:64" ht="12.95" customHeight="1" x14ac:dyDescent="0.2">
      <c r="C646" s="207"/>
      <c r="D646" s="207"/>
      <c r="AA646" s="251"/>
      <c r="AB646" s="251"/>
      <c r="AC646" s="251"/>
      <c r="AD646" s="251"/>
      <c r="AE646" s="251"/>
      <c r="AF646" s="288"/>
      <c r="AG646" s="289"/>
      <c r="AN646" s="251"/>
      <c r="AO646" s="251"/>
      <c r="AP646" s="251"/>
      <c r="AQ646" s="251"/>
      <c r="AR646" s="251"/>
      <c r="AS646" s="251"/>
      <c r="AT646" s="251"/>
      <c r="AU646" s="251"/>
    </row>
    <row r="647" spans="3:64" ht="12.95" customHeight="1" x14ac:dyDescent="0.2">
      <c r="C647" s="207"/>
      <c r="D647" s="207"/>
      <c r="AA647" s="251"/>
      <c r="AB647" s="251"/>
      <c r="AC647" s="251"/>
      <c r="AD647" s="251"/>
      <c r="AE647" s="251"/>
      <c r="AF647" s="288"/>
      <c r="AG647" s="289"/>
      <c r="AN647" s="251"/>
      <c r="AO647" s="251"/>
      <c r="AP647" s="251"/>
      <c r="AQ647" s="251"/>
      <c r="AR647" s="251"/>
      <c r="AS647" s="251"/>
      <c r="AT647" s="251"/>
      <c r="AU647" s="251"/>
    </row>
    <row r="648" spans="3:64" ht="12.95" customHeight="1" x14ac:dyDescent="0.2">
      <c r="C648" s="207"/>
      <c r="D648" s="207"/>
      <c r="AA648" s="251"/>
      <c r="AB648" s="251"/>
      <c r="AC648" s="251"/>
      <c r="AD648" s="251"/>
      <c r="AE648" s="251"/>
      <c r="AF648" s="288"/>
      <c r="AG648" s="289"/>
      <c r="AN648" s="251"/>
      <c r="AO648" s="251"/>
      <c r="AP648" s="251"/>
      <c r="AQ648" s="251"/>
      <c r="AR648" s="251"/>
      <c r="AS648" s="251"/>
      <c r="AT648" s="251"/>
      <c r="AU648" s="251"/>
    </row>
    <row r="649" spans="3:64" ht="12.95" customHeight="1" x14ac:dyDescent="0.2">
      <c r="C649" s="207"/>
      <c r="D649" s="207"/>
      <c r="AA649" s="251"/>
      <c r="AB649" s="251"/>
      <c r="AC649" s="251"/>
      <c r="AD649" s="251"/>
      <c r="AE649" s="251"/>
      <c r="AF649" s="288"/>
      <c r="AG649" s="289"/>
      <c r="AN649" s="251"/>
      <c r="AO649" s="251"/>
      <c r="AP649" s="251"/>
      <c r="AQ649" s="251"/>
      <c r="AR649" s="251"/>
      <c r="AS649" s="251"/>
      <c r="AT649" s="251"/>
      <c r="AU649" s="251"/>
    </row>
    <row r="650" spans="3:64" ht="12.95" customHeight="1" x14ac:dyDescent="0.2">
      <c r="C650" s="207"/>
      <c r="D650" s="207"/>
      <c r="AA650" s="251"/>
      <c r="AB650" s="251"/>
      <c r="AC650" s="251"/>
      <c r="AD650" s="251"/>
      <c r="AE650" s="251"/>
      <c r="AF650" s="288"/>
      <c r="AG650" s="289"/>
      <c r="AN650" s="251"/>
      <c r="AO650" s="251"/>
      <c r="AP650" s="251"/>
      <c r="AQ650" s="251"/>
      <c r="AR650" s="251"/>
      <c r="AS650" s="251"/>
      <c r="AT650" s="251"/>
      <c r="AU650" s="251"/>
    </row>
    <row r="651" spans="3:64" ht="12.95" customHeight="1" x14ac:dyDescent="0.2">
      <c r="C651" s="207"/>
      <c r="D651" s="207"/>
      <c r="AA651" s="251"/>
      <c r="AB651" s="251"/>
      <c r="AC651" s="251"/>
      <c r="AD651" s="251"/>
      <c r="AE651" s="251"/>
      <c r="AF651" s="288"/>
      <c r="AG651" s="289"/>
      <c r="AN651" s="251"/>
      <c r="AO651" s="251"/>
      <c r="AP651" s="251"/>
      <c r="AQ651" s="251"/>
      <c r="AR651" s="251"/>
      <c r="AS651" s="251"/>
      <c r="AT651" s="251"/>
      <c r="AU651" s="251"/>
    </row>
    <row r="652" spans="3:64" ht="12.95" customHeight="1" x14ac:dyDescent="0.2">
      <c r="C652" s="207"/>
      <c r="D652" s="207"/>
      <c r="AA652" s="251"/>
      <c r="AB652" s="251"/>
      <c r="AC652" s="251"/>
      <c r="AD652" s="251"/>
      <c r="AE652" s="251"/>
      <c r="AF652" s="288"/>
      <c r="AG652" s="289"/>
      <c r="AN652" s="251"/>
      <c r="AO652" s="251"/>
      <c r="AP652" s="251"/>
      <c r="AQ652" s="251"/>
      <c r="AR652" s="251"/>
      <c r="AS652" s="251"/>
      <c r="AT652" s="251"/>
      <c r="AU652" s="251"/>
    </row>
    <row r="653" spans="3:64" ht="12.95" customHeight="1" x14ac:dyDescent="0.2">
      <c r="C653" s="207"/>
      <c r="D653" s="207"/>
      <c r="AA653" s="251"/>
      <c r="AB653" s="251"/>
      <c r="AC653" s="251"/>
      <c r="AD653" s="251"/>
      <c r="AE653" s="251"/>
      <c r="AF653" s="288"/>
      <c r="AG653" s="289"/>
      <c r="AN653" s="251"/>
      <c r="AO653" s="251"/>
      <c r="AP653" s="251"/>
      <c r="AQ653" s="251"/>
      <c r="AR653" s="251"/>
      <c r="AS653" s="251"/>
      <c r="AT653" s="251"/>
      <c r="AU653" s="251"/>
    </row>
    <row r="654" spans="3:64" ht="12.95" customHeight="1" x14ac:dyDescent="0.2">
      <c r="C654" s="207"/>
      <c r="D654" s="207"/>
      <c r="AA654" s="251"/>
      <c r="AB654" s="251"/>
      <c r="AC654" s="251"/>
      <c r="AD654" s="251"/>
      <c r="AE654" s="251"/>
      <c r="AF654" s="288"/>
      <c r="AG654" s="289"/>
      <c r="AN654" s="251"/>
      <c r="AO654" s="251"/>
      <c r="AP654" s="251"/>
      <c r="AQ654" s="251"/>
      <c r="AR654" s="251"/>
      <c r="AS654" s="251"/>
      <c r="AT654" s="251"/>
      <c r="AU654" s="251"/>
    </row>
    <row r="655" spans="3:64" ht="12.95" customHeight="1" x14ac:dyDescent="0.2">
      <c r="C655" s="207"/>
      <c r="D655" s="207"/>
      <c r="AA655" s="251"/>
      <c r="AB655" s="251"/>
      <c r="AC655" s="251"/>
      <c r="AD655" s="251"/>
      <c r="AE655" s="251"/>
      <c r="AF655" s="288"/>
      <c r="AG655" s="289"/>
      <c r="AN655" s="251"/>
      <c r="AO655" s="251"/>
      <c r="AP655" s="251"/>
      <c r="AQ655" s="251"/>
      <c r="AR655" s="251"/>
      <c r="AS655" s="251"/>
      <c r="AT655" s="251"/>
      <c r="AU655" s="251"/>
    </row>
    <row r="656" spans="3:64" ht="12.95" customHeight="1" x14ac:dyDescent="0.2">
      <c r="C656" s="207"/>
      <c r="D656" s="207"/>
      <c r="AA656" s="251"/>
      <c r="AB656" s="251"/>
      <c r="AC656" s="251"/>
      <c r="AD656" s="251"/>
      <c r="AE656" s="251"/>
      <c r="AF656" s="288"/>
      <c r="AG656" s="289"/>
      <c r="AN656" s="251"/>
      <c r="AO656" s="251"/>
      <c r="AP656" s="251"/>
      <c r="AQ656" s="251"/>
      <c r="AR656" s="251"/>
      <c r="AS656" s="251"/>
      <c r="AT656" s="251"/>
      <c r="AU656" s="251"/>
      <c r="AV656" s="251"/>
      <c r="AW656" s="251"/>
      <c r="AX656" s="251"/>
      <c r="AY656" s="251"/>
      <c r="AZ656" s="251"/>
      <c r="BA656" s="251"/>
      <c r="BB656" s="251"/>
      <c r="BC656" s="251"/>
      <c r="BD656" s="251"/>
      <c r="BE656" s="251"/>
      <c r="BF656" s="251"/>
      <c r="BG656" s="251"/>
      <c r="BH656" s="251"/>
      <c r="BI656" s="251"/>
      <c r="BJ656" s="251"/>
      <c r="BK656" s="251"/>
      <c r="BL656" s="251"/>
    </row>
    <row r="657" spans="3:64" ht="12.95" customHeight="1" x14ac:dyDescent="0.2">
      <c r="C657" s="207"/>
      <c r="D657" s="207"/>
      <c r="AA657" s="251"/>
      <c r="AB657" s="251"/>
      <c r="AC657" s="251"/>
      <c r="AD657" s="251"/>
      <c r="AE657" s="251"/>
      <c r="AF657" s="288"/>
      <c r="AG657" s="289"/>
      <c r="AN657" s="251"/>
      <c r="AO657" s="251"/>
      <c r="AP657" s="251"/>
      <c r="AQ657" s="251"/>
      <c r="AR657" s="251"/>
      <c r="AS657" s="251"/>
      <c r="AT657" s="251"/>
      <c r="AU657" s="251"/>
    </row>
    <row r="658" spans="3:64" ht="12.95" customHeight="1" x14ac:dyDescent="0.2">
      <c r="C658" s="207"/>
      <c r="D658" s="207"/>
      <c r="AA658" s="251"/>
      <c r="AB658" s="251"/>
      <c r="AC658" s="251"/>
      <c r="AD658" s="251"/>
      <c r="AE658" s="251"/>
      <c r="AF658" s="288"/>
      <c r="AG658" s="289"/>
      <c r="AN658" s="251"/>
      <c r="AO658" s="251"/>
      <c r="AP658" s="251"/>
      <c r="AQ658" s="251"/>
      <c r="AR658" s="251"/>
      <c r="AS658" s="251"/>
      <c r="AT658" s="251"/>
      <c r="AU658" s="251"/>
    </row>
    <row r="659" spans="3:64" ht="12.95" customHeight="1" x14ac:dyDescent="0.2">
      <c r="C659" s="207"/>
      <c r="D659" s="207"/>
      <c r="AA659" s="251"/>
      <c r="AB659" s="251"/>
      <c r="AC659" s="251"/>
      <c r="AD659" s="251"/>
      <c r="AE659" s="251"/>
      <c r="AF659" s="288"/>
      <c r="AG659" s="289"/>
      <c r="AN659" s="251"/>
      <c r="AO659" s="251"/>
      <c r="AP659" s="251"/>
      <c r="AQ659" s="251"/>
      <c r="AR659" s="251"/>
      <c r="AS659" s="251"/>
      <c r="AT659" s="251"/>
      <c r="AU659" s="251"/>
    </row>
    <row r="660" spans="3:64" ht="12.95" customHeight="1" x14ac:dyDescent="0.2">
      <c r="C660" s="207"/>
      <c r="D660" s="207"/>
      <c r="AA660" s="251"/>
      <c r="AB660" s="251"/>
      <c r="AC660" s="251"/>
      <c r="AD660" s="251"/>
      <c r="AE660" s="251"/>
      <c r="AF660" s="288"/>
      <c r="AG660" s="289"/>
      <c r="AN660" s="251"/>
      <c r="AO660" s="251"/>
      <c r="AP660" s="251"/>
      <c r="AQ660" s="251"/>
      <c r="AR660" s="251"/>
      <c r="AS660" s="251"/>
      <c r="AT660" s="251"/>
      <c r="AU660" s="251"/>
    </row>
    <row r="661" spans="3:64" ht="12.95" customHeight="1" x14ac:dyDescent="0.2">
      <c r="C661" s="207"/>
      <c r="D661" s="207"/>
      <c r="AA661" s="251"/>
      <c r="AB661" s="251"/>
      <c r="AC661" s="251"/>
      <c r="AD661" s="251"/>
      <c r="AE661" s="251"/>
      <c r="AF661" s="288"/>
      <c r="AG661" s="289"/>
      <c r="AN661" s="251"/>
      <c r="AO661" s="251"/>
      <c r="AP661" s="251"/>
      <c r="AQ661" s="251"/>
      <c r="AR661" s="251"/>
      <c r="AS661" s="251"/>
      <c r="AT661" s="251"/>
      <c r="AU661" s="251"/>
      <c r="AV661" s="251"/>
      <c r="AW661" s="251"/>
      <c r="AX661" s="251"/>
      <c r="AY661" s="251"/>
      <c r="AZ661" s="251"/>
      <c r="BA661" s="251"/>
      <c r="BB661" s="251"/>
      <c r="BC661" s="251"/>
      <c r="BD661" s="251"/>
      <c r="BE661" s="251"/>
      <c r="BF661" s="251"/>
      <c r="BG661" s="251"/>
      <c r="BH661" s="251"/>
      <c r="BI661" s="251"/>
      <c r="BJ661" s="251"/>
      <c r="BK661" s="251"/>
      <c r="BL661" s="251"/>
    </row>
    <row r="662" spans="3:64" ht="12.95" customHeight="1" x14ac:dyDescent="0.2">
      <c r="C662" s="207"/>
      <c r="D662" s="207"/>
      <c r="AA662" s="251"/>
      <c r="AB662" s="251"/>
      <c r="AC662" s="251"/>
      <c r="AD662" s="251"/>
      <c r="AE662" s="251"/>
      <c r="AF662" s="288"/>
      <c r="AG662" s="289"/>
      <c r="AN662" s="251"/>
      <c r="AO662" s="251"/>
      <c r="AP662" s="251"/>
      <c r="AQ662" s="251"/>
      <c r="AR662" s="251"/>
      <c r="AS662" s="251"/>
      <c r="AT662" s="251"/>
      <c r="AU662" s="251"/>
    </row>
    <row r="663" spans="3:64" ht="12.95" customHeight="1" x14ac:dyDescent="0.2">
      <c r="C663" s="207"/>
      <c r="D663" s="207"/>
      <c r="AA663" s="251"/>
      <c r="AB663" s="251"/>
      <c r="AC663" s="251"/>
      <c r="AD663" s="251"/>
      <c r="AE663" s="251"/>
      <c r="AF663" s="288"/>
      <c r="AG663" s="289"/>
      <c r="AN663" s="251"/>
      <c r="AO663" s="251"/>
      <c r="AP663" s="251"/>
      <c r="AQ663" s="251"/>
      <c r="AR663" s="251"/>
      <c r="AS663" s="251"/>
      <c r="AT663" s="251"/>
      <c r="AU663" s="251"/>
    </row>
    <row r="664" spans="3:64" ht="12.95" customHeight="1" x14ac:dyDescent="0.2">
      <c r="C664" s="207"/>
      <c r="D664" s="207"/>
      <c r="AA664" s="251"/>
      <c r="AB664" s="251"/>
      <c r="AC664" s="251"/>
      <c r="AD664" s="251"/>
      <c r="AE664" s="251"/>
      <c r="AF664" s="288"/>
      <c r="AG664" s="289"/>
      <c r="AN664" s="251"/>
      <c r="AO664" s="251"/>
      <c r="AP664" s="251"/>
      <c r="AQ664" s="251"/>
      <c r="AR664" s="251"/>
      <c r="AS664" s="251"/>
      <c r="AT664" s="251"/>
      <c r="AU664" s="251"/>
    </row>
    <row r="665" spans="3:64" ht="12.95" customHeight="1" x14ac:dyDescent="0.2">
      <c r="C665" s="207"/>
      <c r="D665" s="207"/>
      <c r="AA665" s="251"/>
      <c r="AB665" s="251"/>
      <c r="AC665" s="251"/>
      <c r="AD665" s="251"/>
      <c r="AE665" s="251"/>
      <c r="AF665" s="288"/>
      <c r="AG665" s="289"/>
      <c r="AN665" s="251"/>
      <c r="AO665" s="251"/>
      <c r="AP665" s="251"/>
      <c r="AQ665" s="251"/>
      <c r="AR665" s="251"/>
      <c r="AS665" s="251"/>
      <c r="AT665" s="251"/>
      <c r="AU665" s="251"/>
    </row>
    <row r="666" spans="3:64" ht="12.95" customHeight="1" x14ac:dyDescent="0.2">
      <c r="C666" s="207"/>
      <c r="D666" s="207"/>
      <c r="AA666" s="251"/>
      <c r="AB666" s="251"/>
      <c r="AC666" s="251"/>
      <c r="AD666" s="251"/>
      <c r="AE666" s="251"/>
      <c r="AF666" s="288"/>
      <c r="AG666" s="289"/>
      <c r="AN666" s="251"/>
      <c r="AO666" s="251"/>
      <c r="AP666" s="251"/>
      <c r="AQ666" s="251"/>
      <c r="AR666" s="251"/>
      <c r="AS666" s="251"/>
      <c r="AT666" s="251"/>
      <c r="AU666" s="251"/>
      <c r="AV666" s="251"/>
      <c r="AX666" s="251"/>
    </row>
    <row r="667" spans="3:64" ht="12.95" customHeight="1" x14ac:dyDescent="0.2">
      <c r="C667" s="207"/>
      <c r="D667" s="207"/>
      <c r="AA667" s="251"/>
      <c r="AB667" s="251"/>
      <c r="AC667" s="251"/>
      <c r="AD667" s="251"/>
      <c r="AE667" s="251"/>
      <c r="AF667" s="288"/>
      <c r="AG667" s="289"/>
      <c r="AN667" s="251"/>
      <c r="AO667" s="251"/>
      <c r="AP667" s="251"/>
      <c r="AQ667" s="251"/>
      <c r="AR667" s="251"/>
      <c r="AS667" s="251"/>
      <c r="AT667" s="251"/>
      <c r="AU667" s="251"/>
    </row>
    <row r="668" spans="3:64" ht="12.95" customHeight="1" x14ac:dyDescent="0.2">
      <c r="C668" s="207"/>
      <c r="D668" s="207"/>
      <c r="AA668" s="251"/>
      <c r="AB668" s="251"/>
      <c r="AC668" s="251"/>
      <c r="AD668" s="251"/>
      <c r="AE668" s="251"/>
      <c r="AF668" s="288"/>
      <c r="AG668" s="289"/>
      <c r="AN668" s="251"/>
      <c r="AO668" s="251"/>
      <c r="AP668" s="251"/>
      <c r="AQ668" s="251"/>
      <c r="AR668" s="251"/>
      <c r="AS668" s="251"/>
      <c r="AT668" s="251"/>
      <c r="AU668" s="251"/>
    </row>
    <row r="669" spans="3:64" ht="12.95" customHeight="1" x14ac:dyDescent="0.2">
      <c r="C669" s="207"/>
      <c r="D669" s="207"/>
      <c r="AA669" s="251"/>
      <c r="AB669" s="251"/>
      <c r="AC669" s="251"/>
      <c r="AD669" s="251"/>
      <c r="AE669" s="251"/>
      <c r="AF669" s="288"/>
      <c r="AG669" s="289"/>
      <c r="AN669" s="251"/>
      <c r="AO669" s="251"/>
      <c r="AP669" s="251"/>
      <c r="AQ669" s="251"/>
      <c r="AR669" s="251"/>
      <c r="AS669" s="251"/>
      <c r="AT669" s="251"/>
      <c r="AU669" s="251"/>
    </row>
    <row r="670" spans="3:64" ht="12.95" customHeight="1" x14ac:dyDescent="0.2">
      <c r="C670" s="207"/>
      <c r="D670" s="207"/>
      <c r="AA670" s="251"/>
      <c r="AB670" s="251"/>
      <c r="AC670" s="251"/>
      <c r="AD670" s="251"/>
      <c r="AE670" s="251"/>
      <c r="AF670" s="288"/>
      <c r="AG670" s="289"/>
      <c r="AN670" s="251"/>
      <c r="AO670" s="251"/>
      <c r="AP670" s="251"/>
      <c r="AQ670" s="251"/>
      <c r="AR670" s="251"/>
      <c r="AS670" s="251"/>
      <c r="AT670" s="251"/>
      <c r="AU670" s="251"/>
    </row>
    <row r="671" spans="3:64" ht="12.95" customHeight="1" x14ac:dyDescent="0.2">
      <c r="C671" s="207"/>
      <c r="D671" s="207"/>
      <c r="AA671" s="251"/>
      <c r="AB671" s="251"/>
      <c r="AC671" s="251"/>
      <c r="AD671" s="251"/>
      <c r="AE671" s="251"/>
      <c r="AF671" s="288"/>
      <c r="AG671" s="289"/>
      <c r="AN671" s="251"/>
      <c r="AO671" s="251"/>
      <c r="AP671" s="251"/>
      <c r="AQ671" s="251"/>
      <c r="AR671" s="251"/>
      <c r="AS671" s="251"/>
      <c r="AT671" s="251"/>
      <c r="AU671" s="251"/>
    </row>
    <row r="672" spans="3:64" ht="12.95" customHeight="1" x14ac:dyDescent="0.2">
      <c r="C672" s="207"/>
      <c r="D672" s="207"/>
      <c r="AA672" s="251"/>
      <c r="AB672" s="251"/>
      <c r="AC672" s="251"/>
      <c r="AD672" s="251"/>
      <c r="AE672" s="251"/>
      <c r="AF672" s="288"/>
      <c r="AG672" s="289"/>
      <c r="AN672" s="251"/>
      <c r="AO672" s="251"/>
      <c r="AP672" s="251"/>
      <c r="AQ672" s="251"/>
      <c r="AR672" s="251"/>
      <c r="AS672" s="251"/>
      <c r="AT672" s="251"/>
      <c r="AU672" s="251"/>
    </row>
    <row r="673" spans="3:64" ht="12.95" customHeight="1" x14ac:dyDescent="0.2">
      <c r="C673" s="207"/>
      <c r="D673" s="207"/>
      <c r="AA673" s="251"/>
      <c r="AB673" s="251"/>
      <c r="AC673" s="251"/>
      <c r="AD673" s="251"/>
      <c r="AE673" s="251"/>
      <c r="AF673" s="288"/>
      <c r="AG673" s="289"/>
      <c r="AN673" s="251"/>
      <c r="AO673" s="251"/>
      <c r="AP673" s="251"/>
      <c r="AQ673" s="251"/>
      <c r="AR673" s="251"/>
      <c r="AS673" s="251"/>
      <c r="AT673" s="251"/>
      <c r="AU673" s="251"/>
    </row>
    <row r="674" spans="3:64" ht="12.95" customHeight="1" x14ac:dyDescent="0.2">
      <c r="C674" s="207"/>
      <c r="D674" s="207"/>
      <c r="AA674" s="251"/>
      <c r="AB674" s="251"/>
      <c r="AC674" s="251"/>
      <c r="AD674" s="251"/>
      <c r="AE674" s="251"/>
      <c r="AF674" s="288"/>
      <c r="AG674" s="289"/>
      <c r="AN674" s="251"/>
      <c r="AO674" s="251"/>
      <c r="AP674" s="251"/>
      <c r="AQ674" s="251"/>
      <c r="AR674" s="251"/>
      <c r="AS674" s="251"/>
      <c r="AT674" s="251"/>
      <c r="AU674" s="251"/>
    </row>
    <row r="675" spans="3:64" ht="12.95" customHeight="1" x14ac:dyDescent="0.2">
      <c r="C675" s="207"/>
      <c r="D675" s="207"/>
      <c r="AA675" s="251"/>
      <c r="AB675" s="251"/>
      <c r="AC675" s="251"/>
      <c r="AD675" s="251"/>
      <c r="AE675" s="251"/>
      <c r="AF675" s="288"/>
      <c r="AG675" s="289"/>
      <c r="AN675" s="251"/>
      <c r="AO675" s="251"/>
      <c r="AP675" s="251"/>
      <c r="AQ675" s="251"/>
      <c r="AR675" s="251"/>
      <c r="AS675" s="251"/>
      <c r="AT675" s="251"/>
      <c r="AU675" s="251"/>
    </row>
    <row r="676" spans="3:64" ht="12.95" customHeight="1" x14ac:dyDescent="0.2">
      <c r="C676" s="207"/>
      <c r="D676" s="207"/>
      <c r="AA676" s="251"/>
      <c r="AB676" s="251"/>
      <c r="AC676" s="251"/>
      <c r="AD676" s="251"/>
      <c r="AE676" s="251"/>
      <c r="AF676" s="288"/>
      <c r="AG676" s="289"/>
      <c r="AN676" s="251"/>
      <c r="AO676" s="251"/>
      <c r="AP676" s="251"/>
      <c r="AQ676" s="251"/>
      <c r="AR676" s="251"/>
      <c r="AS676" s="251"/>
      <c r="AT676" s="251"/>
      <c r="AU676" s="251"/>
    </row>
    <row r="677" spans="3:64" ht="12.95" customHeight="1" x14ac:dyDescent="0.2">
      <c r="C677" s="207"/>
      <c r="D677" s="207"/>
      <c r="AA677" s="251"/>
      <c r="AB677" s="251"/>
      <c r="AC677" s="251"/>
      <c r="AD677" s="251"/>
      <c r="AE677" s="251"/>
      <c r="AF677" s="288"/>
      <c r="AG677" s="289"/>
      <c r="AN677" s="251"/>
      <c r="AO677" s="251"/>
      <c r="AP677" s="251"/>
      <c r="AQ677" s="251"/>
      <c r="AR677" s="251"/>
      <c r="AS677" s="251"/>
      <c r="AT677" s="251"/>
      <c r="AU677" s="251"/>
    </row>
    <row r="678" spans="3:64" ht="12.95" customHeight="1" x14ac:dyDescent="0.2">
      <c r="C678" s="207"/>
      <c r="D678" s="207"/>
      <c r="AA678" s="251"/>
      <c r="AB678" s="251"/>
      <c r="AC678" s="251"/>
      <c r="AD678" s="251"/>
      <c r="AE678" s="251"/>
      <c r="AF678" s="288"/>
      <c r="AG678" s="289"/>
      <c r="AN678" s="251"/>
      <c r="AO678" s="251"/>
      <c r="AP678" s="251"/>
      <c r="AQ678" s="251"/>
      <c r="AR678" s="251"/>
      <c r="AS678" s="251"/>
      <c r="AT678" s="251"/>
      <c r="AU678" s="251"/>
    </row>
    <row r="679" spans="3:64" ht="12.95" customHeight="1" x14ac:dyDescent="0.2">
      <c r="C679" s="207"/>
      <c r="D679" s="207"/>
      <c r="AA679" s="251"/>
      <c r="AB679" s="251"/>
      <c r="AC679" s="251"/>
      <c r="AD679" s="251"/>
      <c r="AE679" s="251"/>
      <c r="AF679" s="288"/>
      <c r="AG679" s="289"/>
      <c r="AN679" s="251"/>
      <c r="AO679" s="251"/>
      <c r="AP679" s="251"/>
      <c r="AQ679" s="251"/>
      <c r="AR679" s="251"/>
      <c r="AS679" s="251"/>
      <c r="AT679" s="251"/>
      <c r="AU679" s="251"/>
    </row>
    <row r="680" spans="3:64" ht="12.95" customHeight="1" x14ac:dyDescent="0.2">
      <c r="C680" s="207"/>
      <c r="D680" s="207"/>
      <c r="AA680" s="251"/>
      <c r="AB680" s="251"/>
      <c r="AC680" s="251"/>
      <c r="AD680" s="251"/>
      <c r="AE680" s="251"/>
      <c r="AF680" s="288"/>
      <c r="AG680" s="289"/>
      <c r="AN680" s="251"/>
      <c r="AO680" s="251"/>
      <c r="AP680" s="251"/>
      <c r="AQ680" s="251"/>
      <c r="AR680" s="251"/>
      <c r="AS680" s="251"/>
      <c r="AT680" s="251"/>
      <c r="AU680" s="251"/>
    </row>
    <row r="681" spans="3:64" ht="12.95" customHeight="1" x14ac:dyDescent="0.2">
      <c r="C681" s="207"/>
      <c r="D681" s="207"/>
      <c r="AA681" s="251"/>
      <c r="AB681" s="251"/>
      <c r="AC681" s="251"/>
      <c r="AD681" s="251"/>
      <c r="AE681" s="251"/>
      <c r="AF681" s="288"/>
      <c r="AG681" s="289"/>
      <c r="AN681" s="251"/>
      <c r="AO681" s="251"/>
      <c r="AP681" s="251"/>
      <c r="AQ681" s="251"/>
      <c r="AR681" s="251"/>
      <c r="AS681" s="251"/>
      <c r="AT681" s="251"/>
      <c r="AU681" s="251"/>
    </row>
    <row r="682" spans="3:64" ht="12.95" customHeight="1" x14ac:dyDescent="0.2">
      <c r="C682" s="207"/>
      <c r="D682" s="207"/>
      <c r="AA682" s="251"/>
      <c r="AB682" s="251"/>
      <c r="AC682" s="251"/>
      <c r="AD682" s="251"/>
      <c r="AE682" s="251"/>
      <c r="AF682" s="288"/>
      <c r="AG682" s="289"/>
      <c r="AN682" s="251"/>
      <c r="AO682" s="251"/>
      <c r="AP682" s="251"/>
      <c r="AQ682" s="251"/>
      <c r="AR682" s="251"/>
      <c r="AS682" s="251"/>
      <c r="AT682" s="251"/>
      <c r="AU682" s="251"/>
    </row>
    <row r="683" spans="3:64" ht="12.95" customHeight="1" x14ac:dyDescent="0.2">
      <c r="C683" s="207"/>
      <c r="D683" s="207"/>
      <c r="AA683" s="251"/>
      <c r="AB683" s="251"/>
      <c r="AC683" s="251"/>
      <c r="AD683" s="251"/>
      <c r="AE683" s="251"/>
      <c r="AF683" s="288"/>
      <c r="AG683" s="289"/>
      <c r="AN683" s="251"/>
      <c r="AO683" s="251"/>
      <c r="AP683" s="251"/>
      <c r="AQ683" s="251"/>
      <c r="AR683" s="251"/>
      <c r="AS683" s="251"/>
      <c r="AT683" s="251"/>
      <c r="AU683" s="251"/>
    </row>
    <row r="684" spans="3:64" ht="12.95" customHeight="1" x14ac:dyDescent="0.2">
      <c r="C684" s="207"/>
      <c r="D684" s="207"/>
      <c r="AA684" s="251"/>
      <c r="AB684" s="251"/>
      <c r="AC684" s="251"/>
      <c r="AD684" s="251"/>
      <c r="AE684" s="251"/>
      <c r="AF684" s="288"/>
      <c r="AG684" s="289"/>
      <c r="AN684" s="251"/>
      <c r="AO684" s="251"/>
      <c r="AP684" s="251"/>
      <c r="AQ684" s="251"/>
      <c r="AR684" s="251"/>
      <c r="AS684" s="251"/>
      <c r="AT684" s="251"/>
      <c r="AU684" s="251"/>
    </row>
    <row r="685" spans="3:64" ht="12.95" customHeight="1" x14ac:dyDescent="0.2">
      <c r="C685" s="207"/>
      <c r="D685" s="207"/>
      <c r="AA685" s="251"/>
      <c r="AB685" s="251"/>
      <c r="AC685" s="251"/>
      <c r="AD685" s="251"/>
      <c r="AE685" s="251"/>
      <c r="AF685" s="288"/>
      <c r="AG685" s="289"/>
      <c r="AN685" s="251"/>
      <c r="AO685" s="251"/>
      <c r="AP685" s="251"/>
      <c r="AQ685" s="251"/>
      <c r="AR685" s="251"/>
      <c r="AS685" s="251"/>
      <c r="AT685" s="251"/>
      <c r="AU685" s="251"/>
    </row>
    <row r="686" spans="3:64" ht="12.95" customHeight="1" x14ac:dyDescent="0.2">
      <c r="C686" s="207"/>
      <c r="D686" s="207"/>
      <c r="AA686" s="251"/>
      <c r="AB686" s="251"/>
      <c r="AC686" s="251"/>
      <c r="AD686" s="251"/>
      <c r="AE686" s="251"/>
      <c r="AF686" s="288"/>
      <c r="AG686" s="289"/>
      <c r="AN686" s="251"/>
      <c r="AO686" s="251"/>
      <c r="AP686" s="251"/>
      <c r="AQ686" s="251"/>
      <c r="AR686" s="251"/>
      <c r="AS686" s="251"/>
      <c r="AT686" s="251"/>
      <c r="AU686" s="251"/>
    </row>
    <row r="687" spans="3:64" ht="12.95" customHeight="1" x14ac:dyDescent="0.2">
      <c r="C687" s="207"/>
      <c r="D687" s="207"/>
      <c r="AA687" s="251"/>
      <c r="AB687" s="251"/>
      <c r="AC687" s="251"/>
      <c r="AD687" s="251"/>
      <c r="AE687" s="251"/>
      <c r="AF687" s="288"/>
      <c r="AG687" s="289"/>
      <c r="AN687" s="251"/>
      <c r="AO687" s="251"/>
      <c r="AP687" s="251"/>
      <c r="AQ687" s="251"/>
      <c r="AR687" s="251"/>
      <c r="AS687" s="251"/>
      <c r="AT687" s="251"/>
      <c r="AU687" s="251"/>
    </row>
    <row r="688" spans="3:64" ht="12.95" customHeight="1" x14ac:dyDescent="0.2">
      <c r="C688" s="207"/>
      <c r="D688" s="207"/>
      <c r="AA688" s="251"/>
      <c r="AB688" s="251"/>
      <c r="AC688" s="251"/>
      <c r="AD688" s="251"/>
      <c r="AE688" s="251"/>
      <c r="AF688" s="288"/>
      <c r="AG688" s="289"/>
      <c r="AN688" s="251"/>
      <c r="AO688" s="251"/>
      <c r="AP688" s="251"/>
      <c r="AQ688" s="251"/>
      <c r="AR688" s="251"/>
      <c r="AS688" s="251"/>
      <c r="AT688" s="251"/>
      <c r="AU688" s="251"/>
      <c r="AV688" s="251"/>
      <c r="AW688" s="251"/>
      <c r="AX688" s="251"/>
      <c r="AY688" s="251"/>
      <c r="AZ688" s="251"/>
      <c r="BA688" s="251"/>
      <c r="BB688" s="251"/>
      <c r="BC688" s="251"/>
      <c r="BD688" s="251"/>
      <c r="BE688" s="251"/>
      <c r="BF688" s="251"/>
      <c r="BG688" s="251"/>
      <c r="BH688" s="251"/>
      <c r="BI688" s="251"/>
      <c r="BJ688" s="251"/>
      <c r="BK688" s="251"/>
      <c r="BL688" s="251"/>
    </row>
    <row r="689" spans="3:47" ht="12.95" customHeight="1" x14ac:dyDescent="0.2">
      <c r="C689" s="207"/>
      <c r="D689" s="207"/>
      <c r="AA689" s="251"/>
      <c r="AB689" s="251"/>
      <c r="AC689" s="251"/>
      <c r="AD689" s="251"/>
      <c r="AE689" s="251"/>
      <c r="AF689" s="288"/>
      <c r="AG689" s="289"/>
      <c r="AN689" s="251"/>
      <c r="AO689" s="251"/>
      <c r="AP689" s="251"/>
      <c r="AQ689" s="251"/>
      <c r="AR689" s="251"/>
      <c r="AS689" s="251"/>
      <c r="AT689" s="251"/>
      <c r="AU689" s="251"/>
    </row>
    <row r="690" spans="3:47" ht="12.95" customHeight="1" x14ac:dyDescent="0.2">
      <c r="C690" s="207"/>
      <c r="D690" s="207"/>
      <c r="AA690" s="251"/>
      <c r="AB690" s="251"/>
      <c r="AC690" s="251"/>
      <c r="AD690" s="251"/>
      <c r="AE690" s="251"/>
      <c r="AF690" s="288"/>
      <c r="AG690" s="289"/>
      <c r="AN690" s="251"/>
      <c r="AO690" s="251"/>
      <c r="AP690" s="251"/>
      <c r="AQ690" s="251"/>
      <c r="AR690" s="251"/>
      <c r="AS690" s="251"/>
      <c r="AT690" s="251"/>
      <c r="AU690" s="251"/>
    </row>
    <row r="691" spans="3:47" ht="12.95" customHeight="1" x14ac:dyDescent="0.2">
      <c r="C691" s="207"/>
      <c r="D691" s="207"/>
      <c r="AA691" s="251"/>
      <c r="AB691" s="251"/>
      <c r="AC691" s="251"/>
      <c r="AD691" s="251"/>
      <c r="AE691" s="251"/>
      <c r="AF691" s="288"/>
      <c r="AG691" s="289"/>
      <c r="AN691" s="251"/>
      <c r="AO691" s="251"/>
      <c r="AP691" s="251"/>
      <c r="AQ691" s="251"/>
      <c r="AR691" s="251"/>
      <c r="AS691" s="251"/>
      <c r="AT691" s="251"/>
      <c r="AU691" s="251"/>
    </row>
    <row r="692" spans="3:47" ht="12.95" customHeight="1" x14ac:dyDescent="0.2">
      <c r="C692" s="207"/>
      <c r="D692" s="207"/>
      <c r="AA692" s="251"/>
      <c r="AB692" s="251"/>
      <c r="AC692" s="251"/>
      <c r="AD692" s="251"/>
      <c r="AE692" s="251"/>
      <c r="AF692" s="288"/>
      <c r="AG692" s="289"/>
      <c r="AN692" s="251"/>
      <c r="AO692" s="251"/>
      <c r="AP692" s="251"/>
      <c r="AQ692" s="251"/>
      <c r="AR692" s="251"/>
      <c r="AS692" s="251"/>
      <c r="AT692" s="251"/>
      <c r="AU692" s="251"/>
    </row>
    <row r="693" spans="3:47" ht="12.95" customHeight="1" x14ac:dyDescent="0.2">
      <c r="C693" s="207"/>
      <c r="D693" s="207"/>
      <c r="AA693" s="251"/>
      <c r="AB693" s="251"/>
      <c r="AC693" s="251"/>
      <c r="AD693" s="251"/>
      <c r="AE693" s="251"/>
      <c r="AF693" s="288"/>
      <c r="AG693" s="289"/>
      <c r="AN693" s="251"/>
      <c r="AO693" s="251"/>
      <c r="AP693" s="251"/>
      <c r="AQ693" s="251"/>
      <c r="AR693" s="251"/>
      <c r="AS693" s="251"/>
      <c r="AT693" s="251"/>
      <c r="AU693" s="251"/>
    </row>
    <row r="694" spans="3:47" ht="12.95" customHeight="1" x14ac:dyDescent="0.2">
      <c r="C694" s="207"/>
      <c r="D694" s="207"/>
      <c r="AA694" s="251"/>
      <c r="AB694" s="251"/>
      <c r="AC694" s="251"/>
      <c r="AD694" s="251"/>
      <c r="AE694" s="251"/>
      <c r="AF694" s="288"/>
      <c r="AG694" s="289"/>
      <c r="AN694" s="251"/>
      <c r="AO694" s="251"/>
      <c r="AP694" s="251"/>
      <c r="AQ694" s="251"/>
      <c r="AR694" s="251"/>
      <c r="AS694" s="251"/>
      <c r="AT694" s="251"/>
      <c r="AU694" s="251"/>
    </row>
    <row r="695" spans="3:47" ht="12.95" customHeight="1" x14ac:dyDescent="0.2">
      <c r="C695" s="207"/>
      <c r="D695" s="207"/>
      <c r="AA695" s="251"/>
      <c r="AB695" s="251"/>
      <c r="AC695" s="251"/>
      <c r="AD695" s="251"/>
      <c r="AE695" s="251"/>
      <c r="AF695" s="288"/>
      <c r="AG695" s="289"/>
      <c r="AN695" s="251"/>
      <c r="AO695" s="251"/>
      <c r="AP695" s="251"/>
      <c r="AQ695" s="251"/>
      <c r="AR695" s="251"/>
      <c r="AS695" s="251"/>
      <c r="AT695" s="251"/>
      <c r="AU695" s="251"/>
    </row>
    <row r="696" spans="3:47" ht="12.95" customHeight="1" x14ac:dyDescent="0.2">
      <c r="C696" s="207"/>
      <c r="D696" s="207"/>
      <c r="AA696" s="251"/>
      <c r="AB696" s="251"/>
      <c r="AC696" s="251"/>
      <c r="AD696" s="251"/>
      <c r="AE696" s="251"/>
      <c r="AF696" s="288"/>
      <c r="AG696" s="289"/>
      <c r="AN696" s="251"/>
      <c r="AO696" s="251"/>
      <c r="AP696" s="251"/>
      <c r="AQ696" s="251"/>
      <c r="AR696" s="251"/>
      <c r="AS696" s="251"/>
      <c r="AT696" s="251"/>
      <c r="AU696" s="251"/>
    </row>
    <row r="697" spans="3:47" ht="12.95" customHeight="1" x14ac:dyDescent="0.2">
      <c r="C697" s="207"/>
      <c r="D697" s="207"/>
      <c r="AA697" s="251"/>
      <c r="AB697" s="251"/>
      <c r="AC697" s="251"/>
      <c r="AD697" s="251"/>
      <c r="AE697" s="251"/>
      <c r="AF697" s="288"/>
      <c r="AG697" s="289"/>
      <c r="AN697" s="251"/>
      <c r="AO697" s="251"/>
      <c r="AP697" s="251"/>
      <c r="AQ697" s="251"/>
      <c r="AR697" s="251"/>
      <c r="AS697" s="251"/>
      <c r="AT697" s="251"/>
      <c r="AU697" s="251"/>
    </row>
    <row r="698" spans="3:47" ht="12.95" customHeight="1" x14ac:dyDescent="0.2">
      <c r="C698" s="207"/>
      <c r="D698" s="207"/>
      <c r="AA698" s="251"/>
      <c r="AB698" s="251"/>
      <c r="AC698" s="251"/>
      <c r="AD698" s="251"/>
      <c r="AE698" s="251"/>
      <c r="AF698" s="288"/>
      <c r="AG698" s="289"/>
      <c r="AN698" s="251"/>
      <c r="AO698" s="251"/>
      <c r="AP698" s="251"/>
      <c r="AQ698" s="251"/>
      <c r="AR698" s="251"/>
      <c r="AS698" s="251"/>
      <c r="AT698" s="251"/>
      <c r="AU698" s="251"/>
    </row>
    <row r="699" spans="3:47" ht="12.95" customHeight="1" x14ac:dyDescent="0.2">
      <c r="C699" s="207"/>
      <c r="D699" s="207"/>
      <c r="AA699" s="251"/>
      <c r="AB699" s="251"/>
      <c r="AC699" s="251"/>
      <c r="AD699" s="251"/>
      <c r="AE699" s="251"/>
      <c r="AF699" s="288"/>
      <c r="AG699" s="289"/>
      <c r="AN699" s="251"/>
      <c r="AO699" s="251"/>
      <c r="AP699" s="251"/>
      <c r="AQ699" s="251"/>
      <c r="AR699" s="251"/>
      <c r="AS699" s="251"/>
      <c r="AT699" s="251"/>
      <c r="AU699" s="251"/>
    </row>
    <row r="700" spans="3:47" ht="12.95" customHeight="1" x14ac:dyDescent="0.2">
      <c r="C700" s="207"/>
      <c r="D700" s="207"/>
      <c r="AA700" s="251"/>
      <c r="AB700" s="251"/>
      <c r="AC700" s="251"/>
      <c r="AD700" s="251"/>
      <c r="AE700" s="251"/>
      <c r="AF700" s="288"/>
      <c r="AG700" s="289"/>
      <c r="AN700" s="251"/>
      <c r="AO700" s="251"/>
      <c r="AP700" s="251"/>
      <c r="AQ700" s="251"/>
      <c r="AR700" s="251"/>
      <c r="AS700" s="251"/>
      <c r="AT700" s="251"/>
      <c r="AU700" s="251"/>
    </row>
    <row r="701" spans="3:47" ht="12.95" customHeight="1" x14ac:dyDescent="0.2">
      <c r="C701" s="207"/>
      <c r="D701" s="207"/>
      <c r="AA701" s="251"/>
      <c r="AB701" s="251"/>
      <c r="AC701" s="251"/>
      <c r="AD701" s="251"/>
      <c r="AE701" s="251"/>
      <c r="AF701" s="288"/>
      <c r="AG701" s="289"/>
      <c r="AN701" s="251"/>
      <c r="AO701" s="251"/>
      <c r="AP701" s="251"/>
      <c r="AQ701" s="251"/>
      <c r="AR701" s="251"/>
      <c r="AS701" s="251"/>
      <c r="AT701" s="251"/>
      <c r="AU701" s="251"/>
    </row>
    <row r="702" spans="3:47" ht="12.95" customHeight="1" x14ac:dyDescent="0.2">
      <c r="C702" s="207"/>
      <c r="D702" s="207"/>
      <c r="AA702" s="251"/>
      <c r="AB702" s="251"/>
      <c r="AC702" s="251"/>
      <c r="AD702" s="251"/>
      <c r="AE702" s="251"/>
      <c r="AF702" s="288"/>
      <c r="AG702" s="289"/>
      <c r="AN702" s="251"/>
      <c r="AO702" s="251"/>
      <c r="AP702" s="251"/>
      <c r="AQ702" s="251"/>
      <c r="AR702" s="251"/>
      <c r="AS702" s="251"/>
      <c r="AT702" s="251"/>
      <c r="AU702" s="251"/>
    </row>
    <row r="703" spans="3:47" ht="12.95" customHeight="1" x14ac:dyDescent="0.2">
      <c r="C703" s="207"/>
      <c r="D703" s="207"/>
      <c r="AA703" s="251"/>
      <c r="AB703" s="251"/>
      <c r="AC703" s="251"/>
      <c r="AD703" s="251"/>
      <c r="AE703" s="251"/>
      <c r="AF703" s="288"/>
      <c r="AG703" s="289"/>
      <c r="AN703" s="251"/>
      <c r="AO703" s="251"/>
      <c r="AP703" s="251"/>
      <c r="AQ703" s="251"/>
      <c r="AR703" s="251"/>
      <c r="AS703" s="251"/>
      <c r="AT703" s="251"/>
      <c r="AU703" s="251"/>
    </row>
    <row r="704" spans="3:47" ht="12.95" customHeight="1" x14ac:dyDescent="0.2">
      <c r="C704" s="207"/>
      <c r="D704" s="207"/>
      <c r="AA704" s="251"/>
      <c r="AB704" s="251"/>
      <c r="AC704" s="251"/>
      <c r="AD704" s="251"/>
      <c r="AE704" s="251"/>
      <c r="AF704" s="288"/>
      <c r="AG704" s="289"/>
      <c r="AN704" s="251"/>
      <c r="AO704" s="251"/>
      <c r="AP704" s="251"/>
      <c r="AQ704" s="251"/>
      <c r="AR704" s="251"/>
      <c r="AS704" s="251"/>
      <c r="AT704" s="251"/>
      <c r="AU704" s="251"/>
    </row>
    <row r="705" spans="3:47" ht="12.95" customHeight="1" x14ac:dyDescent="0.2">
      <c r="C705" s="207"/>
      <c r="D705" s="207"/>
      <c r="AA705" s="251"/>
      <c r="AB705" s="251"/>
      <c r="AC705" s="251"/>
      <c r="AD705" s="251"/>
      <c r="AE705" s="251"/>
      <c r="AF705" s="288"/>
      <c r="AG705" s="289"/>
      <c r="AN705" s="251"/>
      <c r="AO705" s="251"/>
      <c r="AP705" s="251"/>
      <c r="AQ705" s="251"/>
      <c r="AR705" s="251"/>
      <c r="AS705" s="251"/>
      <c r="AT705" s="251"/>
      <c r="AU705" s="251"/>
    </row>
    <row r="706" spans="3:47" ht="12.95" customHeight="1" x14ac:dyDescent="0.2">
      <c r="C706" s="207"/>
      <c r="D706" s="207"/>
      <c r="AA706" s="251"/>
      <c r="AB706" s="251"/>
      <c r="AC706" s="251"/>
      <c r="AD706" s="251"/>
      <c r="AE706" s="251"/>
      <c r="AF706" s="288"/>
      <c r="AG706" s="289"/>
      <c r="AN706" s="251"/>
      <c r="AO706" s="251"/>
      <c r="AP706" s="251"/>
      <c r="AQ706" s="251"/>
      <c r="AR706" s="251"/>
      <c r="AS706" s="251"/>
      <c r="AT706" s="251"/>
      <c r="AU706" s="251"/>
    </row>
    <row r="707" spans="3:47" ht="12.95" customHeight="1" x14ac:dyDescent="0.2">
      <c r="C707" s="207"/>
      <c r="D707" s="207"/>
      <c r="AA707" s="251"/>
      <c r="AB707" s="251"/>
      <c r="AC707" s="251"/>
      <c r="AD707" s="251"/>
      <c r="AE707" s="251"/>
      <c r="AF707" s="288"/>
      <c r="AG707" s="289"/>
      <c r="AN707" s="251"/>
      <c r="AO707" s="251"/>
      <c r="AP707" s="251"/>
      <c r="AQ707" s="251"/>
      <c r="AR707" s="251"/>
      <c r="AS707" s="251"/>
      <c r="AT707" s="251"/>
      <c r="AU707" s="251"/>
    </row>
    <row r="708" spans="3:47" ht="12.95" customHeight="1" x14ac:dyDescent="0.2">
      <c r="C708" s="207"/>
      <c r="D708" s="207"/>
      <c r="AA708" s="251"/>
      <c r="AB708" s="251"/>
      <c r="AC708" s="251"/>
      <c r="AD708" s="251"/>
      <c r="AE708" s="251"/>
      <c r="AF708" s="288"/>
      <c r="AG708" s="289"/>
      <c r="AN708" s="251"/>
      <c r="AO708" s="251"/>
      <c r="AP708" s="251"/>
      <c r="AQ708" s="251"/>
      <c r="AR708" s="251"/>
      <c r="AS708" s="251"/>
      <c r="AT708" s="251"/>
      <c r="AU708" s="251"/>
    </row>
    <row r="709" spans="3:47" ht="12.95" customHeight="1" x14ac:dyDescent="0.2">
      <c r="C709" s="207"/>
      <c r="D709" s="207"/>
      <c r="AA709" s="251"/>
      <c r="AB709" s="251"/>
      <c r="AC709" s="251"/>
      <c r="AD709" s="251"/>
      <c r="AE709" s="251"/>
      <c r="AF709" s="288"/>
      <c r="AG709" s="289"/>
      <c r="AN709" s="251"/>
      <c r="AO709" s="251"/>
      <c r="AP709" s="251"/>
      <c r="AQ709" s="251"/>
      <c r="AR709" s="251"/>
      <c r="AS709" s="251"/>
      <c r="AT709" s="251"/>
      <c r="AU709" s="251"/>
    </row>
    <row r="710" spans="3:47" ht="12.95" customHeight="1" x14ac:dyDescent="0.2">
      <c r="C710" s="207"/>
      <c r="D710" s="207"/>
      <c r="AA710" s="251"/>
      <c r="AB710" s="251"/>
      <c r="AC710" s="251"/>
      <c r="AD710" s="251"/>
      <c r="AE710" s="251"/>
      <c r="AF710" s="288"/>
      <c r="AG710" s="289"/>
      <c r="AN710" s="251"/>
      <c r="AO710" s="251"/>
      <c r="AP710" s="251"/>
      <c r="AQ710" s="251"/>
      <c r="AR710" s="251"/>
      <c r="AS710" s="251"/>
      <c r="AT710" s="251"/>
      <c r="AU710" s="251"/>
    </row>
    <row r="711" spans="3:47" ht="12.95" customHeight="1" x14ac:dyDescent="0.2">
      <c r="C711" s="207"/>
      <c r="D711" s="207"/>
      <c r="AA711" s="251"/>
      <c r="AB711" s="251"/>
      <c r="AC711" s="251"/>
      <c r="AD711" s="251"/>
      <c r="AE711" s="251"/>
      <c r="AF711" s="288"/>
      <c r="AG711" s="289"/>
      <c r="AN711" s="251"/>
      <c r="AO711" s="251"/>
      <c r="AP711" s="251"/>
      <c r="AQ711" s="251"/>
      <c r="AR711" s="251"/>
      <c r="AS711" s="251"/>
      <c r="AT711" s="251"/>
      <c r="AU711" s="251"/>
    </row>
    <row r="712" spans="3:47" ht="12.95" customHeight="1" x14ac:dyDescent="0.2">
      <c r="C712" s="207"/>
      <c r="D712" s="207"/>
      <c r="AA712" s="251"/>
      <c r="AB712" s="251"/>
      <c r="AC712" s="251"/>
      <c r="AD712" s="251"/>
      <c r="AE712" s="251"/>
      <c r="AF712" s="288"/>
      <c r="AG712" s="289"/>
      <c r="AN712" s="251"/>
      <c r="AO712" s="251"/>
      <c r="AP712" s="251"/>
      <c r="AQ712" s="251"/>
      <c r="AR712" s="251"/>
      <c r="AS712" s="251"/>
      <c r="AT712" s="251"/>
      <c r="AU712" s="251"/>
    </row>
    <row r="713" spans="3:47" ht="12.95" customHeight="1" x14ac:dyDescent="0.2">
      <c r="C713" s="207"/>
      <c r="D713" s="207"/>
      <c r="AA713" s="251"/>
      <c r="AB713" s="251"/>
      <c r="AC713" s="251"/>
      <c r="AD713" s="251"/>
      <c r="AE713" s="251"/>
      <c r="AF713" s="288"/>
      <c r="AG713" s="289"/>
      <c r="AN713" s="251"/>
      <c r="AO713" s="251"/>
      <c r="AP713" s="251"/>
      <c r="AQ713" s="251"/>
      <c r="AR713" s="251"/>
      <c r="AS713" s="251"/>
      <c r="AT713" s="251"/>
      <c r="AU713" s="251"/>
    </row>
    <row r="714" spans="3:47" ht="12.95" customHeight="1" x14ac:dyDescent="0.2">
      <c r="C714" s="207"/>
      <c r="D714" s="207"/>
      <c r="AA714" s="251"/>
      <c r="AB714" s="251"/>
      <c r="AC714" s="251"/>
      <c r="AD714" s="251"/>
      <c r="AE714" s="251"/>
      <c r="AF714" s="288"/>
      <c r="AG714" s="289"/>
      <c r="AN714" s="251"/>
      <c r="AO714" s="251"/>
      <c r="AP714" s="251"/>
      <c r="AQ714" s="251"/>
      <c r="AR714" s="251"/>
      <c r="AS714" s="251"/>
      <c r="AT714" s="251"/>
      <c r="AU714" s="251"/>
    </row>
    <row r="715" spans="3:47" ht="12.95" customHeight="1" x14ac:dyDescent="0.2">
      <c r="C715" s="207"/>
      <c r="D715" s="207"/>
      <c r="AA715" s="251"/>
      <c r="AB715" s="251"/>
      <c r="AC715" s="251"/>
      <c r="AD715" s="251"/>
      <c r="AE715" s="251"/>
      <c r="AF715" s="288"/>
      <c r="AG715" s="289"/>
      <c r="AN715" s="251"/>
      <c r="AO715" s="251"/>
      <c r="AP715" s="251"/>
      <c r="AQ715" s="251"/>
      <c r="AR715" s="251"/>
      <c r="AS715" s="251"/>
      <c r="AT715" s="251"/>
      <c r="AU715" s="251"/>
    </row>
    <row r="716" spans="3:47" ht="12.95" customHeight="1" x14ac:dyDescent="0.2">
      <c r="C716" s="207"/>
      <c r="D716" s="207"/>
      <c r="AA716" s="251"/>
      <c r="AB716" s="251"/>
      <c r="AC716" s="251"/>
      <c r="AD716" s="251"/>
      <c r="AE716" s="251"/>
      <c r="AF716" s="288"/>
      <c r="AG716" s="289"/>
      <c r="AN716" s="251"/>
      <c r="AO716" s="251"/>
      <c r="AP716" s="251"/>
      <c r="AQ716" s="251"/>
      <c r="AR716" s="251"/>
      <c r="AS716" s="251"/>
      <c r="AT716" s="251"/>
      <c r="AU716" s="251"/>
    </row>
    <row r="717" spans="3:47" ht="12.95" customHeight="1" x14ac:dyDescent="0.2">
      <c r="C717" s="207"/>
      <c r="D717" s="207"/>
      <c r="AA717" s="251"/>
      <c r="AB717" s="251"/>
      <c r="AC717" s="251"/>
      <c r="AD717" s="251"/>
      <c r="AE717" s="251"/>
      <c r="AF717" s="288"/>
      <c r="AG717" s="289"/>
      <c r="AN717" s="251"/>
      <c r="AO717" s="251"/>
      <c r="AP717" s="251"/>
      <c r="AQ717" s="251"/>
      <c r="AR717" s="251"/>
      <c r="AS717" s="251"/>
      <c r="AT717" s="251"/>
      <c r="AU717" s="251"/>
    </row>
    <row r="718" spans="3:47" ht="12.95" customHeight="1" x14ac:dyDescent="0.2">
      <c r="C718" s="207"/>
      <c r="D718" s="207"/>
      <c r="AA718" s="251"/>
      <c r="AB718" s="251"/>
      <c r="AC718" s="251"/>
      <c r="AD718" s="251"/>
      <c r="AE718" s="251"/>
      <c r="AF718" s="288"/>
      <c r="AG718" s="289"/>
      <c r="AN718" s="251"/>
      <c r="AO718" s="251"/>
      <c r="AP718" s="251"/>
      <c r="AQ718" s="251"/>
      <c r="AR718" s="251"/>
      <c r="AS718" s="251"/>
      <c r="AT718" s="251"/>
      <c r="AU718" s="251"/>
    </row>
    <row r="719" spans="3:47" ht="12.95" customHeight="1" x14ac:dyDescent="0.2">
      <c r="C719" s="207"/>
      <c r="D719" s="207"/>
      <c r="AA719" s="251"/>
      <c r="AB719" s="251"/>
      <c r="AC719" s="251"/>
      <c r="AD719" s="251"/>
      <c r="AE719" s="251"/>
      <c r="AF719" s="288"/>
      <c r="AG719" s="289"/>
      <c r="AN719" s="251"/>
      <c r="AO719" s="251"/>
      <c r="AP719" s="251"/>
      <c r="AQ719" s="251"/>
      <c r="AR719" s="251"/>
      <c r="AS719" s="251"/>
      <c r="AT719" s="251"/>
      <c r="AU719" s="251"/>
    </row>
    <row r="720" spans="3:47" ht="12.95" customHeight="1" x14ac:dyDescent="0.2">
      <c r="C720" s="207"/>
      <c r="D720" s="207"/>
      <c r="AA720" s="251"/>
      <c r="AB720" s="251"/>
      <c r="AC720" s="251"/>
      <c r="AD720" s="251"/>
      <c r="AE720" s="251"/>
      <c r="AF720" s="288"/>
      <c r="AG720" s="289"/>
      <c r="AN720" s="251"/>
      <c r="AO720" s="251"/>
      <c r="AP720" s="251"/>
      <c r="AQ720" s="251"/>
      <c r="AR720" s="251"/>
      <c r="AS720" s="251"/>
      <c r="AT720" s="251"/>
      <c r="AU720" s="251"/>
    </row>
    <row r="721" spans="3:64" ht="12.95" customHeight="1" x14ac:dyDescent="0.2">
      <c r="C721" s="207"/>
      <c r="D721" s="207"/>
      <c r="AA721" s="251"/>
      <c r="AB721" s="251"/>
      <c r="AC721" s="251"/>
      <c r="AD721" s="251"/>
      <c r="AE721" s="251"/>
      <c r="AF721" s="288"/>
      <c r="AG721" s="289"/>
      <c r="AN721" s="251"/>
      <c r="AO721" s="251"/>
      <c r="AP721" s="251"/>
      <c r="AQ721" s="251"/>
      <c r="AR721" s="251"/>
      <c r="AS721" s="251"/>
      <c r="AT721" s="251"/>
      <c r="AU721" s="251"/>
    </row>
    <row r="722" spans="3:64" ht="12.95" customHeight="1" x14ac:dyDescent="0.2">
      <c r="C722" s="207"/>
      <c r="D722" s="207"/>
      <c r="AA722" s="251"/>
      <c r="AB722" s="251"/>
      <c r="AC722" s="251"/>
      <c r="AD722" s="251"/>
      <c r="AE722" s="251"/>
      <c r="AF722" s="288"/>
      <c r="AG722" s="289"/>
      <c r="AN722" s="251"/>
      <c r="AO722" s="251"/>
      <c r="AP722" s="251"/>
      <c r="AQ722" s="251"/>
      <c r="AR722" s="251"/>
      <c r="AS722" s="251"/>
      <c r="AT722" s="251"/>
      <c r="AU722" s="251"/>
    </row>
    <row r="723" spans="3:64" ht="12.95" customHeight="1" x14ac:dyDescent="0.2">
      <c r="C723" s="207"/>
      <c r="D723" s="207"/>
      <c r="AA723" s="251"/>
      <c r="AB723" s="251"/>
      <c r="AC723" s="251"/>
      <c r="AD723" s="251"/>
      <c r="AE723" s="251"/>
      <c r="AF723" s="288"/>
      <c r="AG723" s="289"/>
      <c r="AN723" s="251"/>
      <c r="AO723" s="251"/>
      <c r="AP723" s="251"/>
      <c r="AQ723" s="251"/>
      <c r="AR723" s="251"/>
      <c r="AS723" s="251"/>
      <c r="AT723" s="251"/>
      <c r="AU723" s="251"/>
    </row>
    <row r="724" spans="3:64" ht="12.95" customHeight="1" x14ac:dyDescent="0.2">
      <c r="C724" s="207"/>
      <c r="D724" s="207"/>
      <c r="AA724" s="251"/>
      <c r="AB724" s="251"/>
      <c r="AC724" s="251"/>
      <c r="AD724" s="251"/>
      <c r="AE724" s="251"/>
      <c r="AF724" s="288"/>
      <c r="AG724" s="289"/>
      <c r="AN724" s="251"/>
      <c r="AO724" s="251"/>
      <c r="AP724" s="251"/>
      <c r="AQ724" s="251"/>
      <c r="AR724" s="251"/>
      <c r="AS724" s="251"/>
      <c r="AT724" s="251"/>
      <c r="AU724" s="251"/>
      <c r="AV724" s="251"/>
    </row>
    <row r="725" spans="3:64" ht="12.95" customHeight="1" x14ac:dyDescent="0.2">
      <c r="C725" s="207"/>
      <c r="D725" s="207"/>
      <c r="AA725" s="251"/>
      <c r="AB725" s="251"/>
      <c r="AC725" s="251"/>
      <c r="AD725" s="251"/>
      <c r="AE725" s="251"/>
      <c r="AF725" s="288"/>
      <c r="AG725" s="289"/>
      <c r="AN725" s="251"/>
      <c r="AO725" s="251"/>
      <c r="AP725" s="251"/>
      <c r="AQ725" s="251"/>
      <c r="AR725" s="251"/>
      <c r="AS725" s="251"/>
      <c r="AT725" s="251"/>
      <c r="AU725" s="251"/>
      <c r="AV725" s="251"/>
      <c r="AW725" s="251"/>
      <c r="AX725" s="251"/>
      <c r="AY725" s="251"/>
      <c r="AZ725" s="251"/>
      <c r="BA725" s="251"/>
      <c r="BB725" s="251"/>
      <c r="BC725" s="251"/>
      <c r="BD725" s="251"/>
      <c r="BE725" s="251"/>
      <c r="BF725" s="251"/>
      <c r="BG725" s="251"/>
      <c r="BH725" s="251"/>
      <c r="BI725" s="251"/>
      <c r="BJ725" s="251"/>
      <c r="BK725" s="251"/>
      <c r="BL725" s="251"/>
    </row>
    <row r="726" spans="3:64" ht="12.95" customHeight="1" x14ac:dyDescent="0.2">
      <c r="C726" s="207"/>
      <c r="D726" s="207"/>
      <c r="AA726" s="251"/>
      <c r="AB726" s="251"/>
      <c r="AC726" s="251"/>
      <c r="AD726" s="251"/>
      <c r="AE726" s="251"/>
      <c r="AF726" s="288"/>
      <c r="AG726" s="289"/>
      <c r="AN726" s="251"/>
      <c r="AO726" s="251"/>
      <c r="AP726" s="251"/>
      <c r="AQ726" s="251"/>
      <c r="AR726" s="251"/>
      <c r="AS726" s="251"/>
      <c r="AT726" s="251"/>
      <c r="AU726" s="251"/>
    </row>
    <row r="727" spans="3:64" ht="12.95" customHeight="1" x14ac:dyDescent="0.2">
      <c r="C727" s="207"/>
      <c r="D727" s="207"/>
      <c r="AA727" s="251"/>
      <c r="AB727" s="251"/>
      <c r="AC727" s="251"/>
      <c r="AD727" s="251"/>
      <c r="AE727" s="251"/>
      <c r="AF727" s="288"/>
      <c r="AG727" s="289"/>
      <c r="AN727" s="251"/>
      <c r="AO727" s="251"/>
      <c r="AP727" s="251"/>
      <c r="AQ727" s="251"/>
      <c r="AR727" s="251"/>
      <c r="AS727" s="251"/>
      <c r="AT727" s="251"/>
      <c r="AU727" s="251"/>
    </row>
    <row r="728" spans="3:64" ht="12.95" customHeight="1" x14ac:dyDescent="0.2">
      <c r="C728" s="207"/>
      <c r="D728" s="207"/>
      <c r="AA728" s="251"/>
      <c r="AB728" s="251"/>
      <c r="AC728" s="251"/>
      <c r="AD728" s="251"/>
      <c r="AE728" s="251"/>
      <c r="AF728" s="288"/>
      <c r="AG728" s="289"/>
      <c r="AN728" s="251"/>
      <c r="AO728" s="251"/>
      <c r="AP728" s="251"/>
      <c r="AQ728" s="251"/>
      <c r="AR728" s="251"/>
      <c r="AS728" s="251"/>
      <c r="AT728" s="251"/>
      <c r="AU728" s="251"/>
    </row>
    <row r="729" spans="3:64" ht="12.95" customHeight="1" x14ac:dyDescent="0.2">
      <c r="C729" s="207"/>
      <c r="D729" s="207"/>
      <c r="AA729" s="251"/>
      <c r="AB729" s="251"/>
      <c r="AC729" s="251"/>
      <c r="AD729" s="251"/>
      <c r="AE729" s="251"/>
      <c r="AF729" s="288"/>
      <c r="AG729" s="289"/>
      <c r="AN729" s="251"/>
      <c r="AO729" s="251"/>
      <c r="AP729" s="251"/>
      <c r="AQ729" s="251"/>
      <c r="AR729" s="251"/>
      <c r="AS729" s="251"/>
      <c r="AT729" s="251"/>
      <c r="AU729" s="251"/>
    </row>
    <row r="730" spans="3:64" ht="12.95" customHeight="1" x14ac:dyDescent="0.2">
      <c r="C730" s="207"/>
      <c r="D730" s="207"/>
      <c r="AA730" s="251"/>
      <c r="AB730" s="251"/>
      <c r="AC730" s="251"/>
      <c r="AD730" s="251"/>
      <c r="AE730" s="251"/>
      <c r="AF730" s="288"/>
      <c r="AG730" s="289"/>
      <c r="AN730" s="251"/>
      <c r="AO730" s="251"/>
      <c r="AP730" s="251"/>
      <c r="AQ730" s="251"/>
      <c r="AR730" s="251"/>
      <c r="AS730" s="251"/>
      <c r="AT730" s="251"/>
      <c r="AU730" s="251"/>
    </row>
    <row r="731" spans="3:64" ht="12.95" customHeight="1" x14ac:dyDescent="0.2">
      <c r="C731" s="207"/>
      <c r="D731" s="207"/>
      <c r="AA731" s="251"/>
      <c r="AB731" s="251"/>
      <c r="AC731" s="251"/>
      <c r="AD731" s="251"/>
      <c r="AE731" s="251"/>
      <c r="AF731" s="288"/>
      <c r="AG731" s="289"/>
      <c r="AN731" s="251"/>
      <c r="AO731" s="251"/>
      <c r="AP731" s="251"/>
      <c r="AQ731" s="251"/>
      <c r="AR731" s="251"/>
      <c r="AS731" s="251"/>
      <c r="AT731" s="251"/>
      <c r="AU731" s="251"/>
    </row>
    <row r="732" spans="3:64" ht="12.95" customHeight="1" x14ac:dyDescent="0.2">
      <c r="C732" s="207"/>
      <c r="D732" s="207"/>
      <c r="AA732" s="251"/>
      <c r="AB732" s="251"/>
      <c r="AC732" s="251"/>
      <c r="AD732" s="251"/>
      <c r="AE732" s="251"/>
      <c r="AF732" s="288"/>
      <c r="AG732" s="289"/>
      <c r="AN732" s="251"/>
      <c r="AO732" s="251"/>
      <c r="AP732" s="251"/>
      <c r="AQ732" s="251"/>
      <c r="AR732" s="251"/>
      <c r="AS732" s="251"/>
      <c r="AT732" s="251"/>
      <c r="AU732" s="251"/>
    </row>
    <row r="733" spans="3:64" ht="12.95" customHeight="1" x14ac:dyDescent="0.2">
      <c r="C733" s="207"/>
      <c r="D733" s="207"/>
      <c r="AA733" s="251"/>
      <c r="AB733" s="251"/>
      <c r="AC733" s="251"/>
      <c r="AD733" s="251"/>
      <c r="AE733" s="251"/>
      <c r="AF733" s="288"/>
      <c r="AG733" s="289"/>
      <c r="AN733" s="251"/>
      <c r="AO733" s="251"/>
      <c r="AP733" s="251"/>
      <c r="AQ733" s="251"/>
      <c r="AR733" s="251"/>
      <c r="AS733" s="251"/>
      <c r="AT733" s="251"/>
      <c r="AU733" s="251"/>
    </row>
    <row r="734" spans="3:64" ht="12.95" customHeight="1" x14ac:dyDescent="0.2">
      <c r="C734" s="207"/>
      <c r="D734" s="207"/>
      <c r="AA734" s="251"/>
      <c r="AB734" s="251"/>
      <c r="AC734" s="251"/>
      <c r="AD734" s="251"/>
      <c r="AE734" s="251"/>
      <c r="AF734" s="288"/>
      <c r="AG734" s="289"/>
      <c r="AN734" s="251"/>
      <c r="AO734" s="251"/>
      <c r="AP734" s="251"/>
      <c r="AQ734" s="251"/>
      <c r="AR734" s="251"/>
      <c r="AS734" s="251"/>
      <c r="AT734" s="251"/>
      <c r="AU734" s="251"/>
    </row>
    <row r="735" spans="3:64" ht="12.95" customHeight="1" x14ac:dyDescent="0.2">
      <c r="C735" s="207"/>
      <c r="D735" s="207"/>
      <c r="AA735" s="251"/>
      <c r="AB735" s="251"/>
      <c r="AC735" s="251"/>
      <c r="AD735" s="251"/>
      <c r="AE735" s="251"/>
      <c r="AF735" s="288"/>
      <c r="AG735" s="289"/>
      <c r="AN735" s="251"/>
      <c r="AO735" s="251"/>
      <c r="AP735" s="251"/>
      <c r="AQ735" s="251"/>
      <c r="AR735" s="251"/>
      <c r="AS735" s="251"/>
      <c r="AT735" s="251"/>
      <c r="AU735" s="251"/>
    </row>
    <row r="736" spans="3:64" ht="12.95" customHeight="1" x14ac:dyDescent="0.2">
      <c r="C736" s="207"/>
      <c r="D736" s="207"/>
      <c r="AA736" s="251"/>
      <c r="AB736" s="251"/>
      <c r="AC736" s="251"/>
      <c r="AD736" s="251"/>
      <c r="AE736" s="251"/>
      <c r="AF736" s="288"/>
      <c r="AG736" s="289"/>
      <c r="AN736" s="251"/>
      <c r="AO736" s="251"/>
      <c r="AP736" s="251"/>
      <c r="AQ736" s="251"/>
      <c r="AR736" s="251"/>
      <c r="AS736" s="251"/>
      <c r="AT736" s="251"/>
      <c r="AU736" s="251"/>
    </row>
    <row r="737" spans="3:64" ht="12.95" customHeight="1" x14ac:dyDescent="0.2">
      <c r="C737" s="207"/>
      <c r="D737" s="207"/>
      <c r="AA737" s="251"/>
      <c r="AB737" s="251"/>
      <c r="AC737" s="251"/>
      <c r="AD737" s="251"/>
      <c r="AE737" s="251"/>
      <c r="AF737" s="288"/>
      <c r="AG737" s="289"/>
      <c r="AN737" s="251"/>
      <c r="AO737" s="251"/>
      <c r="AP737" s="251"/>
      <c r="AQ737" s="251"/>
      <c r="AR737" s="251"/>
      <c r="AS737" s="251"/>
      <c r="AT737" s="251"/>
      <c r="AU737" s="251"/>
    </row>
    <row r="738" spans="3:64" ht="12.95" customHeight="1" x14ac:dyDescent="0.2">
      <c r="C738" s="207"/>
      <c r="D738" s="207"/>
      <c r="AA738" s="251"/>
      <c r="AB738" s="251"/>
      <c r="AC738" s="251"/>
      <c r="AD738" s="251"/>
      <c r="AE738" s="251"/>
      <c r="AF738" s="288"/>
      <c r="AG738" s="289"/>
      <c r="AN738" s="251"/>
      <c r="AO738" s="251"/>
      <c r="AP738" s="251"/>
      <c r="AQ738" s="251"/>
      <c r="AR738" s="251"/>
      <c r="AS738" s="251"/>
      <c r="AT738" s="251"/>
      <c r="AU738" s="251"/>
    </row>
    <row r="739" spans="3:64" ht="12.95" customHeight="1" x14ac:dyDescent="0.2">
      <c r="C739" s="207"/>
      <c r="D739" s="207"/>
      <c r="AA739" s="251"/>
      <c r="AB739" s="251"/>
      <c r="AC739" s="251"/>
      <c r="AD739" s="251"/>
      <c r="AE739" s="251"/>
      <c r="AF739" s="288"/>
      <c r="AG739" s="289"/>
      <c r="AN739" s="251"/>
      <c r="AO739" s="251"/>
      <c r="AP739" s="251"/>
      <c r="AQ739" s="251"/>
      <c r="AR739" s="251"/>
      <c r="AS739" s="251"/>
      <c r="AT739" s="251"/>
      <c r="AU739" s="251"/>
    </row>
    <row r="740" spans="3:64" ht="12.95" customHeight="1" x14ac:dyDescent="0.2">
      <c r="C740" s="207"/>
      <c r="D740" s="207"/>
      <c r="AA740" s="251"/>
      <c r="AB740" s="251"/>
      <c r="AC740" s="251"/>
      <c r="AD740" s="251"/>
      <c r="AE740" s="251"/>
      <c r="AF740" s="288"/>
      <c r="AG740" s="289"/>
      <c r="AN740" s="251"/>
      <c r="AO740" s="251"/>
      <c r="AP740" s="251"/>
      <c r="AQ740" s="251"/>
      <c r="AR740" s="251"/>
      <c r="AS740" s="251"/>
      <c r="AT740" s="251"/>
      <c r="AU740" s="251"/>
    </row>
    <row r="741" spans="3:64" ht="12.95" customHeight="1" x14ac:dyDescent="0.2">
      <c r="C741" s="207"/>
      <c r="D741" s="207"/>
      <c r="AA741" s="251"/>
      <c r="AB741" s="251"/>
      <c r="AC741" s="251"/>
      <c r="AD741" s="251"/>
      <c r="AE741" s="251"/>
      <c r="AF741" s="288"/>
      <c r="AG741" s="289"/>
      <c r="AN741" s="251"/>
      <c r="AO741" s="251"/>
      <c r="AP741" s="251"/>
      <c r="AQ741" s="251"/>
      <c r="AR741" s="251"/>
      <c r="AS741" s="251"/>
      <c r="AT741" s="251"/>
      <c r="AU741" s="251"/>
    </row>
    <row r="742" spans="3:64" ht="12.95" customHeight="1" x14ac:dyDescent="0.2">
      <c r="C742" s="207"/>
      <c r="D742" s="207"/>
      <c r="AA742" s="251"/>
      <c r="AB742" s="251"/>
      <c r="AC742" s="251"/>
      <c r="AD742" s="251"/>
      <c r="AE742" s="251"/>
      <c r="AF742" s="288"/>
      <c r="AG742" s="289"/>
      <c r="AN742" s="251"/>
      <c r="AO742" s="251"/>
      <c r="AP742" s="251"/>
      <c r="AQ742" s="251"/>
      <c r="AR742" s="251"/>
      <c r="AS742" s="251"/>
      <c r="AT742" s="251"/>
      <c r="AU742" s="251"/>
    </row>
    <row r="743" spans="3:64" ht="12.95" customHeight="1" x14ac:dyDescent="0.2">
      <c r="C743" s="207"/>
      <c r="D743" s="207"/>
      <c r="AA743" s="251"/>
      <c r="AB743" s="251"/>
      <c r="AC743" s="251"/>
      <c r="AD743" s="251"/>
      <c r="AE743" s="251"/>
      <c r="AF743" s="288"/>
      <c r="AG743" s="289"/>
      <c r="AN743" s="251"/>
      <c r="AO743" s="251"/>
      <c r="AP743" s="251"/>
      <c r="AQ743" s="251"/>
      <c r="AR743" s="251"/>
      <c r="AS743" s="251"/>
      <c r="AT743" s="251"/>
      <c r="AU743" s="251"/>
    </row>
    <row r="744" spans="3:64" ht="12.95" customHeight="1" x14ac:dyDescent="0.2">
      <c r="C744" s="207"/>
      <c r="D744" s="207"/>
      <c r="AA744" s="251"/>
      <c r="AB744" s="251"/>
      <c r="AC744" s="251"/>
      <c r="AD744" s="251"/>
      <c r="AE744" s="251"/>
      <c r="AF744" s="288"/>
      <c r="AG744" s="289"/>
      <c r="AN744" s="251"/>
      <c r="AO744" s="251"/>
      <c r="AP744" s="251"/>
      <c r="AQ744" s="251"/>
      <c r="AR744" s="251"/>
      <c r="AS744" s="251"/>
      <c r="AT744" s="251"/>
      <c r="AU744" s="251"/>
    </row>
    <row r="745" spans="3:64" ht="12.95" customHeight="1" x14ac:dyDescent="0.2">
      <c r="C745" s="207"/>
      <c r="D745" s="207"/>
      <c r="AA745" s="251"/>
      <c r="AB745" s="251"/>
      <c r="AC745" s="251"/>
      <c r="AD745" s="251"/>
      <c r="AE745" s="251"/>
      <c r="AF745" s="288"/>
      <c r="AG745" s="289"/>
      <c r="AN745" s="251"/>
      <c r="AO745" s="251"/>
      <c r="AP745" s="251"/>
      <c r="AQ745" s="251"/>
      <c r="AR745" s="251"/>
      <c r="AS745" s="251"/>
      <c r="AT745" s="251"/>
      <c r="AU745" s="251"/>
      <c r="AV745" s="251"/>
      <c r="AW745" s="251"/>
      <c r="AX745" s="251"/>
      <c r="AY745" s="251"/>
      <c r="AZ745" s="251"/>
      <c r="BA745" s="251"/>
      <c r="BB745" s="251"/>
      <c r="BC745" s="251"/>
      <c r="BD745" s="251"/>
      <c r="BE745" s="251"/>
      <c r="BF745" s="251"/>
      <c r="BG745" s="251"/>
      <c r="BH745" s="251"/>
      <c r="BI745" s="251"/>
      <c r="BJ745" s="251"/>
      <c r="BK745" s="251"/>
      <c r="BL745" s="251"/>
    </row>
    <row r="746" spans="3:64" ht="12.95" customHeight="1" x14ac:dyDescent="0.2">
      <c r="C746" s="207"/>
      <c r="D746" s="207"/>
      <c r="AA746" s="251"/>
      <c r="AB746" s="251"/>
      <c r="AC746" s="251"/>
      <c r="AD746" s="251"/>
      <c r="AE746" s="251"/>
      <c r="AF746" s="288"/>
      <c r="AG746" s="289"/>
      <c r="AN746" s="251"/>
      <c r="AO746" s="251"/>
      <c r="AP746" s="251"/>
      <c r="AQ746" s="251"/>
      <c r="AR746" s="251"/>
      <c r="AS746" s="251"/>
      <c r="AT746" s="251"/>
      <c r="AU746" s="251"/>
    </row>
    <row r="747" spans="3:64" ht="12.95" customHeight="1" x14ac:dyDescent="0.2">
      <c r="C747" s="207"/>
      <c r="D747" s="207"/>
      <c r="AA747" s="251"/>
      <c r="AB747" s="251"/>
      <c r="AC747" s="251"/>
      <c r="AD747" s="251"/>
      <c r="AE747" s="251"/>
      <c r="AF747" s="288"/>
      <c r="AG747" s="289"/>
      <c r="AN747" s="251"/>
      <c r="AO747" s="251"/>
      <c r="AP747" s="251"/>
      <c r="AQ747" s="251"/>
      <c r="AR747" s="251"/>
      <c r="AS747" s="251"/>
      <c r="AT747" s="251"/>
      <c r="AU747" s="251"/>
    </row>
    <row r="748" spans="3:64" ht="12.95" customHeight="1" x14ac:dyDescent="0.2">
      <c r="C748" s="207"/>
      <c r="D748" s="207"/>
      <c r="AA748" s="251"/>
      <c r="AB748" s="251"/>
      <c r="AC748" s="251"/>
      <c r="AD748" s="251"/>
      <c r="AE748" s="251"/>
      <c r="AF748" s="288"/>
      <c r="AG748" s="289"/>
      <c r="AN748" s="251"/>
      <c r="AO748" s="251"/>
      <c r="AP748" s="251"/>
      <c r="AQ748" s="251"/>
      <c r="AR748" s="251"/>
      <c r="AS748" s="251"/>
      <c r="AT748" s="251"/>
      <c r="AU748" s="251"/>
    </row>
    <row r="749" spans="3:64" ht="12.95" customHeight="1" x14ac:dyDescent="0.2">
      <c r="C749" s="207"/>
      <c r="D749" s="207"/>
      <c r="AA749" s="251"/>
      <c r="AB749" s="251"/>
      <c r="AC749" s="251"/>
      <c r="AD749" s="251"/>
      <c r="AE749" s="251"/>
      <c r="AF749" s="288"/>
      <c r="AG749" s="289"/>
      <c r="AN749" s="251"/>
      <c r="AO749" s="251"/>
      <c r="AP749" s="251"/>
      <c r="AQ749" s="251"/>
      <c r="AR749" s="251"/>
      <c r="AS749" s="251"/>
      <c r="AT749" s="251"/>
      <c r="AU749" s="251"/>
    </row>
    <row r="750" spans="3:64" ht="12.95" customHeight="1" x14ac:dyDescent="0.2">
      <c r="C750" s="207"/>
      <c r="D750" s="207"/>
      <c r="AA750" s="251"/>
      <c r="AB750" s="251"/>
      <c r="AC750" s="251"/>
      <c r="AD750" s="251"/>
      <c r="AE750" s="251"/>
      <c r="AF750" s="288"/>
      <c r="AG750" s="289"/>
      <c r="AN750" s="251"/>
      <c r="AO750" s="251"/>
      <c r="AP750" s="251"/>
      <c r="AQ750" s="251"/>
      <c r="AR750" s="251"/>
      <c r="AS750" s="251"/>
      <c r="AT750" s="251"/>
      <c r="AU750" s="251"/>
    </row>
    <row r="751" spans="3:64" ht="12.95" customHeight="1" x14ac:dyDescent="0.2">
      <c r="C751" s="207"/>
      <c r="D751" s="207"/>
      <c r="AA751" s="251"/>
      <c r="AB751" s="251"/>
      <c r="AC751" s="251"/>
      <c r="AD751" s="251"/>
      <c r="AE751" s="251"/>
      <c r="AF751" s="288"/>
      <c r="AG751" s="289"/>
      <c r="AN751" s="251"/>
      <c r="AO751" s="251"/>
      <c r="AP751" s="251"/>
      <c r="AQ751" s="251"/>
      <c r="AR751" s="251"/>
      <c r="AS751" s="251"/>
      <c r="AT751" s="251"/>
      <c r="AU751" s="251"/>
    </row>
    <row r="752" spans="3:64" ht="12.95" customHeight="1" x14ac:dyDescent="0.2">
      <c r="C752" s="207"/>
      <c r="D752" s="207"/>
      <c r="AA752" s="251"/>
      <c r="AB752" s="251"/>
      <c r="AC752" s="251"/>
      <c r="AD752" s="251"/>
      <c r="AE752" s="251"/>
      <c r="AF752" s="288"/>
      <c r="AG752" s="289"/>
      <c r="AN752" s="251"/>
      <c r="AO752" s="251"/>
      <c r="AP752" s="251"/>
      <c r="AQ752" s="251"/>
      <c r="AR752" s="251"/>
      <c r="AS752" s="251"/>
      <c r="AT752" s="251"/>
      <c r="AU752" s="251"/>
    </row>
    <row r="753" spans="3:64" ht="12.95" customHeight="1" x14ac:dyDescent="0.2">
      <c r="C753" s="207"/>
      <c r="D753" s="207"/>
      <c r="AA753" s="251"/>
      <c r="AB753" s="251"/>
      <c r="AC753" s="251"/>
      <c r="AD753" s="251"/>
      <c r="AE753" s="251"/>
      <c r="AF753" s="288"/>
      <c r="AG753" s="289"/>
      <c r="AN753" s="251"/>
      <c r="AO753" s="251"/>
      <c r="AP753" s="251"/>
      <c r="AQ753" s="251"/>
      <c r="AR753" s="251"/>
      <c r="AS753" s="251"/>
      <c r="AT753" s="251"/>
      <c r="AU753" s="251"/>
    </row>
    <row r="754" spans="3:64" ht="12.95" customHeight="1" x14ac:dyDescent="0.2">
      <c r="C754" s="207"/>
      <c r="D754" s="207"/>
      <c r="AA754" s="251"/>
      <c r="AB754" s="251"/>
      <c r="AC754" s="251"/>
      <c r="AD754" s="251"/>
      <c r="AE754" s="251"/>
      <c r="AF754" s="288"/>
      <c r="AG754" s="289"/>
      <c r="AN754" s="251"/>
      <c r="AO754" s="251"/>
      <c r="AP754" s="251"/>
      <c r="AQ754" s="251"/>
      <c r="AR754" s="251"/>
      <c r="AS754" s="251"/>
      <c r="AT754" s="251"/>
      <c r="AU754" s="251"/>
    </row>
    <row r="755" spans="3:64" ht="12.95" customHeight="1" x14ac:dyDescent="0.2">
      <c r="C755" s="207"/>
      <c r="D755" s="207"/>
      <c r="AA755" s="251"/>
      <c r="AB755" s="251"/>
      <c r="AC755" s="251"/>
      <c r="AD755" s="251"/>
      <c r="AE755" s="251"/>
      <c r="AF755" s="288"/>
      <c r="AG755" s="289"/>
      <c r="AN755" s="251"/>
      <c r="AO755" s="251"/>
      <c r="AP755" s="251"/>
      <c r="AQ755" s="251"/>
      <c r="AR755" s="251"/>
      <c r="AS755" s="251"/>
      <c r="AT755" s="251"/>
      <c r="AU755" s="251"/>
    </row>
    <row r="756" spans="3:64" ht="12.95" customHeight="1" x14ac:dyDescent="0.2">
      <c r="C756" s="207"/>
      <c r="D756" s="207"/>
      <c r="AA756" s="251"/>
      <c r="AB756" s="251"/>
      <c r="AC756" s="251"/>
      <c r="AD756" s="251"/>
      <c r="AE756" s="251"/>
      <c r="AF756" s="288"/>
      <c r="AG756" s="289"/>
      <c r="AN756" s="251"/>
      <c r="AO756" s="251"/>
      <c r="AP756" s="251"/>
      <c r="AQ756" s="251"/>
      <c r="AR756" s="251"/>
      <c r="AS756" s="251"/>
      <c r="AT756" s="251"/>
      <c r="AU756" s="251"/>
      <c r="AV756" s="251"/>
    </row>
    <row r="757" spans="3:64" ht="12.95" customHeight="1" x14ac:dyDescent="0.2">
      <c r="C757" s="207"/>
      <c r="D757" s="207"/>
      <c r="AA757" s="251"/>
      <c r="AB757" s="251"/>
      <c r="AC757" s="251"/>
      <c r="AD757" s="251"/>
      <c r="AE757" s="251"/>
      <c r="AF757" s="288"/>
      <c r="AG757" s="289"/>
      <c r="AN757" s="251"/>
      <c r="AO757" s="251"/>
      <c r="AP757" s="251"/>
      <c r="AQ757" s="251"/>
      <c r="AR757" s="251"/>
      <c r="AS757" s="251"/>
      <c r="AT757" s="251"/>
      <c r="AU757" s="251"/>
    </row>
    <row r="758" spans="3:64" ht="12.95" customHeight="1" x14ac:dyDescent="0.2">
      <c r="C758" s="207"/>
      <c r="D758" s="207"/>
      <c r="AA758" s="251"/>
      <c r="AB758" s="251"/>
      <c r="AC758" s="251"/>
      <c r="AD758" s="251"/>
      <c r="AE758" s="251"/>
      <c r="AF758" s="288"/>
      <c r="AG758" s="289"/>
      <c r="AN758" s="251"/>
      <c r="AO758" s="251"/>
      <c r="AP758" s="251"/>
      <c r="AQ758" s="251"/>
      <c r="AR758" s="251"/>
      <c r="AS758" s="251"/>
      <c r="AT758" s="251"/>
      <c r="AU758" s="251"/>
    </row>
    <row r="759" spans="3:64" ht="12.95" customHeight="1" x14ac:dyDescent="0.2">
      <c r="C759" s="207"/>
      <c r="D759" s="207"/>
      <c r="AA759" s="251"/>
      <c r="AB759" s="251"/>
      <c r="AC759" s="251"/>
      <c r="AD759" s="251"/>
      <c r="AE759" s="251"/>
      <c r="AF759" s="288"/>
      <c r="AG759" s="289"/>
      <c r="AN759" s="251"/>
      <c r="AO759" s="251"/>
      <c r="AP759" s="251"/>
      <c r="AQ759" s="251"/>
      <c r="AR759" s="251"/>
      <c r="AS759" s="251"/>
      <c r="AT759" s="251"/>
      <c r="AU759" s="251"/>
    </row>
    <row r="760" spans="3:64" ht="12.95" customHeight="1" x14ac:dyDescent="0.2">
      <c r="C760" s="207"/>
      <c r="D760" s="207"/>
      <c r="AA760" s="251"/>
      <c r="AB760" s="251"/>
      <c r="AC760" s="251"/>
      <c r="AD760" s="251"/>
      <c r="AE760" s="251"/>
      <c r="AF760" s="288"/>
      <c r="AG760" s="289"/>
      <c r="AN760" s="251"/>
      <c r="AO760" s="251"/>
      <c r="AP760" s="251"/>
      <c r="AQ760" s="251"/>
      <c r="AR760" s="251"/>
      <c r="AS760" s="251"/>
      <c r="AT760" s="251"/>
      <c r="AU760" s="251"/>
    </row>
    <row r="761" spans="3:64" ht="12.95" customHeight="1" x14ac:dyDescent="0.2">
      <c r="C761" s="207"/>
      <c r="D761" s="207"/>
      <c r="AA761" s="251"/>
      <c r="AB761" s="251"/>
      <c r="AC761" s="251"/>
      <c r="AD761" s="251"/>
      <c r="AE761" s="251"/>
      <c r="AF761" s="288"/>
      <c r="AG761" s="289"/>
      <c r="AN761" s="251"/>
      <c r="AO761" s="251"/>
      <c r="AP761" s="251"/>
      <c r="AQ761" s="251"/>
      <c r="AR761" s="251"/>
      <c r="AS761" s="251"/>
      <c r="AT761" s="251"/>
      <c r="AU761" s="251"/>
    </row>
    <row r="762" spans="3:64" ht="12.95" customHeight="1" x14ac:dyDescent="0.2">
      <c r="C762" s="207"/>
      <c r="D762" s="207"/>
      <c r="AA762" s="251"/>
      <c r="AB762" s="251"/>
      <c r="AC762" s="251"/>
      <c r="AD762" s="251"/>
      <c r="AE762" s="251"/>
      <c r="AF762" s="288"/>
      <c r="AG762" s="289"/>
      <c r="AN762" s="251"/>
      <c r="AO762" s="251"/>
      <c r="AP762" s="251"/>
      <c r="AQ762" s="251"/>
      <c r="AR762" s="251"/>
      <c r="AS762" s="251"/>
      <c r="AT762" s="251"/>
      <c r="AU762" s="251"/>
    </row>
    <row r="763" spans="3:64" ht="12.95" customHeight="1" x14ac:dyDescent="0.2">
      <c r="C763" s="207"/>
      <c r="D763" s="207"/>
      <c r="AA763" s="251"/>
      <c r="AB763" s="251"/>
      <c r="AC763" s="251"/>
      <c r="AD763" s="251"/>
      <c r="AE763" s="251"/>
      <c r="AF763" s="288"/>
      <c r="AG763" s="289"/>
      <c r="AN763" s="251"/>
      <c r="AO763" s="251"/>
      <c r="AP763" s="251"/>
      <c r="AQ763" s="251"/>
      <c r="AR763" s="251"/>
      <c r="AS763" s="251"/>
      <c r="AT763" s="251"/>
      <c r="AU763" s="251"/>
    </row>
    <row r="764" spans="3:64" ht="12.95" customHeight="1" x14ac:dyDescent="0.2">
      <c r="C764" s="207"/>
      <c r="D764" s="207"/>
      <c r="AA764" s="251"/>
      <c r="AB764" s="251"/>
      <c r="AC764" s="251"/>
      <c r="AD764" s="251"/>
      <c r="AE764" s="251"/>
      <c r="AF764" s="288"/>
      <c r="AG764" s="289"/>
      <c r="AN764" s="251"/>
      <c r="AO764" s="251"/>
      <c r="AP764" s="251"/>
      <c r="AQ764" s="251"/>
      <c r="AR764" s="251"/>
      <c r="AS764" s="251"/>
      <c r="AT764" s="251"/>
      <c r="AU764" s="251"/>
    </row>
    <row r="765" spans="3:64" ht="12.95" customHeight="1" x14ac:dyDescent="0.2">
      <c r="C765" s="207"/>
      <c r="D765" s="207"/>
      <c r="AA765" s="251"/>
      <c r="AB765" s="251"/>
      <c r="AC765" s="251"/>
      <c r="AD765" s="251"/>
      <c r="AE765" s="251"/>
      <c r="AF765" s="288"/>
      <c r="AG765" s="289"/>
      <c r="AN765" s="251"/>
      <c r="AO765" s="251"/>
      <c r="AP765" s="251"/>
      <c r="AQ765" s="251"/>
      <c r="AR765" s="251"/>
      <c r="AS765" s="251"/>
      <c r="AT765" s="251"/>
      <c r="AU765" s="251"/>
    </row>
    <row r="766" spans="3:64" ht="12.95" customHeight="1" x14ac:dyDescent="0.2">
      <c r="C766" s="207"/>
      <c r="D766" s="207"/>
      <c r="AA766" s="251"/>
      <c r="AB766" s="251"/>
      <c r="AC766" s="251"/>
      <c r="AD766" s="251"/>
      <c r="AE766" s="251"/>
      <c r="AF766" s="288"/>
      <c r="AG766" s="289"/>
      <c r="AN766" s="251"/>
      <c r="AO766" s="251"/>
      <c r="AP766" s="251"/>
      <c r="AQ766" s="251"/>
      <c r="AR766" s="251"/>
      <c r="AS766" s="251"/>
      <c r="AT766" s="251"/>
      <c r="AU766" s="251"/>
      <c r="AV766" s="251"/>
      <c r="AX766" s="251"/>
      <c r="AY766" s="251"/>
      <c r="AZ766" s="251"/>
      <c r="BA766" s="251"/>
      <c r="BB766" s="251"/>
      <c r="BC766" s="251"/>
      <c r="BD766" s="251"/>
      <c r="BE766" s="251"/>
      <c r="BF766" s="251"/>
      <c r="BG766" s="251"/>
      <c r="BH766" s="251"/>
      <c r="BI766" s="251"/>
      <c r="BJ766" s="251"/>
      <c r="BK766" s="251"/>
      <c r="BL766" s="251"/>
    </row>
    <row r="767" spans="3:64" ht="12.95" customHeight="1" x14ac:dyDescent="0.2">
      <c r="C767" s="207"/>
      <c r="D767" s="207"/>
      <c r="AA767" s="251"/>
      <c r="AB767" s="251"/>
      <c r="AC767" s="251"/>
      <c r="AD767" s="251"/>
      <c r="AE767" s="251"/>
      <c r="AF767" s="288"/>
      <c r="AG767" s="289"/>
      <c r="AN767" s="251"/>
      <c r="AO767" s="251"/>
      <c r="AP767" s="251"/>
      <c r="AQ767" s="251"/>
      <c r="AR767" s="251"/>
      <c r="AS767" s="251"/>
      <c r="AT767" s="251"/>
      <c r="AU767" s="251"/>
    </row>
    <row r="768" spans="3:64" ht="12.95" customHeight="1" x14ac:dyDescent="0.2">
      <c r="C768" s="207"/>
      <c r="D768" s="207"/>
      <c r="AA768" s="251"/>
      <c r="AB768" s="251"/>
      <c r="AC768" s="251"/>
      <c r="AD768" s="251"/>
      <c r="AE768" s="251"/>
      <c r="AF768" s="288"/>
      <c r="AG768" s="289"/>
      <c r="AN768" s="251"/>
      <c r="AO768" s="251"/>
      <c r="AP768" s="251"/>
      <c r="AQ768" s="251"/>
      <c r="AR768" s="251"/>
      <c r="AS768" s="251"/>
      <c r="AT768" s="251"/>
      <c r="AU768" s="251"/>
    </row>
    <row r="769" spans="3:64" ht="12.95" customHeight="1" x14ac:dyDescent="0.2">
      <c r="C769" s="207"/>
      <c r="D769" s="207"/>
      <c r="AA769" s="251"/>
      <c r="AB769" s="251"/>
      <c r="AC769" s="251"/>
      <c r="AD769" s="251"/>
      <c r="AE769" s="251"/>
      <c r="AF769" s="288"/>
      <c r="AG769" s="289"/>
      <c r="AN769" s="251"/>
      <c r="AO769" s="251"/>
      <c r="AP769" s="251"/>
      <c r="AQ769" s="251"/>
      <c r="AR769" s="251"/>
      <c r="AS769" s="251"/>
      <c r="AT769" s="251"/>
      <c r="AU769" s="251"/>
    </row>
    <row r="770" spans="3:64" ht="12.95" customHeight="1" x14ac:dyDescent="0.2">
      <c r="C770" s="207"/>
      <c r="D770" s="207"/>
      <c r="AA770" s="251"/>
      <c r="AB770" s="251"/>
      <c r="AC770" s="251"/>
      <c r="AD770" s="251"/>
      <c r="AE770" s="251"/>
      <c r="AF770" s="288"/>
      <c r="AG770" s="289"/>
      <c r="AN770" s="251"/>
      <c r="AO770" s="251"/>
      <c r="AP770" s="251"/>
      <c r="AQ770" s="251"/>
      <c r="AR770" s="251"/>
      <c r="AS770" s="251"/>
      <c r="AT770" s="251"/>
      <c r="AU770" s="251"/>
    </row>
    <row r="771" spans="3:64" ht="12.95" customHeight="1" x14ac:dyDescent="0.2">
      <c r="C771" s="207"/>
      <c r="D771" s="207"/>
      <c r="AA771" s="251"/>
      <c r="AB771" s="251"/>
      <c r="AC771" s="251"/>
      <c r="AD771" s="251"/>
      <c r="AE771" s="251"/>
      <c r="AF771" s="288"/>
      <c r="AG771" s="289"/>
      <c r="AN771" s="251"/>
      <c r="AO771" s="251"/>
      <c r="AP771" s="251"/>
      <c r="AQ771" s="251"/>
      <c r="AR771" s="251"/>
      <c r="AS771" s="251"/>
      <c r="AT771" s="251"/>
      <c r="AU771" s="251"/>
      <c r="AV771" s="251"/>
      <c r="AW771" s="251"/>
      <c r="AX771" s="251"/>
      <c r="AY771" s="251"/>
      <c r="AZ771" s="251"/>
      <c r="BA771" s="251"/>
      <c r="BB771" s="251"/>
      <c r="BC771" s="251"/>
      <c r="BD771" s="251"/>
      <c r="BE771" s="251"/>
      <c r="BF771" s="251"/>
      <c r="BG771" s="251"/>
      <c r="BH771" s="251"/>
      <c r="BI771" s="251"/>
      <c r="BJ771" s="251"/>
      <c r="BK771" s="251"/>
      <c r="BL771" s="251"/>
    </row>
    <row r="772" spans="3:64" ht="12.95" customHeight="1" x14ac:dyDescent="0.2">
      <c r="C772" s="207"/>
      <c r="D772" s="207"/>
      <c r="AA772" s="251"/>
      <c r="AB772" s="251"/>
      <c r="AC772" s="251"/>
      <c r="AD772" s="251"/>
      <c r="AE772" s="251"/>
      <c r="AF772" s="288"/>
      <c r="AG772" s="289"/>
      <c r="AN772" s="251"/>
      <c r="AO772" s="251"/>
      <c r="AP772" s="251"/>
      <c r="AQ772" s="251"/>
      <c r="AR772" s="251"/>
      <c r="AS772" s="251"/>
      <c r="AT772" s="251"/>
      <c r="AU772" s="251"/>
    </row>
    <row r="773" spans="3:64" ht="12.95" customHeight="1" x14ac:dyDescent="0.2">
      <c r="C773" s="207"/>
      <c r="D773" s="207"/>
      <c r="AA773" s="251"/>
      <c r="AB773" s="251"/>
      <c r="AC773" s="251"/>
      <c r="AD773" s="251"/>
      <c r="AE773" s="251"/>
      <c r="AF773" s="288"/>
      <c r="AG773" s="289"/>
      <c r="AN773" s="251"/>
      <c r="AO773" s="251"/>
      <c r="AP773" s="251"/>
      <c r="AQ773" s="251"/>
      <c r="AR773" s="251"/>
      <c r="AS773" s="251"/>
      <c r="AT773" s="251"/>
      <c r="AU773" s="251"/>
    </row>
    <row r="774" spans="3:64" ht="12.95" customHeight="1" x14ac:dyDescent="0.2">
      <c r="C774" s="207"/>
      <c r="D774" s="207"/>
      <c r="AA774" s="251"/>
      <c r="AB774" s="251"/>
      <c r="AC774" s="251"/>
      <c r="AD774" s="251"/>
      <c r="AE774" s="251"/>
      <c r="AF774" s="288"/>
      <c r="AG774" s="289"/>
      <c r="AN774" s="251"/>
      <c r="AO774" s="251"/>
      <c r="AP774" s="251"/>
      <c r="AQ774" s="251"/>
      <c r="AR774" s="251"/>
      <c r="AS774" s="251"/>
      <c r="AT774" s="251"/>
      <c r="AU774" s="251"/>
    </row>
    <row r="775" spans="3:64" ht="12.95" customHeight="1" x14ac:dyDescent="0.2">
      <c r="C775" s="207"/>
      <c r="D775" s="207"/>
      <c r="AA775" s="251"/>
      <c r="AB775" s="251"/>
      <c r="AC775" s="251"/>
      <c r="AD775" s="251"/>
      <c r="AE775" s="251"/>
      <c r="AF775" s="288"/>
      <c r="AG775" s="289"/>
      <c r="AN775" s="251"/>
      <c r="AO775" s="251"/>
      <c r="AP775" s="251"/>
      <c r="AQ775" s="251"/>
      <c r="AR775" s="251"/>
      <c r="AS775" s="251"/>
      <c r="AT775" s="251"/>
      <c r="AU775" s="251"/>
    </row>
    <row r="776" spans="3:64" ht="12.95" customHeight="1" x14ac:dyDescent="0.2">
      <c r="C776" s="207"/>
      <c r="D776" s="207"/>
      <c r="AA776" s="251"/>
      <c r="AB776" s="251"/>
      <c r="AC776" s="251"/>
      <c r="AD776" s="251"/>
      <c r="AE776" s="251"/>
      <c r="AF776" s="288"/>
      <c r="AG776" s="289"/>
      <c r="AN776" s="251"/>
      <c r="AO776" s="251"/>
      <c r="AP776" s="251"/>
      <c r="AQ776" s="251"/>
      <c r="AR776" s="251"/>
      <c r="AS776" s="251"/>
      <c r="AT776" s="251"/>
      <c r="AU776" s="251"/>
    </row>
    <row r="777" spans="3:64" ht="12.95" customHeight="1" x14ac:dyDescent="0.2">
      <c r="C777" s="207"/>
      <c r="D777" s="207"/>
      <c r="AA777" s="251"/>
      <c r="AB777" s="251"/>
      <c r="AC777" s="251"/>
      <c r="AD777" s="251"/>
      <c r="AE777" s="251"/>
      <c r="AF777" s="288"/>
      <c r="AG777" s="289"/>
      <c r="AN777" s="251"/>
      <c r="AO777" s="251"/>
      <c r="AP777" s="251"/>
      <c r="AQ777" s="251"/>
      <c r="AR777" s="251"/>
      <c r="AS777" s="251"/>
      <c r="AT777" s="251"/>
      <c r="AU777" s="251"/>
    </row>
    <row r="778" spans="3:64" ht="12.95" customHeight="1" x14ac:dyDescent="0.2">
      <c r="C778" s="207"/>
      <c r="D778" s="207"/>
      <c r="AA778" s="251"/>
      <c r="AB778" s="251"/>
      <c r="AC778" s="251"/>
      <c r="AD778" s="251"/>
      <c r="AE778" s="251"/>
      <c r="AF778" s="288"/>
      <c r="AG778" s="289"/>
      <c r="AN778" s="251"/>
      <c r="AO778" s="251"/>
      <c r="AP778" s="251"/>
      <c r="AQ778" s="251"/>
      <c r="AR778" s="251"/>
      <c r="AS778" s="251"/>
      <c r="AT778" s="251"/>
      <c r="AU778" s="251"/>
    </row>
    <row r="779" spans="3:64" ht="12.95" customHeight="1" x14ac:dyDescent="0.2">
      <c r="C779" s="207"/>
      <c r="D779" s="207"/>
      <c r="AA779" s="251"/>
      <c r="AB779" s="251"/>
      <c r="AC779" s="251"/>
      <c r="AD779" s="251"/>
      <c r="AE779" s="251"/>
      <c r="AF779" s="288"/>
      <c r="AG779" s="289"/>
      <c r="AN779" s="251"/>
      <c r="AO779" s="251"/>
      <c r="AP779" s="251"/>
      <c r="AQ779" s="251"/>
      <c r="AR779" s="251"/>
      <c r="AS779" s="251"/>
      <c r="AT779" s="251"/>
      <c r="AU779" s="251"/>
    </row>
    <row r="780" spans="3:64" ht="12.95" customHeight="1" x14ac:dyDescent="0.2">
      <c r="C780" s="207"/>
      <c r="D780" s="207"/>
      <c r="AA780" s="251"/>
      <c r="AB780" s="251"/>
      <c r="AC780" s="251"/>
      <c r="AD780" s="251"/>
      <c r="AE780" s="251"/>
      <c r="AF780" s="288"/>
      <c r="AG780" s="289"/>
      <c r="AN780" s="251"/>
      <c r="AO780" s="251"/>
      <c r="AP780" s="251"/>
      <c r="AQ780" s="251"/>
      <c r="AR780" s="251"/>
      <c r="AS780" s="251"/>
      <c r="AT780" s="251"/>
      <c r="AU780" s="251"/>
      <c r="AV780" s="251"/>
    </row>
    <row r="781" spans="3:64" ht="12.95" customHeight="1" x14ac:dyDescent="0.2">
      <c r="C781" s="207"/>
      <c r="D781" s="207"/>
      <c r="AA781" s="251"/>
      <c r="AB781" s="251"/>
      <c r="AC781" s="251"/>
      <c r="AD781" s="251"/>
      <c r="AE781" s="251"/>
      <c r="AF781" s="288"/>
      <c r="AG781" s="289"/>
      <c r="AN781" s="251"/>
      <c r="AO781" s="251"/>
      <c r="AP781" s="251"/>
      <c r="AQ781" s="251"/>
      <c r="AR781" s="251"/>
      <c r="AS781" s="251"/>
      <c r="AT781" s="251"/>
      <c r="AU781" s="251"/>
    </row>
    <row r="782" spans="3:64" ht="12.95" customHeight="1" x14ac:dyDescent="0.2">
      <c r="C782" s="207"/>
      <c r="D782" s="207"/>
      <c r="AA782" s="251"/>
      <c r="AB782" s="251"/>
      <c r="AC782" s="251"/>
      <c r="AD782" s="251"/>
      <c r="AE782" s="251"/>
      <c r="AF782" s="288"/>
      <c r="AG782" s="289"/>
      <c r="AN782" s="251"/>
      <c r="AO782" s="251"/>
      <c r="AP782" s="251"/>
      <c r="AQ782" s="251"/>
      <c r="AR782" s="251"/>
      <c r="AS782" s="251"/>
      <c r="AT782" s="251"/>
      <c r="AU782" s="251"/>
    </row>
    <row r="783" spans="3:64" ht="12.95" customHeight="1" x14ac:dyDescent="0.2">
      <c r="C783" s="207"/>
      <c r="D783" s="207"/>
      <c r="AA783" s="251"/>
      <c r="AB783" s="251"/>
      <c r="AC783" s="251"/>
      <c r="AD783" s="251"/>
      <c r="AE783" s="251"/>
      <c r="AF783" s="288"/>
      <c r="AG783" s="289"/>
      <c r="AN783" s="251"/>
      <c r="AO783" s="251"/>
      <c r="AP783" s="251"/>
      <c r="AQ783" s="251"/>
      <c r="AR783" s="251"/>
      <c r="AS783" s="251"/>
      <c r="AT783" s="251"/>
      <c r="AU783" s="251"/>
    </row>
    <row r="784" spans="3:64" ht="12.95" customHeight="1" x14ac:dyDescent="0.2">
      <c r="C784" s="207"/>
      <c r="D784" s="207"/>
      <c r="AA784" s="251"/>
      <c r="AB784" s="251"/>
      <c r="AC784" s="251"/>
      <c r="AD784" s="251"/>
      <c r="AE784" s="251"/>
      <c r="AF784" s="288"/>
      <c r="AG784" s="289"/>
      <c r="AN784" s="251"/>
      <c r="AO784" s="251"/>
      <c r="AP784" s="251"/>
      <c r="AQ784" s="251"/>
      <c r="AR784" s="251"/>
      <c r="AS784" s="251"/>
      <c r="AT784" s="251"/>
      <c r="AU784" s="251"/>
    </row>
    <row r="785" spans="3:47" ht="12.95" customHeight="1" x14ac:dyDescent="0.2">
      <c r="C785" s="207"/>
      <c r="D785" s="207"/>
      <c r="AA785" s="251"/>
      <c r="AB785" s="251"/>
      <c r="AC785" s="251"/>
      <c r="AD785" s="251"/>
      <c r="AE785" s="251"/>
      <c r="AF785" s="288"/>
      <c r="AG785" s="289"/>
      <c r="AN785" s="251"/>
      <c r="AO785" s="251"/>
      <c r="AP785" s="251"/>
      <c r="AQ785" s="251"/>
      <c r="AR785" s="251"/>
      <c r="AS785" s="251"/>
      <c r="AT785" s="251"/>
      <c r="AU785" s="251"/>
    </row>
    <row r="786" spans="3:47" ht="12.95" customHeight="1" x14ac:dyDescent="0.2">
      <c r="C786" s="207"/>
      <c r="D786" s="207"/>
      <c r="AA786" s="251"/>
      <c r="AB786" s="251"/>
      <c r="AC786" s="251"/>
      <c r="AD786" s="251"/>
      <c r="AE786" s="251"/>
      <c r="AF786" s="288"/>
      <c r="AG786" s="289"/>
      <c r="AN786" s="251"/>
      <c r="AO786" s="251"/>
      <c r="AP786" s="251"/>
      <c r="AQ786" s="251"/>
      <c r="AR786" s="251"/>
      <c r="AS786" s="251"/>
      <c r="AT786" s="251"/>
      <c r="AU786" s="251"/>
    </row>
    <row r="787" spans="3:47" ht="12.95" customHeight="1" x14ac:dyDescent="0.2">
      <c r="C787" s="207"/>
      <c r="D787" s="207"/>
      <c r="AA787" s="251"/>
      <c r="AB787" s="251"/>
      <c r="AC787" s="251"/>
      <c r="AD787" s="251"/>
      <c r="AE787" s="251"/>
      <c r="AF787" s="288"/>
      <c r="AG787" s="289"/>
      <c r="AN787" s="251"/>
      <c r="AO787" s="251"/>
      <c r="AP787" s="251"/>
      <c r="AQ787" s="251"/>
      <c r="AR787" s="251"/>
      <c r="AS787" s="251"/>
      <c r="AT787" s="251"/>
      <c r="AU787" s="251"/>
    </row>
    <row r="788" spans="3:47" ht="12.95" customHeight="1" x14ac:dyDescent="0.2">
      <c r="C788" s="207"/>
      <c r="D788" s="207"/>
      <c r="AA788" s="251"/>
      <c r="AB788" s="251"/>
      <c r="AC788" s="251"/>
      <c r="AD788" s="251"/>
      <c r="AE788" s="251"/>
      <c r="AF788" s="288"/>
      <c r="AG788" s="289"/>
      <c r="AN788" s="251"/>
      <c r="AO788" s="251"/>
      <c r="AP788" s="251"/>
      <c r="AQ788" s="251"/>
      <c r="AR788" s="251"/>
      <c r="AS788" s="251"/>
      <c r="AT788" s="251"/>
      <c r="AU788" s="251"/>
    </row>
    <row r="789" spans="3:47" ht="12.95" customHeight="1" x14ac:dyDescent="0.2">
      <c r="C789" s="207"/>
      <c r="D789" s="207"/>
      <c r="AA789" s="251"/>
      <c r="AB789" s="251"/>
      <c r="AC789" s="251"/>
      <c r="AD789" s="251"/>
      <c r="AE789" s="251"/>
      <c r="AF789" s="288"/>
      <c r="AG789" s="289"/>
      <c r="AN789" s="251"/>
      <c r="AO789" s="251"/>
      <c r="AP789" s="251"/>
      <c r="AQ789" s="251"/>
      <c r="AR789" s="251"/>
      <c r="AS789" s="251"/>
      <c r="AT789" s="251"/>
      <c r="AU789" s="251"/>
    </row>
    <row r="790" spans="3:47" ht="12.95" customHeight="1" x14ac:dyDescent="0.2">
      <c r="C790" s="207"/>
      <c r="D790" s="207"/>
      <c r="AA790" s="251"/>
      <c r="AB790" s="251"/>
      <c r="AC790" s="251"/>
      <c r="AD790" s="251"/>
      <c r="AE790" s="251"/>
      <c r="AF790" s="288"/>
      <c r="AG790" s="289"/>
      <c r="AN790" s="251"/>
      <c r="AO790" s="251"/>
      <c r="AP790" s="251"/>
      <c r="AQ790" s="251"/>
      <c r="AR790" s="251"/>
      <c r="AS790" s="251"/>
      <c r="AT790" s="251"/>
      <c r="AU790" s="251"/>
    </row>
    <row r="791" spans="3:47" ht="12.95" customHeight="1" x14ac:dyDescent="0.2">
      <c r="C791" s="207"/>
      <c r="D791" s="207"/>
      <c r="AA791" s="251"/>
      <c r="AB791" s="251"/>
      <c r="AC791" s="251"/>
      <c r="AD791" s="251"/>
      <c r="AE791" s="251"/>
      <c r="AF791" s="288"/>
      <c r="AG791" s="289"/>
      <c r="AN791" s="251"/>
      <c r="AO791" s="251"/>
      <c r="AP791" s="251"/>
      <c r="AQ791" s="251"/>
      <c r="AR791" s="251"/>
      <c r="AS791" s="251"/>
      <c r="AT791" s="251"/>
      <c r="AU791" s="251"/>
    </row>
    <row r="792" spans="3:47" ht="12.95" customHeight="1" x14ac:dyDescent="0.2">
      <c r="C792" s="207"/>
      <c r="D792" s="207"/>
      <c r="AA792" s="251"/>
      <c r="AB792" s="251"/>
      <c r="AC792" s="251"/>
      <c r="AD792" s="251"/>
      <c r="AE792" s="251"/>
      <c r="AF792" s="288"/>
      <c r="AG792" s="289"/>
      <c r="AN792" s="251"/>
      <c r="AO792" s="251"/>
      <c r="AP792" s="251"/>
      <c r="AQ792" s="251"/>
      <c r="AR792" s="251"/>
      <c r="AS792" s="251"/>
      <c r="AT792" s="251"/>
      <c r="AU792" s="251"/>
    </row>
    <row r="793" spans="3:47" ht="12.95" customHeight="1" x14ac:dyDescent="0.2">
      <c r="C793" s="207"/>
      <c r="D793" s="207"/>
      <c r="AA793" s="251"/>
      <c r="AB793" s="251"/>
      <c r="AC793" s="251"/>
      <c r="AD793" s="251"/>
      <c r="AE793" s="251"/>
      <c r="AF793" s="288"/>
      <c r="AG793" s="289"/>
      <c r="AN793" s="251"/>
      <c r="AO793" s="251"/>
      <c r="AP793" s="251"/>
      <c r="AQ793" s="251"/>
      <c r="AR793" s="251"/>
      <c r="AS793" s="251"/>
      <c r="AT793" s="251"/>
      <c r="AU793" s="251"/>
    </row>
    <row r="794" spans="3:47" ht="12.95" customHeight="1" x14ac:dyDescent="0.2">
      <c r="C794" s="207"/>
      <c r="D794" s="207"/>
      <c r="AA794" s="251"/>
      <c r="AB794" s="251"/>
      <c r="AC794" s="251"/>
      <c r="AD794" s="251"/>
      <c r="AE794" s="251"/>
      <c r="AF794" s="288"/>
      <c r="AG794" s="289"/>
      <c r="AN794" s="251"/>
      <c r="AO794" s="251"/>
      <c r="AP794" s="251"/>
      <c r="AQ794" s="251"/>
      <c r="AR794" s="251"/>
      <c r="AS794" s="251"/>
      <c r="AT794" s="251"/>
      <c r="AU794" s="251"/>
    </row>
    <row r="795" spans="3:47" ht="12.95" customHeight="1" x14ac:dyDescent="0.2">
      <c r="C795" s="207"/>
      <c r="D795" s="207"/>
      <c r="AA795" s="251"/>
      <c r="AB795" s="251"/>
      <c r="AC795" s="251"/>
      <c r="AD795" s="251"/>
      <c r="AE795" s="251"/>
      <c r="AF795" s="288"/>
      <c r="AG795" s="289"/>
      <c r="AN795" s="251"/>
      <c r="AO795" s="251"/>
      <c r="AP795" s="251"/>
      <c r="AQ795" s="251"/>
      <c r="AR795" s="251"/>
      <c r="AS795" s="251"/>
      <c r="AT795" s="251"/>
      <c r="AU795" s="251"/>
    </row>
    <row r="796" spans="3:47" ht="12.95" customHeight="1" x14ac:dyDescent="0.2">
      <c r="C796" s="207"/>
      <c r="D796" s="207"/>
      <c r="AA796" s="251"/>
      <c r="AB796" s="251"/>
      <c r="AC796" s="251"/>
      <c r="AD796" s="251"/>
      <c r="AE796" s="251"/>
      <c r="AF796" s="288"/>
      <c r="AG796" s="289"/>
      <c r="AN796" s="251"/>
      <c r="AO796" s="251"/>
      <c r="AP796" s="251"/>
      <c r="AQ796" s="251"/>
      <c r="AR796" s="251"/>
      <c r="AS796" s="251"/>
      <c r="AT796" s="251"/>
      <c r="AU796" s="251"/>
    </row>
    <row r="797" spans="3:47" ht="12.95" customHeight="1" x14ac:dyDescent="0.2">
      <c r="C797" s="207"/>
      <c r="D797" s="207"/>
      <c r="AA797" s="251"/>
      <c r="AB797" s="251"/>
      <c r="AC797" s="251"/>
      <c r="AD797" s="251"/>
      <c r="AE797" s="251"/>
      <c r="AF797" s="288"/>
      <c r="AG797" s="289"/>
      <c r="AN797" s="251"/>
      <c r="AO797" s="251"/>
      <c r="AP797" s="251"/>
      <c r="AQ797" s="251"/>
      <c r="AR797" s="251"/>
      <c r="AS797" s="251"/>
      <c r="AT797" s="251"/>
      <c r="AU797" s="251"/>
    </row>
    <row r="798" spans="3:47" ht="12.95" customHeight="1" x14ac:dyDescent="0.2">
      <c r="C798" s="207"/>
      <c r="D798" s="207"/>
      <c r="AA798" s="251"/>
      <c r="AB798" s="251"/>
      <c r="AC798" s="251"/>
      <c r="AD798" s="251"/>
      <c r="AE798" s="251"/>
      <c r="AF798" s="288"/>
      <c r="AG798" s="289"/>
      <c r="AN798" s="251"/>
      <c r="AO798" s="251"/>
      <c r="AP798" s="251"/>
      <c r="AQ798" s="251"/>
      <c r="AR798" s="251"/>
      <c r="AS798" s="251"/>
      <c r="AT798" s="251"/>
      <c r="AU798" s="251"/>
    </row>
    <row r="799" spans="3:47" ht="12.95" customHeight="1" x14ac:dyDescent="0.2">
      <c r="C799" s="207"/>
      <c r="D799" s="207"/>
      <c r="AA799" s="251"/>
      <c r="AB799" s="251"/>
      <c r="AC799" s="251"/>
      <c r="AD799" s="251"/>
      <c r="AE799" s="251"/>
      <c r="AF799" s="288"/>
      <c r="AG799" s="289"/>
      <c r="AN799" s="251"/>
      <c r="AO799" s="251"/>
      <c r="AP799" s="251"/>
      <c r="AQ799" s="251"/>
      <c r="AR799" s="251"/>
      <c r="AS799" s="251"/>
      <c r="AT799" s="251"/>
      <c r="AU799" s="251"/>
    </row>
    <row r="800" spans="3:47" ht="12.95" customHeight="1" x14ac:dyDescent="0.2">
      <c r="C800" s="207"/>
      <c r="D800" s="207"/>
      <c r="AA800" s="251"/>
      <c r="AB800" s="251"/>
      <c r="AC800" s="251"/>
      <c r="AD800" s="251"/>
      <c r="AE800" s="251"/>
      <c r="AF800" s="288"/>
      <c r="AG800" s="289"/>
      <c r="AN800" s="251"/>
      <c r="AO800" s="251"/>
      <c r="AP800" s="251"/>
      <c r="AQ800" s="251"/>
      <c r="AR800" s="251"/>
      <c r="AS800" s="251"/>
      <c r="AT800" s="251"/>
      <c r="AU800" s="251"/>
    </row>
    <row r="801" spans="3:47" ht="12.95" customHeight="1" x14ac:dyDescent="0.2">
      <c r="C801" s="207"/>
      <c r="D801" s="207"/>
      <c r="AA801" s="251"/>
      <c r="AB801" s="251"/>
      <c r="AC801" s="251"/>
      <c r="AD801" s="251"/>
      <c r="AE801" s="251"/>
      <c r="AF801" s="288"/>
      <c r="AG801" s="289"/>
      <c r="AN801" s="251"/>
      <c r="AO801" s="251"/>
      <c r="AP801" s="251"/>
      <c r="AQ801" s="251"/>
      <c r="AR801" s="251"/>
      <c r="AS801" s="251"/>
      <c r="AT801" s="251"/>
      <c r="AU801" s="251"/>
    </row>
    <row r="802" spans="3:47" ht="12.95" customHeight="1" x14ac:dyDescent="0.2">
      <c r="C802" s="207"/>
      <c r="D802" s="207"/>
      <c r="AA802" s="251"/>
      <c r="AB802" s="251"/>
      <c r="AC802" s="251"/>
      <c r="AD802" s="251"/>
      <c r="AE802" s="251"/>
      <c r="AF802" s="288"/>
      <c r="AG802" s="289"/>
      <c r="AN802" s="251"/>
      <c r="AO802" s="251"/>
      <c r="AP802" s="251"/>
      <c r="AQ802" s="251"/>
      <c r="AR802" s="251"/>
      <c r="AS802" s="251"/>
      <c r="AT802" s="251"/>
      <c r="AU802" s="251"/>
    </row>
    <row r="803" spans="3:47" ht="12.95" customHeight="1" x14ac:dyDescent="0.2">
      <c r="C803" s="207"/>
      <c r="D803" s="207"/>
      <c r="AA803" s="251"/>
      <c r="AB803" s="251"/>
      <c r="AC803" s="251"/>
      <c r="AD803" s="251"/>
      <c r="AE803" s="251"/>
      <c r="AF803" s="288"/>
      <c r="AG803" s="289"/>
      <c r="AN803" s="251"/>
      <c r="AO803" s="251"/>
      <c r="AP803" s="251"/>
      <c r="AQ803" s="251"/>
      <c r="AR803" s="251"/>
      <c r="AS803" s="251"/>
      <c r="AT803" s="251"/>
      <c r="AU803" s="251"/>
    </row>
    <row r="804" spans="3:47" ht="12.95" customHeight="1" x14ac:dyDescent="0.2">
      <c r="C804" s="207"/>
      <c r="D804" s="207"/>
      <c r="AA804" s="251"/>
      <c r="AB804" s="251"/>
      <c r="AC804" s="251"/>
      <c r="AD804" s="251"/>
      <c r="AE804" s="251"/>
      <c r="AF804" s="288"/>
      <c r="AG804" s="289"/>
      <c r="AN804" s="251"/>
      <c r="AO804" s="251"/>
      <c r="AP804" s="251"/>
      <c r="AQ804" s="251"/>
      <c r="AR804" s="251"/>
      <c r="AS804" s="251"/>
      <c r="AT804" s="251"/>
      <c r="AU804" s="251"/>
    </row>
    <row r="805" spans="3:47" ht="12.95" customHeight="1" x14ac:dyDescent="0.2">
      <c r="C805" s="207"/>
      <c r="D805" s="207"/>
      <c r="AA805" s="251"/>
      <c r="AB805" s="251"/>
      <c r="AC805" s="251"/>
      <c r="AD805" s="251"/>
      <c r="AE805" s="251"/>
      <c r="AF805" s="288"/>
      <c r="AG805" s="289"/>
      <c r="AN805" s="251"/>
      <c r="AO805" s="251"/>
      <c r="AP805" s="251"/>
      <c r="AQ805" s="251"/>
      <c r="AR805" s="251"/>
      <c r="AS805" s="251"/>
      <c r="AT805" s="251"/>
      <c r="AU805" s="251"/>
    </row>
    <row r="806" spans="3:47" ht="12.95" customHeight="1" x14ac:dyDescent="0.2">
      <c r="C806" s="207"/>
      <c r="D806" s="207"/>
      <c r="AA806" s="251"/>
      <c r="AB806" s="251"/>
      <c r="AC806" s="251"/>
      <c r="AD806" s="251"/>
      <c r="AE806" s="251"/>
      <c r="AF806" s="288"/>
      <c r="AG806" s="289"/>
      <c r="AN806" s="251"/>
      <c r="AO806" s="251"/>
      <c r="AP806" s="251"/>
      <c r="AQ806" s="251"/>
      <c r="AR806" s="251"/>
      <c r="AS806" s="251"/>
      <c r="AT806" s="251"/>
      <c r="AU806" s="251"/>
    </row>
    <row r="807" spans="3:47" ht="12.95" customHeight="1" x14ac:dyDescent="0.2">
      <c r="C807" s="207"/>
      <c r="D807" s="207"/>
      <c r="AA807" s="251"/>
      <c r="AB807" s="251"/>
      <c r="AC807" s="251"/>
      <c r="AD807" s="251"/>
      <c r="AE807" s="251"/>
      <c r="AF807" s="288"/>
      <c r="AG807" s="289"/>
      <c r="AN807" s="251"/>
      <c r="AO807" s="251"/>
      <c r="AP807" s="251"/>
      <c r="AQ807" s="251"/>
      <c r="AR807" s="251"/>
      <c r="AS807" s="251"/>
      <c r="AT807" s="251"/>
      <c r="AU807" s="251"/>
    </row>
    <row r="808" spans="3:47" ht="12.95" customHeight="1" x14ac:dyDescent="0.2">
      <c r="C808" s="207"/>
      <c r="D808" s="207"/>
      <c r="AA808" s="251"/>
      <c r="AB808" s="251"/>
      <c r="AC808" s="251"/>
      <c r="AD808" s="251"/>
      <c r="AE808" s="251"/>
      <c r="AF808" s="288"/>
      <c r="AG808" s="289"/>
      <c r="AN808" s="251"/>
      <c r="AO808" s="251"/>
      <c r="AP808" s="251"/>
      <c r="AQ808" s="251"/>
      <c r="AR808" s="251"/>
      <c r="AS808" s="251"/>
      <c r="AT808" s="251"/>
      <c r="AU808" s="251"/>
    </row>
    <row r="809" spans="3:47" ht="12.95" customHeight="1" x14ac:dyDescent="0.2">
      <c r="C809" s="207"/>
      <c r="D809" s="207"/>
      <c r="AA809" s="251"/>
      <c r="AB809" s="251"/>
      <c r="AC809" s="251"/>
      <c r="AD809" s="251"/>
      <c r="AE809" s="251"/>
      <c r="AF809" s="288"/>
      <c r="AG809" s="289"/>
      <c r="AN809" s="251"/>
      <c r="AO809" s="251"/>
      <c r="AP809" s="251"/>
      <c r="AQ809" s="251"/>
      <c r="AR809" s="251"/>
      <c r="AS809" s="251"/>
      <c r="AT809" s="251"/>
      <c r="AU809" s="251"/>
    </row>
    <row r="810" spans="3:47" ht="12.95" customHeight="1" x14ac:dyDescent="0.2">
      <c r="C810" s="207"/>
      <c r="D810" s="207"/>
      <c r="AA810" s="251"/>
      <c r="AB810" s="251"/>
      <c r="AC810" s="251"/>
      <c r="AD810" s="251"/>
      <c r="AE810" s="251"/>
      <c r="AF810" s="288"/>
      <c r="AG810" s="289"/>
      <c r="AN810" s="251"/>
      <c r="AO810" s="251"/>
      <c r="AP810" s="251"/>
      <c r="AQ810" s="251"/>
      <c r="AR810" s="251"/>
      <c r="AS810" s="251"/>
      <c r="AT810" s="251"/>
      <c r="AU810" s="251"/>
    </row>
    <row r="811" spans="3:47" ht="12.95" customHeight="1" x14ac:dyDescent="0.2">
      <c r="C811" s="207"/>
      <c r="D811" s="207"/>
      <c r="AA811" s="251"/>
      <c r="AB811" s="251"/>
      <c r="AC811" s="251"/>
      <c r="AD811" s="251"/>
      <c r="AE811" s="251"/>
      <c r="AF811" s="288"/>
      <c r="AG811" s="289"/>
      <c r="AN811" s="251"/>
      <c r="AO811" s="251"/>
      <c r="AP811" s="251"/>
      <c r="AQ811" s="251"/>
      <c r="AR811" s="251"/>
      <c r="AS811" s="251"/>
      <c r="AT811" s="251"/>
      <c r="AU811" s="251"/>
    </row>
    <row r="812" spans="3:47" ht="12.95" customHeight="1" x14ac:dyDescent="0.2">
      <c r="C812" s="207"/>
      <c r="D812" s="207"/>
      <c r="AA812" s="251"/>
      <c r="AB812" s="251"/>
      <c r="AC812" s="251"/>
      <c r="AD812" s="251"/>
      <c r="AE812" s="251"/>
      <c r="AF812" s="288"/>
      <c r="AG812" s="289"/>
      <c r="AN812" s="251"/>
      <c r="AO812" s="251"/>
      <c r="AP812" s="251"/>
      <c r="AQ812" s="251"/>
      <c r="AR812" s="251"/>
      <c r="AS812" s="251"/>
      <c r="AT812" s="251"/>
      <c r="AU812" s="251"/>
    </row>
    <row r="813" spans="3:47" ht="12.95" customHeight="1" x14ac:dyDescent="0.2">
      <c r="C813" s="207"/>
      <c r="D813" s="207"/>
      <c r="AA813" s="251"/>
      <c r="AB813" s="251"/>
      <c r="AC813" s="251"/>
      <c r="AD813" s="251"/>
      <c r="AE813" s="251"/>
      <c r="AF813" s="288"/>
      <c r="AG813" s="289"/>
      <c r="AN813" s="251"/>
      <c r="AO813" s="251"/>
      <c r="AP813" s="251"/>
      <c r="AQ813" s="251"/>
      <c r="AR813" s="251"/>
      <c r="AS813" s="251"/>
      <c r="AT813" s="251"/>
      <c r="AU813" s="251"/>
    </row>
    <row r="814" spans="3:47" ht="12.95" customHeight="1" x14ac:dyDescent="0.2">
      <c r="C814" s="207"/>
      <c r="D814" s="207"/>
      <c r="AA814" s="251"/>
      <c r="AB814" s="251"/>
      <c r="AC814" s="251"/>
      <c r="AD814" s="251"/>
      <c r="AE814" s="251"/>
      <c r="AF814" s="288"/>
      <c r="AG814" s="289"/>
      <c r="AN814" s="251"/>
      <c r="AO814" s="251"/>
      <c r="AP814" s="251"/>
      <c r="AQ814" s="251"/>
      <c r="AR814" s="251"/>
      <c r="AS814" s="251"/>
      <c r="AT814" s="251"/>
      <c r="AU814" s="251"/>
    </row>
    <row r="815" spans="3:47" ht="12.95" customHeight="1" x14ac:dyDescent="0.2">
      <c r="C815" s="207"/>
      <c r="D815" s="207"/>
      <c r="AA815" s="251"/>
      <c r="AB815" s="251"/>
      <c r="AC815" s="251"/>
      <c r="AD815" s="251"/>
      <c r="AE815" s="251"/>
      <c r="AF815" s="288"/>
      <c r="AG815" s="289"/>
      <c r="AN815" s="251"/>
      <c r="AO815" s="251"/>
      <c r="AP815" s="251"/>
      <c r="AQ815" s="251"/>
      <c r="AR815" s="251"/>
      <c r="AS815" s="251"/>
      <c r="AT815" s="251"/>
      <c r="AU815" s="251"/>
    </row>
    <row r="816" spans="3:47" ht="12.95" customHeight="1" x14ac:dyDescent="0.2">
      <c r="C816" s="207"/>
      <c r="D816" s="207"/>
      <c r="AA816" s="251"/>
      <c r="AB816" s="251"/>
      <c r="AC816" s="251"/>
      <c r="AD816" s="251"/>
      <c r="AE816" s="251"/>
      <c r="AF816" s="288"/>
      <c r="AG816" s="289"/>
      <c r="AN816" s="251"/>
      <c r="AO816" s="251"/>
      <c r="AP816" s="251"/>
      <c r="AQ816" s="251"/>
      <c r="AR816" s="251"/>
      <c r="AS816" s="251"/>
      <c r="AT816" s="251"/>
      <c r="AU816" s="251"/>
    </row>
    <row r="817" spans="3:64" ht="12.95" customHeight="1" x14ac:dyDescent="0.2">
      <c r="C817" s="207"/>
      <c r="D817" s="207"/>
      <c r="AA817" s="251"/>
      <c r="AB817" s="251"/>
      <c r="AC817" s="251"/>
      <c r="AD817" s="251"/>
      <c r="AE817" s="251"/>
      <c r="AF817" s="288"/>
      <c r="AG817" s="289"/>
      <c r="AN817" s="251"/>
      <c r="AO817" s="251"/>
      <c r="AP817" s="251"/>
      <c r="AQ817" s="251"/>
      <c r="AR817" s="251"/>
      <c r="AS817" s="251"/>
      <c r="AT817" s="251"/>
      <c r="AU817" s="251"/>
    </row>
    <row r="818" spans="3:64" ht="12.95" customHeight="1" x14ac:dyDescent="0.2">
      <c r="C818" s="207"/>
      <c r="D818" s="207"/>
      <c r="AA818" s="251"/>
      <c r="AB818" s="251"/>
      <c r="AC818" s="251"/>
      <c r="AD818" s="251"/>
      <c r="AE818" s="251"/>
      <c r="AF818" s="288"/>
      <c r="AG818" s="289"/>
      <c r="AN818" s="251"/>
      <c r="AO818" s="251"/>
      <c r="AP818" s="251"/>
      <c r="AQ818" s="251"/>
      <c r="AR818" s="251"/>
      <c r="AS818" s="251"/>
      <c r="AT818" s="251"/>
      <c r="AU818" s="251"/>
      <c r="AV818" s="251"/>
      <c r="AW818" s="251"/>
      <c r="AX818" s="251"/>
      <c r="AY818" s="251"/>
      <c r="AZ818" s="251"/>
      <c r="BA818" s="251"/>
      <c r="BB818" s="251"/>
      <c r="BC818" s="251"/>
      <c r="BD818" s="251"/>
      <c r="BE818" s="251"/>
      <c r="BF818" s="251"/>
      <c r="BG818" s="251"/>
      <c r="BH818" s="251"/>
      <c r="BI818" s="251"/>
      <c r="BJ818" s="251"/>
      <c r="BK818" s="251"/>
      <c r="BL818" s="251"/>
    </row>
    <row r="819" spans="3:64" ht="12.95" customHeight="1" x14ac:dyDescent="0.2">
      <c r="C819" s="207"/>
      <c r="D819" s="207"/>
      <c r="AA819" s="251"/>
      <c r="AB819" s="251"/>
      <c r="AC819" s="251"/>
      <c r="AD819" s="251"/>
      <c r="AE819" s="251"/>
      <c r="AF819" s="288"/>
      <c r="AG819" s="289"/>
      <c r="AN819" s="251"/>
      <c r="AO819" s="251"/>
      <c r="AP819" s="251"/>
      <c r="AQ819" s="251"/>
      <c r="AR819" s="251"/>
      <c r="AS819" s="251"/>
      <c r="AT819" s="251"/>
      <c r="AU819" s="251"/>
      <c r="AV819" s="251"/>
      <c r="AX819" s="251"/>
      <c r="AY819" s="251"/>
      <c r="AZ819" s="251"/>
      <c r="BA819" s="251"/>
      <c r="BB819" s="251"/>
      <c r="BC819" s="251"/>
      <c r="BD819" s="251"/>
      <c r="BE819" s="251"/>
      <c r="BF819" s="251"/>
      <c r="BG819" s="251"/>
      <c r="BH819" s="251"/>
      <c r="BI819" s="251"/>
      <c r="BJ819" s="251"/>
      <c r="BK819" s="251"/>
      <c r="BL819" s="251"/>
    </row>
    <row r="820" spans="3:64" ht="12.95" customHeight="1" x14ac:dyDescent="0.2">
      <c r="C820" s="207"/>
      <c r="D820" s="207"/>
      <c r="AA820" s="251"/>
      <c r="AB820" s="251"/>
      <c r="AC820" s="251"/>
      <c r="AD820" s="251"/>
      <c r="AE820" s="251"/>
      <c r="AF820" s="288"/>
      <c r="AG820" s="289"/>
      <c r="AN820" s="251"/>
      <c r="AO820" s="251"/>
      <c r="AP820" s="251"/>
      <c r="AQ820" s="251"/>
      <c r="AR820" s="251"/>
      <c r="AS820" s="251"/>
      <c r="AT820" s="251"/>
      <c r="AU820" s="251"/>
    </row>
    <row r="821" spans="3:64" ht="12.95" customHeight="1" x14ac:dyDescent="0.2">
      <c r="C821" s="207"/>
      <c r="D821" s="207"/>
      <c r="AA821" s="251"/>
      <c r="AB821" s="251"/>
      <c r="AC821" s="251"/>
      <c r="AD821" s="251"/>
      <c r="AE821" s="251"/>
      <c r="AF821" s="288"/>
      <c r="AG821" s="289"/>
      <c r="AN821" s="251"/>
      <c r="AO821" s="251"/>
      <c r="AP821" s="251"/>
      <c r="AQ821" s="251"/>
      <c r="AR821" s="251"/>
      <c r="AS821" s="251"/>
      <c r="AT821" s="251"/>
      <c r="AU821" s="251"/>
    </row>
    <row r="822" spans="3:64" ht="12.95" customHeight="1" x14ac:dyDescent="0.2">
      <c r="C822" s="207"/>
      <c r="D822" s="207"/>
      <c r="AA822" s="251"/>
      <c r="AB822" s="251"/>
      <c r="AC822" s="251"/>
      <c r="AD822" s="251"/>
      <c r="AE822" s="251"/>
      <c r="AF822" s="288"/>
      <c r="AG822" s="289"/>
      <c r="AN822" s="251"/>
      <c r="AO822" s="251"/>
      <c r="AP822" s="251"/>
      <c r="AQ822" s="251"/>
      <c r="AR822" s="251"/>
      <c r="AS822" s="251"/>
      <c r="AT822" s="251"/>
      <c r="AU822" s="251"/>
    </row>
    <row r="823" spans="3:64" ht="12.95" customHeight="1" x14ac:dyDescent="0.2">
      <c r="C823" s="207"/>
      <c r="D823" s="207"/>
      <c r="AA823" s="251"/>
      <c r="AB823" s="251"/>
      <c r="AC823" s="251"/>
      <c r="AD823" s="251"/>
      <c r="AE823" s="251"/>
      <c r="AF823" s="288"/>
      <c r="AG823" s="289"/>
      <c r="AN823" s="251"/>
      <c r="AO823" s="251"/>
      <c r="AP823" s="251"/>
      <c r="AQ823" s="251"/>
      <c r="AR823" s="251"/>
      <c r="AS823" s="251"/>
      <c r="AT823" s="251"/>
      <c r="AU823" s="251"/>
    </row>
    <row r="824" spans="3:64" ht="12.95" customHeight="1" x14ac:dyDescent="0.2">
      <c r="C824" s="207"/>
      <c r="D824" s="207"/>
      <c r="AA824" s="251"/>
      <c r="AB824" s="251"/>
      <c r="AC824" s="251"/>
      <c r="AD824" s="251"/>
      <c r="AE824" s="251"/>
      <c r="AF824" s="288"/>
      <c r="AG824" s="289"/>
      <c r="AN824" s="251"/>
      <c r="AO824" s="251"/>
      <c r="AP824" s="251"/>
      <c r="AQ824" s="251"/>
      <c r="AR824" s="251"/>
      <c r="AS824" s="251"/>
      <c r="AT824" s="251"/>
      <c r="AU824" s="251"/>
    </row>
    <row r="825" spans="3:64" ht="12.95" customHeight="1" x14ac:dyDescent="0.2">
      <c r="C825" s="207"/>
      <c r="D825" s="207"/>
      <c r="AA825" s="251"/>
      <c r="AB825" s="251"/>
      <c r="AC825" s="251"/>
      <c r="AD825" s="251"/>
      <c r="AE825" s="251"/>
      <c r="AF825" s="288"/>
      <c r="AG825" s="289"/>
      <c r="AN825" s="251"/>
      <c r="AO825" s="251"/>
      <c r="AP825" s="251"/>
      <c r="AQ825" s="251"/>
      <c r="AR825" s="251"/>
      <c r="AS825" s="251"/>
      <c r="AT825" s="251"/>
      <c r="AU825" s="251"/>
    </row>
    <row r="826" spans="3:64" ht="12.95" customHeight="1" x14ac:dyDescent="0.2">
      <c r="C826" s="207"/>
      <c r="D826" s="207"/>
      <c r="AA826" s="251"/>
      <c r="AB826" s="251"/>
      <c r="AC826" s="251"/>
      <c r="AD826" s="251"/>
      <c r="AE826" s="251"/>
      <c r="AF826" s="288"/>
      <c r="AG826" s="289"/>
      <c r="AN826" s="251"/>
      <c r="AO826" s="251"/>
      <c r="AP826" s="251"/>
      <c r="AQ826" s="251"/>
      <c r="AR826" s="251"/>
      <c r="AS826" s="251"/>
      <c r="AT826" s="251"/>
      <c r="AU826" s="251"/>
    </row>
    <row r="827" spans="3:64" ht="12.95" customHeight="1" x14ac:dyDescent="0.2">
      <c r="C827" s="207"/>
      <c r="D827" s="207"/>
      <c r="AA827" s="251"/>
      <c r="AB827" s="251"/>
      <c r="AC827" s="251"/>
      <c r="AD827" s="251"/>
      <c r="AE827" s="251"/>
      <c r="AF827" s="288"/>
      <c r="AG827" s="289"/>
      <c r="AN827" s="251"/>
      <c r="AO827" s="251"/>
      <c r="AP827" s="251"/>
      <c r="AQ827" s="251"/>
      <c r="AR827" s="251"/>
      <c r="AS827" s="251"/>
      <c r="AT827" s="251"/>
      <c r="AU827" s="251"/>
    </row>
    <row r="828" spans="3:64" ht="12.95" customHeight="1" x14ac:dyDescent="0.2">
      <c r="C828" s="207"/>
      <c r="D828" s="207"/>
      <c r="AA828" s="251"/>
      <c r="AB828" s="251"/>
      <c r="AC828" s="251"/>
      <c r="AD828" s="251"/>
      <c r="AE828" s="251"/>
      <c r="AF828" s="288"/>
      <c r="AG828" s="289"/>
      <c r="AN828" s="251"/>
      <c r="AO828" s="251"/>
      <c r="AP828" s="251"/>
      <c r="AQ828" s="251"/>
      <c r="AR828" s="251"/>
      <c r="AS828" s="251"/>
      <c r="AT828" s="251"/>
      <c r="AU828" s="251"/>
    </row>
    <row r="829" spans="3:64" ht="12.95" customHeight="1" x14ac:dyDescent="0.2">
      <c r="C829" s="207"/>
      <c r="D829" s="207"/>
      <c r="AA829" s="251"/>
      <c r="AB829" s="251"/>
      <c r="AC829" s="251"/>
      <c r="AD829" s="251"/>
      <c r="AE829" s="251"/>
      <c r="AF829" s="288"/>
      <c r="AG829" s="289"/>
      <c r="AN829" s="251"/>
      <c r="AO829" s="251"/>
      <c r="AP829" s="251"/>
      <c r="AQ829" s="251"/>
      <c r="AR829" s="251"/>
      <c r="AS829" s="251"/>
      <c r="AT829" s="251"/>
      <c r="AU829" s="251"/>
    </row>
    <row r="830" spans="3:64" ht="12.95" customHeight="1" x14ac:dyDescent="0.2">
      <c r="C830" s="207"/>
      <c r="D830" s="207"/>
      <c r="AA830" s="251"/>
      <c r="AB830" s="251"/>
      <c r="AC830" s="251"/>
      <c r="AD830" s="251"/>
      <c r="AE830" s="251"/>
      <c r="AF830" s="288"/>
      <c r="AG830" s="289"/>
      <c r="AN830" s="251"/>
      <c r="AO830" s="251"/>
      <c r="AP830" s="251"/>
      <c r="AQ830" s="251"/>
      <c r="AR830" s="251"/>
      <c r="AS830" s="251"/>
      <c r="AT830" s="251"/>
      <c r="AU830" s="251"/>
      <c r="AV830" s="251"/>
      <c r="AX830" s="251"/>
    </row>
    <row r="831" spans="3:64" ht="12.95" customHeight="1" x14ac:dyDescent="0.2">
      <c r="C831" s="207"/>
      <c r="D831" s="207"/>
      <c r="AA831" s="251"/>
      <c r="AB831" s="251"/>
      <c r="AC831" s="251"/>
      <c r="AD831" s="251"/>
      <c r="AE831" s="251"/>
      <c r="AF831" s="288"/>
      <c r="AG831" s="289"/>
      <c r="AN831" s="251"/>
      <c r="AO831" s="251"/>
      <c r="AP831" s="251"/>
      <c r="AQ831" s="251"/>
      <c r="AR831" s="251"/>
      <c r="AS831" s="251"/>
      <c r="AT831" s="251"/>
      <c r="AU831" s="251"/>
    </row>
    <row r="832" spans="3:64" ht="12.95" customHeight="1" x14ac:dyDescent="0.2">
      <c r="C832" s="207"/>
      <c r="D832" s="207"/>
      <c r="AA832" s="251"/>
      <c r="AB832" s="251"/>
      <c r="AC832" s="251"/>
      <c r="AD832" s="251"/>
      <c r="AE832" s="251"/>
      <c r="AF832" s="288"/>
      <c r="AG832" s="289"/>
      <c r="AN832" s="251"/>
      <c r="AO832" s="251"/>
      <c r="AP832" s="251"/>
      <c r="AQ832" s="251"/>
      <c r="AR832" s="251"/>
      <c r="AS832" s="251"/>
      <c r="AT832" s="251"/>
      <c r="AU832" s="251"/>
    </row>
    <row r="833" spans="3:47" ht="12.95" customHeight="1" x14ac:dyDescent="0.2">
      <c r="C833" s="207"/>
      <c r="D833" s="207"/>
      <c r="AA833" s="251"/>
      <c r="AB833" s="251"/>
      <c r="AC833" s="251"/>
      <c r="AD833" s="251"/>
      <c r="AE833" s="251"/>
      <c r="AF833" s="288"/>
      <c r="AG833" s="289"/>
      <c r="AN833" s="251"/>
      <c r="AO833" s="251"/>
      <c r="AP833" s="251"/>
      <c r="AQ833" s="251"/>
      <c r="AR833" s="251"/>
      <c r="AS833" s="251"/>
      <c r="AT833" s="251"/>
      <c r="AU833" s="251"/>
    </row>
    <row r="834" spans="3:47" ht="12.95" customHeight="1" x14ac:dyDescent="0.2">
      <c r="C834" s="207"/>
      <c r="D834" s="207"/>
      <c r="AA834" s="251"/>
      <c r="AB834" s="251"/>
      <c r="AC834" s="251"/>
      <c r="AD834" s="251"/>
      <c r="AE834" s="251"/>
      <c r="AF834" s="288"/>
      <c r="AG834" s="289"/>
      <c r="AN834" s="251"/>
      <c r="AO834" s="251"/>
      <c r="AP834" s="251"/>
      <c r="AQ834" s="251"/>
      <c r="AR834" s="251"/>
      <c r="AS834" s="251"/>
      <c r="AT834" s="251"/>
      <c r="AU834" s="251"/>
    </row>
    <row r="835" spans="3:47" ht="12.95" customHeight="1" x14ac:dyDescent="0.2">
      <c r="C835" s="207"/>
      <c r="D835" s="207"/>
      <c r="AA835" s="251"/>
      <c r="AB835" s="251"/>
      <c r="AC835" s="251"/>
      <c r="AD835" s="251"/>
      <c r="AE835" s="251"/>
      <c r="AF835" s="288"/>
      <c r="AG835" s="289"/>
      <c r="AN835" s="251"/>
      <c r="AO835" s="251"/>
      <c r="AP835" s="251"/>
      <c r="AQ835" s="251"/>
      <c r="AR835" s="251"/>
      <c r="AS835" s="251"/>
      <c r="AT835" s="251"/>
      <c r="AU835" s="251"/>
    </row>
    <row r="836" spans="3:47" ht="12.95" customHeight="1" x14ac:dyDescent="0.2">
      <c r="C836" s="207"/>
      <c r="D836" s="207"/>
      <c r="AA836" s="251"/>
      <c r="AB836" s="251"/>
      <c r="AC836" s="251"/>
      <c r="AD836" s="251"/>
      <c r="AE836" s="251"/>
      <c r="AF836" s="288"/>
      <c r="AG836" s="289"/>
      <c r="AN836" s="251"/>
      <c r="AO836" s="251"/>
      <c r="AP836" s="251"/>
      <c r="AQ836" s="251"/>
      <c r="AR836" s="251"/>
      <c r="AS836" s="251"/>
      <c r="AT836" s="251"/>
      <c r="AU836" s="251"/>
    </row>
    <row r="837" spans="3:47" ht="12.95" customHeight="1" x14ac:dyDescent="0.2">
      <c r="C837" s="207"/>
      <c r="D837" s="207"/>
      <c r="AA837" s="251"/>
      <c r="AB837" s="251"/>
      <c r="AC837" s="251"/>
      <c r="AD837" s="251"/>
      <c r="AE837" s="251"/>
      <c r="AF837" s="288"/>
      <c r="AG837" s="289"/>
      <c r="AN837" s="251"/>
      <c r="AO837" s="251"/>
      <c r="AP837" s="251"/>
      <c r="AQ837" s="251"/>
      <c r="AR837" s="251"/>
      <c r="AS837" s="251"/>
      <c r="AT837" s="251"/>
      <c r="AU837" s="251"/>
    </row>
    <row r="838" spans="3:47" ht="12.95" customHeight="1" x14ac:dyDescent="0.2">
      <c r="C838" s="207"/>
      <c r="D838" s="207"/>
      <c r="AA838" s="251"/>
      <c r="AB838" s="251"/>
      <c r="AC838" s="251"/>
      <c r="AD838" s="251"/>
      <c r="AE838" s="251"/>
      <c r="AF838" s="288"/>
      <c r="AG838" s="289"/>
      <c r="AN838" s="251"/>
      <c r="AO838" s="251"/>
      <c r="AP838" s="251"/>
      <c r="AQ838" s="251"/>
      <c r="AR838" s="251"/>
      <c r="AS838" s="251"/>
      <c r="AT838" s="251"/>
      <c r="AU838" s="251"/>
    </row>
    <row r="839" spans="3:47" ht="12.95" customHeight="1" x14ac:dyDescent="0.2">
      <c r="C839" s="207"/>
      <c r="D839" s="207"/>
      <c r="AA839" s="251"/>
      <c r="AB839" s="251"/>
      <c r="AC839" s="251"/>
      <c r="AD839" s="251"/>
      <c r="AE839" s="251"/>
      <c r="AF839" s="288"/>
      <c r="AG839" s="289"/>
      <c r="AN839" s="251"/>
      <c r="AO839" s="251"/>
      <c r="AP839" s="251"/>
      <c r="AQ839" s="251"/>
      <c r="AR839" s="251"/>
      <c r="AS839" s="251"/>
      <c r="AT839" s="251"/>
      <c r="AU839" s="251"/>
    </row>
    <row r="840" spans="3:47" ht="12.95" customHeight="1" x14ac:dyDescent="0.2">
      <c r="C840" s="207"/>
      <c r="D840" s="207"/>
      <c r="AA840" s="251"/>
      <c r="AB840" s="251"/>
      <c r="AC840" s="251"/>
      <c r="AD840" s="251"/>
      <c r="AE840" s="251"/>
      <c r="AF840" s="288"/>
      <c r="AG840" s="289"/>
      <c r="AN840" s="251"/>
      <c r="AO840" s="251"/>
      <c r="AP840" s="251"/>
      <c r="AQ840" s="251"/>
      <c r="AR840" s="251"/>
      <c r="AS840" s="251"/>
      <c r="AT840" s="251"/>
      <c r="AU840" s="251"/>
    </row>
    <row r="841" spans="3:47" ht="12.95" customHeight="1" x14ac:dyDescent="0.2">
      <c r="C841" s="207"/>
      <c r="D841" s="207"/>
      <c r="AA841" s="251"/>
      <c r="AB841" s="251"/>
      <c r="AC841" s="251"/>
      <c r="AD841" s="251"/>
      <c r="AE841" s="251"/>
      <c r="AF841" s="288"/>
      <c r="AG841" s="289"/>
      <c r="AN841" s="251"/>
      <c r="AO841" s="251"/>
      <c r="AP841" s="251"/>
      <c r="AQ841" s="251"/>
      <c r="AR841" s="251"/>
      <c r="AS841" s="251"/>
      <c r="AT841" s="251"/>
      <c r="AU841" s="251"/>
    </row>
    <row r="842" spans="3:47" ht="12.95" customHeight="1" x14ac:dyDescent="0.2">
      <c r="C842" s="207"/>
      <c r="D842" s="207"/>
      <c r="AA842" s="251"/>
      <c r="AB842" s="251"/>
      <c r="AC842" s="251"/>
      <c r="AD842" s="251"/>
      <c r="AE842" s="251"/>
      <c r="AF842" s="288"/>
      <c r="AG842" s="289"/>
      <c r="AN842" s="251"/>
      <c r="AO842" s="251"/>
      <c r="AP842" s="251"/>
      <c r="AQ842" s="251"/>
      <c r="AR842" s="251"/>
      <c r="AS842" s="251"/>
      <c r="AT842" s="251"/>
      <c r="AU842" s="251"/>
    </row>
    <row r="843" spans="3:47" ht="12.95" customHeight="1" x14ac:dyDescent="0.2">
      <c r="C843" s="207"/>
      <c r="D843" s="207"/>
      <c r="AA843" s="251"/>
      <c r="AB843" s="251"/>
      <c r="AC843" s="251"/>
      <c r="AD843" s="251"/>
      <c r="AE843" s="251"/>
      <c r="AF843" s="288"/>
      <c r="AG843" s="289"/>
      <c r="AN843" s="251"/>
      <c r="AO843" s="251"/>
      <c r="AP843" s="251"/>
      <c r="AQ843" s="251"/>
      <c r="AR843" s="251"/>
      <c r="AS843" s="251"/>
      <c r="AT843" s="251"/>
      <c r="AU843" s="251"/>
    </row>
    <row r="844" spans="3:47" ht="12.95" customHeight="1" x14ac:dyDescent="0.2">
      <c r="C844" s="207"/>
      <c r="D844" s="207"/>
      <c r="AA844" s="251"/>
      <c r="AB844" s="251"/>
      <c r="AC844" s="251"/>
      <c r="AD844" s="251"/>
      <c r="AE844" s="251"/>
      <c r="AF844" s="288"/>
      <c r="AG844" s="289"/>
      <c r="AN844" s="251"/>
      <c r="AO844" s="251"/>
      <c r="AP844" s="251"/>
      <c r="AQ844" s="251"/>
      <c r="AR844" s="251"/>
      <c r="AS844" s="251"/>
      <c r="AT844" s="251"/>
      <c r="AU844" s="251"/>
    </row>
    <row r="845" spans="3:47" ht="12.95" customHeight="1" x14ac:dyDescent="0.2">
      <c r="C845" s="207"/>
      <c r="D845" s="207"/>
      <c r="AA845" s="251"/>
      <c r="AB845" s="251"/>
      <c r="AC845" s="251"/>
      <c r="AD845" s="251"/>
      <c r="AE845" s="251"/>
      <c r="AF845" s="288"/>
      <c r="AG845" s="289"/>
      <c r="AN845" s="251"/>
      <c r="AO845" s="251"/>
      <c r="AP845" s="251"/>
      <c r="AQ845" s="251"/>
      <c r="AR845" s="251"/>
      <c r="AS845" s="251"/>
      <c r="AT845" s="251"/>
      <c r="AU845" s="251"/>
    </row>
    <row r="846" spans="3:47" ht="12.95" customHeight="1" x14ac:dyDescent="0.2">
      <c r="C846" s="207"/>
      <c r="D846" s="207"/>
      <c r="AA846" s="251"/>
      <c r="AB846" s="251"/>
      <c r="AC846" s="251"/>
      <c r="AD846" s="251"/>
      <c r="AE846" s="251"/>
      <c r="AF846" s="288"/>
      <c r="AG846" s="289"/>
      <c r="AN846" s="251"/>
      <c r="AO846" s="251"/>
      <c r="AP846" s="251"/>
      <c r="AQ846" s="251"/>
      <c r="AR846" s="251"/>
      <c r="AS846" s="251"/>
      <c r="AT846" s="251"/>
      <c r="AU846" s="251"/>
    </row>
    <row r="847" spans="3:47" ht="12.95" customHeight="1" x14ac:dyDescent="0.2">
      <c r="C847" s="207"/>
      <c r="D847" s="207"/>
      <c r="AA847" s="251"/>
      <c r="AB847" s="251"/>
      <c r="AC847" s="251"/>
      <c r="AD847" s="251"/>
      <c r="AE847" s="251"/>
      <c r="AF847" s="288"/>
      <c r="AG847" s="289"/>
      <c r="AN847" s="251"/>
      <c r="AO847" s="251"/>
      <c r="AP847" s="251"/>
      <c r="AQ847" s="251"/>
      <c r="AR847" s="251"/>
      <c r="AS847" s="251"/>
      <c r="AT847" s="251"/>
      <c r="AU847" s="251"/>
    </row>
    <row r="848" spans="3:47" ht="12.95" customHeight="1" x14ac:dyDescent="0.2">
      <c r="C848" s="207"/>
      <c r="D848" s="207"/>
      <c r="AA848" s="251"/>
      <c r="AB848" s="251"/>
      <c r="AC848" s="251"/>
      <c r="AD848" s="251"/>
      <c r="AE848" s="251"/>
      <c r="AF848" s="288"/>
      <c r="AG848" s="289"/>
      <c r="AN848" s="251"/>
      <c r="AO848" s="251"/>
      <c r="AP848" s="251"/>
      <c r="AQ848" s="251"/>
      <c r="AR848" s="251"/>
      <c r="AS848" s="251"/>
      <c r="AT848" s="251"/>
      <c r="AU848" s="251"/>
    </row>
    <row r="849" spans="3:47" ht="12.95" customHeight="1" x14ac:dyDescent="0.2">
      <c r="C849" s="207"/>
      <c r="D849" s="207"/>
      <c r="AA849" s="251"/>
      <c r="AB849" s="251"/>
      <c r="AC849" s="251"/>
      <c r="AD849" s="251"/>
      <c r="AE849" s="251"/>
      <c r="AF849" s="288"/>
      <c r="AG849" s="289"/>
      <c r="AN849" s="251"/>
      <c r="AO849" s="251"/>
      <c r="AP849" s="251"/>
      <c r="AQ849" s="251"/>
      <c r="AR849" s="251"/>
      <c r="AS849" s="251"/>
      <c r="AT849" s="251"/>
      <c r="AU849" s="251"/>
    </row>
    <row r="850" spans="3:47" ht="12.95" customHeight="1" x14ac:dyDescent="0.2">
      <c r="C850" s="207"/>
      <c r="D850" s="207"/>
      <c r="AA850" s="251"/>
      <c r="AB850" s="251"/>
      <c r="AC850" s="251"/>
      <c r="AD850" s="251"/>
      <c r="AE850" s="251"/>
      <c r="AF850" s="288"/>
      <c r="AG850" s="289"/>
      <c r="AN850" s="251"/>
      <c r="AO850" s="251"/>
      <c r="AP850" s="251"/>
      <c r="AQ850" s="251"/>
      <c r="AR850" s="251"/>
      <c r="AS850" s="251"/>
      <c r="AT850" s="251"/>
      <c r="AU850" s="251"/>
    </row>
    <row r="851" spans="3:47" ht="12.95" customHeight="1" x14ac:dyDescent="0.2">
      <c r="C851" s="207"/>
      <c r="D851" s="207"/>
      <c r="AA851" s="251"/>
      <c r="AB851" s="251"/>
      <c r="AC851" s="251"/>
      <c r="AD851" s="251"/>
      <c r="AE851" s="251"/>
      <c r="AF851" s="288"/>
      <c r="AG851" s="289"/>
      <c r="AN851" s="251"/>
      <c r="AO851" s="251"/>
      <c r="AP851" s="251"/>
      <c r="AQ851" s="251"/>
      <c r="AR851" s="251"/>
      <c r="AS851" s="251"/>
      <c r="AT851" s="251"/>
      <c r="AU851" s="251"/>
    </row>
    <row r="852" spans="3:47" ht="12.95" customHeight="1" x14ac:dyDescent="0.2">
      <c r="C852" s="207"/>
      <c r="D852" s="207"/>
      <c r="AA852" s="251"/>
      <c r="AB852" s="251"/>
      <c r="AC852" s="251"/>
      <c r="AD852" s="251"/>
      <c r="AE852" s="251"/>
      <c r="AF852" s="288"/>
      <c r="AG852" s="289"/>
      <c r="AN852" s="251"/>
      <c r="AO852" s="251"/>
      <c r="AP852" s="251"/>
      <c r="AQ852" s="251"/>
      <c r="AR852" s="251"/>
      <c r="AS852" s="251"/>
      <c r="AT852" s="251"/>
      <c r="AU852" s="251"/>
    </row>
    <row r="853" spans="3:47" ht="12.95" customHeight="1" x14ac:dyDescent="0.2">
      <c r="C853" s="207"/>
      <c r="D853" s="207"/>
      <c r="AA853" s="251"/>
      <c r="AB853" s="251"/>
      <c r="AC853" s="251"/>
      <c r="AD853" s="251"/>
      <c r="AE853" s="251"/>
      <c r="AF853" s="288"/>
      <c r="AG853" s="289"/>
      <c r="AN853" s="251"/>
      <c r="AO853" s="251"/>
      <c r="AP853" s="251"/>
      <c r="AQ853" s="251"/>
      <c r="AR853" s="251"/>
      <c r="AS853" s="251"/>
      <c r="AT853" s="251"/>
      <c r="AU853" s="251"/>
    </row>
    <row r="854" spans="3:47" ht="12.95" customHeight="1" x14ac:dyDescent="0.2">
      <c r="C854" s="207"/>
      <c r="D854" s="207"/>
      <c r="AA854" s="251"/>
      <c r="AB854" s="251"/>
      <c r="AC854" s="251"/>
      <c r="AD854" s="251"/>
      <c r="AE854" s="251"/>
      <c r="AF854" s="288"/>
      <c r="AG854" s="289"/>
      <c r="AN854" s="251"/>
      <c r="AO854" s="251"/>
      <c r="AP854" s="251"/>
      <c r="AQ854" s="251"/>
      <c r="AR854" s="251"/>
      <c r="AS854" s="251"/>
      <c r="AT854" s="251"/>
      <c r="AU854" s="251"/>
    </row>
    <row r="855" spans="3:47" ht="12.95" customHeight="1" x14ac:dyDescent="0.2">
      <c r="C855" s="207"/>
      <c r="D855" s="207"/>
      <c r="AA855" s="251"/>
      <c r="AB855" s="251"/>
      <c r="AC855" s="251"/>
      <c r="AD855" s="251"/>
      <c r="AE855" s="251"/>
      <c r="AF855" s="288"/>
      <c r="AG855" s="289"/>
      <c r="AN855" s="251"/>
      <c r="AO855" s="251"/>
      <c r="AP855" s="251"/>
      <c r="AQ855" s="251"/>
      <c r="AR855" s="251"/>
      <c r="AS855" s="251"/>
      <c r="AT855" s="251"/>
      <c r="AU855" s="251"/>
    </row>
    <row r="856" spans="3:47" ht="12.95" customHeight="1" x14ac:dyDescent="0.2">
      <c r="C856" s="207"/>
      <c r="D856" s="207"/>
      <c r="AA856" s="251"/>
      <c r="AB856" s="251"/>
      <c r="AC856" s="251"/>
      <c r="AD856" s="251"/>
      <c r="AE856" s="251"/>
      <c r="AF856" s="288"/>
      <c r="AG856" s="289"/>
      <c r="AN856" s="251"/>
      <c r="AO856" s="251"/>
      <c r="AP856" s="251"/>
      <c r="AQ856" s="251"/>
      <c r="AR856" s="251"/>
      <c r="AS856" s="251"/>
      <c r="AT856" s="251"/>
      <c r="AU856" s="251"/>
    </row>
    <row r="857" spans="3:47" ht="12.95" customHeight="1" x14ac:dyDescent="0.2">
      <c r="C857" s="207"/>
      <c r="D857" s="207"/>
      <c r="AA857" s="251"/>
      <c r="AB857" s="251"/>
      <c r="AC857" s="251"/>
      <c r="AD857" s="251"/>
      <c r="AE857" s="251"/>
      <c r="AF857" s="288"/>
      <c r="AG857" s="289"/>
      <c r="AN857" s="251"/>
      <c r="AO857" s="251"/>
      <c r="AP857" s="251"/>
      <c r="AQ857" s="251"/>
      <c r="AR857" s="251"/>
      <c r="AS857" s="251"/>
      <c r="AT857" s="251"/>
      <c r="AU857" s="251"/>
    </row>
    <row r="858" spans="3:47" ht="12.95" customHeight="1" x14ac:dyDescent="0.2">
      <c r="C858" s="207"/>
      <c r="D858" s="207"/>
      <c r="AA858" s="251"/>
      <c r="AB858" s="251"/>
      <c r="AC858" s="251"/>
      <c r="AD858" s="251"/>
      <c r="AE858" s="251"/>
      <c r="AF858" s="288"/>
      <c r="AG858" s="289"/>
      <c r="AN858" s="251"/>
      <c r="AO858" s="251"/>
      <c r="AP858" s="251"/>
      <c r="AQ858" s="251"/>
      <c r="AR858" s="251"/>
      <c r="AS858" s="251"/>
      <c r="AT858" s="251"/>
      <c r="AU858" s="251"/>
    </row>
    <row r="859" spans="3:47" ht="12.95" customHeight="1" x14ac:dyDescent="0.2">
      <c r="C859" s="207"/>
      <c r="D859" s="207"/>
      <c r="AA859" s="251"/>
      <c r="AB859" s="251"/>
      <c r="AC859" s="251"/>
      <c r="AD859" s="251"/>
      <c r="AE859" s="251"/>
      <c r="AF859" s="288"/>
      <c r="AG859" s="289"/>
      <c r="AN859" s="251"/>
      <c r="AO859" s="251"/>
      <c r="AP859" s="251"/>
      <c r="AQ859" s="251"/>
      <c r="AR859" s="251"/>
      <c r="AS859" s="251"/>
      <c r="AT859" s="251"/>
      <c r="AU859" s="251"/>
    </row>
    <row r="860" spans="3:47" ht="12.95" customHeight="1" x14ac:dyDescent="0.2">
      <c r="C860" s="207"/>
      <c r="D860" s="207"/>
      <c r="AA860" s="251"/>
      <c r="AB860" s="251"/>
      <c r="AC860" s="251"/>
      <c r="AD860" s="251"/>
      <c r="AE860" s="251"/>
      <c r="AF860" s="288"/>
      <c r="AG860" s="289"/>
      <c r="AN860" s="251"/>
      <c r="AO860" s="251"/>
      <c r="AP860" s="251"/>
      <c r="AQ860" s="251"/>
      <c r="AR860" s="251"/>
      <c r="AS860" s="251"/>
      <c r="AT860" s="251"/>
      <c r="AU860" s="251"/>
    </row>
    <row r="861" spans="3:47" ht="12.95" customHeight="1" x14ac:dyDescent="0.2">
      <c r="C861" s="207"/>
      <c r="D861" s="207"/>
      <c r="AA861" s="251"/>
      <c r="AB861" s="251"/>
      <c r="AC861" s="251"/>
      <c r="AD861" s="251"/>
      <c r="AE861" s="251"/>
      <c r="AF861" s="288"/>
      <c r="AG861" s="289"/>
      <c r="AN861" s="251"/>
      <c r="AO861" s="251"/>
      <c r="AP861" s="251"/>
      <c r="AQ861" s="251"/>
      <c r="AR861" s="251"/>
      <c r="AS861" s="251"/>
      <c r="AT861" s="251"/>
      <c r="AU861" s="251"/>
    </row>
    <row r="862" spans="3:47" ht="12.95" customHeight="1" x14ac:dyDescent="0.2">
      <c r="C862" s="207"/>
      <c r="D862" s="207"/>
      <c r="AA862" s="251"/>
      <c r="AB862" s="251"/>
      <c r="AC862" s="251"/>
      <c r="AD862" s="251"/>
      <c r="AE862" s="251"/>
      <c r="AF862" s="288"/>
      <c r="AG862" s="289"/>
      <c r="AN862" s="251"/>
      <c r="AO862" s="251"/>
      <c r="AP862" s="251"/>
      <c r="AQ862" s="251"/>
      <c r="AR862" s="251"/>
      <c r="AS862" s="251"/>
      <c r="AT862" s="251"/>
      <c r="AU862" s="251"/>
    </row>
    <row r="863" spans="3:47" ht="12.95" customHeight="1" x14ac:dyDescent="0.2">
      <c r="C863" s="207"/>
      <c r="D863" s="207"/>
      <c r="AA863" s="251"/>
      <c r="AB863" s="251"/>
      <c r="AC863" s="251"/>
      <c r="AD863" s="251"/>
      <c r="AE863" s="251"/>
      <c r="AF863" s="288"/>
      <c r="AG863" s="289"/>
      <c r="AN863" s="251"/>
      <c r="AO863" s="251"/>
      <c r="AP863" s="251"/>
      <c r="AQ863" s="251"/>
      <c r="AR863" s="251"/>
      <c r="AS863" s="251"/>
      <c r="AT863" s="251"/>
      <c r="AU863" s="251"/>
    </row>
    <row r="864" spans="3:47" ht="12.95" customHeight="1" x14ac:dyDescent="0.2">
      <c r="C864" s="207"/>
      <c r="D864" s="207"/>
      <c r="AA864" s="251"/>
      <c r="AB864" s="251"/>
      <c r="AC864" s="251"/>
      <c r="AD864" s="251"/>
      <c r="AE864" s="251"/>
      <c r="AF864" s="288"/>
      <c r="AG864" s="289"/>
      <c r="AN864" s="251"/>
      <c r="AO864" s="251"/>
      <c r="AP864" s="251"/>
      <c r="AQ864" s="251"/>
      <c r="AR864" s="251"/>
      <c r="AS864" s="251"/>
      <c r="AT864" s="251"/>
      <c r="AU864" s="251"/>
    </row>
    <row r="865" spans="3:47" ht="12.95" customHeight="1" x14ac:dyDescent="0.2">
      <c r="C865" s="207"/>
      <c r="D865" s="207"/>
      <c r="AA865" s="251"/>
      <c r="AB865" s="251"/>
      <c r="AC865" s="251"/>
      <c r="AD865" s="251"/>
      <c r="AE865" s="251"/>
      <c r="AF865" s="288"/>
      <c r="AG865" s="289"/>
      <c r="AN865" s="251"/>
      <c r="AO865" s="251"/>
      <c r="AP865" s="251"/>
      <c r="AQ865" s="251"/>
      <c r="AR865" s="251"/>
      <c r="AS865" s="251"/>
      <c r="AT865" s="251"/>
      <c r="AU865" s="251"/>
    </row>
    <row r="866" spans="3:47" ht="12.95" customHeight="1" x14ac:dyDescent="0.2">
      <c r="C866" s="207"/>
      <c r="D866" s="207"/>
      <c r="AA866" s="251"/>
      <c r="AB866" s="251"/>
      <c r="AC866" s="251"/>
      <c r="AD866" s="251"/>
      <c r="AE866" s="251"/>
      <c r="AF866" s="288"/>
      <c r="AG866" s="289"/>
      <c r="AN866" s="251"/>
      <c r="AO866" s="251"/>
      <c r="AP866" s="251"/>
      <c r="AQ866" s="251"/>
      <c r="AR866" s="251"/>
      <c r="AS866" s="251"/>
      <c r="AT866" s="251"/>
      <c r="AU866" s="251"/>
    </row>
    <row r="867" spans="3:47" ht="12.95" customHeight="1" x14ac:dyDescent="0.2">
      <c r="C867" s="207"/>
      <c r="D867" s="207"/>
      <c r="AA867" s="251"/>
      <c r="AB867" s="251"/>
      <c r="AC867" s="251"/>
      <c r="AD867" s="251"/>
      <c r="AE867" s="251"/>
      <c r="AF867" s="288"/>
      <c r="AG867" s="289"/>
      <c r="AN867" s="251"/>
      <c r="AO867" s="251"/>
      <c r="AP867" s="251"/>
      <c r="AQ867" s="251"/>
      <c r="AR867" s="251"/>
      <c r="AS867" s="251"/>
      <c r="AT867" s="251"/>
      <c r="AU867" s="251"/>
    </row>
    <row r="868" spans="3:47" ht="12.95" customHeight="1" x14ac:dyDescent="0.2">
      <c r="C868" s="207"/>
      <c r="D868" s="207"/>
      <c r="AA868" s="251"/>
      <c r="AB868" s="251"/>
      <c r="AC868" s="251"/>
      <c r="AD868" s="251"/>
      <c r="AE868" s="251"/>
      <c r="AF868" s="288"/>
      <c r="AG868" s="289"/>
      <c r="AN868" s="251"/>
      <c r="AO868" s="251"/>
      <c r="AP868" s="251"/>
      <c r="AQ868" s="251"/>
      <c r="AR868" s="251"/>
      <c r="AS868" s="251"/>
      <c r="AT868" s="251"/>
      <c r="AU868" s="251"/>
    </row>
    <row r="869" spans="3:47" ht="12.95" customHeight="1" x14ac:dyDescent="0.2">
      <c r="C869" s="207"/>
      <c r="D869" s="207"/>
      <c r="AA869" s="251"/>
      <c r="AB869" s="251"/>
      <c r="AC869" s="251"/>
      <c r="AD869" s="251"/>
      <c r="AE869" s="251"/>
      <c r="AF869" s="288"/>
      <c r="AG869" s="289"/>
      <c r="AN869" s="251"/>
      <c r="AO869" s="251"/>
      <c r="AP869" s="251"/>
      <c r="AQ869" s="251"/>
      <c r="AR869" s="251"/>
      <c r="AS869" s="251"/>
      <c r="AT869" s="251"/>
      <c r="AU869" s="251"/>
    </row>
    <row r="870" spans="3:47" ht="12.95" customHeight="1" x14ac:dyDescent="0.2">
      <c r="C870" s="207"/>
      <c r="D870" s="207"/>
      <c r="AA870" s="251"/>
      <c r="AB870" s="251"/>
      <c r="AC870" s="251"/>
      <c r="AD870" s="251"/>
      <c r="AE870" s="251"/>
      <c r="AF870" s="288"/>
      <c r="AG870" s="289"/>
      <c r="AN870" s="251"/>
      <c r="AO870" s="251"/>
      <c r="AP870" s="251"/>
      <c r="AQ870" s="251"/>
      <c r="AR870" s="251"/>
      <c r="AS870" s="251"/>
      <c r="AT870" s="251"/>
      <c r="AU870" s="251"/>
    </row>
    <row r="871" spans="3:47" ht="12.95" customHeight="1" x14ac:dyDescent="0.2">
      <c r="C871" s="207"/>
      <c r="D871" s="207"/>
      <c r="AA871" s="251"/>
      <c r="AB871" s="251"/>
      <c r="AC871" s="251"/>
      <c r="AD871" s="251"/>
      <c r="AE871" s="251"/>
      <c r="AF871" s="288"/>
      <c r="AG871" s="289"/>
      <c r="AN871" s="251"/>
      <c r="AO871" s="251"/>
      <c r="AP871" s="251"/>
      <c r="AQ871" s="251"/>
      <c r="AR871" s="251"/>
      <c r="AS871" s="251"/>
      <c r="AT871" s="251"/>
      <c r="AU871" s="251"/>
    </row>
    <row r="872" spans="3:47" ht="12.95" customHeight="1" x14ac:dyDescent="0.2">
      <c r="C872" s="207"/>
      <c r="D872" s="207"/>
      <c r="AA872" s="251"/>
      <c r="AB872" s="251"/>
      <c r="AC872" s="251"/>
      <c r="AD872" s="251"/>
      <c r="AE872" s="251"/>
      <c r="AF872" s="288"/>
      <c r="AG872" s="289"/>
      <c r="AN872" s="251"/>
      <c r="AO872" s="251"/>
      <c r="AP872" s="251"/>
      <c r="AQ872" s="251"/>
      <c r="AR872" s="251"/>
      <c r="AS872" s="251"/>
      <c r="AT872" s="251"/>
      <c r="AU872" s="251"/>
    </row>
    <row r="873" spans="3:47" ht="12.95" customHeight="1" x14ac:dyDescent="0.2">
      <c r="C873" s="207"/>
      <c r="D873" s="207"/>
      <c r="AA873" s="251"/>
      <c r="AB873" s="251"/>
      <c r="AC873" s="251"/>
      <c r="AD873" s="251"/>
      <c r="AE873" s="251"/>
      <c r="AF873" s="288"/>
      <c r="AG873" s="289"/>
      <c r="AN873" s="251"/>
      <c r="AO873" s="251"/>
      <c r="AP873" s="251"/>
      <c r="AQ873" s="251"/>
      <c r="AR873" s="251"/>
      <c r="AS873" s="251"/>
      <c r="AT873" s="251"/>
      <c r="AU873" s="251"/>
    </row>
    <row r="874" spans="3:47" ht="12.95" customHeight="1" x14ac:dyDescent="0.2">
      <c r="C874" s="207"/>
      <c r="D874" s="207"/>
      <c r="AA874" s="251"/>
      <c r="AB874" s="251"/>
      <c r="AC874" s="251"/>
      <c r="AD874" s="251"/>
      <c r="AE874" s="251"/>
      <c r="AF874" s="288"/>
      <c r="AG874" s="289"/>
      <c r="AN874" s="251"/>
      <c r="AO874" s="251"/>
      <c r="AP874" s="251"/>
      <c r="AQ874" s="251"/>
      <c r="AR874" s="251"/>
      <c r="AS874" s="251"/>
      <c r="AT874" s="251"/>
      <c r="AU874" s="251"/>
    </row>
    <row r="875" spans="3:47" ht="12.95" customHeight="1" x14ac:dyDescent="0.2">
      <c r="C875" s="207"/>
      <c r="D875" s="207"/>
      <c r="AA875" s="251"/>
      <c r="AB875" s="251"/>
      <c r="AC875" s="251"/>
      <c r="AD875" s="251"/>
      <c r="AE875" s="251"/>
      <c r="AF875" s="288"/>
      <c r="AG875" s="289"/>
      <c r="AN875" s="251"/>
      <c r="AO875" s="251"/>
      <c r="AP875" s="251"/>
      <c r="AQ875" s="251"/>
      <c r="AR875" s="251"/>
      <c r="AS875" s="251"/>
      <c r="AT875" s="251"/>
      <c r="AU875" s="251"/>
    </row>
    <row r="876" spans="3:47" ht="12.95" customHeight="1" x14ac:dyDescent="0.2">
      <c r="C876" s="207"/>
      <c r="D876" s="207"/>
      <c r="AA876" s="251"/>
      <c r="AB876" s="251"/>
      <c r="AC876" s="251"/>
      <c r="AD876" s="251"/>
      <c r="AE876" s="251"/>
      <c r="AF876" s="288"/>
      <c r="AG876" s="289"/>
      <c r="AN876" s="251"/>
      <c r="AO876" s="251"/>
      <c r="AP876" s="251"/>
      <c r="AQ876" s="251"/>
      <c r="AR876" s="251"/>
      <c r="AS876" s="251"/>
      <c r="AT876" s="251"/>
      <c r="AU876" s="251"/>
    </row>
    <row r="877" spans="3:47" ht="12.95" customHeight="1" x14ac:dyDescent="0.2">
      <c r="C877" s="207"/>
      <c r="D877" s="207"/>
      <c r="AA877" s="251"/>
      <c r="AB877" s="251"/>
      <c r="AC877" s="251"/>
      <c r="AD877" s="251"/>
      <c r="AE877" s="251"/>
      <c r="AF877" s="288"/>
      <c r="AG877" s="289"/>
      <c r="AN877" s="251"/>
      <c r="AO877" s="251"/>
      <c r="AP877" s="251"/>
      <c r="AQ877" s="251"/>
      <c r="AR877" s="251"/>
      <c r="AS877" s="251"/>
      <c r="AT877" s="251"/>
      <c r="AU877" s="251"/>
    </row>
    <row r="878" spans="3:47" ht="12.95" customHeight="1" x14ac:dyDescent="0.2">
      <c r="C878" s="207"/>
      <c r="D878" s="207"/>
      <c r="AA878" s="251"/>
      <c r="AB878" s="251"/>
      <c r="AC878" s="251"/>
      <c r="AD878" s="251"/>
      <c r="AE878" s="251"/>
      <c r="AF878" s="288"/>
      <c r="AG878" s="289"/>
      <c r="AN878" s="251"/>
      <c r="AO878" s="251"/>
      <c r="AP878" s="251"/>
      <c r="AQ878" s="251"/>
      <c r="AR878" s="251"/>
      <c r="AS878" s="251"/>
      <c r="AT878" s="251"/>
      <c r="AU878" s="251"/>
    </row>
    <row r="879" spans="3:47" ht="12.95" customHeight="1" x14ac:dyDescent="0.2">
      <c r="C879" s="207"/>
      <c r="D879" s="207"/>
      <c r="AA879" s="251"/>
      <c r="AB879" s="251"/>
      <c r="AC879" s="251"/>
      <c r="AD879" s="251"/>
      <c r="AE879" s="251"/>
      <c r="AF879" s="288"/>
      <c r="AG879" s="289"/>
      <c r="AN879" s="251"/>
      <c r="AO879" s="251"/>
      <c r="AP879" s="251"/>
      <c r="AQ879" s="251"/>
      <c r="AR879" s="251"/>
      <c r="AS879" s="251"/>
      <c r="AT879" s="251"/>
      <c r="AU879" s="251"/>
    </row>
    <row r="880" spans="3:47" ht="12.95" customHeight="1" x14ac:dyDescent="0.2">
      <c r="C880" s="207"/>
      <c r="D880" s="207"/>
      <c r="AA880" s="251"/>
      <c r="AB880" s="251"/>
      <c r="AC880" s="251"/>
      <c r="AD880" s="251"/>
      <c r="AE880" s="251"/>
      <c r="AF880" s="288"/>
      <c r="AG880" s="289"/>
      <c r="AN880" s="251"/>
      <c r="AO880" s="251"/>
      <c r="AP880" s="251"/>
      <c r="AQ880" s="251"/>
      <c r="AR880" s="251"/>
      <c r="AS880" s="251"/>
      <c r="AT880" s="251"/>
      <c r="AU880" s="251"/>
    </row>
    <row r="881" spans="3:48" ht="12.95" customHeight="1" x14ac:dyDescent="0.2">
      <c r="C881" s="207"/>
      <c r="D881" s="207"/>
      <c r="AA881" s="251"/>
      <c r="AB881" s="251"/>
      <c r="AC881" s="251"/>
      <c r="AD881" s="251"/>
      <c r="AE881" s="251"/>
      <c r="AF881" s="288"/>
      <c r="AG881" s="289"/>
      <c r="AN881" s="251"/>
      <c r="AO881" s="251"/>
      <c r="AP881" s="251"/>
      <c r="AQ881" s="251"/>
      <c r="AR881" s="251"/>
      <c r="AS881" s="251"/>
      <c r="AT881" s="251"/>
      <c r="AU881" s="251"/>
    </row>
    <row r="882" spans="3:48" ht="12.95" customHeight="1" x14ac:dyDescent="0.2">
      <c r="C882" s="207"/>
      <c r="D882" s="207"/>
      <c r="AA882" s="251"/>
      <c r="AB882" s="251"/>
      <c r="AC882" s="251"/>
      <c r="AD882" s="251"/>
      <c r="AE882" s="251"/>
      <c r="AF882" s="288"/>
      <c r="AG882" s="289"/>
      <c r="AN882" s="251"/>
      <c r="AO882" s="251"/>
      <c r="AP882" s="251"/>
      <c r="AQ882" s="251"/>
      <c r="AR882" s="251"/>
      <c r="AS882" s="251"/>
      <c r="AT882" s="251"/>
      <c r="AU882" s="251"/>
    </row>
    <row r="883" spans="3:48" ht="12.95" customHeight="1" x14ac:dyDescent="0.2">
      <c r="C883" s="207"/>
      <c r="D883" s="207"/>
      <c r="AA883" s="251"/>
      <c r="AB883" s="251"/>
      <c r="AC883" s="251"/>
      <c r="AD883" s="251"/>
      <c r="AE883" s="251"/>
      <c r="AF883" s="288"/>
      <c r="AG883" s="289"/>
      <c r="AN883" s="251"/>
      <c r="AO883" s="251"/>
      <c r="AP883" s="251"/>
      <c r="AQ883" s="251"/>
      <c r="AR883" s="251"/>
      <c r="AS883" s="251"/>
      <c r="AT883" s="251"/>
      <c r="AU883" s="251"/>
    </row>
    <row r="884" spans="3:48" ht="12.95" customHeight="1" x14ac:dyDescent="0.2">
      <c r="C884" s="207"/>
      <c r="D884" s="207"/>
      <c r="AA884" s="251"/>
      <c r="AB884" s="251"/>
      <c r="AC884" s="251"/>
      <c r="AD884" s="251"/>
      <c r="AE884" s="251"/>
      <c r="AF884" s="288"/>
      <c r="AG884" s="289"/>
      <c r="AN884" s="251"/>
      <c r="AO884" s="251"/>
      <c r="AP884" s="251"/>
      <c r="AQ884" s="251"/>
      <c r="AR884" s="251"/>
      <c r="AS884" s="251"/>
      <c r="AT884" s="251"/>
      <c r="AU884" s="251"/>
    </row>
    <row r="885" spans="3:48" ht="12.95" customHeight="1" x14ac:dyDescent="0.2">
      <c r="C885" s="207"/>
      <c r="D885" s="207"/>
      <c r="AA885" s="251"/>
      <c r="AB885" s="251"/>
      <c r="AC885" s="251"/>
      <c r="AD885" s="251"/>
      <c r="AE885" s="251"/>
      <c r="AF885" s="288"/>
      <c r="AG885" s="289"/>
      <c r="AN885" s="251"/>
      <c r="AO885" s="251"/>
      <c r="AP885" s="251"/>
      <c r="AQ885" s="251"/>
      <c r="AR885" s="251"/>
      <c r="AS885" s="251"/>
      <c r="AT885" s="251"/>
      <c r="AU885" s="251"/>
      <c r="AV885" s="251"/>
    </row>
    <row r="886" spans="3:48" ht="12.95" customHeight="1" x14ac:dyDescent="0.2">
      <c r="C886" s="207"/>
      <c r="D886" s="207"/>
      <c r="AA886" s="251"/>
      <c r="AB886" s="251"/>
      <c r="AC886" s="251"/>
      <c r="AD886" s="251"/>
      <c r="AE886" s="251"/>
      <c r="AF886" s="288"/>
      <c r="AG886" s="289"/>
      <c r="AN886" s="251"/>
      <c r="AO886" s="251"/>
      <c r="AP886" s="251"/>
      <c r="AQ886" s="251"/>
      <c r="AR886" s="251"/>
      <c r="AS886" s="251"/>
      <c r="AT886" s="251"/>
      <c r="AU886" s="251"/>
    </row>
    <row r="887" spans="3:48" ht="12.95" customHeight="1" x14ac:dyDescent="0.2">
      <c r="C887" s="207"/>
      <c r="D887" s="207"/>
      <c r="AA887" s="251"/>
      <c r="AB887" s="251"/>
      <c r="AC887" s="251"/>
      <c r="AD887" s="251"/>
      <c r="AE887" s="251"/>
      <c r="AF887" s="288"/>
      <c r="AG887" s="289"/>
      <c r="AN887" s="251"/>
      <c r="AO887" s="251"/>
      <c r="AP887" s="251"/>
      <c r="AQ887" s="251"/>
      <c r="AR887" s="251"/>
      <c r="AS887" s="251"/>
      <c r="AT887" s="251"/>
      <c r="AU887" s="251"/>
    </row>
    <row r="888" spans="3:48" ht="12.95" customHeight="1" x14ac:dyDescent="0.2">
      <c r="C888" s="207"/>
      <c r="D888" s="207"/>
      <c r="AA888" s="251"/>
      <c r="AB888" s="251"/>
      <c r="AC888" s="251"/>
      <c r="AD888" s="251"/>
      <c r="AE888" s="251"/>
      <c r="AF888" s="288"/>
      <c r="AG888" s="289"/>
      <c r="AN888" s="251"/>
      <c r="AO888" s="251"/>
      <c r="AP888" s="251"/>
      <c r="AQ888" s="251"/>
      <c r="AR888" s="251"/>
      <c r="AS888" s="251"/>
      <c r="AT888" s="251"/>
      <c r="AU888" s="251"/>
    </row>
    <row r="889" spans="3:48" ht="12.95" customHeight="1" x14ac:dyDescent="0.2">
      <c r="C889" s="207"/>
      <c r="D889" s="207"/>
      <c r="AA889" s="251"/>
      <c r="AB889" s="251"/>
      <c r="AC889" s="251"/>
      <c r="AD889" s="251"/>
      <c r="AE889" s="251"/>
      <c r="AF889" s="288"/>
      <c r="AG889" s="289"/>
      <c r="AN889" s="251"/>
      <c r="AO889" s="251"/>
      <c r="AP889" s="251"/>
      <c r="AQ889" s="251"/>
      <c r="AR889" s="251"/>
      <c r="AS889" s="251"/>
      <c r="AT889" s="251"/>
      <c r="AU889" s="251"/>
    </row>
    <row r="890" spans="3:48" ht="12.95" customHeight="1" x14ac:dyDescent="0.2">
      <c r="C890" s="207"/>
      <c r="D890" s="207"/>
      <c r="AA890" s="251"/>
      <c r="AB890" s="251"/>
      <c r="AC890" s="251"/>
      <c r="AD890" s="251"/>
      <c r="AE890" s="251"/>
      <c r="AF890" s="288"/>
      <c r="AG890" s="289"/>
      <c r="AN890" s="251"/>
      <c r="AO890" s="251"/>
      <c r="AP890" s="251"/>
      <c r="AQ890" s="251"/>
      <c r="AR890" s="251"/>
      <c r="AS890" s="251"/>
      <c r="AT890" s="251"/>
      <c r="AU890" s="251"/>
    </row>
    <row r="891" spans="3:48" ht="12.95" customHeight="1" x14ac:dyDescent="0.2">
      <c r="C891" s="207"/>
      <c r="D891" s="207"/>
      <c r="AA891" s="251"/>
      <c r="AB891" s="251"/>
      <c r="AC891" s="251"/>
      <c r="AD891" s="251"/>
      <c r="AE891" s="251"/>
      <c r="AF891" s="288"/>
      <c r="AG891" s="289"/>
      <c r="AN891" s="251"/>
      <c r="AO891" s="251"/>
      <c r="AP891" s="251"/>
      <c r="AQ891" s="251"/>
      <c r="AR891" s="251"/>
      <c r="AS891" s="251"/>
      <c r="AT891" s="251"/>
      <c r="AU891" s="251"/>
    </row>
    <row r="892" spans="3:48" ht="12.95" customHeight="1" x14ac:dyDescent="0.2">
      <c r="C892" s="207"/>
      <c r="D892" s="207"/>
      <c r="AA892" s="251"/>
      <c r="AB892" s="251"/>
      <c r="AC892" s="251"/>
      <c r="AD892" s="251"/>
      <c r="AE892" s="251"/>
      <c r="AF892" s="288"/>
      <c r="AG892" s="289"/>
      <c r="AN892" s="251"/>
      <c r="AO892" s="251"/>
      <c r="AP892" s="251"/>
      <c r="AQ892" s="251"/>
      <c r="AR892" s="251"/>
      <c r="AS892" s="251"/>
      <c r="AT892" s="251"/>
      <c r="AU892" s="251"/>
    </row>
    <row r="893" spans="3:48" ht="12.95" customHeight="1" x14ac:dyDescent="0.2">
      <c r="C893" s="207"/>
      <c r="D893" s="207"/>
      <c r="AA893" s="251"/>
      <c r="AB893" s="251"/>
      <c r="AC893" s="251"/>
      <c r="AD893" s="251"/>
      <c r="AE893" s="251"/>
      <c r="AF893" s="288"/>
      <c r="AG893" s="289"/>
      <c r="AN893" s="251"/>
      <c r="AO893" s="251"/>
      <c r="AP893" s="251"/>
      <c r="AQ893" s="251"/>
      <c r="AR893" s="251"/>
      <c r="AS893" s="251"/>
      <c r="AT893" s="251"/>
      <c r="AU893" s="251"/>
    </row>
    <row r="894" spans="3:48" ht="12.95" customHeight="1" x14ac:dyDescent="0.2">
      <c r="C894" s="207"/>
      <c r="D894" s="207"/>
      <c r="AA894" s="251"/>
      <c r="AB894" s="251"/>
      <c r="AC894" s="251"/>
      <c r="AD894" s="251"/>
      <c r="AE894" s="251"/>
      <c r="AF894" s="288"/>
      <c r="AG894" s="289"/>
      <c r="AN894" s="251"/>
      <c r="AO894" s="251"/>
      <c r="AP894" s="251"/>
      <c r="AQ894" s="251"/>
      <c r="AR894" s="251"/>
      <c r="AS894" s="251"/>
      <c r="AT894" s="251"/>
      <c r="AU894" s="251"/>
    </row>
    <row r="895" spans="3:48" ht="12.95" customHeight="1" x14ac:dyDescent="0.2">
      <c r="C895" s="207"/>
      <c r="D895" s="207"/>
      <c r="AA895" s="251"/>
      <c r="AB895" s="251"/>
      <c r="AC895" s="251"/>
      <c r="AD895" s="251"/>
      <c r="AE895" s="251"/>
      <c r="AF895" s="288"/>
      <c r="AG895" s="289"/>
      <c r="AN895" s="251"/>
      <c r="AO895" s="251"/>
      <c r="AP895" s="251"/>
      <c r="AQ895" s="251"/>
      <c r="AR895" s="251"/>
      <c r="AS895" s="251"/>
      <c r="AT895" s="251"/>
      <c r="AU895" s="251"/>
    </row>
    <row r="896" spans="3:48" ht="12.95" customHeight="1" x14ac:dyDescent="0.2">
      <c r="C896" s="207"/>
      <c r="D896" s="207"/>
      <c r="AA896" s="251"/>
      <c r="AB896" s="251"/>
      <c r="AC896" s="251"/>
      <c r="AD896" s="251"/>
      <c r="AE896" s="251"/>
      <c r="AF896" s="288"/>
      <c r="AG896" s="289"/>
      <c r="AN896" s="251"/>
      <c r="AO896" s="251"/>
      <c r="AP896" s="251"/>
      <c r="AQ896" s="251"/>
      <c r="AR896" s="251"/>
      <c r="AS896" s="251"/>
      <c r="AT896" s="251"/>
      <c r="AU896" s="251"/>
    </row>
    <row r="897" spans="3:64" ht="12.95" customHeight="1" x14ac:dyDescent="0.2">
      <c r="C897" s="207"/>
      <c r="D897" s="207"/>
      <c r="AA897" s="251"/>
      <c r="AB897" s="251"/>
      <c r="AC897" s="251"/>
      <c r="AD897" s="251"/>
      <c r="AE897" s="251"/>
      <c r="AF897" s="288"/>
      <c r="AG897" s="289"/>
      <c r="AN897" s="251"/>
      <c r="AO897" s="251"/>
      <c r="AP897" s="251"/>
      <c r="AQ897" s="251"/>
      <c r="AR897" s="251"/>
      <c r="AS897" s="251"/>
      <c r="AT897" s="251"/>
      <c r="AU897" s="251"/>
    </row>
    <row r="898" spans="3:64" ht="12.95" customHeight="1" x14ac:dyDescent="0.2">
      <c r="C898" s="207"/>
      <c r="D898" s="207"/>
      <c r="AA898" s="251"/>
      <c r="AB898" s="251"/>
      <c r="AC898" s="251"/>
      <c r="AD898" s="251"/>
      <c r="AE898" s="251"/>
      <c r="AF898" s="288"/>
      <c r="AG898" s="289"/>
      <c r="AN898" s="251"/>
      <c r="AO898" s="251"/>
      <c r="AP898" s="251"/>
      <c r="AQ898" s="251"/>
      <c r="AR898" s="251"/>
      <c r="AS898" s="251"/>
      <c r="AT898" s="251"/>
      <c r="AU898" s="251"/>
    </row>
    <row r="899" spans="3:64" ht="12.95" customHeight="1" x14ac:dyDescent="0.2">
      <c r="C899" s="207"/>
      <c r="D899" s="207"/>
      <c r="AA899" s="251"/>
      <c r="AB899" s="251"/>
      <c r="AC899" s="251"/>
      <c r="AD899" s="251"/>
      <c r="AE899" s="251"/>
      <c r="AF899" s="288"/>
      <c r="AG899" s="289"/>
      <c r="AN899" s="251"/>
      <c r="AO899" s="251"/>
      <c r="AP899" s="251"/>
      <c r="AQ899" s="251"/>
      <c r="AR899" s="251"/>
      <c r="AS899" s="251"/>
      <c r="AT899" s="251"/>
      <c r="AU899" s="251"/>
    </row>
    <row r="900" spans="3:64" ht="12.95" customHeight="1" x14ac:dyDescent="0.2">
      <c r="C900" s="207"/>
      <c r="D900" s="207"/>
      <c r="AA900" s="251"/>
      <c r="AB900" s="251"/>
      <c r="AC900" s="251"/>
      <c r="AD900" s="251"/>
      <c r="AE900" s="251"/>
      <c r="AF900" s="288"/>
      <c r="AG900" s="289"/>
      <c r="AN900" s="251"/>
      <c r="AO900" s="251"/>
      <c r="AP900" s="251"/>
      <c r="AQ900" s="251"/>
      <c r="AR900" s="251"/>
      <c r="AS900" s="251"/>
      <c r="AT900" s="251"/>
      <c r="AU900" s="251"/>
      <c r="AV900" s="251"/>
      <c r="AW900" s="251"/>
      <c r="AX900" s="251"/>
      <c r="AY900" s="251"/>
      <c r="AZ900" s="251"/>
      <c r="BA900" s="251"/>
      <c r="BB900" s="251"/>
      <c r="BC900" s="251"/>
      <c r="BD900" s="251"/>
      <c r="BE900" s="251"/>
      <c r="BF900" s="251"/>
      <c r="BG900" s="251"/>
      <c r="BH900" s="251"/>
      <c r="BI900" s="251"/>
      <c r="BJ900" s="251"/>
      <c r="BK900" s="251"/>
      <c r="BL900" s="251"/>
    </row>
    <row r="901" spans="3:64" ht="12.95" customHeight="1" x14ac:dyDescent="0.2">
      <c r="C901" s="207"/>
      <c r="D901" s="207"/>
      <c r="AA901" s="251"/>
      <c r="AB901" s="251"/>
      <c r="AC901" s="251"/>
      <c r="AD901" s="251"/>
      <c r="AE901" s="251"/>
      <c r="AF901" s="288"/>
      <c r="AG901" s="289"/>
      <c r="AN901" s="251"/>
      <c r="AO901" s="251"/>
      <c r="AP901" s="251"/>
      <c r="AQ901" s="251"/>
      <c r="AR901" s="251"/>
      <c r="AS901" s="251"/>
      <c r="AT901" s="251"/>
      <c r="AU901" s="251"/>
    </row>
    <row r="902" spans="3:64" ht="12.95" customHeight="1" x14ac:dyDescent="0.2">
      <c r="C902" s="207"/>
      <c r="D902" s="207"/>
      <c r="AA902" s="251"/>
      <c r="AB902" s="251"/>
      <c r="AC902" s="251"/>
      <c r="AD902" s="251"/>
      <c r="AE902" s="251"/>
      <c r="AF902" s="288"/>
      <c r="AG902" s="289"/>
      <c r="AN902" s="251"/>
      <c r="AO902" s="251"/>
      <c r="AP902" s="251"/>
      <c r="AQ902" s="251"/>
      <c r="AR902" s="251"/>
      <c r="AS902" s="251"/>
      <c r="AT902" s="251"/>
      <c r="AU902" s="251"/>
    </row>
    <row r="903" spans="3:64" ht="12.95" customHeight="1" x14ac:dyDescent="0.2">
      <c r="C903" s="207"/>
      <c r="D903" s="207"/>
      <c r="AA903" s="251"/>
      <c r="AB903" s="251"/>
      <c r="AC903" s="251"/>
      <c r="AD903" s="251"/>
      <c r="AE903" s="251"/>
      <c r="AF903" s="288"/>
      <c r="AG903" s="289"/>
      <c r="AN903" s="251"/>
      <c r="AO903" s="251"/>
      <c r="AP903" s="251"/>
      <c r="AQ903" s="251"/>
      <c r="AR903" s="251"/>
      <c r="AS903" s="251"/>
      <c r="AT903" s="251"/>
      <c r="AU903" s="251"/>
    </row>
    <row r="904" spans="3:64" ht="12.95" customHeight="1" x14ac:dyDescent="0.2">
      <c r="C904" s="207"/>
      <c r="D904" s="207"/>
      <c r="AA904" s="251"/>
      <c r="AB904" s="251"/>
      <c r="AC904" s="251"/>
      <c r="AD904" s="251"/>
      <c r="AE904" s="251"/>
      <c r="AF904" s="288"/>
      <c r="AG904" s="289"/>
      <c r="AN904" s="251"/>
      <c r="AO904" s="251"/>
      <c r="AP904" s="251"/>
      <c r="AQ904" s="251"/>
      <c r="AR904" s="251"/>
      <c r="AS904" s="251"/>
      <c r="AT904" s="251"/>
      <c r="AU904" s="251"/>
      <c r="AV904" s="251"/>
      <c r="AW904" s="251"/>
      <c r="AX904" s="251"/>
      <c r="AY904" s="251"/>
      <c r="AZ904" s="251"/>
      <c r="BA904" s="251"/>
      <c r="BB904" s="251"/>
      <c r="BC904" s="251"/>
      <c r="BD904" s="251"/>
      <c r="BE904" s="251"/>
      <c r="BF904" s="251"/>
      <c r="BG904" s="251"/>
      <c r="BH904" s="251"/>
      <c r="BI904" s="251"/>
      <c r="BJ904" s="251"/>
      <c r="BK904" s="251"/>
      <c r="BL904" s="251"/>
    </row>
    <row r="905" spans="3:64" ht="12.95" customHeight="1" x14ac:dyDescent="0.2">
      <c r="C905" s="207"/>
      <c r="D905" s="207"/>
      <c r="AA905" s="251"/>
      <c r="AB905" s="251"/>
      <c r="AC905" s="251"/>
      <c r="AD905" s="251"/>
      <c r="AE905" s="251"/>
      <c r="AF905" s="288"/>
      <c r="AG905" s="289"/>
      <c r="AN905" s="251"/>
      <c r="AO905" s="251"/>
      <c r="AP905" s="251"/>
      <c r="AQ905" s="251"/>
      <c r="AR905" s="251"/>
      <c r="AS905" s="251"/>
      <c r="AT905" s="251"/>
      <c r="AU905" s="251"/>
    </row>
    <row r="906" spans="3:64" ht="12.95" customHeight="1" x14ac:dyDescent="0.2">
      <c r="C906" s="207"/>
      <c r="D906" s="207"/>
      <c r="AA906" s="251"/>
      <c r="AB906" s="251"/>
      <c r="AC906" s="251"/>
      <c r="AD906" s="251"/>
      <c r="AE906" s="251"/>
      <c r="AF906" s="288"/>
      <c r="AG906" s="289"/>
      <c r="AN906" s="251"/>
      <c r="AO906" s="251"/>
      <c r="AP906" s="251"/>
      <c r="AQ906" s="251"/>
      <c r="AR906" s="251"/>
      <c r="AS906" s="251"/>
      <c r="AT906" s="251"/>
      <c r="AU906" s="251"/>
    </row>
    <row r="907" spans="3:64" ht="12.95" customHeight="1" x14ac:dyDescent="0.2">
      <c r="C907" s="207"/>
      <c r="D907" s="207"/>
      <c r="AA907" s="251"/>
      <c r="AB907" s="251"/>
      <c r="AC907" s="251"/>
      <c r="AD907" s="251"/>
      <c r="AE907" s="251"/>
      <c r="AF907" s="288"/>
      <c r="AG907" s="289"/>
      <c r="AN907" s="251"/>
      <c r="AO907" s="251"/>
      <c r="AP907" s="251"/>
      <c r="AQ907" s="251"/>
      <c r="AR907" s="251"/>
      <c r="AS907" s="251"/>
      <c r="AT907" s="251"/>
      <c r="AU907" s="251"/>
    </row>
    <row r="908" spans="3:64" ht="12.95" customHeight="1" x14ac:dyDescent="0.2">
      <c r="C908" s="207"/>
      <c r="D908" s="207"/>
      <c r="AA908" s="251"/>
      <c r="AB908" s="251"/>
      <c r="AC908" s="251"/>
      <c r="AD908" s="251"/>
      <c r="AE908" s="251"/>
      <c r="AF908" s="288"/>
      <c r="AG908" s="289"/>
      <c r="AN908" s="251"/>
      <c r="AO908" s="251"/>
      <c r="AP908" s="251"/>
      <c r="AQ908" s="251"/>
      <c r="AR908" s="251"/>
      <c r="AS908" s="251"/>
      <c r="AT908" s="251"/>
      <c r="AU908" s="251"/>
      <c r="AV908" s="251"/>
      <c r="AW908" s="251"/>
      <c r="AX908" s="251"/>
      <c r="AY908" s="251"/>
      <c r="AZ908" s="251"/>
      <c r="BA908" s="251"/>
      <c r="BB908" s="251"/>
      <c r="BC908" s="251"/>
      <c r="BD908" s="251"/>
      <c r="BE908" s="251"/>
      <c r="BF908" s="251"/>
      <c r="BG908" s="251"/>
      <c r="BH908" s="251"/>
      <c r="BI908" s="251"/>
      <c r="BJ908" s="251"/>
      <c r="BK908" s="251"/>
      <c r="BL908" s="251"/>
    </row>
    <row r="909" spans="3:64" ht="12.95" customHeight="1" x14ac:dyDescent="0.2">
      <c r="C909" s="207"/>
      <c r="D909" s="207"/>
      <c r="AA909" s="251"/>
      <c r="AB909" s="251"/>
      <c r="AC909" s="251"/>
      <c r="AD909" s="251"/>
      <c r="AE909" s="251"/>
      <c r="AF909" s="288"/>
      <c r="AG909" s="289"/>
      <c r="AN909" s="251"/>
      <c r="AO909" s="251"/>
      <c r="AP909" s="251"/>
      <c r="AQ909" s="251"/>
      <c r="AR909" s="251"/>
      <c r="AS909" s="251"/>
      <c r="AT909" s="251"/>
      <c r="AU909" s="251"/>
    </row>
    <row r="910" spans="3:64" ht="12.95" customHeight="1" x14ac:dyDescent="0.2">
      <c r="C910" s="207"/>
      <c r="D910" s="207"/>
      <c r="AA910" s="251"/>
      <c r="AB910" s="251"/>
      <c r="AC910" s="251"/>
      <c r="AD910" s="251"/>
      <c r="AE910" s="251"/>
      <c r="AF910" s="288"/>
      <c r="AG910" s="289"/>
      <c r="AN910" s="251"/>
      <c r="AO910" s="251"/>
      <c r="AP910" s="251"/>
      <c r="AQ910" s="251"/>
      <c r="AR910" s="251"/>
      <c r="AS910" s="251"/>
      <c r="AT910" s="251"/>
      <c r="AU910" s="251"/>
    </row>
    <row r="911" spans="3:64" ht="12.95" customHeight="1" x14ac:dyDescent="0.2">
      <c r="C911" s="207"/>
      <c r="D911" s="207"/>
      <c r="AA911" s="251"/>
      <c r="AB911" s="251"/>
      <c r="AC911" s="251"/>
      <c r="AD911" s="251"/>
      <c r="AE911" s="251"/>
      <c r="AF911" s="288"/>
      <c r="AG911" s="289"/>
      <c r="AN911" s="251"/>
      <c r="AO911" s="251"/>
      <c r="AP911" s="251"/>
      <c r="AQ911" s="251"/>
      <c r="AR911" s="251"/>
      <c r="AS911" s="251"/>
      <c r="AT911" s="251"/>
      <c r="AU911" s="251"/>
    </row>
    <row r="912" spans="3:64" ht="12.95" customHeight="1" x14ac:dyDescent="0.2">
      <c r="C912" s="207"/>
      <c r="D912" s="207"/>
      <c r="AA912" s="251"/>
      <c r="AB912" s="251"/>
      <c r="AC912" s="251"/>
      <c r="AD912" s="251"/>
      <c r="AE912" s="251"/>
      <c r="AF912" s="288"/>
      <c r="AG912" s="289"/>
      <c r="AN912" s="251"/>
      <c r="AO912" s="251"/>
      <c r="AP912" s="251"/>
      <c r="AQ912" s="251"/>
      <c r="AR912" s="251"/>
      <c r="AS912" s="251"/>
      <c r="AT912" s="251"/>
      <c r="AU912" s="251"/>
    </row>
    <row r="913" spans="3:64" ht="12.95" customHeight="1" x14ac:dyDescent="0.2">
      <c r="C913" s="207"/>
      <c r="D913" s="207"/>
      <c r="AA913" s="251"/>
      <c r="AB913" s="251"/>
      <c r="AC913" s="251"/>
      <c r="AD913" s="251"/>
      <c r="AE913" s="251"/>
      <c r="AF913" s="288"/>
      <c r="AG913" s="289"/>
      <c r="AN913" s="251"/>
      <c r="AO913" s="251"/>
      <c r="AP913" s="251"/>
      <c r="AQ913" s="251"/>
      <c r="AR913" s="251"/>
      <c r="AS913" s="251"/>
      <c r="AT913" s="251"/>
      <c r="AU913" s="251"/>
    </row>
    <row r="914" spans="3:64" ht="12.95" customHeight="1" x14ac:dyDescent="0.2">
      <c r="C914" s="207"/>
      <c r="D914" s="207"/>
      <c r="AA914" s="251"/>
      <c r="AB914" s="251"/>
      <c r="AC914" s="251"/>
      <c r="AD914" s="251"/>
      <c r="AE914" s="251"/>
      <c r="AF914" s="288"/>
      <c r="AG914" s="289"/>
      <c r="AN914" s="251"/>
      <c r="AO914" s="251"/>
      <c r="AP914" s="251"/>
      <c r="AQ914" s="251"/>
      <c r="AR914" s="251"/>
      <c r="AS914" s="251"/>
      <c r="AT914" s="251"/>
      <c r="AU914" s="251"/>
    </row>
    <row r="915" spans="3:64" ht="12.95" customHeight="1" x14ac:dyDescent="0.2">
      <c r="C915" s="207"/>
      <c r="D915" s="207"/>
      <c r="AA915" s="251"/>
      <c r="AB915" s="251"/>
      <c r="AC915" s="251"/>
      <c r="AD915" s="251"/>
      <c r="AE915" s="251"/>
      <c r="AF915" s="288"/>
      <c r="AG915" s="289"/>
      <c r="AN915" s="251"/>
      <c r="AO915" s="251"/>
      <c r="AP915" s="251"/>
      <c r="AQ915" s="251"/>
      <c r="AR915" s="251"/>
      <c r="AS915" s="251"/>
      <c r="AT915" s="251"/>
      <c r="AU915" s="251"/>
    </row>
    <row r="916" spans="3:64" ht="12.95" customHeight="1" x14ac:dyDescent="0.2">
      <c r="C916" s="207"/>
      <c r="D916" s="207"/>
      <c r="AA916" s="251"/>
      <c r="AB916" s="251"/>
      <c r="AC916" s="251"/>
      <c r="AD916" s="251"/>
      <c r="AE916" s="251"/>
      <c r="AF916" s="288"/>
      <c r="AG916" s="289"/>
      <c r="AN916" s="251"/>
      <c r="AO916" s="251"/>
      <c r="AP916" s="251"/>
      <c r="AQ916" s="251"/>
      <c r="AR916" s="251"/>
      <c r="AS916" s="251"/>
      <c r="AT916" s="251"/>
      <c r="AU916" s="251"/>
    </row>
    <row r="917" spans="3:64" ht="12.95" customHeight="1" x14ac:dyDescent="0.2">
      <c r="C917" s="207"/>
      <c r="D917" s="207"/>
      <c r="AA917" s="251"/>
      <c r="AB917" s="251"/>
      <c r="AC917" s="251"/>
      <c r="AD917" s="251"/>
      <c r="AE917" s="251"/>
      <c r="AF917" s="288"/>
      <c r="AG917" s="289"/>
      <c r="AN917" s="251"/>
      <c r="AO917" s="251"/>
      <c r="AP917" s="251"/>
      <c r="AQ917" s="251"/>
      <c r="AR917" s="251"/>
      <c r="AS917" s="251"/>
      <c r="AT917" s="251"/>
      <c r="AU917" s="251"/>
      <c r="AV917" s="251"/>
      <c r="AW917" s="251"/>
      <c r="AX917" s="251"/>
      <c r="AY917" s="251"/>
      <c r="AZ917" s="251"/>
      <c r="BA917" s="251"/>
      <c r="BB917" s="251"/>
      <c r="BC917" s="251"/>
      <c r="BD917" s="251"/>
      <c r="BE917" s="251"/>
      <c r="BF917" s="251"/>
      <c r="BG917" s="251"/>
      <c r="BH917" s="251"/>
      <c r="BI917" s="251"/>
      <c r="BJ917" s="251"/>
      <c r="BK917" s="251"/>
      <c r="BL917" s="251"/>
    </row>
    <row r="918" spans="3:64" ht="12.95" customHeight="1" x14ac:dyDescent="0.2">
      <c r="C918" s="207"/>
      <c r="D918" s="207"/>
      <c r="AA918" s="251"/>
      <c r="AB918" s="251"/>
      <c r="AC918" s="251"/>
      <c r="AD918" s="251"/>
      <c r="AE918" s="251"/>
      <c r="AF918" s="288"/>
      <c r="AG918" s="289"/>
      <c r="AN918" s="251"/>
      <c r="AO918" s="251"/>
      <c r="AP918" s="251"/>
      <c r="AQ918" s="251"/>
      <c r="AR918" s="251"/>
      <c r="AS918" s="251"/>
      <c r="AT918" s="251"/>
      <c r="AU918" s="251"/>
    </row>
    <row r="919" spans="3:64" ht="12.95" customHeight="1" x14ac:dyDescent="0.2">
      <c r="C919" s="207"/>
      <c r="D919" s="207"/>
      <c r="AA919" s="251"/>
      <c r="AB919" s="251"/>
      <c r="AC919" s="251"/>
      <c r="AD919" s="251"/>
      <c r="AE919" s="251"/>
      <c r="AF919" s="288"/>
      <c r="AG919" s="289"/>
      <c r="AN919" s="251"/>
      <c r="AO919" s="251"/>
      <c r="AP919" s="251"/>
      <c r="AQ919" s="251"/>
      <c r="AR919" s="251"/>
      <c r="AS919" s="251"/>
      <c r="AT919" s="251"/>
      <c r="AU919" s="251"/>
    </row>
    <row r="920" spans="3:64" ht="12.95" customHeight="1" x14ac:dyDescent="0.2">
      <c r="C920" s="207"/>
      <c r="D920" s="207"/>
      <c r="AA920" s="251"/>
      <c r="AB920" s="251"/>
      <c r="AC920" s="251"/>
      <c r="AD920" s="251"/>
      <c r="AE920" s="251"/>
      <c r="AF920" s="288"/>
      <c r="AG920" s="289"/>
      <c r="AN920" s="251"/>
      <c r="AO920" s="251"/>
      <c r="AP920" s="251"/>
      <c r="AQ920" s="251"/>
      <c r="AR920" s="251"/>
      <c r="AS920" s="251"/>
      <c r="AT920" s="251"/>
      <c r="AU920" s="251"/>
    </row>
    <row r="921" spans="3:64" ht="12.95" customHeight="1" x14ac:dyDescent="0.2">
      <c r="C921" s="207"/>
      <c r="D921" s="207"/>
      <c r="AA921" s="251"/>
      <c r="AB921" s="251"/>
      <c r="AC921" s="251"/>
      <c r="AD921" s="251"/>
      <c r="AE921" s="251"/>
      <c r="AF921" s="288"/>
      <c r="AG921" s="289"/>
      <c r="AN921" s="251"/>
      <c r="AO921" s="251"/>
      <c r="AP921" s="251"/>
      <c r="AQ921" s="251"/>
      <c r="AR921" s="251"/>
      <c r="AS921" s="251"/>
      <c r="AT921" s="251"/>
      <c r="AU921" s="251"/>
    </row>
    <row r="922" spans="3:64" ht="12.95" customHeight="1" x14ac:dyDescent="0.2">
      <c r="C922" s="207"/>
      <c r="D922" s="207"/>
      <c r="AA922" s="251"/>
      <c r="AB922" s="251"/>
      <c r="AC922" s="251"/>
      <c r="AD922" s="251"/>
      <c r="AE922" s="251"/>
      <c r="AF922" s="288"/>
      <c r="AG922" s="289"/>
      <c r="AN922" s="251"/>
      <c r="AO922" s="251"/>
      <c r="AP922" s="251"/>
      <c r="AQ922" s="251"/>
      <c r="AR922" s="251"/>
      <c r="AS922" s="251"/>
      <c r="AT922" s="251"/>
      <c r="AU922" s="251"/>
    </row>
    <row r="923" spans="3:64" ht="12.95" customHeight="1" x14ac:dyDescent="0.2">
      <c r="C923" s="207"/>
      <c r="D923" s="207"/>
      <c r="AA923" s="251"/>
      <c r="AB923" s="251"/>
      <c r="AC923" s="251"/>
      <c r="AD923" s="251"/>
      <c r="AE923" s="251"/>
      <c r="AF923" s="288"/>
      <c r="AG923" s="289"/>
      <c r="AN923" s="251"/>
      <c r="AO923" s="251"/>
      <c r="AP923" s="251"/>
      <c r="AQ923" s="251"/>
      <c r="AR923" s="251"/>
      <c r="AS923" s="251"/>
      <c r="AT923" s="251"/>
      <c r="AU923" s="251"/>
    </row>
    <row r="924" spans="3:64" ht="12.95" customHeight="1" x14ac:dyDescent="0.2">
      <c r="C924" s="207"/>
      <c r="D924" s="207"/>
      <c r="AA924" s="251"/>
      <c r="AB924" s="251"/>
      <c r="AC924" s="251"/>
      <c r="AD924" s="251"/>
      <c r="AE924" s="251"/>
      <c r="AF924" s="288"/>
      <c r="AG924" s="289"/>
      <c r="AN924" s="251"/>
      <c r="AO924" s="251"/>
      <c r="AP924" s="251"/>
      <c r="AQ924" s="251"/>
      <c r="AR924" s="251"/>
      <c r="AS924" s="251"/>
      <c r="AT924" s="251"/>
      <c r="AU924" s="251"/>
    </row>
    <row r="925" spans="3:64" ht="12.95" customHeight="1" x14ac:dyDescent="0.2">
      <c r="C925" s="207"/>
      <c r="D925" s="207"/>
      <c r="AA925" s="251"/>
      <c r="AB925" s="251"/>
      <c r="AC925" s="251"/>
      <c r="AD925" s="251"/>
      <c r="AE925" s="251"/>
      <c r="AF925" s="288"/>
      <c r="AG925" s="289"/>
      <c r="AN925" s="251"/>
      <c r="AO925" s="251"/>
      <c r="AP925" s="251"/>
      <c r="AQ925" s="251"/>
      <c r="AR925" s="251"/>
      <c r="AS925" s="251"/>
      <c r="AT925" s="251"/>
      <c r="AU925" s="251"/>
    </row>
    <row r="926" spans="3:64" ht="12.95" customHeight="1" x14ac:dyDescent="0.2">
      <c r="C926" s="207"/>
      <c r="D926" s="207"/>
      <c r="AA926" s="251"/>
      <c r="AB926" s="251"/>
      <c r="AC926" s="251"/>
      <c r="AD926" s="251"/>
      <c r="AE926" s="251"/>
      <c r="AF926" s="288"/>
      <c r="AG926" s="289"/>
      <c r="AN926" s="251"/>
      <c r="AO926" s="251"/>
      <c r="AP926" s="251"/>
      <c r="AQ926" s="251"/>
      <c r="AR926" s="251"/>
      <c r="AS926" s="251"/>
      <c r="AT926" s="251"/>
      <c r="AU926" s="251"/>
    </row>
    <row r="927" spans="3:64" ht="12.95" customHeight="1" x14ac:dyDescent="0.2">
      <c r="C927" s="207"/>
      <c r="D927" s="207"/>
      <c r="AA927" s="251"/>
      <c r="AB927" s="251"/>
      <c r="AC927" s="251"/>
      <c r="AD927" s="251"/>
      <c r="AE927" s="251"/>
      <c r="AF927" s="288"/>
      <c r="AG927" s="289"/>
      <c r="AN927" s="251"/>
      <c r="AO927" s="251"/>
      <c r="AP927" s="251"/>
      <c r="AQ927" s="251"/>
      <c r="AR927" s="251"/>
      <c r="AS927" s="251"/>
      <c r="AT927" s="251"/>
      <c r="AU927" s="251"/>
    </row>
    <row r="928" spans="3:64" ht="12.95" customHeight="1" x14ac:dyDescent="0.2">
      <c r="C928" s="207"/>
      <c r="D928" s="207"/>
      <c r="AA928" s="251"/>
      <c r="AB928" s="251"/>
      <c r="AC928" s="251"/>
      <c r="AD928" s="251"/>
      <c r="AE928" s="251"/>
      <c r="AF928" s="288"/>
      <c r="AG928" s="289"/>
      <c r="AN928" s="251"/>
      <c r="AO928" s="251"/>
      <c r="AP928" s="251"/>
      <c r="AQ928" s="251"/>
      <c r="AR928" s="251"/>
      <c r="AS928" s="251"/>
      <c r="AT928" s="251"/>
      <c r="AU928" s="251"/>
    </row>
    <row r="929" spans="3:64" ht="12.95" customHeight="1" x14ac:dyDescent="0.2">
      <c r="C929" s="207"/>
      <c r="D929" s="207"/>
      <c r="AA929" s="251"/>
      <c r="AB929" s="251"/>
      <c r="AC929" s="251"/>
      <c r="AD929" s="251"/>
      <c r="AE929" s="251"/>
      <c r="AF929" s="288"/>
      <c r="AG929" s="289"/>
      <c r="AN929" s="251"/>
      <c r="AO929" s="251"/>
      <c r="AP929" s="251"/>
      <c r="AQ929" s="251"/>
      <c r="AR929" s="251"/>
      <c r="AS929" s="251"/>
      <c r="AT929" s="251"/>
      <c r="AU929" s="251"/>
    </row>
    <row r="930" spans="3:64" ht="12.95" customHeight="1" x14ac:dyDescent="0.2">
      <c r="C930" s="207"/>
      <c r="D930" s="207"/>
      <c r="AA930" s="251"/>
      <c r="AB930" s="251"/>
      <c r="AC930" s="251"/>
      <c r="AD930" s="251"/>
      <c r="AE930" s="251"/>
      <c r="AF930" s="288"/>
      <c r="AG930" s="289"/>
      <c r="AN930" s="251"/>
      <c r="AO930" s="251"/>
      <c r="AP930" s="251"/>
      <c r="AQ930" s="251"/>
      <c r="AR930" s="251"/>
      <c r="AS930" s="251"/>
      <c r="AT930" s="251"/>
      <c r="AU930" s="251"/>
    </row>
    <row r="931" spans="3:64" ht="12.95" customHeight="1" x14ac:dyDescent="0.2">
      <c r="C931" s="207"/>
      <c r="D931" s="207"/>
      <c r="AA931" s="251"/>
      <c r="AB931" s="251"/>
      <c r="AC931" s="251"/>
      <c r="AD931" s="251"/>
      <c r="AE931" s="251"/>
      <c r="AF931" s="288"/>
      <c r="AG931" s="289"/>
      <c r="AN931" s="251"/>
      <c r="AO931" s="251"/>
      <c r="AP931" s="251"/>
      <c r="AQ931" s="251"/>
      <c r="AR931" s="251"/>
      <c r="AS931" s="251"/>
      <c r="AT931" s="251"/>
      <c r="AU931" s="251"/>
    </row>
    <row r="932" spans="3:64" ht="12.95" customHeight="1" x14ac:dyDescent="0.2">
      <c r="C932" s="207"/>
      <c r="D932" s="207"/>
      <c r="AA932" s="251"/>
      <c r="AB932" s="251"/>
      <c r="AC932" s="251"/>
      <c r="AD932" s="251"/>
      <c r="AE932" s="251"/>
      <c r="AF932" s="288"/>
      <c r="AG932" s="289"/>
      <c r="AN932" s="251"/>
      <c r="AO932" s="251"/>
      <c r="AP932" s="251"/>
      <c r="AQ932" s="251"/>
      <c r="AR932" s="251"/>
      <c r="AS932" s="251"/>
      <c r="AT932" s="251"/>
      <c r="AU932" s="251"/>
    </row>
    <row r="933" spans="3:64" ht="12.95" customHeight="1" x14ac:dyDescent="0.2">
      <c r="C933" s="207"/>
      <c r="D933" s="207"/>
      <c r="AA933" s="251"/>
      <c r="AB933" s="251"/>
      <c r="AC933" s="251"/>
      <c r="AD933" s="251"/>
      <c r="AE933" s="251"/>
      <c r="AF933" s="288"/>
      <c r="AG933" s="289"/>
      <c r="AN933" s="251"/>
      <c r="AO933" s="251"/>
      <c r="AP933" s="251"/>
      <c r="AQ933" s="251"/>
      <c r="AR933" s="251"/>
      <c r="AS933" s="251"/>
      <c r="AT933" s="251"/>
      <c r="AU933" s="251"/>
      <c r="AV933" s="251"/>
      <c r="AW933" s="251"/>
      <c r="AX933" s="251"/>
      <c r="AY933" s="251"/>
      <c r="AZ933" s="251"/>
      <c r="BA933" s="251"/>
      <c r="BB933" s="251"/>
      <c r="BC933" s="251"/>
      <c r="BD933" s="251"/>
      <c r="BE933" s="251"/>
      <c r="BF933" s="251"/>
      <c r="BG933" s="251"/>
      <c r="BH933" s="251"/>
      <c r="BI933" s="251"/>
      <c r="BJ933" s="251"/>
      <c r="BK933" s="251"/>
      <c r="BL933" s="251"/>
    </row>
    <row r="934" spans="3:64" ht="12.95" customHeight="1" x14ac:dyDescent="0.2">
      <c r="C934" s="207"/>
      <c r="D934" s="207"/>
      <c r="AA934" s="251"/>
      <c r="AB934" s="251"/>
      <c r="AC934" s="251"/>
      <c r="AD934" s="251"/>
      <c r="AE934" s="251"/>
      <c r="AF934" s="288"/>
      <c r="AG934" s="289"/>
      <c r="AN934" s="251"/>
      <c r="AO934" s="251"/>
      <c r="AP934" s="251"/>
      <c r="AQ934" s="251"/>
      <c r="AR934" s="251"/>
      <c r="AS934" s="251"/>
      <c r="AT934" s="251"/>
      <c r="AU934" s="251"/>
    </row>
    <row r="935" spans="3:64" ht="12.95" customHeight="1" x14ac:dyDescent="0.2">
      <c r="C935" s="207"/>
      <c r="D935" s="207"/>
      <c r="AA935" s="251"/>
      <c r="AB935" s="251"/>
      <c r="AC935" s="251"/>
      <c r="AD935" s="251"/>
      <c r="AE935" s="251"/>
      <c r="AF935" s="288"/>
      <c r="AG935" s="289"/>
      <c r="AN935" s="251"/>
      <c r="AO935" s="251"/>
      <c r="AP935" s="251"/>
      <c r="AQ935" s="251"/>
      <c r="AR935" s="251"/>
      <c r="AS935" s="251"/>
      <c r="AT935" s="251"/>
      <c r="AU935" s="251"/>
    </row>
    <row r="936" spans="3:64" ht="12.95" customHeight="1" x14ac:dyDescent="0.2">
      <c r="C936" s="207"/>
      <c r="D936" s="207"/>
      <c r="AA936" s="251"/>
      <c r="AB936" s="251"/>
      <c r="AC936" s="251"/>
      <c r="AD936" s="251"/>
      <c r="AE936" s="251"/>
      <c r="AF936" s="288"/>
      <c r="AG936" s="289"/>
      <c r="AN936" s="251"/>
      <c r="AO936" s="251"/>
      <c r="AP936" s="251"/>
      <c r="AQ936" s="251"/>
      <c r="AR936" s="251"/>
      <c r="AS936" s="251"/>
      <c r="AT936" s="251"/>
      <c r="AU936" s="251"/>
    </row>
    <row r="937" spans="3:64" ht="12.95" customHeight="1" x14ac:dyDescent="0.2">
      <c r="C937" s="207"/>
      <c r="D937" s="207"/>
      <c r="AA937" s="251"/>
      <c r="AB937" s="251"/>
      <c r="AC937" s="251"/>
      <c r="AD937" s="251"/>
      <c r="AE937" s="251"/>
      <c r="AF937" s="288"/>
      <c r="AG937" s="289"/>
      <c r="AN937" s="251"/>
      <c r="AO937" s="251"/>
      <c r="AP937" s="251"/>
      <c r="AQ937" s="251"/>
      <c r="AR937" s="251"/>
      <c r="AS937" s="251"/>
      <c r="AT937" s="251"/>
      <c r="AU937" s="251"/>
    </row>
    <row r="938" spans="3:64" ht="12.95" customHeight="1" x14ac:dyDescent="0.2">
      <c r="C938" s="207"/>
      <c r="D938" s="207"/>
      <c r="AA938" s="251"/>
      <c r="AB938" s="251"/>
      <c r="AC938" s="251"/>
      <c r="AD938" s="251"/>
      <c r="AE938" s="251"/>
      <c r="AF938" s="288"/>
      <c r="AG938" s="289"/>
      <c r="AN938" s="251"/>
      <c r="AO938" s="251"/>
      <c r="AP938" s="251"/>
      <c r="AQ938" s="251"/>
      <c r="AR938" s="251"/>
      <c r="AS938" s="251"/>
      <c r="AT938" s="251"/>
      <c r="AU938" s="251"/>
    </row>
    <row r="939" spans="3:64" ht="12.95" customHeight="1" x14ac:dyDescent="0.2">
      <c r="C939" s="207"/>
      <c r="D939" s="207"/>
      <c r="AA939" s="251"/>
      <c r="AB939" s="251"/>
      <c r="AC939" s="251"/>
      <c r="AD939" s="251"/>
      <c r="AE939" s="251"/>
      <c r="AF939" s="288"/>
      <c r="AG939" s="289"/>
      <c r="AN939" s="251"/>
      <c r="AO939" s="251"/>
      <c r="AP939" s="251"/>
      <c r="AQ939" s="251"/>
      <c r="AR939" s="251"/>
      <c r="AS939" s="251"/>
      <c r="AT939" s="251"/>
      <c r="AU939" s="251"/>
    </row>
    <row r="940" spans="3:64" ht="12.95" customHeight="1" x14ac:dyDescent="0.2">
      <c r="C940" s="207"/>
      <c r="D940" s="207"/>
      <c r="AA940" s="251"/>
      <c r="AB940" s="251"/>
      <c r="AC940" s="251"/>
      <c r="AD940" s="251"/>
      <c r="AE940" s="251"/>
      <c r="AF940" s="288"/>
      <c r="AG940" s="289"/>
      <c r="AN940" s="251"/>
      <c r="AO940" s="251"/>
      <c r="AP940" s="251"/>
      <c r="AQ940" s="251"/>
      <c r="AR940" s="251"/>
      <c r="AS940" s="251"/>
      <c r="AT940" s="251"/>
      <c r="AU940" s="251"/>
      <c r="AV940" s="251"/>
      <c r="AW940" s="251"/>
      <c r="AX940" s="251"/>
      <c r="AY940" s="251"/>
      <c r="AZ940" s="251"/>
      <c r="BA940" s="251"/>
      <c r="BB940" s="251"/>
      <c r="BC940" s="251"/>
      <c r="BD940" s="251"/>
      <c r="BE940" s="251"/>
      <c r="BF940" s="251"/>
      <c r="BG940" s="251"/>
      <c r="BH940" s="251"/>
      <c r="BI940" s="251"/>
      <c r="BJ940" s="251"/>
      <c r="BK940" s="251"/>
      <c r="BL940" s="251"/>
    </row>
    <row r="941" spans="3:64" ht="12.95" customHeight="1" x14ac:dyDescent="0.2">
      <c r="C941" s="207"/>
      <c r="D941" s="207"/>
      <c r="AA941" s="251"/>
      <c r="AB941" s="251"/>
      <c r="AC941" s="251"/>
      <c r="AD941" s="251"/>
      <c r="AE941" s="251"/>
      <c r="AF941" s="288"/>
      <c r="AG941" s="289"/>
      <c r="AN941" s="251"/>
      <c r="AO941" s="251"/>
      <c r="AP941" s="251"/>
      <c r="AQ941" s="251"/>
      <c r="AR941" s="251"/>
      <c r="AS941" s="251"/>
      <c r="AT941" s="251"/>
      <c r="AU941" s="251"/>
    </row>
    <row r="942" spans="3:64" ht="12.95" customHeight="1" x14ac:dyDescent="0.2">
      <c r="C942" s="207"/>
      <c r="D942" s="207"/>
      <c r="AA942" s="251"/>
      <c r="AB942" s="251"/>
      <c r="AC942" s="251"/>
      <c r="AD942" s="251"/>
      <c r="AE942" s="251"/>
      <c r="AF942" s="288"/>
      <c r="AG942" s="289"/>
      <c r="AN942" s="251"/>
      <c r="AO942" s="251"/>
      <c r="AP942" s="251"/>
      <c r="AQ942" s="251"/>
      <c r="AR942" s="251"/>
      <c r="AS942" s="251"/>
      <c r="AT942" s="251"/>
      <c r="AU942" s="251"/>
    </row>
    <row r="943" spans="3:64" ht="12.95" customHeight="1" x14ac:dyDescent="0.2">
      <c r="C943" s="207"/>
      <c r="D943" s="207"/>
      <c r="AA943" s="251"/>
      <c r="AB943" s="251"/>
      <c r="AC943" s="251"/>
      <c r="AD943" s="251"/>
      <c r="AE943" s="251"/>
      <c r="AF943" s="288"/>
      <c r="AG943" s="289"/>
      <c r="AN943" s="251"/>
      <c r="AO943" s="251"/>
      <c r="AP943" s="251"/>
      <c r="AQ943" s="251"/>
      <c r="AR943" s="251"/>
      <c r="AS943" s="251"/>
      <c r="AT943" s="251"/>
      <c r="AU943" s="251"/>
    </row>
    <row r="944" spans="3:64" ht="12.95" customHeight="1" x14ac:dyDescent="0.2">
      <c r="C944" s="207"/>
      <c r="D944" s="207"/>
      <c r="AA944" s="251"/>
      <c r="AB944" s="251"/>
      <c r="AC944" s="251"/>
      <c r="AD944" s="251"/>
      <c r="AE944" s="251"/>
      <c r="AF944" s="288"/>
      <c r="AG944" s="289"/>
      <c r="AN944" s="251"/>
      <c r="AO944" s="251"/>
      <c r="AP944" s="251"/>
      <c r="AQ944" s="251"/>
      <c r="AR944" s="251"/>
      <c r="AS944" s="251"/>
      <c r="AT944" s="251"/>
      <c r="AU944" s="251"/>
    </row>
    <row r="945" spans="3:64" ht="12.95" customHeight="1" x14ac:dyDescent="0.2">
      <c r="C945" s="207"/>
      <c r="D945" s="207"/>
      <c r="AA945" s="251"/>
      <c r="AB945" s="251"/>
      <c r="AC945" s="251"/>
      <c r="AD945" s="251"/>
      <c r="AE945" s="251"/>
      <c r="AF945" s="288"/>
      <c r="AG945" s="289"/>
      <c r="AN945" s="251"/>
      <c r="AO945" s="251"/>
      <c r="AP945" s="251"/>
      <c r="AQ945" s="251"/>
      <c r="AR945" s="251"/>
      <c r="AS945" s="251"/>
      <c r="AT945" s="251"/>
      <c r="AU945" s="251"/>
    </row>
    <row r="946" spans="3:64" ht="12.95" customHeight="1" x14ac:dyDescent="0.2">
      <c r="C946" s="207"/>
      <c r="D946" s="207"/>
      <c r="AA946" s="251"/>
      <c r="AB946" s="251"/>
      <c r="AC946" s="251"/>
      <c r="AD946" s="251"/>
      <c r="AE946" s="251"/>
      <c r="AF946" s="288"/>
      <c r="AG946" s="289"/>
      <c r="AN946" s="251"/>
      <c r="AO946" s="251"/>
      <c r="AP946" s="251"/>
      <c r="AQ946" s="251"/>
      <c r="AR946" s="251"/>
      <c r="AS946" s="251"/>
      <c r="AT946" s="251"/>
      <c r="AU946" s="251"/>
      <c r="AV946" s="251"/>
      <c r="AW946" s="251"/>
      <c r="AX946" s="251"/>
      <c r="AY946" s="251"/>
      <c r="AZ946" s="251"/>
      <c r="BA946" s="251"/>
      <c r="BB946" s="251"/>
      <c r="BC946" s="251"/>
      <c r="BD946" s="251"/>
      <c r="BE946" s="251"/>
      <c r="BF946" s="251"/>
      <c r="BG946" s="251"/>
      <c r="BH946" s="251"/>
      <c r="BI946" s="251"/>
      <c r="BJ946" s="251"/>
      <c r="BK946" s="251"/>
      <c r="BL946" s="251"/>
    </row>
    <row r="947" spans="3:64" ht="12.95" customHeight="1" x14ac:dyDescent="0.2">
      <c r="C947" s="207"/>
      <c r="D947" s="207"/>
      <c r="AA947" s="251"/>
      <c r="AB947" s="251"/>
      <c r="AC947" s="251"/>
      <c r="AD947" s="251"/>
      <c r="AE947" s="251"/>
      <c r="AF947" s="288"/>
      <c r="AG947" s="289"/>
      <c r="AN947" s="251"/>
      <c r="AO947" s="251"/>
      <c r="AP947" s="251"/>
      <c r="AQ947" s="251"/>
      <c r="AR947" s="251"/>
      <c r="AS947" s="251"/>
      <c r="AT947" s="251"/>
      <c r="AU947" s="251"/>
    </row>
    <row r="948" spans="3:64" ht="12.95" customHeight="1" x14ac:dyDescent="0.2">
      <c r="C948" s="207"/>
      <c r="D948" s="207"/>
      <c r="AA948" s="251"/>
      <c r="AB948" s="251"/>
      <c r="AC948" s="251"/>
      <c r="AD948" s="251"/>
      <c r="AE948" s="251"/>
      <c r="AF948" s="288"/>
      <c r="AG948" s="289"/>
      <c r="AN948" s="251"/>
      <c r="AO948" s="251"/>
      <c r="AP948" s="251"/>
      <c r="AQ948" s="251"/>
      <c r="AR948" s="251"/>
      <c r="AS948" s="251"/>
      <c r="AT948" s="251"/>
      <c r="AU948" s="251"/>
      <c r="AV948" s="251"/>
      <c r="AW948" s="251"/>
      <c r="AX948" s="251"/>
      <c r="AY948" s="251"/>
      <c r="AZ948" s="251"/>
      <c r="BA948" s="251"/>
      <c r="BB948" s="251"/>
      <c r="BC948" s="251"/>
      <c r="BD948" s="251"/>
      <c r="BE948" s="251"/>
      <c r="BF948" s="251"/>
      <c r="BG948" s="251"/>
      <c r="BH948" s="251"/>
      <c r="BI948" s="251"/>
      <c r="BJ948" s="251"/>
      <c r="BK948" s="251"/>
      <c r="BL948" s="251"/>
    </row>
    <row r="949" spans="3:64" ht="12.95" customHeight="1" x14ac:dyDescent="0.2">
      <c r="C949" s="207"/>
      <c r="D949" s="207"/>
      <c r="AA949" s="251"/>
      <c r="AB949" s="251"/>
      <c r="AC949" s="251"/>
      <c r="AD949" s="251"/>
      <c r="AE949" s="251"/>
      <c r="AF949" s="288"/>
      <c r="AG949" s="289"/>
      <c r="AN949" s="251"/>
      <c r="AO949" s="251"/>
      <c r="AP949" s="251"/>
      <c r="AQ949" s="251"/>
      <c r="AR949" s="251"/>
      <c r="AS949" s="251"/>
      <c r="AT949" s="251"/>
      <c r="AU949" s="251"/>
    </row>
    <row r="950" spans="3:64" ht="12.95" customHeight="1" x14ac:dyDescent="0.2">
      <c r="C950" s="207"/>
      <c r="D950" s="207"/>
      <c r="AA950" s="251"/>
      <c r="AB950" s="251"/>
      <c r="AC950" s="251"/>
      <c r="AD950" s="251"/>
      <c r="AE950" s="251"/>
      <c r="AF950" s="288"/>
      <c r="AG950" s="289"/>
      <c r="AN950" s="251"/>
      <c r="AO950" s="251"/>
      <c r="AP950" s="251"/>
      <c r="AQ950" s="251"/>
      <c r="AR950" s="251"/>
      <c r="AS950" s="251"/>
      <c r="AT950" s="251"/>
      <c r="AU950" s="251"/>
      <c r="AV950" s="251"/>
    </row>
    <row r="951" spans="3:64" ht="12.95" customHeight="1" x14ac:dyDescent="0.2">
      <c r="C951" s="207"/>
      <c r="D951" s="207"/>
      <c r="AA951" s="251"/>
      <c r="AB951" s="251"/>
      <c r="AC951" s="251"/>
      <c r="AD951" s="251"/>
      <c r="AE951" s="251"/>
      <c r="AF951" s="288"/>
      <c r="AG951" s="289"/>
      <c r="AN951" s="251"/>
      <c r="AO951" s="251"/>
      <c r="AP951" s="251"/>
      <c r="AQ951" s="251"/>
      <c r="AR951" s="251"/>
      <c r="AS951" s="251"/>
      <c r="AT951" s="251"/>
      <c r="AU951" s="251"/>
    </row>
    <row r="952" spans="3:64" ht="12.95" customHeight="1" x14ac:dyDescent="0.2">
      <c r="C952" s="207"/>
      <c r="D952" s="207"/>
      <c r="AA952" s="251"/>
      <c r="AB952" s="251"/>
      <c r="AC952" s="251"/>
      <c r="AD952" s="251"/>
      <c r="AE952" s="251"/>
      <c r="AF952" s="288"/>
      <c r="AG952" s="289"/>
      <c r="AN952" s="251"/>
      <c r="AO952" s="251"/>
      <c r="AP952" s="251"/>
      <c r="AQ952" s="251"/>
      <c r="AR952" s="251"/>
      <c r="AS952" s="251"/>
      <c r="AT952" s="251"/>
      <c r="AU952" s="251"/>
    </row>
    <row r="953" spans="3:64" ht="12.95" customHeight="1" x14ac:dyDescent="0.2">
      <c r="C953" s="207"/>
      <c r="D953" s="207"/>
      <c r="AA953" s="251"/>
      <c r="AB953" s="251"/>
      <c r="AC953" s="251"/>
      <c r="AD953" s="251"/>
      <c r="AE953" s="251"/>
      <c r="AF953" s="288"/>
      <c r="AG953" s="289"/>
      <c r="AN953" s="251"/>
      <c r="AO953" s="251"/>
      <c r="AP953" s="251"/>
      <c r="AQ953" s="251"/>
      <c r="AR953" s="251"/>
      <c r="AS953" s="251"/>
      <c r="AT953" s="251"/>
      <c r="AU953" s="251"/>
    </row>
    <row r="954" spans="3:64" ht="12.95" customHeight="1" x14ac:dyDescent="0.2">
      <c r="C954" s="207"/>
      <c r="D954" s="207"/>
      <c r="AA954" s="251"/>
      <c r="AB954" s="251"/>
      <c r="AC954" s="251"/>
      <c r="AD954" s="251"/>
      <c r="AE954" s="251"/>
      <c r="AF954" s="288"/>
      <c r="AG954" s="289"/>
      <c r="AN954" s="251"/>
      <c r="AO954" s="251"/>
      <c r="AP954" s="251"/>
      <c r="AQ954" s="251"/>
      <c r="AR954" s="251"/>
      <c r="AS954" s="251"/>
      <c r="AT954" s="251"/>
      <c r="AU954" s="251"/>
    </row>
    <row r="955" spans="3:64" ht="12.95" customHeight="1" x14ac:dyDescent="0.2">
      <c r="C955" s="207"/>
      <c r="D955" s="207"/>
      <c r="AA955" s="251"/>
      <c r="AB955" s="251"/>
      <c r="AC955" s="251"/>
      <c r="AD955" s="251"/>
      <c r="AE955" s="251"/>
      <c r="AF955" s="288"/>
      <c r="AG955" s="289"/>
      <c r="AN955" s="251"/>
      <c r="AO955" s="251"/>
      <c r="AP955" s="251"/>
      <c r="AQ955" s="251"/>
      <c r="AR955" s="251"/>
      <c r="AS955" s="251"/>
      <c r="AT955" s="251"/>
      <c r="AU955" s="251"/>
    </row>
    <row r="956" spans="3:64" ht="12.95" customHeight="1" x14ac:dyDescent="0.2">
      <c r="C956" s="207"/>
      <c r="D956" s="207"/>
      <c r="AA956" s="251"/>
      <c r="AB956" s="251"/>
      <c r="AC956" s="251"/>
      <c r="AD956" s="251"/>
      <c r="AE956" s="251"/>
      <c r="AF956" s="288"/>
      <c r="AG956" s="289"/>
      <c r="AN956" s="251"/>
      <c r="AO956" s="251"/>
      <c r="AP956" s="251"/>
      <c r="AQ956" s="251"/>
      <c r="AR956" s="251"/>
      <c r="AS956" s="251"/>
      <c r="AT956" s="251"/>
      <c r="AU956" s="251"/>
      <c r="AV956" s="251"/>
    </row>
    <row r="957" spans="3:64" ht="12.95" customHeight="1" x14ac:dyDescent="0.2">
      <c r="C957" s="207"/>
      <c r="D957" s="207"/>
      <c r="AA957" s="251"/>
      <c r="AB957" s="251"/>
      <c r="AC957" s="251"/>
      <c r="AD957" s="251"/>
      <c r="AE957" s="251"/>
      <c r="AF957" s="288"/>
      <c r="AG957" s="289"/>
      <c r="AN957" s="251"/>
      <c r="AO957" s="251"/>
      <c r="AP957" s="251"/>
      <c r="AQ957" s="251"/>
      <c r="AR957" s="251"/>
      <c r="AS957" s="251"/>
      <c r="AT957" s="251"/>
      <c r="AU957" s="251"/>
    </row>
    <row r="958" spans="3:64" ht="12.95" customHeight="1" x14ac:dyDescent="0.2">
      <c r="C958" s="207"/>
      <c r="D958" s="207"/>
      <c r="AA958" s="251"/>
      <c r="AB958" s="251"/>
      <c r="AC958" s="251"/>
      <c r="AD958" s="251"/>
      <c r="AE958" s="251"/>
      <c r="AF958" s="288"/>
      <c r="AG958" s="289"/>
      <c r="AN958" s="251"/>
      <c r="AO958" s="251"/>
      <c r="AP958" s="251"/>
      <c r="AQ958" s="251"/>
      <c r="AR958" s="251"/>
      <c r="AS958" s="251"/>
      <c r="AT958" s="251"/>
      <c r="AU958" s="251"/>
    </row>
    <row r="959" spans="3:64" ht="12.95" customHeight="1" x14ac:dyDescent="0.2">
      <c r="C959" s="207"/>
      <c r="D959" s="207"/>
      <c r="AA959" s="251"/>
      <c r="AB959" s="251"/>
      <c r="AC959" s="251"/>
      <c r="AD959" s="251"/>
      <c r="AE959" s="251"/>
      <c r="AF959" s="288"/>
      <c r="AG959" s="289"/>
      <c r="AN959" s="251"/>
      <c r="AO959" s="251"/>
      <c r="AP959" s="251"/>
      <c r="AQ959" s="251"/>
      <c r="AR959" s="251"/>
      <c r="AS959" s="251"/>
      <c r="AT959" s="251"/>
      <c r="AU959" s="251"/>
    </row>
    <row r="960" spans="3:64" ht="12.95" customHeight="1" x14ac:dyDescent="0.2">
      <c r="C960" s="207"/>
      <c r="D960" s="207"/>
      <c r="AA960" s="251"/>
      <c r="AB960" s="251"/>
      <c r="AC960" s="251"/>
      <c r="AD960" s="251"/>
      <c r="AE960" s="251"/>
      <c r="AF960" s="288"/>
      <c r="AG960" s="289"/>
      <c r="AN960" s="251"/>
      <c r="AO960" s="251"/>
      <c r="AP960" s="251"/>
      <c r="AQ960" s="251"/>
      <c r="AR960" s="251"/>
      <c r="AS960" s="251"/>
      <c r="AT960" s="251"/>
      <c r="AU960" s="251"/>
    </row>
    <row r="961" spans="3:48" ht="12.95" customHeight="1" x14ac:dyDescent="0.2">
      <c r="C961" s="207"/>
      <c r="D961" s="207"/>
      <c r="AA961" s="251"/>
      <c r="AB961" s="251"/>
      <c r="AC961" s="251"/>
      <c r="AD961" s="251"/>
      <c r="AE961" s="251"/>
      <c r="AF961" s="288"/>
      <c r="AG961" s="289"/>
      <c r="AN961" s="251"/>
      <c r="AO961" s="251"/>
      <c r="AP961" s="251"/>
      <c r="AQ961" s="251"/>
      <c r="AR961" s="251"/>
      <c r="AS961" s="251"/>
      <c r="AT961" s="251"/>
      <c r="AU961" s="251"/>
    </row>
    <row r="962" spans="3:48" ht="12.95" customHeight="1" x14ac:dyDescent="0.2">
      <c r="C962" s="207"/>
      <c r="D962" s="207"/>
      <c r="AA962" s="251"/>
      <c r="AB962" s="251"/>
      <c r="AC962" s="251"/>
      <c r="AD962" s="251"/>
      <c r="AE962" s="251"/>
      <c r="AF962" s="288"/>
      <c r="AG962" s="289"/>
      <c r="AN962" s="251"/>
      <c r="AO962" s="251"/>
      <c r="AP962" s="251"/>
      <c r="AQ962" s="251"/>
      <c r="AR962" s="251"/>
      <c r="AS962" s="251"/>
      <c r="AT962" s="251"/>
      <c r="AU962" s="251"/>
    </row>
    <row r="963" spans="3:48" ht="12.95" customHeight="1" x14ac:dyDescent="0.2">
      <c r="C963" s="207"/>
      <c r="D963" s="207"/>
      <c r="AA963" s="251"/>
      <c r="AB963" s="251"/>
      <c r="AC963" s="251"/>
      <c r="AD963" s="251"/>
      <c r="AE963" s="251"/>
      <c r="AF963" s="288"/>
      <c r="AG963" s="289"/>
      <c r="AN963" s="251"/>
      <c r="AO963" s="251"/>
      <c r="AP963" s="251"/>
      <c r="AQ963" s="251"/>
      <c r="AR963" s="251"/>
      <c r="AS963" s="251"/>
      <c r="AT963" s="251"/>
      <c r="AU963" s="251"/>
    </row>
    <row r="964" spans="3:48" ht="12.95" customHeight="1" x14ac:dyDescent="0.2">
      <c r="C964" s="207"/>
      <c r="D964" s="207"/>
      <c r="AA964" s="251"/>
      <c r="AB964" s="251"/>
      <c r="AC964" s="251"/>
      <c r="AD964" s="251"/>
      <c r="AE964" s="251"/>
      <c r="AF964" s="288"/>
      <c r="AG964" s="289"/>
      <c r="AN964" s="251"/>
      <c r="AO964" s="251"/>
      <c r="AP964" s="251"/>
      <c r="AQ964" s="251"/>
      <c r="AR964" s="251"/>
      <c r="AS964" s="251"/>
      <c r="AT964" s="251"/>
      <c r="AU964" s="251"/>
    </row>
    <row r="965" spans="3:48" ht="12.95" customHeight="1" x14ac:dyDescent="0.2">
      <c r="C965" s="207"/>
      <c r="D965" s="207"/>
      <c r="AA965" s="251"/>
      <c r="AB965" s="251"/>
      <c r="AC965" s="251"/>
      <c r="AD965" s="251"/>
      <c r="AE965" s="251"/>
      <c r="AF965" s="288"/>
      <c r="AG965" s="289"/>
      <c r="AN965" s="251"/>
      <c r="AO965" s="251"/>
      <c r="AP965" s="251"/>
      <c r="AQ965" s="251"/>
      <c r="AR965" s="251"/>
      <c r="AS965" s="251"/>
      <c r="AT965" s="251"/>
      <c r="AU965" s="251"/>
    </row>
    <row r="966" spans="3:48" ht="12.95" customHeight="1" x14ac:dyDescent="0.2">
      <c r="C966" s="207"/>
      <c r="D966" s="207"/>
      <c r="AA966" s="251"/>
      <c r="AB966" s="251"/>
      <c r="AC966" s="251"/>
      <c r="AD966" s="251"/>
      <c r="AE966" s="251"/>
      <c r="AF966" s="288"/>
      <c r="AG966" s="289"/>
      <c r="AN966" s="251"/>
      <c r="AO966" s="251"/>
      <c r="AP966" s="251"/>
      <c r="AQ966" s="251"/>
      <c r="AR966" s="251"/>
      <c r="AS966" s="251"/>
      <c r="AT966" s="251"/>
      <c r="AU966" s="251"/>
    </row>
    <row r="967" spans="3:48" ht="12.95" customHeight="1" x14ac:dyDescent="0.2">
      <c r="C967" s="207"/>
      <c r="D967" s="207"/>
      <c r="AA967" s="251"/>
      <c r="AB967" s="251"/>
      <c r="AC967" s="251"/>
      <c r="AD967" s="251"/>
      <c r="AE967" s="251"/>
      <c r="AF967" s="288"/>
      <c r="AG967" s="289"/>
      <c r="AN967" s="251"/>
      <c r="AO967" s="251"/>
      <c r="AP967" s="251"/>
      <c r="AQ967" s="251"/>
      <c r="AR967" s="251"/>
      <c r="AS967" s="251"/>
      <c r="AT967" s="251"/>
      <c r="AU967" s="251"/>
      <c r="AV967" s="251"/>
    </row>
    <row r="968" spans="3:48" ht="12.95" customHeight="1" x14ac:dyDescent="0.2">
      <c r="C968" s="207"/>
      <c r="D968" s="207"/>
      <c r="AA968" s="251"/>
      <c r="AB968" s="251"/>
      <c r="AC968" s="251"/>
      <c r="AD968" s="251"/>
      <c r="AE968" s="251"/>
      <c r="AF968" s="288"/>
      <c r="AG968" s="289"/>
      <c r="AN968" s="251"/>
      <c r="AO968" s="251"/>
      <c r="AP968" s="251"/>
      <c r="AQ968" s="251"/>
      <c r="AR968" s="251"/>
      <c r="AS968" s="251"/>
      <c r="AT968" s="251"/>
      <c r="AU968" s="251"/>
    </row>
    <row r="969" spans="3:48" ht="12.95" customHeight="1" x14ac:dyDescent="0.2">
      <c r="C969" s="207"/>
      <c r="D969" s="207"/>
      <c r="AA969" s="251"/>
      <c r="AB969" s="251"/>
      <c r="AC969" s="251"/>
      <c r="AD969" s="251"/>
      <c r="AE969" s="251"/>
      <c r="AF969" s="288"/>
      <c r="AG969" s="289"/>
      <c r="AN969" s="251"/>
      <c r="AO969" s="251"/>
      <c r="AP969" s="251"/>
      <c r="AQ969" s="251"/>
      <c r="AR969" s="251"/>
      <c r="AS969" s="251"/>
      <c r="AT969" s="251"/>
      <c r="AU969" s="251"/>
    </row>
    <row r="970" spans="3:48" ht="12.95" customHeight="1" x14ac:dyDescent="0.2">
      <c r="C970" s="207"/>
      <c r="D970" s="207"/>
      <c r="AA970" s="251"/>
      <c r="AB970" s="251"/>
      <c r="AC970" s="251"/>
      <c r="AD970" s="251"/>
      <c r="AE970" s="251"/>
      <c r="AF970" s="288"/>
      <c r="AG970" s="289"/>
      <c r="AN970" s="251"/>
      <c r="AO970" s="251"/>
      <c r="AP970" s="251"/>
      <c r="AQ970" s="251"/>
      <c r="AR970" s="251"/>
      <c r="AS970" s="251"/>
      <c r="AT970" s="251"/>
      <c r="AU970" s="251"/>
    </row>
    <row r="971" spans="3:48" ht="12.95" customHeight="1" x14ac:dyDescent="0.2">
      <c r="C971" s="207"/>
      <c r="D971" s="207"/>
      <c r="AA971" s="251"/>
      <c r="AB971" s="251"/>
      <c r="AC971" s="251"/>
      <c r="AD971" s="251"/>
      <c r="AE971" s="251"/>
      <c r="AF971" s="288"/>
      <c r="AG971" s="289"/>
      <c r="AN971" s="251"/>
      <c r="AO971" s="251"/>
      <c r="AP971" s="251"/>
      <c r="AQ971" s="251"/>
      <c r="AR971" s="251"/>
      <c r="AS971" s="251"/>
      <c r="AT971" s="251"/>
      <c r="AU971" s="251"/>
    </row>
    <row r="972" spans="3:48" ht="12.95" customHeight="1" x14ac:dyDescent="0.2">
      <c r="C972" s="207"/>
      <c r="D972" s="207"/>
      <c r="AA972" s="251"/>
      <c r="AB972" s="251"/>
      <c r="AC972" s="251"/>
      <c r="AD972" s="251"/>
      <c r="AE972" s="251"/>
      <c r="AF972" s="288"/>
      <c r="AG972" s="289"/>
      <c r="AN972" s="251"/>
      <c r="AO972" s="251"/>
      <c r="AP972" s="251"/>
      <c r="AQ972" s="251"/>
      <c r="AR972" s="251"/>
      <c r="AS972" s="251"/>
      <c r="AT972" s="251"/>
      <c r="AU972" s="251"/>
    </row>
    <row r="973" spans="3:48" ht="12.95" customHeight="1" x14ac:dyDescent="0.2">
      <c r="C973" s="207"/>
      <c r="D973" s="207"/>
      <c r="AA973" s="251"/>
      <c r="AB973" s="251"/>
      <c r="AC973" s="251"/>
      <c r="AD973" s="251"/>
      <c r="AE973" s="251"/>
      <c r="AF973" s="288"/>
      <c r="AG973" s="289"/>
      <c r="AN973" s="251"/>
      <c r="AO973" s="251"/>
      <c r="AP973" s="251"/>
      <c r="AQ973" s="251"/>
      <c r="AR973" s="251"/>
      <c r="AS973" s="251"/>
      <c r="AT973" s="251"/>
      <c r="AU973" s="251"/>
      <c r="AV973" s="251"/>
    </row>
    <row r="974" spans="3:48" ht="12.95" customHeight="1" x14ac:dyDescent="0.2">
      <c r="C974" s="207"/>
      <c r="D974" s="207"/>
      <c r="AA974" s="251"/>
      <c r="AB974" s="251"/>
      <c r="AC974" s="251"/>
      <c r="AD974" s="251"/>
      <c r="AE974" s="251"/>
      <c r="AF974" s="288"/>
      <c r="AG974" s="289"/>
      <c r="AN974" s="251"/>
      <c r="AO974" s="251"/>
      <c r="AP974" s="251"/>
      <c r="AQ974" s="251"/>
      <c r="AR974" s="251"/>
      <c r="AS974" s="251"/>
      <c r="AT974" s="251"/>
      <c r="AU974" s="251"/>
    </row>
    <row r="975" spans="3:48" ht="12.95" customHeight="1" x14ac:dyDescent="0.2">
      <c r="C975" s="207"/>
      <c r="D975" s="207"/>
      <c r="AA975" s="251"/>
      <c r="AB975" s="251"/>
      <c r="AC975" s="251"/>
      <c r="AD975" s="251"/>
      <c r="AE975" s="251"/>
      <c r="AF975" s="288"/>
      <c r="AG975" s="289"/>
      <c r="AN975" s="251"/>
      <c r="AO975" s="251"/>
      <c r="AP975" s="251"/>
      <c r="AQ975" s="251"/>
      <c r="AR975" s="251"/>
      <c r="AS975" s="251"/>
      <c r="AT975" s="251"/>
      <c r="AU975" s="251"/>
    </row>
    <row r="976" spans="3:48" ht="12.95" customHeight="1" x14ac:dyDescent="0.2">
      <c r="C976" s="207"/>
      <c r="D976" s="207"/>
      <c r="AA976" s="251"/>
      <c r="AB976" s="251"/>
      <c r="AC976" s="251"/>
      <c r="AD976" s="251"/>
      <c r="AE976" s="251"/>
      <c r="AF976" s="288"/>
      <c r="AG976" s="289"/>
      <c r="AN976" s="251"/>
      <c r="AO976" s="251"/>
      <c r="AP976" s="251"/>
      <c r="AQ976" s="251"/>
      <c r="AR976" s="251"/>
      <c r="AS976" s="251"/>
      <c r="AT976" s="251"/>
      <c r="AU976" s="251"/>
    </row>
    <row r="977" spans="3:64" ht="12.95" customHeight="1" x14ac:dyDescent="0.2">
      <c r="C977" s="207"/>
      <c r="D977" s="207"/>
      <c r="AA977" s="251"/>
      <c r="AB977" s="251"/>
      <c r="AC977" s="251"/>
      <c r="AD977" s="251"/>
      <c r="AE977" s="251"/>
      <c r="AF977" s="288"/>
      <c r="AG977" s="289"/>
      <c r="AN977" s="251"/>
      <c r="AO977" s="251"/>
      <c r="AP977" s="251"/>
      <c r="AQ977" s="251"/>
      <c r="AR977" s="251"/>
      <c r="AS977" s="251"/>
      <c r="AT977" s="251"/>
      <c r="AU977" s="251"/>
    </row>
    <row r="978" spans="3:64" ht="12.95" customHeight="1" x14ac:dyDescent="0.2">
      <c r="C978" s="207"/>
      <c r="D978" s="207"/>
      <c r="AA978" s="251"/>
      <c r="AB978" s="251"/>
      <c r="AC978" s="251"/>
      <c r="AD978" s="251"/>
      <c r="AE978" s="251"/>
      <c r="AF978" s="288"/>
      <c r="AG978" s="289"/>
      <c r="AN978" s="251"/>
      <c r="AO978" s="251"/>
      <c r="AP978" s="251"/>
      <c r="AQ978" s="251"/>
      <c r="AR978" s="251"/>
      <c r="AS978" s="251"/>
      <c r="AT978" s="251"/>
      <c r="AU978" s="251"/>
    </row>
    <row r="979" spans="3:64" ht="12.95" customHeight="1" x14ac:dyDescent="0.2">
      <c r="C979" s="207"/>
      <c r="D979" s="207"/>
      <c r="AA979" s="251"/>
      <c r="AB979" s="251"/>
      <c r="AC979" s="251"/>
      <c r="AD979" s="251"/>
      <c r="AE979" s="251"/>
      <c r="AF979" s="288"/>
      <c r="AG979" s="289"/>
      <c r="AN979" s="251"/>
      <c r="AO979" s="251"/>
      <c r="AP979" s="251"/>
      <c r="AQ979" s="251"/>
      <c r="AR979" s="251"/>
      <c r="AS979" s="251"/>
      <c r="AT979" s="251"/>
      <c r="AU979" s="251"/>
    </row>
    <row r="980" spans="3:64" ht="12.95" customHeight="1" x14ac:dyDescent="0.2">
      <c r="C980" s="207"/>
      <c r="D980" s="207"/>
      <c r="AA980" s="251"/>
      <c r="AB980" s="251"/>
      <c r="AC980" s="251"/>
      <c r="AD980" s="251"/>
      <c r="AE980" s="251"/>
      <c r="AF980" s="288"/>
      <c r="AG980" s="289"/>
      <c r="AN980" s="251"/>
      <c r="AO980" s="251"/>
      <c r="AP980" s="251"/>
      <c r="AQ980" s="251"/>
      <c r="AR980" s="251"/>
      <c r="AS980" s="251"/>
      <c r="AT980" s="251"/>
      <c r="AU980" s="251"/>
    </row>
    <row r="981" spans="3:64" ht="12.95" customHeight="1" x14ac:dyDescent="0.2">
      <c r="C981" s="207"/>
      <c r="D981" s="207"/>
      <c r="AA981" s="251"/>
      <c r="AB981" s="251"/>
      <c r="AC981" s="251"/>
      <c r="AD981" s="251"/>
      <c r="AE981" s="251"/>
      <c r="AF981" s="288"/>
      <c r="AG981" s="289"/>
      <c r="AN981" s="251"/>
      <c r="AO981" s="251"/>
      <c r="AP981" s="251"/>
      <c r="AQ981" s="251"/>
      <c r="AR981" s="251"/>
      <c r="AS981" s="251"/>
      <c r="AT981" s="251"/>
      <c r="AU981" s="251"/>
    </row>
    <row r="982" spans="3:64" ht="12.95" customHeight="1" x14ac:dyDescent="0.2">
      <c r="C982" s="207"/>
      <c r="D982" s="207"/>
      <c r="AA982" s="251"/>
      <c r="AB982" s="251"/>
      <c r="AC982" s="251"/>
      <c r="AD982" s="251"/>
      <c r="AE982" s="251"/>
      <c r="AF982" s="288"/>
      <c r="AG982" s="289"/>
      <c r="AN982" s="251"/>
      <c r="AO982" s="251"/>
      <c r="AP982" s="251"/>
      <c r="AQ982" s="251"/>
      <c r="AR982" s="251"/>
      <c r="AS982" s="251"/>
      <c r="AT982" s="251"/>
      <c r="AU982" s="251"/>
    </row>
    <row r="983" spans="3:64" ht="12.95" customHeight="1" x14ac:dyDescent="0.2">
      <c r="C983" s="207"/>
      <c r="D983" s="207"/>
      <c r="AA983" s="251"/>
      <c r="AB983" s="251"/>
      <c r="AC983" s="251"/>
      <c r="AD983" s="251"/>
      <c r="AE983" s="251"/>
      <c r="AF983" s="288"/>
      <c r="AG983" s="289"/>
      <c r="AN983" s="251"/>
      <c r="AO983" s="251"/>
      <c r="AP983" s="251"/>
      <c r="AQ983" s="251"/>
      <c r="AR983" s="251"/>
      <c r="AS983" s="251"/>
      <c r="AT983" s="251"/>
      <c r="AU983" s="251"/>
    </row>
    <row r="984" spans="3:64" ht="12.95" customHeight="1" x14ac:dyDescent="0.2">
      <c r="C984" s="207"/>
      <c r="D984" s="207"/>
      <c r="AA984" s="251"/>
      <c r="AB984" s="251"/>
      <c r="AC984" s="251"/>
      <c r="AD984" s="251"/>
      <c r="AE984" s="251"/>
      <c r="AF984" s="288"/>
      <c r="AG984" s="289"/>
      <c r="AN984" s="251"/>
      <c r="AO984" s="251"/>
      <c r="AP984" s="251"/>
      <c r="AQ984" s="251"/>
      <c r="AR984" s="251"/>
      <c r="AS984" s="251"/>
      <c r="AT984" s="251"/>
      <c r="AU984" s="251"/>
    </row>
    <row r="985" spans="3:64" ht="12.95" customHeight="1" x14ac:dyDescent="0.2">
      <c r="C985" s="207"/>
      <c r="D985" s="207"/>
      <c r="AA985" s="251"/>
      <c r="AB985" s="251"/>
      <c r="AC985" s="251"/>
      <c r="AD985" s="251"/>
      <c r="AE985" s="251"/>
      <c r="AF985" s="288"/>
      <c r="AG985" s="289"/>
      <c r="AN985" s="251"/>
      <c r="AO985" s="251"/>
      <c r="AP985" s="251"/>
      <c r="AQ985" s="251"/>
      <c r="AR985" s="251"/>
      <c r="AS985" s="251"/>
      <c r="AT985" s="251"/>
      <c r="AU985" s="251"/>
    </row>
    <row r="986" spans="3:64" ht="12.95" customHeight="1" x14ac:dyDescent="0.2">
      <c r="C986" s="207"/>
      <c r="D986" s="207"/>
      <c r="AA986" s="251"/>
      <c r="AB986" s="251"/>
      <c r="AC986" s="251"/>
      <c r="AD986" s="251"/>
      <c r="AE986" s="251"/>
      <c r="AF986" s="288"/>
      <c r="AG986" s="289"/>
      <c r="AN986" s="251"/>
      <c r="AO986" s="251"/>
      <c r="AP986" s="251"/>
      <c r="AQ986" s="251"/>
      <c r="AR986" s="251"/>
      <c r="AS986" s="251"/>
      <c r="AT986" s="251"/>
      <c r="AU986" s="251"/>
      <c r="AV986" s="251"/>
      <c r="AW986" s="251"/>
      <c r="AX986" s="251"/>
      <c r="AY986" s="251"/>
      <c r="AZ986" s="251"/>
      <c r="BA986" s="251"/>
      <c r="BB986" s="251"/>
      <c r="BC986" s="251"/>
      <c r="BD986" s="251"/>
      <c r="BE986" s="251"/>
      <c r="BF986" s="251"/>
      <c r="BG986" s="251"/>
      <c r="BH986" s="251"/>
      <c r="BI986" s="251"/>
      <c r="BJ986" s="251"/>
      <c r="BK986" s="251"/>
      <c r="BL986" s="251"/>
    </row>
    <row r="987" spans="3:64" ht="12.95" customHeight="1" x14ac:dyDescent="0.2">
      <c r="C987" s="207"/>
      <c r="D987" s="207"/>
      <c r="AA987" s="251"/>
      <c r="AB987" s="251"/>
      <c r="AC987" s="251"/>
      <c r="AD987" s="251"/>
      <c r="AE987" s="251"/>
      <c r="AF987" s="288"/>
      <c r="AG987" s="289"/>
      <c r="AN987" s="251"/>
      <c r="AO987" s="251"/>
      <c r="AP987" s="251"/>
      <c r="AQ987" s="251"/>
      <c r="AR987" s="251"/>
      <c r="AS987" s="251"/>
      <c r="AT987" s="251"/>
      <c r="AU987" s="251"/>
    </row>
    <row r="988" spans="3:64" ht="12.95" customHeight="1" x14ac:dyDescent="0.2">
      <c r="C988" s="207"/>
      <c r="D988" s="207"/>
      <c r="AA988" s="251"/>
      <c r="AB988" s="251"/>
      <c r="AC988" s="251"/>
      <c r="AD988" s="251"/>
      <c r="AE988" s="251"/>
      <c r="AF988" s="288"/>
      <c r="AG988" s="289"/>
      <c r="AN988" s="251"/>
      <c r="AO988" s="251"/>
      <c r="AP988" s="251"/>
      <c r="AQ988" s="251"/>
      <c r="AR988" s="251"/>
      <c r="AS988" s="251"/>
      <c r="AT988" s="251"/>
      <c r="AU988" s="251"/>
    </row>
    <row r="989" spans="3:64" ht="12.95" customHeight="1" x14ac:dyDescent="0.2">
      <c r="C989" s="207"/>
      <c r="D989" s="207"/>
      <c r="AA989" s="251"/>
      <c r="AB989" s="251"/>
      <c r="AC989" s="251"/>
      <c r="AD989" s="251"/>
      <c r="AE989" s="251"/>
      <c r="AF989" s="288"/>
      <c r="AG989" s="289"/>
      <c r="AN989" s="251"/>
      <c r="AO989" s="251"/>
      <c r="AP989" s="251"/>
      <c r="AQ989" s="251"/>
      <c r="AR989" s="251"/>
      <c r="AS989" s="251"/>
      <c r="AT989" s="251"/>
      <c r="AU989" s="251"/>
    </row>
    <row r="990" spans="3:64" ht="12.95" customHeight="1" x14ac:dyDescent="0.2">
      <c r="C990" s="207"/>
      <c r="D990" s="207"/>
      <c r="AA990" s="251"/>
      <c r="AB990" s="251"/>
      <c r="AC990" s="251"/>
      <c r="AD990" s="251"/>
      <c r="AE990" s="251"/>
      <c r="AF990" s="288"/>
      <c r="AG990" s="289"/>
      <c r="AN990" s="251"/>
      <c r="AO990" s="251"/>
      <c r="AP990" s="251"/>
      <c r="AQ990" s="251"/>
      <c r="AR990" s="251"/>
      <c r="AS990" s="251"/>
      <c r="AT990" s="251"/>
      <c r="AU990" s="251"/>
    </row>
    <row r="991" spans="3:64" ht="12.95" customHeight="1" x14ac:dyDescent="0.2">
      <c r="C991" s="207"/>
      <c r="D991" s="207"/>
      <c r="AA991" s="251"/>
      <c r="AB991" s="251"/>
      <c r="AC991" s="251"/>
      <c r="AD991" s="251"/>
      <c r="AE991" s="251"/>
      <c r="AF991" s="288"/>
      <c r="AG991" s="289"/>
      <c r="AN991" s="251"/>
      <c r="AO991" s="251"/>
      <c r="AP991" s="251"/>
      <c r="AQ991" s="251"/>
      <c r="AR991" s="251"/>
      <c r="AS991" s="251"/>
      <c r="AT991" s="251"/>
      <c r="AU991" s="251"/>
    </row>
    <row r="992" spans="3:64" ht="12.95" customHeight="1" x14ac:dyDescent="0.2">
      <c r="C992" s="207"/>
      <c r="D992" s="207"/>
      <c r="AA992" s="251"/>
      <c r="AB992" s="251"/>
      <c r="AC992" s="251"/>
      <c r="AD992" s="251"/>
      <c r="AE992" s="251"/>
      <c r="AF992" s="288"/>
      <c r="AG992" s="289"/>
      <c r="AN992" s="251"/>
      <c r="AO992" s="251"/>
      <c r="AP992" s="251"/>
      <c r="AQ992" s="251"/>
      <c r="AR992" s="251"/>
      <c r="AS992" s="251"/>
      <c r="AT992" s="251"/>
      <c r="AU992" s="251"/>
    </row>
    <row r="993" spans="3:64" ht="12.95" customHeight="1" x14ac:dyDescent="0.2">
      <c r="C993" s="207"/>
      <c r="D993" s="207"/>
      <c r="AA993" s="251"/>
      <c r="AB993" s="251"/>
      <c r="AC993" s="251"/>
      <c r="AD993" s="251"/>
      <c r="AE993" s="251"/>
      <c r="AF993" s="288"/>
      <c r="AG993" s="289"/>
      <c r="AN993" s="251"/>
      <c r="AO993" s="251"/>
      <c r="AP993" s="251"/>
      <c r="AQ993" s="251"/>
      <c r="AR993" s="251"/>
      <c r="AS993" s="251"/>
      <c r="AT993" s="251"/>
      <c r="AU993" s="251"/>
    </row>
    <row r="994" spans="3:64" ht="12.95" customHeight="1" x14ac:dyDescent="0.2">
      <c r="C994" s="207"/>
      <c r="D994" s="207"/>
      <c r="AA994" s="251"/>
      <c r="AB994" s="251"/>
      <c r="AC994" s="251"/>
      <c r="AD994" s="251"/>
      <c r="AE994" s="251"/>
      <c r="AF994" s="288"/>
      <c r="AG994" s="289"/>
      <c r="AN994" s="251"/>
      <c r="AO994" s="251"/>
      <c r="AP994" s="251"/>
      <c r="AQ994" s="251"/>
      <c r="AR994" s="251"/>
      <c r="AS994" s="251"/>
      <c r="AT994" s="251"/>
      <c r="AU994" s="251"/>
    </row>
    <row r="995" spans="3:64" ht="12.95" customHeight="1" x14ac:dyDescent="0.2">
      <c r="C995" s="207"/>
      <c r="D995" s="207"/>
      <c r="AA995" s="251"/>
      <c r="AB995" s="251"/>
      <c r="AC995" s="251"/>
      <c r="AD995" s="251"/>
      <c r="AE995" s="251"/>
      <c r="AF995" s="288"/>
      <c r="AG995" s="289"/>
      <c r="AN995" s="251"/>
      <c r="AO995" s="251"/>
      <c r="AP995" s="251"/>
      <c r="AQ995" s="251"/>
      <c r="AR995" s="251"/>
      <c r="AS995" s="251"/>
      <c r="AT995" s="251"/>
      <c r="AU995" s="251"/>
    </row>
    <row r="996" spans="3:64" ht="12.95" customHeight="1" x14ac:dyDescent="0.2">
      <c r="C996" s="207"/>
      <c r="D996" s="207"/>
      <c r="AA996" s="251"/>
      <c r="AB996" s="251"/>
      <c r="AC996" s="251"/>
      <c r="AD996" s="251"/>
      <c r="AE996" s="251"/>
      <c r="AF996" s="288"/>
      <c r="AG996" s="289"/>
      <c r="AN996" s="251"/>
      <c r="AO996" s="251"/>
      <c r="AP996" s="251"/>
      <c r="AQ996" s="251"/>
      <c r="AR996" s="251"/>
      <c r="AS996" s="251"/>
      <c r="AT996" s="251"/>
      <c r="AU996" s="251"/>
    </row>
    <row r="997" spans="3:64" ht="12.95" customHeight="1" x14ac:dyDescent="0.2">
      <c r="C997" s="207"/>
      <c r="D997" s="207"/>
      <c r="AA997" s="251"/>
      <c r="AB997" s="251"/>
      <c r="AC997" s="251"/>
      <c r="AD997" s="251"/>
      <c r="AE997" s="251"/>
      <c r="AF997" s="288"/>
      <c r="AG997" s="289"/>
      <c r="AN997" s="251"/>
      <c r="AO997" s="251"/>
      <c r="AP997" s="251"/>
      <c r="AQ997" s="251"/>
      <c r="AR997" s="251"/>
      <c r="AS997" s="251"/>
      <c r="AT997" s="251"/>
      <c r="AU997" s="251"/>
    </row>
    <row r="998" spans="3:64" ht="12.95" customHeight="1" x14ac:dyDescent="0.2">
      <c r="C998" s="207"/>
      <c r="D998" s="207"/>
      <c r="AA998" s="251"/>
      <c r="AB998" s="251"/>
      <c r="AC998" s="251"/>
      <c r="AD998" s="251"/>
      <c r="AE998" s="251"/>
      <c r="AF998" s="288"/>
      <c r="AG998" s="289"/>
      <c r="AN998" s="251"/>
      <c r="AO998" s="251"/>
      <c r="AP998" s="251"/>
      <c r="AQ998" s="251"/>
      <c r="AR998" s="251"/>
      <c r="AS998" s="251"/>
      <c r="AT998" s="251"/>
      <c r="AU998" s="251"/>
    </row>
    <row r="999" spans="3:64" ht="12.95" customHeight="1" x14ac:dyDescent="0.2">
      <c r="C999" s="207"/>
      <c r="D999" s="207"/>
      <c r="AA999" s="251"/>
      <c r="AB999" s="251"/>
      <c r="AC999" s="251"/>
      <c r="AD999" s="251"/>
      <c r="AE999" s="251"/>
      <c r="AF999" s="288"/>
      <c r="AG999" s="289"/>
      <c r="AN999" s="251"/>
      <c r="AO999" s="251"/>
      <c r="AP999" s="251"/>
      <c r="AQ999" s="251"/>
      <c r="AR999" s="251"/>
      <c r="AS999" s="251"/>
      <c r="AT999" s="251"/>
      <c r="AU999" s="251"/>
    </row>
    <row r="1000" spans="3:64" ht="12.95" customHeight="1" x14ac:dyDescent="0.2">
      <c r="C1000" s="207"/>
      <c r="D1000" s="207"/>
      <c r="AA1000" s="251"/>
      <c r="AB1000" s="251"/>
      <c r="AC1000" s="251"/>
      <c r="AD1000" s="251"/>
      <c r="AE1000" s="251"/>
      <c r="AF1000" s="288"/>
      <c r="AG1000" s="289"/>
      <c r="AN1000" s="251"/>
      <c r="AO1000" s="251"/>
      <c r="AP1000" s="251"/>
      <c r="AQ1000" s="251"/>
      <c r="AR1000" s="251"/>
      <c r="AS1000" s="251"/>
      <c r="AT1000" s="251"/>
      <c r="AU1000" s="251"/>
    </row>
    <row r="1001" spans="3:64" ht="12.95" customHeight="1" x14ac:dyDescent="0.2">
      <c r="C1001" s="207"/>
      <c r="D1001" s="207"/>
      <c r="AA1001" s="251"/>
      <c r="AB1001" s="251"/>
      <c r="AC1001" s="251"/>
      <c r="AD1001" s="251"/>
      <c r="AE1001" s="251"/>
      <c r="AF1001" s="288"/>
      <c r="AG1001" s="289"/>
      <c r="AN1001" s="251"/>
      <c r="AO1001" s="251"/>
      <c r="AP1001" s="251"/>
      <c r="AQ1001" s="251"/>
      <c r="AR1001" s="251"/>
      <c r="AS1001" s="251"/>
      <c r="AT1001" s="251"/>
      <c r="AU1001" s="251"/>
    </row>
    <row r="1002" spans="3:64" ht="12.95" customHeight="1" x14ac:dyDescent="0.2">
      <c r="C1002" s="207"/>
      <c r="D1002" s="207"/>
      <c r="AA1002" s="251"/>
      <c r="AB1002" s="251"/>
      <c r="AC1002" s="251"/>
      <c r="AD1002" s="251"/>
      <c r="AE1002" s="251"/>
      <c r="AF1002" s="288"/>
      <c r="AG1002" s="289"/>
      <c r="AN1002" s="251"/>
      <c r="AO1002" s="251"/>
      <c r="AP1002" s="251"/>
      <c r="AQ1002" s="251"/>
      <c r="AR1002" s="251"/>
      <c r="AS1002" s="251"/>
      <c r="AT1002" s="251"/>
      <c r="AU1002" s="251"/>
    </row>
    <row r="1003" spans="3:64" ht="12.95" customHeight="1" x14ac:dyDescent="0.2">
      <c r="C1003" s="207"/>
      <c r="D1003" s="207"/>
      <c r="AA1003" s="251"/>
      <c r="AB1003" s="251"/>
      <c r="AC1003" s="251"/>
      <c r="AD1003" s="251"/>
      <c r="AE1003" s="251"/>
      <c r="AF1003" s="288"/>
      <c r="AG1003" s="289"/>
      <c r="AN1003" s="251"/>
      <c r="AO1003" s="251"/>
      <c r="AP1003" s="251"/>
      <c r="AQ1003" s="251"/>
      <c r="AR1003" s="251"/>
      <c r="AS1003" s="251"/>
      <c r="AT1003" s="251"/>
      <c r="AU1003" s="251"/>
    </row>
    <row r="1004" spans="3:64" ht="12.95" customHeight="1" x14ac:dyDescent="0.2">
      <c r="C1004" s="207"/>
      <c r="D1004" s="207"/>
      <c r="AA1004" s="251"/>
      <c r="AB1004" s="251"/>
      <c r="AC1004" s="251"/>
      <c r="AD1004" s="251"/>
      <c r="AE1004" s="251"/>
      <c r="AF1004" s="288"/>
      <c r="AG1004" s="289"/>
      <c r="AN1004" s="251"/>
      <c r="AO1004" s="251"/>
      <c r="AP1004" s="251"/>
      <c r="AQ1004" s="251"/>
      <c r="AR1004" s="251"/>
      <c r="AS1004" s="251"/>
      <c r="AT1004" s="251"/>
      <c r="AU1004" s="251"/>
      <c r="AV1004" s="251"/>
      <c r="AW1004" s="251"/>
      <c r="AX1004" s="251"/>
      <c r="AY1004" s="251"/>
      <c r="AZ1004" s="251"/>
      <c r="BA1004" s="251"/>
      <c r="BB1004" s="251"/>
      <c r="BC1004" s="251"/>
      <c r="BD1004" s="251"/>
      <c r="BE1004" s="251"/>
      <c r="BF1004" s="251"/>
      <c r="BG1004" s="251"/>
      <c r="BH1004" s="251"/>
      <c r="BI1004" s="251"/>
      <c r="BJ1004" s="251"/>
      <c r="BK1004" s="251"/>
      <c r="BL1004" s="251"/>
    </row>
    <row r="1005" spans="3:64" ht="12.95" customHeight="1" x14ac:dyDescent="0.2">
      <c r="C1005" s="207"/>
      <c r="D1005" s="207"/>
      <c r="AA1005" s="251"/>
      <c r="AB1005" s="251"/>
      <c r="AC1005" s="251"/>
      <c r="AD1005" s="251"/>
      <c r="AE1005" s="251"/>
      <c r="AF1005" s="288"/>
      <c r="AG1005" s="289"/>
      <c r="AN1005" s="251"/>
      <c r="AO1005" s="251"/>
      <c r="AP1005" s="251"/>
      <c r="AQ1005" s="251"/>
      <c r="AR1005" s="251"/>
      <c r="AS1005" s="251"/>
      <c r="AT1005" s="251"/>
      <c r="AU1005" s="251"/>
    </row>
    <row r="1006" spans="3:64" ht="12.95" customHeight="1" x14ac:dyDescent="0.2">
      <c r="C1006" s="207"/>
      <c r="D1006" s="207"/>
      <c r="AA1006" s="251"/>
      <c r="AB1006" s="251"/>
      <c r="AC1006" s="251"/>
      <c r="AD1006" s="251"/>
      <c r="AE1006" s="251"/>
      <c r="AF1006" s="288"/>
      <c r="AG1006" s="289"/>
      <c r="AN1006" s="251"/>
      <c r="AO1006" s="251"/>
      <c r="AP1006" s="251"/>
      <c r="AQ1006" s="251"/>
      <c r="AR1006" s="251"/>
      <c r="AS1006" s="251"/>
      <c r="AT1006" s="251"/>
      <c r="AU1006" s="251"/>
    </row>
    <row r="1007" spans="3:64" ht="12.95" customHeight="1" x14ac:dyDescent="0.2">
      <c r="C1007" s="207"/>
      <c r="D1007" s="207"/>
      <c r="AA1007" s="251"/>
      <c r="AB1007" s="251"/>
      <c r="AC1007" s="251"/>
      <c r="AD1007" s="251"/>
      <c r="AE1007" s="251"/>
      <c r="AF1007" s="288"/>
      <c r="AG1007" s="289"/>
      <c r="AN1007" s="251"/>
      <c r="AO1007" s="251"/>
      <c r="AP1007" s="251"/>
      <c r="AQ1007" s="251"/>
      <c r="AR1007" s="251"/>
      <c r="AS1007" s="251"/>
      <c r="AT1007" s="251"/>
      <c r="AU1007" s="251"/>
    </row>
    <row r="1008" spans="3:64" ht="12.95" customHeight="1" x14ac:dyDescent="0.2">
      <c r="C1008" s="207"/>
      <c r="D1008" s="207"/>
      <c r="AA1008" s="251"/>
      <c r="AB1008" s="251"/>
      <c r="AC1008" s="251"/>
      <c r="AD1008" s="251"/>
      <c r="AE1008" s="251"/>
      <c r="AF1008" s="288"/>
      <c r="AG1008" s="289"/>
      <c r="AN1008" s="251"/>
      <c r="AO1008" s="251"/>
      <c r="AP1008" s="251"/>
      <c r="AQ1008" s="251"/>
      <c r="AR1008" s="251"/>
      <c r="AS1008" s="251"/>
      <c r="AT1008" s="251"/>
      <c r="AU1008" s="251"/>
    </row>
    <row r="1009" spans="3:47" ht="12.95" customHeight="1" x14ac:dyDescent="0.2">
      <c r="C1009" s="207"/>
      <c r="D1009" s="207"/>
      <c r="AA1009" s="251"/>
      <c r="AB1009" s="251"/>
      <c r="AC1009" s="251"/>
      <c r="AD1009" s="251"/>
      <c r="AE1009" s="251"/>
      <c r="AF1009" s="288"/>
      <c r="AG1009" s="289"/>
      <c r="AN1009" s="251"/>
      <c r="AO1009" s="251"/>
      <c r="AP1009" s="251"/>
      <c r="AQ1009" s="251"/>
      <c r="AR1009" s="251"/>
      <c r="AS1009" s="251"/>
      <c r="AT1009" s="251"/>
      <c r="AU1009" s="251"/>
    </row>
    <row r="1010" spans="3:47" ht="12.95" customHeight="1" x14ac:dyDescent="0.2">
      <c r="C1010" s="207"/>
      <c r="D1010" s="207"/>
      <c r="AA1010" s="251"/>
      <c r="AB1010" s="251"/>
      <c r="AC1010" s="251"/>
      <c r="AD1010" s="251"/>
      <c r="AE1010" s="251"/>
      <c r="AF1010" s="288"/>
      <c r="AG1010" s="289"/>
      <c r="AN1010" s="251"/>
      <c r="AO1010" s="251"/>
      <c r="AP1010" s="251"/>
      <c r="AQ1010" s="251"/>
      <c r="AR1010" s="251"/>
      <c r="AS1010" s="251"/>
      <c r="AT1010" s="251"/>
      <c r="AU1010" s="251"/>
    </row>
    <row r="1011" spans="3:47" ht="12.95" customHeight="1" x14ac:dyDescent="0.2">
      <c r="C1011" s="207"/>
      <c r="D1011" s="207"/>
      <c r="AA1011" s="251"/>
      <c r="AB1011" s="251"/>
      <c r="AC1011" s="251"/>
      <c r="AD1011" s="251"/>
      <c r="AE1011" s="251"/>
      <c r="AF1011" s="288"/>
      <c r="AG1011" s="289"/>
      <c r="AN1011" s="251"/>
      <c r="AO1011" s="251"/>
      <c r="AP1011" s="251"/>
      <c r="AQ1011" s="251"/>
      <c r="AR1011" s="251"/>
      <c r="AS1011" s="251"/>
      <c r="AT1011" s="251"/>
      <c r="AU1011" s="251"/>
    </row>
    <row r="1012" spans="3:47" ht="12.95" customHeight="1" x14ac:dyDescent="0.2">
      <c r="C1012" s="207"/>
      <c r="D1012" s="207"/>
      <c r="AA1012" s="251"/>
      <c r="AB1012" s="251"/>
      <c r="AC1012" s="251"/>
      <c r="AD1012" s="251"/>
      <c r="AE1012" s="251"/>
      <c r="AF1012" s="288"/>
      <c r="AG1012" s="289"/>
      <c r="AN1012" s="251"/>
      <c r="AO1012" s="251"/>
      <c r="AP1012" s="251"/>
      <c r="AQ1012" s="251"/>
      <c r="AR1012" s="251"/>
      <c r="AS1012" s="251"/>
      <c r="AT1012" s="251"/>
      <c r="AU1012" s="251"/>
    </row>
    <row r="1013" spans="3:47" ht="12.95" customHeight="1" x14ac:dyDescent="0.2">
      <c r="C1013" s="207"/>
      <c r="D1013" s="207"/>
      <c r="AA1013" s="251"/>
      <c r="AB1013" s="251"/>
      <c r="AC1013" s="251"/>
      <c r="AD1013" s="251"/>
      <c r="AE1013" s="251"/>
      <c r="AF1013" s="288"/>
      <c r="AG1013" s="289"/>
      <c r="AN1013" s="251"/>
      <c r="AO1013" s="251"/>
      <c r="AP1013" s="251"/>
      <c r="AQ1013" s="251"/>
      <c r="AR1013" s="251"/>
      <c r="AS1013" s="251"/>
      <c r="AT1013" s="251"/>
      <c r="AU1013" s="251"/>
    </row>
    <row r="1014" spans="3:47" ht="12.95" customHeight="1" x14ac:dyDescent="0.2">
      <c r="C1014" s="207"/>
      <c r="D1014" s="207"/>
      <c r="AA1014" s="251"/>
      <c r="AB1014" s="251"/>
      <c r="AC1014" s="251"/>
      <c r="AD1014" s="251"/>
      <c r="AE1014" s="251"/>
      <c r="AF1014" s="288"/>
      <c r="AG1014" s="289"/>
      <c r="AN1014" s="251"/>
      <c r="AO1014" s="251"/>
      <c r="AP1014" s="251"/>
      <c r="AQ1014" s="251"/>
      <c r="AR1014" s="251"/>
      <c r="AS1014" s="251"/>
      <c r="AT1014" s="251"/>
      <c r="AU1014" s="251"/>
    </row>
    <row r="1015" spans="3:47" ht="12.95" customHeight="1" x14ac:dyDescent="0.2">
      <c r="C1015" s="207"/>
      <c r="D1015" s="207"/>
      <c r="AA1015" s="251"/>
      <c r="AB1015" s="251"/>
      <c r="AC1015" s="251"/>
      <c r="AD1015" s="251"/>
      <c r="AE1015" s="251"/>
      <c r="AF1015" s="288"/>
      <c r="AG1015" s="289"/>
      <c r="AN1015" s="251"/>
      <c r="AO1015" s="251"/>
      <c r="AP1015" s="251"/>
      <c r="AQ1015" s="251"/>
      <c r="AR1015" s="251"/>
      <c r="AS1015" s="251"/>
      <c r="AT1015" s="251"/>
      <c r="AU1015" s="251"/>
    </row>
    <row r="1016" spans="3:47" ht="12.95" customHeight="1" x14ac:dyDescent="0.2">
      <c r="C1016" s="207"/>
      <c r="D1016" s="207"/>
      <c r="AA1016" s="251"/>
      <c r="AB1016" s="251"/>
      <c r="AC1016" s="251"/>
      <c r="AD1016" s="251"/>
      <c r="AE1016" s="251"/>
      <c r="AF1016" s="288"/>
      <c r="AG1016" s="289"/>
      <c r="AN1016" s="251"/>
      <c r="AO1016" s="251"/>
      <c r="AP1016" s="251"/>
      <c r="AQ1016" s="251"/>
      <c r="AR1016" s="251"/>
      <c r="AS1016" s="251"/>
      <c r="AT1016" s="251"/>
      <c r="AU1016" s="251"/>
    </row>
    <row r="1017" spans="3:47" ht="12.95" customHeight="1" x14ac:dyDescent="0.2">
      <c r="C1017" s="207"/>
      <c r="D1017" s="207"/>
      <c r="AA1017" s="251"/>
      <c r="AB1017" s="251"/>
      <c r="AC1017" s="251"/>
      <c r="AD1017" s="251"/>
      <c r="AE1017" s="251"/>
      <c r="AF1017" s="288"/>
      <c r="AG1017" s="289"/>
      <c r="AN1017" s="251"/>
      <c r="AO1017" s="251"/>
      <c r="AP1017" s="251"/>
      <c r="AQ1017" s="251"/>
      <c r="AR1017" s="251"/>
      <c r="AS1017" s="251"/>
      <c r="AT1017" s="251"/>
      <c r="AU1017" s="251"/>
    </row>
    <row r="1018" spans="3:47" ht="12.95" customHeight="1" x14ac:dyDescent="0.2">
      <c r="C1018" s="207"/>
      <c r="D1018" s="207"/>
      <c r="AA1018" s="251"/>
      <c r="AB1018" s="251"/>
      <c r="AC1018" s="251"/>
      <c r="AD1018" s="251"/>
      <c r="AE1018" s="251"/>
      <c r="AF1018" s="288"/>
      <c r="AG1018" s="289"/>
      <c r="AN1018" s="251"/>
      <c r="AO1018" s="251"/>
      <c r="AP1018" s="251"/>
      <c r="AQ1018" s="251"/>
      <c r="AR1018" s="251"/>
      <c r="AS1018" s="251"/>
      <c r="AT1018" s="251"/>
      <c r="AU1018" s="251"/>
    </row>
    <row r="1019" spans="3:47" ht="12.95" customHeight="1" x14ac:dyDescent="0.2">
      <c r="C1019" s="207"/>
      <c r="D1019" s="207"/>
      <c r="AA1019" s="251"/>
      <c r="AB1019" s="251"/>
      <c r="AC1019" s="251"/>
      <c r="AD1019" s="251"/>
      <c r="AE1019" s="251"/>
      <c r="AF1019" s="288"/>
      <c r="AG1019" s="289"/>
      <c r="AN1019" s="251"/>
      <c r="AO1019" s="251"/>
      <c r="AP1019" s="251"/>
      <c r="AQ1019" s="251"/>
      <c r="AR1019" s="251"/>
      <c r="AS1019" s="251"/>
      <c r="AT1019" s="251"/>
      <c r="AU1019" s="251"/>
    </row>
    <row r="1020" spans="3:47" ht="12.95" customHeight="1" x14ac:dyDescent="0.2">
      <c r="C1020" s="207"/>
      <c r="D1020" s="207"/>
      <c r="AA1020" s="251"/>
      <c r="AB1020" s="251"/>
      <c r="AC1020" s="251"/>
      <c r="AD1020" s="251"/>
      <c r="AE1020" s="251"/>
      <c r="AF1020" s="288"/>
      <c r="AG1020" s="289"/>
      <c r="AN1020" s="251"/>
      <c r="AO1020" s="251"/>
      <c r="AP1020" s="251"/>
      <c r="AQ1020" s="251"/>
      <c r="AR1020" s="251"/>
      <c r="AS1020" s="251"/>
      <c r="AT1020" s="251"/>
      <c r="AU1020" s="251"/>
    </row>
    <row r="1021" spans="3:47" ht="12.95" customHeight="1" x14ac:dyDescent="0.2">
      <c r="C1021" s="207"/>
      <c r="D1021" s="207"/>
      <c r="AA1021" s="251"/>
      <c r="AB1021" s="251"/>
      <c r="AC1021" s="251"/>
      <c r="AD1021" s="251"/>
      <c r="AE1021" s="251"/>
      <c r="AF1021" s="288"/>
      <c r="AG1021" s="289"/>
      <c r="AN1021" s="251"/>
      <c r="AO1021" s="251"/>
      <c r="AP1021" s="251"/>
      <c r="AQ1021" s="251"/>
      <c r="AR1021" s="251"/>
      <c r="AS1021" s="251"/>
      <c r="AT1021" s="251"/>
      <c r="AU1021" s="251"/>
    </row>
    <row r="1022" spans="3:47" ht="12.95" customHeight="1" x14ac:dyDescent="0.2">
      <c r="C1022" s="207"/>
      <c r="D1022" s="207"/>
      <c r="AA1022" s="251"/>
      <c r="AB1022" s="251"/>
      <c r="AC1022" s="251"/>
      <c r="AD1022" s="251"/>
      <c r="AE1022" s="251"/>
      <c r="AF1022" s="288"/>
      <c r="AG1022" s="289"/>
      <c r="AN1022" s="251"/>
      <c r="AO1022" s="251"/>
      <c r="AP1022" s="251"/>
      <c r="AQ1022" s="251"/>
      <c r="AR1022" s="251"/>
      <c r="AS1022" s="251"/>
      <c r="AT1022" s="251"/>
      <c r="AU1022" s="251"/>
    </row>
    <row r="1023" spans="3:47" ht="12.95" customHeight="1" x14ac:dyDescent="0.2">
      <c r="C1023" s="207"/>
      <c r="D1023" s="207"/>
      <c r="AA1023" s="251"/>
      <c r="AB1023" s="251"/>
      <c r="AC1023" s="251"/>
      <c r="AD1023" s="251"/>
      <c r="AE1023" s="251"/>
      <c r="AF1023" s="288"/>
      <c r="AG1023" s="289"/>
      <c r="AN1023" s="251"/>
      <c r="AO1023" s="251"/>
      <c r="AP1023" s="251"/>
      <c r="AQ1023" s="251"/>
      <c r="AR1023" s="251"/>
      <c r="AS1023" s="251"/>
      <c r="AT1023" s="251"/>
      <c r="AU1023" s="251"/>
    </row>
    <row r="1024" spans="3:47" ht="12.95" customHeight="1" x14ac:dyDescent="0.2">
      <c r="C1024" s="207"/>
      <c r="D1024" s="207"/>
      <c r="AA1024" s="251"/>
      <c r="AB1024" s="251"/>
      <c r="AC1024" s="251"/>
      <c r="AD1024" s="251"/>
      <c r="AE1024" s="251"/>
      <c r="AF1024" s="288"/>
      <c r="AG1024" s="289"/>
      <c r="AN1024" s="251"/>
      <c r="AO1024" s="251"/>
      <c r="AP1024" s="251"/>
      <c r="AQ1024" s="251"/>
      <c r="AR1024" s="251"/>
      <c r="AS1024" s="251"/>
      <c r="AT1024" s="251"/>
      <c r="AU1024" s="251"/>
    </row>
    <row r="1025" spans="3:47" ht="12.95" customHeight="1" x14ac:dyDescent="0.2">
      <c r="C1025" s="207"/>
      <c r="D1025" s="207"/>
      <c r="AA1025" s="251"/>
      <c r="AB1025" s="251"/>
      <c r="AC1025" s="251"/>
      <c r="AD1025" s="251"/>
      <c r="AE1025" s="251"/>
      <c r="AF1025" s="288"/>
      <c r="AG1025" s="289"/>
      <c r="AN1025" s="251"/>
      <c r="AO1025" s="251"/>
      <c r="AP1025" s="251"/>
      <c r="AQ1025" s="251"/>
      <c r="AR1025" s="251"/>
      <c r="AS1025" s="251"/>
      <c r="AT1025" s="251"/>
      <c r="AU1025" s="251"/>
    </row>
    <row r="1026" spans="3:47" ht="12.95" customHeight="1" x14ac:dyDescent="0.2">
      <c r="C1026" s="207"/>
      <c r="D1026" s="207"/>
      <c r="AA1026" s="251"/>
      <c r="AB1026" s="251"/>
      <c r="AC1026" s="251"/>
      <c r="AD1026" s="251"/>
      <c r="AE1026" s="251"/>
      <c r="AF1026" s="288"/>
      <c r="AG1026" s="289"/>
      <c r="AN1026" s="251"/>
      <c r="AO1026" s="251"/>
      <c r="AP1026" s="251"/>
      <c r="AQ1026" s="251"/>
      <c r="AR1026" s="251"/>
      <c r="AS1026" s="251"/>
      <c r="AT1026" s="251"/>
      <c r="AU1026" s="251"/>
    </row>
    <row r="1027" spans="3:47" ht="12.95" customHeight="1" x14ac:dyDescent="0.2">
      <c r="C1027" s="207"/>
      <c r="D1027" s="207"/>
      <c r="AA1027" s="251"/>
      <c r="AB1027" s="251"/>
      <c r="AC1027" s="251"/>
      <c r="AD1027" s="251"/>
      <c r="AE1027" s="251"/>
      <c r="AF1027" s="288"/>
      <c r="AG1027" s="289"/>
      <c r="AN1027" s="251"/>
      <c r="AO1027" s="251"/>
      <c r="AP1027" s="251"/>
      <c r="AQ1027" s="251"/>
      <c r="AR1027" s="251"/>
      <c r="AS1027" s="251"/>
      <c r="AT1027" s="251"/>
      <c r="AU1027" s="251"/>
    </row>
    <row r="1028" spans="3:47" ht="12.95" customHeight="1" x14ac:dyDescent="0.2">
      <c r="C1028" s="207"/>
      <c r="D1028" s="207"/>
      <c r="AA1028" s="251"/>
      <c r="AB1028" s="251"/>
      <c r="AC1028" s="251"/>
      <c r="AD1028" s="251"/>
      <c r="AE1028" s="251"/>
      <c r="AF1028" s="288"/>
      <c r="AG1028" s="289"/>
      <c r="AN1028" s="251"/>
      <c r="AO1028" s="251"/>
      <c r="AP1028" s="251"/>
      <c r="AQ1028" s="251"/>
      <c r="AR1028" s="251"/>
      <c r="AS1028" s="251"/>
      <c r="AT1028" s="251"/>
      <c r="AU1028" s="251"/>
    </row>
    <row r="1029" spans="3:47" ht="12.95" customHeight="1" x14ac:dyDescent="0.2">
      <c r="C1029" s="207"/>
      <c r="D1029" s="207"/>
      <c r="AA1029" s="251"/>
      <c r="AB1029" s="251"/>
      <c r="AC1029" s="251"/>
      <c r="AD1029" s="251"/>
      <c r="AE1029" s="251"/>
      <c r="AF1029" s="288"/>
      <c r="AG1029" s="289"/>
      <c r="AN1029" s="251"/>
      <c r="AO1029" s="251"/>
      <c r="AP1029" s="251"/>
      <c r="AQ1029" s="251"/>
      <c r="AR1029" s="251"/>
      <c r="AS1029" s="251"/>
      <c r="AT1029" s="251"/>
      <c r="AU1029" s="251"/>
    </row>
    <row r="1030" spans="3:47" ht="12.95" customHeight="1" x14ac:dyDescent="0.2">
      <c r="C1030" s="207"/>
      <c r="D1030" s="207"/>
      <c r="AA1030" s="251"/>
      <c r="AB1030" s="251"/>
      <c r="AC1030" s="251"/>
      <c r="AD1030" s="251"/>
      <c r="AE1030" s="251"/>
      <c r="AF1030" s="288"/>
      <c r="AG1030" s="289"/>
      <c r="AN1030" s="251"/>
      <c r="AO1030" s="251"/>
      <c r="AP1030" s="251"/>
      <c r="AQ1030" s="251"/>
      <c r="AR1030" s="251"/>
      <c r="AS1030" s="251"/>
      <c r="AT1030" s="251"/>
      <c r="AU1030" s="251"/>
    </row>
    <row r="1031" spans="3:47" ht="12.95" customHeight="1" x14ac:dyDescent="0.2">
      <c r="C1031" s="207"/>
      <c r="D1031" s="207"/>
      <c r="AA1031" s="251"/>
      <c r="AB1031" s="251"/>
      <c r="AC1031" s="251"/>
      <c r="AD1031" s="251"/>
      <c r="AE1031" s="251"/>
      <c r="AF1031" s="288"/>
      <c r="AG1031" s="289"/>
      <c r="AN1031" s="251"/>
      <c r="AO1031" s="251"/>
      <c r="AP1031" s="251"/>
      <c r="AQ1031" s="251"/>
      <c r="AR1031" s="251"/>
      <c r="AS1031" s="251"/>
      <c r="AT1031" s="251"/>
      <c r="AU1031" s="251"/>
    </row>
    <row r="1032" spans="3:47" ht="12.95" customHeight="1" x14ac:dyDescent="0.2">
      <c r="C1032" s="207"/>
      <c r="D1032" s="207"/>
      <c r="AA1032" s="251"/>
      <c r="AB1032" s="251"/>
      <c r="AC1032" s="251"/>
      <c r="AD1032" s="251"/>
      <c r="AE1032" s="251"/>
      <c r="AF1032" s="288"/>
      <c r="AG1032" s="289"/>
      <c r="AN1032" s="251"/>
      <c r="AO1032" s="251"/>
      <c r="AP1032" s="251"/>
      <c r="AQ1032" s="251"/>
      <c r="AR1032" s="251"/>
      <c r="AS1032" s="251"/>
      <c r="AT1032" s="251"/>
      <c r="AU1032" s="251"/>
    </row>
    <row r="1033" spans="3:47" ht="12.95" customHeight="1" x14ac:dyDescent="0.2">
      <c r="C1033" s="207"/>
      <c r="D1033" s="207"/>
      <c r="AA1033" s="251"/>
      <c r="AB1033" s="251"/>
      <c r="AC1033" s="251"/>
      <c r="AD1033" s="251"/>
      <c r="AE1033" s="251"/>
      <c r="AF1033" s="288"/>
      <c r="AG1033" s="289"/>
      <c r="AN1033" s="251"/>
      <c r="AO1033" s="251"/>
      <c r="AP1033" s="251"/>
      <c r="AQ1033" s="251"/>
      <c r="AR1033" s="251"/>
      <c r="AS1033" s="251"/>
      <c r="AT1033" s="251"/>
      <c r="AU1033" s="251"/>
    </row>
    <row r="1034" spans="3:47" ht="12.95" customHeight="1" x14ac:dyDescent="0.2">
      <c r="C1034" s="207"/>
      <c r="D1034" s="207"/>
      <c r="AA1034" s="251"/>
      <c r="AB1034" s="251"/>
      <c r="AC1034" s="251"/>
      <c r="AD1034" s="251"/>
      <c r="AE1034" s="251"/>
      <c r="AF1034" s="288"/>
      <c r="AG1034" s="289"/>
      <c r="AN1034" s="251"/>
      <c r="AO1034" s="251"/>
      <c r="AP1034" s="251"/>
      <c r="AQ1034" s="251"/>
      <c r="AR1034" s="251"/>
      <c r="AS1034" s="251"/>
      <c r="AT1034" s="251"/>
      <c r="AU1034" s="251"/>
    </row>
    <row r="1035" spans="3:47" ht="12.95" customHeight="1" x14ac:dyDescent="0.2">
      <c r="C1035" s="207"/>
      <c r="D1035" s="207"/>
      <c r="AA1035" s="251"/>
      <c r="AB1035" s="251"/>
      <c r="AC1035" s="251"/>
      <c r="AD1035" s="251"/>
      <c r="AE1035" s="251"/>
      <c r="AF1035" s="288"/>
      <c r="AG1035" s="289"/>
      <c r="AN1035" s="251"/>
      <c r="AO1035" s="251"/>
      <c r="AP1035" s="251"/>
      <c r="AQ1035" s="251"/>
      <c r="AR1035" s="251"/>
      <c r="AS1035" s="251"/>
      <c r="AT1035" s="251"/>
      <c r="AU1035" s="251"/>
    </row>
    <row r="1036" spans="3:47" ht="12.95" customHeight="1" x14ac:dyDescent="0.2">
      <c r="C1036" s="207"/>
      <c r="D1036" s="207"/>
      <c r="AA1036" s="251"/>
      <c r="AB1036" s="251"/>
      <c r="AC1036" s="251"/>
      <c r="AD1036" s="251"/>
      <c r="AE1036" s="251"/>
      <c r="AF1036" s="288"/>
      <c r="AG1036" s="289"/>
      <c r="AN1036" s="251"/>
      <c r="AO1036" s="251"/>
      <c r="AP1036" s="251"/>
      <c r="AQ1036" s="251"/>
      <c r="AR1036" s="251"/>
      <c r="AS1036" s="251"/>
      <c r="AT1036" s="251"/>
      <c r="AU1036" s="251"/>
    </row>
    <row r="1037" spans="3:47" ht="12.95" customHeight="1" x14ac:dyDescent="0.2">
      <c r="C1037" s="207"/>
      <c r="D1037" s="207"/>
      <c r="AA1037" s="251"/>
      <c r="AB1037" s="251"/>
      <c r="AC1037" s="251"/>
      <c r="AD1037" s="251"/>
      <c r="AE1037" s="251"/>
      <c r="AF1037" s="288"/>
      <c r="AG1037" s="289"/>
      <c r="AN1037" s="251"/>
      <c r="AO1037" s="251"/>
      <c r="AP1037" s="251"/>
      <c r="AQ1037" s="251"/>
      <c r="AR1037" s="251"/>
      <c r="AS1037" s="251"/>
      <c r="AT1037" s="251"/>
      <c r="AU1037" s="251"/>
    </row>
    <row r="1038" spans="3:47" ht="12.95" customHeight="1" x14ac:dyDescent="0.2">
      <c r="C1038" s="207"/>
      <c r="D1038" s="207"/>
      <c r="AA1038" s="251"/>
      <c r="AB1038" s="251"/>
      <c r="AC1038" s="251"/>
      <c r="AD1038" s="251"/>
      <c r="AE1038" s="251"/>
      <c r="AF1038" s="288"/>
      <c r="AG1038" s="289"/>
      <c r="AN1038" s="251"/>
      <c r="AO1038" s="251"/>
      <c r="AP1038" s="251"/>
      <c r="AQ1038" s="251"/>
      <c r="AR1038" s="251"/>
      <c r="AS1038" s="251"/>
      <c r="AT1038" s="251"/>
      <c r="AU1038" s="251"/>
    </row>
    <row r="1039" spans="3:47" ht="12.95" customHeight="1" x14ac:dyDescent="0.2">
      <c r="C1039" s="207"/>
      <c r="D1039" s="207"/>
      <c r="AA1039" s="251"/>
      <c r="AB1039" s="251"/>
      <c r="AC1039" s="251"/>
      <c r="AD1039" s="251"/>
      <c r="AE1039" s="251"/>
      <c r="AF1039" s="288"/>
      <c r="AG1039" s="289"/>
      <c r="AN1039" s="251"/>
      <c r="AO1039" s="251"/>
      <c r="AP1039" s="251"/>
      <c r="AQ1039" s="251"/>
      <c r="AR1039" s="251"/>
      <c r="AS1039" s="251"/>
      <c r="AT1039" s="251"/>
      <c r="AU1039" s="251"/>
    </row>
    <row r="1040" spans="3:47" ht="12.95" customHeight="1" x14ac:dyDescent="0.2">
      <c r="C1040" s="207"/>
      <c r="D1040" s="207"/>
      <c r="AA1040" s="251"/>
      <c r="AB1040" s="251"/>
      <c r="AC1040" s="251"/>
      <c r="AD1040" s="251"/>
      <c r="AE1040" s="251"/>
      <c r="AF1040" s="288"/>
      <c r="AG1040" s="289"/>
      <c r="AN1040" s="251"/>
      <c r="AO1040" s="251"/>
      <c r="AP1040" s="251"/>
      <c r="AQ1040" s="251"/>
      <c r="AR1040" s="251"/>
      <c r="AS1040" s="251"/>
      <c r="AT1040" s="251"/>
      <c r="AU1040" s="251"/>
    </row>
    <row r="1041" spans="3:48" ht="12.95" customHeight="1" x14ac:dyDescent="0.2">
      <c r="C1041" s="207"/>
      <c r="D1041" s="207"/>
      <c r="AA1041" s="251"/>
      <c r="AB1041" s="251"/>
      <c r="AC1041" s="251"/>
      <c r="AD1041" s="251"/>
      <c r="AE1041" s="251"/>
      <c r="AF1041" s="288"/>
      <c r="AG1041" s="289"/>
      <c r="AN1041" s="251"/>
      <c r="AO1041" s="251"/>
      <c r="AP1041" s="251"/>
      <c r="AQ1041" s="251"/>
      <c r="AR1041" s="251"/>
      <c r="AS1041" s="251"/>
      <c r="AT1041" s="251"/>
      <c r="AU1041" s="251"/>
      <c r="AV1041" s="251"/>
    </row>
    <row r="1042" spans="3:48" ht="12.95" customHeight="1" x14ac:dyDescent="0.2">
      <c r="C1042" s="207"/>
      <c r="D1042" s="207"/>
      <c r="AA1042" s="251"/>
      <c r="AB1042" s="251"/>
      <c r="AC1042" s="251"/>
      <c r="AD1042" s="251"/>
      <c r="AE1042" s="251"/>
      <c r="AF1042" s="288"/>
      <c r="AG1042" s="289"/>
      <c r="AN1042" s="251"/>
      <c r="AO1042" s="251"/>
      <c r="AP1042" s="251"/>
      <c r="AQ1042" s="251"/>
      <c r="AR1042" s="251"/>
      <c r="AS1042" s="251"/>
      <c r="AT1042" s="251"/>
      <c r="AU1042" s="251"/>
      <c r="AV1042" s="251"/>
    </row>
    <row r="1043" spans="3:48" ht="12.95" customHeight="1" x14ac:dyDescent="0.2">
      <c r="C1043" s="207"/>
      <c r="D1043" s="207"/>
      <c r="AA1043" s="251"/>
      <c r="AB1043" s="251"/>
      <c r="AC1043" s="251"/>
      <c r="AD1043" s="251"/>
      <c r="AE1043" s="251"/>
      <c r="AF1043" s="288"/>
      <c r="AG1043" s="289"/>
      <c r="AN1043" s="251"/>
      <c r="AO1043" s="251"/>
      <c r="AP1043" s="251"/>
      <c r="AQ1043" s="251"/>
      <c r="AR1043" s="251"/>
      <c r="AS1043" s="251"/>
      <c r="AT1043" s="251"/>
      <c r="AU1043" s="251"/>
    </row>
    <row r="1044" spans="3:48" ht="12.95" customHeight="1" x14ac:dyDescent="0.2">
      <c r="C1044" s="207"/>
      <c r="D1044" s="207"/>
      <c r="AA1044" s="251"/>
      <c r="AB1044" s="251"/>
      <c r="AC1044" s="251"/>
      <c r="AD1044" s="251"/>
      <c r="AE1044" s="251"/>
      <c r="AF1044" s="288"/>
      <c r="AG1044" s="289"/>
      <c r="AN1044" s="251"/>
      <c r="AO1044" s="251"/>
      <c r="AP1044" s="251"/>
      <c r="AQ1044" s="251"/>
      <c r="AR1044" s="251"/>
      <c r="AS1044" s="251"/>
      <c r="AT1044" s="251"/>
      <c r="AU1044" s="251"/>
    </row>
    <row r="1045" spans="3:48" ht="12.95" customHeight="1" x14ac:dyDescent="0.2">
      <c r="C1045" s="207"/>
      <c r="D1045" s="207"/>
      <c r="AA1045" s="251"/>
      <c r="AB1045" s="251"/>
      <c r="AC1045" s="251"/>
      <c r="AD1045" s="251"/>
      <c r="AE1045" s="251"/>
      <c r="AF1045" s="288"/>
      <c r="AG1045" s="289"/>
      <c r="AN1045" s="251"/>
      <c r="AO1045" s="251"/>
      <c r="AP1045" s="251"/>
      <c r="AQ1045" s="251"/>
      <c r="AR1045" s="251"/>
      <c r="AS1045" s="251"/>
      <c r="AT1045" s="251"/>
      <c r="AU1045" s="251"/>
    </row>
    <row r="1046" spans="3:48" ht="12.95" customHeight="1" x14ac:dyDescent="0.2">
      <c r="C1046" s="207"/>
      <c r="D1046" s="207"/>
      <c r="AA1046" s="251"/>
      <c r="AB1046" s="251"/>
      <c r="AC1046" s="251"/>
      <c r="AD1046" s="251"/>
      <c r="AE1046" s="251"/>
      <c r="AF1046" s="288"/>
      <c r="AG1046" s="289"/>
      <c r="AN1046" s="251"/>
      <c r="AO1046" s="251"/>
      <c r="AP1046" s="251"/>
      <c r="AQ1046" s="251"/>
      <c r="AR1046" s="251"/>
      <c r="AS1046" s="251"/>
      <c r="AT1046" s="251"/>
      <c r="AU1046" s="251"/>
    </row>
    <row r="1047" spans="3:48" ht="12.95" customHeight="1" x14ac:dyDescent="0.2">
      <c r="C1047" s="207"/>
      <c r="D1047" s="207"/>
      <c r="AA1047" s="251"/>
      <c r="AB1047" s="251"/>
      <c r="AC1047" s="251"/>
      <c r="AD1047" s="251"/>
      <c r="AE1047" s="251"/>
      <c r="AF1047" s="288"/>
      <c r="AG1047" s="289"/>
      <c r="AN1047" s="251"/>
      <c r="AO1047" s="251"/>
      <c r="AP1047" s="251"/>
      <c r="AQ1047" s="251"/>
      <c r="AR1047" s="251"/>
      <c r="AS1047" s="251"/>
      <c r="AT1047" s="251"/>
      <c r="AU1047" s="251"/>
    </row>
    <row r="1048" spans="3:48" ht="12.95" customHeight="1" x14ac:dyDescent="0.2">
      <c r="C1048" s="207"/>
      <c r="D1048" s="207"/>
      <c r="AA1048" s="251"/>
      <c r="AB1048" s="251"/>
      <c r="AC1048" s="251"/>
      <c r="AD1048" s="251"/>
      <c r="AE1048" s="251"/>
      <c r="AF1048" s="288"/>
      <c r="AG1048" s="289"/>
      <c r="AN1048" s="251"/>
      <c r="AO1048" s="251"/>
      <c r="AP1048" s="251"/>
      <c r="AQ1048" s="251"/>
      <c r="AR1048" s="251"/>
      <c r="AS1048" s="251"/>
      <c r="AT1048" s="251"/>
      <c r="AU1048" s="251"/>
    </row>
    <row r="1049" spans="3:48" ht="12.95" customHeight="1" x14ac:dyDescent="0.2">
      <c r="C1049" s="207"/>
      <c r="D1049" s="207"/>
      <c r="AA1049" s="251"/>
      <c r="AB1049" s="251"/>
      <c r="AC1049" s="251"/>
      <c r="AD1049" s="251"/>
      <c r="AE1049" s="251"/>
      <c r="AF1049" s="288"/>
      <c r="AG1049" s="289"/>
      <c r="AN1049" s="251"/>
      <c r="AO1049" s="251"/>
      <c r="AP1049" s="251"/>
      <c r="AQ1049" s="251"/>
      <c r="AR1049" s="251"/>
      <c r="AS1049" s="251"/>
      <c r="AT1049" s="251"/>
      <c r="AU1049" s="251"/>
    </row>
    <row r="1050" spans="3:48" ht="12.95" customHeight="1" x14ac:dyDescent="0.2">
      <c r="C1050" s="207"/>
      <c r="D1050" s="207"/>
      <c r="AA1050" s="251"/>
      <c r="AB1050" s="251"/>
      <c r="AC1050" s="251"/>
      <c r="AD1050" s="251"/>
      <c r="AE1050" s="251"/>
      <c r="AF1050" s="288"/>
      <c r="AG1050" s="289"/>
      <c r="AN1050" s="251"/>
      <c r="AO1050" s="251"/>
      <c r="AP1050" s="251"/>
      <c r="AQ1050" s="251"/>
      <c r="AR1050" s="251"/>
      <c r="AS1050" s="251"/>
      <c r="AT1050" s="251"/>
      <c r="AU1050" s="251"/>
    </row>
    <row r="1051" spans="3:48" ht="12.95" customHeight="1" x14ac:dyDescent="0.2">
      <c r="C1051" s="207"/>
      <c r="D1051" s="207"/>
      <c r="AA1051" s="251"/>
      <c r="AB1051" s="251"/>
      <c r="AC1051" s="251"/>
      <c r="AD1051" s="251"/>
      <c r="AE1051" s="251"/>
      <c r="AF1051" s="288"/>
      <c r="AG1051" s="289"/>
      <c r="AN1051" s="251"/>
      <c r="AO1051" s="251"/>
      <c r="AP1051" s="251"/>
      <c r="AQ1051" s="251"/>
      <c r="AR1051" s="251"/>
      <c r="AS1051" s="251"/>
      <c r="AT1051" s="251"/>
      <c r="AU1051" s="251"/>
    </row>
    <row r="1052" spans="3:48" ht="12.95" customHeight="1" x14ac:dyDescent="0.2">
      <c r="C1052" s="207"/>
      <c r="D1052" s="207"/>
      <c r="AA1052" s="251"/>
      <c r="AB1052" s="251"/>
      <c r="AC1052" s="251"/>
      <c r="AD1052" s="251"/>
      <c r="AE1052" s="251"/>
      <c r="AF1052" s="288"/>
      <c r="AG1052" s="289"/>
      <c r="AN1052" s="251"/>
      <c r="AO1052" s="251"/>
      <c r="AP1052" s="251"/>
      <c r="AQ1052" s="251"/>
      <c r="AR1052" s="251"/>
      <c r="AS1052" s="251"/>
      <c r="AT1052" s="251"/>
      <c r="AU1052" s="251"/>
    </row>
    <row r="1053" spans="3:48" ht="12.95" customHeight="1" x14ac:dyDescent="0.2">
      <c r="C1053" s="207"/>
      <c r="D1053" s="207"/>
      <c r="AA1053" s="251"/>
      <c r="AB1053" s="251"/>
      <c r="AC1053" s="251"/>
      <c r="AD1053" s="251"/>
      <c r="AE1053" s="251"/>
      <c r="AF1053" s="288"/>
      <c r="AG1053" s="289"/>
      <c r="AN1053" s="251"/>
      <c r="AO1053" s="251"/>
      <c r="AP1053" s="251"/>
      <c r="AQ1053" s="251"/>
      <c r="AR1053" s="251"/>
      <c r="AS1053" s="251"/>
      <c r="AT1053" s="251"/>
      <c r="AU1053" s="251"/>
    </row>
    <row r="1054" spans="3:48" ht="12.95" customHeight="1" x14ac:dyDescent="0.2">
      <c r="C1054" s="207"/>
      <c r="D1054" s="207"/>
      <c r="AA1054" s="251"/>
      <c r="AB1054" s="251"/>
      <c r="AC1054" s="251"/>
      <c r="AD1054" s="251"/>
      <c r="AE1054" s="251"/>
      <c r="AF1054" s="288"/>
      <c r="AG1054" s="289"/>
      <c r="AN1054" s="251"/>
      <c r="AO1054" s="251"/>
      <c r="AP1054" s="251"/>
      <c r="AQ1054" s="251"/>
      <c r="AR1054" s="251"/>
      <c r="AS1054" s="251"/>
      <c r="AT1054" s="251"/>
      <c r="AU1054" s="251"/>
    </row>
    <row r="1055" spans="3:48" ht="12.95" customHeight="1" x14ac:dyDescent="0.2">
      <c r="C1055" s="207"/>
      <c r="D1055" s="207"/>
      <c r="AA1055" s="251"/>
      <c r="AB1055" s="251"/>
      <c r="AC1055" s="251"/>
      <c r="AD1055" s="251"/>
      <c r="AE1055" s="251"/>
      <c r="AF1055" s="288"/>
      <c r="AG1055" s="289"/>
      <c r="AN1055" s="251"/>
      <c r="AO1055" s="251"/>
      <c r="AP1055" s="251"/>
      <c r="AQ1055" s="251"/>
      <c r="AR1055" s="251"/>
      <c r="AS1055" s="251"/>
      <c r="AT1055" s="251"/>
      <c r="AU1055" s="251"/>
    </row>
    <row r="1056" spans="3:48" ht="12.95" customHeight="1" x14ac:dyDescent="0.2">
      <c r="C1056" s="207"/>
      <c r="D1056" s="207"/>
      <c r="AA1056" s="251"/>
      <c r="AB1056" s="251"/>
      <c r="AC1056" s="251"/>
      <c r="AD1056" s="251"/>
      <c r="AE1056" s="251"/>
      <c r="AF1056" s="288"/>
      <c r="AG1056" s="289"/>
      <c r="AN1056" s="251"/>
      <c r="AO1056" s="251"/>
      <c r="AP1056" s="251"/>
      <c r="AQ1056" s="251"/>
      <c r="AR1056" s="251"/>
      <c r="AS1056" s="251"/>
      <c r="AT1056" s="251"/>
      <c r="AU1056" s="251"/>
    </row>
    <row r="1057" spans="3:64" ht="12.95" customHeight="1" x14ac:dyDescent="0.2">
      <c r="C1057" s="207"/>
      <c r="D1057" s="207"/>
      <c r="AA1057" s="251"/>
      <c r="AB1057" s="251"/>
      <c r="AC1057" s="251"/>
      <c r="AD1057" s="251"/>
      <c r="AE1057" s="251"/>
      <c r="AF1057" s="288"/>
      <c r="AG1057" s="289"/>
      <c r="AN1057" s="251"/>
      <c r="AO1057" s="251"/>
      <c r="AP1057" s="251"/>
      <c r="AQ1057" s="251"/>
      <c r="AR1057" s="251"/>
      <c r="AS1057" s="251"/>
      <c r="AT1057" s="251"/>
      <c r="AU1057" s="251"/>
    </row>
    <row r="1058" spans="3:64" ht="12.95" customHeight="1" x14ac:dyDescent="0.2">
      <c r="C1058" s="207"/>
      <c r="D1058" s="207"/>
      <c r="AA1058" s="251"/>
      <c r="AB1058" s="251"/>
      <c r="AC1058" s="251"/>
      <c r="AD1058" s="251"/>
      <c r="AE1058" s="251"/>
      <c r="AF1058" s="288"/>
      <c r="AG1058" s="289"/>
      <c r="AN1058" s="251"/>
      <c r="AO1058" s="251"/>
      <c r="AP1058" s="251"/>
      <c r="AQ1058" s="251"/>
      <c r="AR1058" s="251"/>
      <c r="AS1058" s="251"/>
      <c r="AT1058" s="251"/>
      <c r="AU1058" s="251"/>
    </row>
    <row r="1059" spans="3:64" ht="12.95" customHeight="1" x14ac:dyDescent="0.2">
      <c r="C1059" s="207"/>
      <c r="D1059" s="207"/>
      <c r="AA1059" s="251"/>
      <c r="AB1059" s="251"/>
      <c r="AC1059" s="251"/>
      <c r="AD1059" s="251"/>
      <c r="AE1059" s="251"/>
      <c r="AF1059" s="288"/>
      <c r="AG1059" s="289"/>
      <c r="AN1059" s="251"/>
      <c r="AO1059" s="251"/>
      <c r="AP1059" s="251"/>
      <c r="AQ1059" s="251"/>
      <c r="AR1059" s="251"/>
      <c r="AS1059" s="251"/>
      <c r="AT1059" s="251"/>
      <c r="AU1059" s="251"/>
    </row>
    <row r="1060" spans="3:64" ht="12.95" customHeight="1" x14ac:dyDescent="0.2">
      <c r="C1060" s="207"/>
      <c r="D1060" s="207"/>
      <c r="AA1060" s="251"/>
      <c r="AB1060" s="251"/>
      <c r="AC1060" s="251"/>
      <c r="AD1060" s="251"/>
      <c r="AE1060" s="251"/>
      <c r="AF1060" s="288"/>
      <c r="AG1060" s="289"/>
      <c r="AN1060" s="251"/>
      <c r="AO1060" s="251"/>
      <c r="AP1060" s="251"/>
      <c r="AQ1060" s="251"/>
      <c r="AR1060" s="251"/>
      <c r="AS1060" s="251"/>
      <c r="AT1060" s="251"/>
      <c r="AU1060" s="251"/>
    </row>
    <row r="1061" spans="3:64" ht="12.95" customHeight="1" x14ac:dyDescent="0.2">
      <c r="C1061" s="207"/>
      <c r="D1061" s="207"/>
      <c r="AA1061" s="251"/>
      <c r="AB1061" s="251"/>
      <c r="AC1061" s="251"/>
      <c r="AD1061" s="251"/>
      <c r="AE1061" s="251"/>
      <c r="AF1061" s="288"/>
      <c r="AG1061" s="289"/>
      <c r="AN1061" s="251"/>
      <c r="AO1061" s="251"/>
      <c r="AP1061" s="251"/>
      <c r="AQ1061" s="251"/>
      <c r="AR1061" s="251"/>
      <c r="AS1061" s="251"/>
      <c r="AT1061" s="251"/>
      <c r="AU1061" s="251"/>
    </row>
    <row r="1062" spans="3:64" ht="12.95" customHeight="1" x14ac:dyDescent="0.2">
      <c r="C1062" s="207"/>
      <c r="D1062" s="207"/>
      <c r="AA1062" s="251"/>
      <c r="AB1062" s="251"/>
      <c r="AC1062" s="251"/>
      <c r="AD1062" s="251"/>
      <c r="AE1062" s="251"/>
      <c r="AF1062" s="288"/>
      <c r="AG1062" s="289"/>
      <c r="AN1062" s="251"/>
      <c r="AO1062" s="251"/>
      <c r="AP1062" s="251"/>
      <c r="AQ1062" s="251"/>
      <c r="AR1062" s="251"/>
      <c r="AS1062" s="251"/>
      <c r="AT1062" s="251"/>
      <c r="AU1062" s="251"/>
    </row>
    <row r="1063" spans="3:64" ht="12.95" customHeight="1" x14ac:dyDescent="0.2">
      <c r="C1063" s="207"/>
      <c r="D1063" s="207"/>
      <c r="AA1063" s="251"/>
      <c r="AB1063" s="251"/>
      <c r="AC1063" s="251"/>
      <c r="AD1063" s="251"/>
      <c r="AE1063" s="251"/>
      <c r="AF1063" s="288"/>
      <c r="AG1063" s="289"/>
      <c r="AN1063" s="251"/>
      <c r="AO1063" s="251"/>
      <c r="AP1063" s="251"/>
      <c r="AQ1063" s="251"/>
      <c r="AR1063" s="251"/>
      <c r="AS1063" s="251"/>
      <c r="AT1063" s="251"/>
      <c r="AU1063" s="251"/>
    </row>
    <row r="1064" spans="3:64" ht="12.95" customHeight="1" x14ac:dyDescent="0.2">
      <c r="C1064" s="207"/>
      <c r="D1064" s="207"/>
      <c r="AA1064" s="251"/>
      <c r="AB1064" s="251"/>
      <c r="AC1064" s="251"/>
      <c r="AD1064" s="251"/>
      <c r="AE1064" s="251"/>
      <c r="AF1064" s="288"/>
      <c r="AG1064" s="289"/>
      <c r="AN1064" s="251"/>
      <c r="AO1064" s="251"/>
      <c r="AP1064" s="251"/>
      <c r="AQ1064" s="251"/>
      <c r="AR1064" s="251"/>
      <c r="AS1064" s="251"/>
      <c r="AT1064" s="251"/>
      <c r="AU1064" s="251"/>
    </row>
    <row r="1065" spans="3:64" ht="12.95" customHeight="1" x14ac:dyDescent="0.2">
      <c r="C1065" s="207"/>
      <c r="D1065" s="207"/>
      <c r="AA1065" s="251"/>
      <c r="AB1065" s="251"/>
      <c r="AC1065" s="251"/>
      <c r="AD1065" s="251"/>
      <c r="AE1065" s="251"/>
      <c r="AF1065" s="288"/>
      <c r="AG1065" s="289"/>
      <c r="AN1065" s="251"/>
      <c r="AO1065" s="251"/>
      <c r="AP1065" s="251"/>
      <c r="AQ1065" s="251"/>
      <c r="AR1065" s="251"/>
      <c r="AS1065" s="251"/>
      <c r="AT1065" s="251"/>
      <c r="AU1065" s="251"/>
    </row>
    <row r="1066" spans="3:64" ht="12.95" customHeight="1" x14ac:dyDescent="0.2">
      <c r="C1066" s="207"/>
      <c r="D1066" s="207"/>
      <c r="AA1066" s="251"/>
      <c r="AB1066" s="251"/>
      <c r="AC1066" s="251"/>
      <c r="AD1066" s="251"/>
      <c r="AE1066" s="251"/>
      <c r="AF1066" s="288"/>
      <c r="AG1066" s="289"/>
      <c r="AN1066" s="251"/>
      <c r="AO1066" s="251"/>
      <c r="AP1066" s="251"/>
      <c r="AQ1066" s="251"/>
      <c r="AR1066" s="251"/>
      <c r="AS1066" s="251"/>
      <c r="AT1066" s="251"/>
      <c r="AU1066" s="251"/>
      <c r="AV1066" s="251"/>
      <c r="AW1066" s="251"/>
      <c r="AX1066" s="251"/>
      <c r="AY1066" s="251"/>
      <c r="AZ1066" s="251"/>
      <c r="BA1066" s="251"/>
      <c r="BB1066" s="251"/>
      <c r="BC1066" s="251"/>
      <c r="BD1066" s="251"/>
      <c r="BE1066" s="251"/>
      <c r="BF1066" s="251"/>
      <c r="BG1066" s="251"/>
      <c r="BH1066" s="251"/>
      <c r="BI1066" s="251"/>
      <c r="BJ1066" s="251"/>
      <c r="BK1066" s="251"/>
      <c r="BL1066" s="251"/>
    </row>
    <row r="1067" spans="3:64" ht="12.95" customHeight="1" x14ac:dyDescent="0.2">
      <c r="C1067" s="207"/>
      <c r="D1067" s="207"/>
      <c r="AA1067" s="251"/>
      <c r="AB1067" s="251"/>
      <c r="AC1067" s="251"/>
      <c r="AD1067" s="251"/>
      <c r="AE1067" s="251"/>
      <c r="AF1067" s="288"/>
      <c r="AG1067" s="289"/>
      <c r="AN1067" s="251"/>
      <c r="AO1067" s="251"/>
      <c r="AP1067" s="251"/>
      <c r="AQ1067" s="251"/>
      <c r="AR1067" s="251"/>
      <c r="AS1067" s="251"/>
      <c r="AT1067" s="251"/>
      <c r="AU1067" s="251"/>
    </row>
    <row r="1068" spans="3:64" ht="12.95" customHeight="1" x14ac:dyDescent="0.2">
      <c r="C1068" s="207"/>
      <c r="D1068" s="207"/>
      <c r="AA1068" s="251"/>
      <c r="AB1068" s="251"/>
      <c r="AC1068" s="251"/>
      <c r="AD1068" s="251"/>
      <c r="AE1068" s="251"/>
      <c r="AF1068" s="288"/>
      <c r="AG1068" s="289"/>
      <c r="AN1068" s="251"/>
      <c r="AO1068" s="251"/>
      <c r="AP1068" s="251"/>
      <c r="AQ1068" s="251"/>
      <c r="AR1068" s="251"/>
      <c r="AS1068" s="251"/>
      <c r="AT1068" s="251"/>
      <c r="AU1068" s="251"/>
    </row>
    <row r="1069" spans="3:64" ht="12.95" customHeight="1" x14ac:dyDescent="0.2">
      <c r="C1069" s="207"/>
      <c r="D1069" s="207"/>
      <c r="AA1069" s="251"/>
      <c r="AB1069" s="251"/>
      <c r="AC1069" s="251"/>
      <c r="AD1069" s="251"/>
      <c r="AE1069" s="251"/>
      <c r="AF1069" s="288"/>
      <c r="AG1069" s="289"/>
      <c r="AN1069" s="251"/>
      <c r="AO1069" s="251"/>
      <c r="AP1069" s="251"/>
      <c r="AQ1069" s="251"/>
      <c r="AR1069" s="251"/>
      <c r="AS1069" s="251"/>
      <c r="AT1069" s="251"/>
      <c r="AU1069" s="251"/>
    </row>
    <row r="1070" spans="3:64" ht="12.95" customHeight="1" x14ac:dyDescent="0.2">
      <c r="C1070" s="207"/>
      <c r="D1070" s="207"/>
      <c r="AA1070" s="251"/>
      <c r="AB1070" s="251"/>
      <c r="AC1070" s="251"/>
      <c r="AD1070" s="251"/>
      <c r="AE1070" s="251"/>
      <c r="AF1070" s="288"/>
      <c r="AG1070" s="289"/>
      <c r="AN1070" s="251"/>
      <c r="AO1070" s="251"/>
      <c r="AP1070" s="251"/>
      <c r="AQ1070" s="251"/>
      <c r="AR1070" s="251"/>
      <c r="AS1070" s="251"/>
      <c r="AT1070" s="251"/>
      <c r="AU1070" s="251"/>
    </row>
    <row r="1071" spans="3:64" ht="12.95" customHeight="1" x14ac:dyDescent="0.2">
      <c r="C1071" s="207"/>
      <c r="D1071" s="207"/>
      <c r="AA1071" s="251"/>
      <c r="AB1071" s="251"/>
      <c r="AC1071" s="251"/>
      <c r="AD1071" s="251"/>
      <c r="AE1071" s="251"/>
      <c r="AF1071" s="288"/>
      <c r="AG1071" s="289"/>
      <c r="AN1071" s="251"/>
      <c r="AO1071" s="251"/>
      <c r="AP1071" s="251"/>
      <c r="AQ1071" s="251"/>
      <c r="AR1071" s="251"/>
      <c r="AS1071" s="251"/>
      <c r="AT1071" s="251"/>
      <c r="AU1071" s="251"/>
    </row>
    <row r="1072" spans="3:64" ht="12.95" customHeight="1" x14ac:dyDescent="0.2">
      <c r="C1072" s="207"/>
      <c r="D1072" s="207"/>
      <c r="AA1072" s="251"/>
      <c r="AB1072" s="251"/>
      <c r="AC1072" s="251"/>
      <c r="AD1072" s="251"/>
      <c r="AE1072" s="251"/>
      <c r="AF1072" s="288"/>
      <c r="AG1072" s="289"/>
      <c r="AN1072" s="251"/>
      <c r="AO1072" s="251"/>
      <c r="AP1072" s="251"/>
      <c r="AQ1072" s="251"/>
      <c r="AR1072" s="251"/>
      <c r="AS1072" s="251"/>
      <c r="AT1072" s="251"/>
      <c r="AU1072" s="251"/>
    </row>
    <row r="1073" spans="3:48" ht="12.95" customHeight="1" x14ac:dyDescent="0.2">
      <c r="C1073" s="207"/>
      <c r="D1073" s="207"/>
      <c r="AA1073" s="251"/>
      <c r="AB1073" s="251"/>
      <c r="AC1073" s="251"/>
      <c r="AD1073" s="251"/>
      <c r="AE1073" s="251"/>
      <c r="AF1073" s="288"/>
      <c r="AG1073" s="289"/>
      <c r="AN1073" s="251"/>
      <c r="AO1073" s="251"/>
      <c r="AP1073" s="251"/>
      <c r="AQ1073" s="251"/>
      <c r="AR1073" s="251"/>
      <c r="AS1073" s="251"/>
      <c r="AT1073" s="251"/>
      <c r="AU1073" s="251"/>
    </row>
    <row r="1074" spans="3:48" ht="12.95" customHeight="1" x14ac:dyDescent="0.2">
      <c r="C1074" s="207"/>
      <c r="D1074" s="207"/>
      <c r="AA1074" s="251"/>
      <c r="AB1074" s="251"/>
      <c r="AC1074" s="251"/>
      <c r="AD1074" s="251"/>
      <c r="AE1074" s="251"/>
      <c r="AF1074" s="288"/>
      <c r="AG1074" s="289"/>
      <c r="AN1074" s="251"/>
      <c r="AO1074" s="251"/>
      <c r="AP1074" s="251"/>
      <c r="AQ1074" s="251"/>
      <c r="AR1074" s="251"/>
      <c r="AS1074" s="251"/>
      <c r="AT1074" s="251"/>
      <c r="AU1074" s="251"/>
    </row>
    <row r="1075" spans="3:48" ht="12.95" customHeight="1" x14ac:dyDescent="0.2">
      <c r="C1075" s="207"/>
      <c r="D1075" s="207"/>
      <c r="AA1075" s="251"/>
      <c r="AB1075" s="251"/>
      <c r="AC1075" s="251"/>
      <c r="AD1075" s="251"/>
      <c r="AE1075" s="251"/>
      <c r="AF1075" s="288"/>
      <c r="AG1075" s="289"/>
      <c r="AN1075" s="251"/>
      <c r="AO1075" s="251"/>
      <c r="AP1075" s="251"/>
      <c r="AQ1075" s="251"/>
      <c r="AR1075" s="251"/>
      <c r="AS1075" s="251"/>
      <c r="AT1075" s="251"/>
      <c r="AU1075" s="251"/>
    </row>
    <row r="1076" spans="3:48" ht="12.95" customHeight="1" x14ac:dyDescent="0.2">
      <c r="C1076" s="207"/>
      <c r="D1076" s="207"/>
      <c r="AA1076" s="251"/>
      <c r="AB1076" s="251"/>
      <c r="AC1076" s="251"/>
      <c r="AD1076" s="251"/>
      <c r="AE1076" s="251"/>
      <c r="AF1076" s="288"/>
      <c r="AG1076" s="289"/>
      <c r="AN1076" s="251"/>
      <c r="AO1076" s="251"/>
      <c r="AP1076" s="251"/>
      <c r="AQ1076" s="251"/>
      <c r="AR1076" s="251"/>
      <c r="AS1076" s="251"/>
      <c r="AT1076" s="251"/>
      <c r="AU1076" s="251"/>
    </row>
    <row r="1077" spans="3:48" ht="12.95" customHeight="1" x14ac:dyDescent="0.2">
      <c r="C1077" s="207"/>
      <c r="D1077" s="207"/>
      <c r="AA1077" s="251"/>
      <c r="AB1077" s="251"/>
      <c r="AC1077" s="251"/>
      <c r="AD1077" s="251"/>
      <c r="AE1077" s="251"/>
      <c r="AF1077" s="288"/>
      <c r="AG1077" s="289"/>
      <c r="AN1077" s="251"/>
      <c r="AO1077" s="251"/>
      <c r="AP1077" s="251"/>
      <c r="AQ1077" s="251"/>
      <c r="AR1077" s="251"/>
      <c r="AS1077" s="251"/>
      <c r="AT1077" s="251"/>
      <c r="AU1077" s="251"/>
    </row>
    <row r="1078" spans="3:48" ht="12.95" customHeight="1" x14ac:dyDescent="0.2">
      <c r="C1078" s="207"/>
      <c r="D1078" s="207"/>
      <c r="AA1078" s="251"/>
      <c r="AB1078" s="251"/>
      <c r="AC1078" s="251"/>
      <c r="AD1078" s="251"/>
      <c r="AE1078" s="251"/>
      <c r="AF1078" s="288"/>
      <c r="AG1078" s="289"/>
      <c r="AN1078" s="251"/>
      <c r="AO1078" s="251"/>
      <c r="AP1078" s="251"/>
      <c r="AQ1078" s="251"/>
      <c r="AR1078" s="251"/>
      <c r="AS1078" s="251"/>
      <c r="AT1078" s="251"/>
      <c r="AU1078" s="251"/>
      <c r="AV1078" s="251"/>
    </row>
    <row r="1079" spans="3:48" ht="12.95" customHeight="1" x14ac:dyDescent="0.2">
      <c r="C1079" s="207"/>
      <c r="D1079" s="207"/>
      <c r="AA1079" s="251"/>
      <c r="AB1079" s="251"/>
      <c r="AC1079" s="251"/>
      <c r="AD1079" s="251"/>
      <c r="AE1079" s="251"/>
      <c r="AF1079" s="288"/>
      <c r="AG1079" s="289"/>
      <c r="AN1079" s="251"/>
      <c r="AO1079" s="251"/>
      <c r="AP1079" s="251"/>
      <c r="AQ1079" s="251"/>
      <c r="AR1079" s="251"/>
      <c r="AS1079" s="251"/>
      <c r="AT1079" s="251"/>
      <c r="AU1079" s="251"/>
    </row>
    <row r="1080" spans="3:48" ht="12.95" customHeight="1" x14ac:dyDescent="0.2">
      <c r="C1080" s="207"/>
      <c r="D1080" s="207"/>
      <c r="AA1080" s="251"/>
      <c r="AB1080" s="251"/>
      <c r="AC1080" s="251"/>
      <c r="AD1080" s="251"/>
      <c r="AE1080" s="251"/>
      <c r="AF1080" s="288"/>
      <c r="AG1080" s="289"/>
      <c r="AN1080" s="251"/>
      <c r="AO1080" s="251"/>
      <c r="AP1080" s="251"/>
      <c r="AQ1080" s="251"/>
      <c r="AR1080" s="251"/>
      <c r="AS1080" s="251"/>
      <c r="AT1080" s="251"/>
      <c r="AU1080" s="251"/>
      <c r="AV1080" s="251"/>
    </row>
    <row r="1081" spans="3:48" ht="12.95" customHeight="1" x14ac:dyDescent="0.2">
      <c r="C1081" s="207"/>
      <c r="D1081" s="207"/>
      <c r="AA1081" s="251"/>
      <c r="AB1081" s="251"/>
      <c r="AC1081" s="251"/>
      <c r="AD1081" s="251"/>
      <c r="AE1081" s="251"/>
      <c r="AF1081" s="288"/>
      <c r="AG1081" s="289"/>
      <c r="AN1081" s="251"/>
      <c r="AO1081" s="251"/>
      <c r="AP1081" s="251"/>
      <c r="AQ1081" s="251"/>
      <c r="AR1081" s="251"/>
      <c r="AS1081" s="251"/>
      <c r="AT1081" s="251"/>
      <c r="AU1081" s="251"/>
    </row>
    <row r="1082" spans="3:48" ht="12.95" customHeight="1" x14ac:dyDescent="0.2">
      <c r="C1082" s="207"/>
      <c r="D1082" s="207"/>
      <c r="AA1082" s="251"/>
      <c r="AB1082" s="251"/>
      <c r="AC1082" s="251"/>
      <c r="AD1082" s="251"/>
      <c r="AE1082" s="251"/>
      <c r="AF1082" s="288"/>
      <c r="AG1082" s="289"/>
      <c r="AN1082" s="251"/>
      <c r="AO1082" s="251"/>
      <c r="AP1082" s="251"/>
      <c r="AQ1082" s="251"/>
      <c r="AR1082" s="251"/>
      <c r="AS1082" s="251"/>
      <c r="AT1082" s="251"/>
      <c r="AU1082" s="251"/>
    </row>
    <row r="1083" spans="3:48" ht="12.95" customHeight="1" x14ac:dyDescent="0.2">
      <c r="C1083" s="207"/>
      <c r="D1083" s="207"/>
      <c r="AA1083" s="251"/>
      <c r="AB1083" s="251"/>
      <c r="AC1083" s="251"/>
      <c r="AD1083" s="251"/>
      <c r="AE1083" s="251"/>
      <c r="AF1083" s="288"/>
      <c r="AG1083" s="289"/>
      <c r="AN1083" s="251"/>
      <c r="AO1083" s="251"/>
      <c r="AP1083" s="251"/>
      <c r="AQ1083" s="251"/>
      <c r="AR1083" s="251"/>
      <c r="AS1083" s="251"/>
      <c r="AT1083" s="251"/>
      <c r="AU1083" s="251"/>
    </row>
    <row r="1084" spans="3:48" ht="12.95" customHeight="1" x14ac:dyDescent="0.2">
      <c r="C1084" s="207"/>
      <c r="D1084" s="207"/>
      <c r="AA1084" s="251"/>
      <c r="AB1084" s="251"/>
      <c r="AC1084" s="251"/>
      <c r="AD1084" s="251"/>
      <c r="AE1084" s="251"/>
      <c r="AF1084" s="288"/>
      <c r="AG1084" s="289"/>
      <c r="AN1084" s="251"/>
      <c r="AO1084" s="251"/>
      <c r="AP1084" s="251"/>
      <c r="AQ1084" s="251"/>
      <c r="AR1084" s="251"/>
      <c r="AS1084" s="251"/>
      <c r="AT1084" s="251"/>
      <c r="AU1084" s="251"/>
    </row>
    <row r="1085" spans="3:48" ht="12.95" customHeight="1" x14ac:dyDescent="0.2">
      <c r="C1085" s="207"/>
      <c r="D1085" s="207"/>
      <c r="AA1085" s="251"/>
      <c r="AB1085" s="251"/>
      <c r="AC1085" s="251"/>
      <c r="AD1085" s="251"/>
      <c r="AE1085" s="251"/>
      <c r="AF1085" s="288"/>
      <c r="AG1085" s="289"/>
      <c r="AN1085" s="251"/>
      <c r="AO1085" s="251"/>
      <c r="AP1085" s="251"/>
      <c r="AQ1085" s="251"/>
      <c r="AR1085" s="251"/>
      <c r="AS1085" s="251"/>
      <c r="AT1085" s="251"/>
      <c r="AU1085" s="251"/>
    </row>
    <row r="1086" spans="3:48" ht="12.95" customHeight="1" x14ac:dyDescent="0.2">
      <c r="C1086" s="207"/>
      <c r="D1086" s="207"/>
      <c r="AA1086" s="251"/>
      <c r="AB1086" s="251"/>
      <c r="AC1086" s="251"/>
      <c r="AD1086" s="251"/>
      <c r="AE1086" s="251"/>
      <c r="AF1086" s="288"/>
      <c r="AG1086" s="289"/>
      <c r="AN1086" s="251"/>
      <c r="AO1086" s="251"/>
      <c r="AP1086" s="251"/>
      <c r="AQ1086" s="251"/>
      <c r="AR1086" s="251"/>
      <c r="AS1086" s="251"/>
      <c r="AT1086" s="251"/>
      <c r="AU1086" s="251"/>
    </row>
    <row r="1087" spans="3:48" ht="12.95" customHeight="1" x14ac:dyDescent="0.2">
      <c r="C1087" s="207"/>
      <c r="D1087" s="207"/>
      <c r="AA1087" s="251"/>
      <c r="AB1087" s="251"/>
      <c r="AC1087" s="251"/>
      <c r="AD1087" s="251"/>
      <c r="AE1087" s="251"/>
      <c r="AF1087" s="288"/>
      <c r="AG1087" s="289"/>
      <c r="AN1087" s="251"/>
      <c r="AO1087" s="251"/>
      <c r="AP1087" s="251"/>
      <c r="AQ1087" s="251"/>
      <c r="AR1087" s="251"/>
      <c r="AS1087" s="251"/>
      <c r="AT1087" s="251"/>
      <c r="AU1087" s="251"/>
    </row>
    <row r="1088" spans="3:48" ht="12.95" customHeight="1" x14ac:dyDescent="0.2">
      <c r="C1088" s="207"/>
      <c r="D1088" s="207"/>
      <c r="AA1088" s="251"/>
      <c r="AB1088" s="251"/>
      <c r="AC1088" s="251"/>
      <c r="AD1088" s="251"/>
      <c r="AE1088" s="251"/>
      <c r="AF1088" s="288"/>
      <c r="AG1088" s="289"/>
      <c r="AN1088" s="251"/>
      <c r="AO1088" s="251"/>
      <c r="AP1088" s="251"/>
      <c r="AQ1088" s="251"/>
      <c r="AR1088" s="251"/>
      <c r="AS1088" s="251"/>
      <c r="AT1088" s="251"/>
      <c r="AU1088" s="251"/>
    </row>
    <row r="1089" spans="3:47" ht="12.95" customHeight="1" x14ac:dyDescent="0.2">
      <c r="C1089" s="207"/>
      <c r="D1089" s="207"/>
      <c r="AA1089" s="251"/>
      <c r="AB1089" s="251"/>
      <c r="AC1089" s="251"/>
      <c r="AD1089" s="251"/>
      <c r="AE1089" s="251"/>
      <c r="AF1089" s="288"/>
      <c r="AG1089" s="289"/>
      <c r="AN1089" s="251"/>
      <c r="AO1089" s="251"/>
      <c r="AP1089" s="251"/>
      <c r="AQ1089" s="251"/>
      <c r="AR1089" s="251"/>
      <c r="AS1089" s="251"/>
      <c r="AT1089" s="251"/>
      <c r="AU1089" s="251"/>
    </row>
    <row r="1090" spans="3:47" ht="12.95" customHeight="1" x14ac:dyDescent="0.2">
      <c r="C1090" s="207"/>
      <c r="D1090" s="207"/>
      <c r="AA1090" s="251"/>
      <c r="AB1090" s="251"/>
      <c r="AC1090" s="251"/>
      <c r="AD1090" s="251"/>
      <c r="AE1090" s="251"/>
      <c r="AF1090" s="288"/>
      <c r="AG1090" s="289"/>
      <c r="AN1090" s="251"/>
      <c r="AO1090" s="251"/>
      <c r="AP1090" s="251"/>
      <c r="AQ1090" s="251"/>
      <c r="AR1090" s="251"/>
      <c r="AS1090" s="251"/>
      <c r="AT1090" s="251"/>
      <c r="AU1090" s="251"/>
    </row>
    <row r="1091" spans="3:47" ht="12.95" customHeight="1" x14ac:dyDescent="0.2">
      <c r="C1091" s="207"/>
      <c r="D1091" s="207"/>
      <c r="AA1091" s="251"/>
      <c r="AB1091" s="251"/>
      <c r="AC1091" s="251"/>
      <c r="AD1091" s="251"/>
      <c r="AE1091" s="251"/>
      <c r="AF1091" s="288"/>
      <c r="AG1091" s="289"/>
      <c r="AN1091" s="251"/>
      <c r="AO1091" s="251"/>
      <c r="AP1091" s="251"/>
      <c r="AQ1091" s="251"/>
      <c r="AR1091" s="251"/>
      <c r="AS1091" s="251"/>
      <c r="AT1091" s="251"/>
      <c r="AU1091" s="251"/>
    </row>
    <row r="1092" spans="3:47" ht="12.95" customHeight="1" x14ac:dyDescent="0.2">
      <c r="C1092" s="207"/>
      <c r="D1092" s="207"/>
      <c r="AA1092" s="251"/>
      <c r="AB1092" s="251"/>
      <c r="AC1092" s="251"/>
      <c r="AD1092" s="251"/>
      <c r="AE1092" s="251"/>
      <c r="AF1092" s="288"/>
      <c r="AG1092" s="289"/>
      <c r="AN1092" s="251"/>
      <c r="AO1092" s="251"/>
      <c r="AP1092" s="251"/>
      <c r="AQ1092" s="251"/>
      <c r="AR1092" s="251"/>
      <c r="AS1092" s="251"/>
      <c r="AT1092" s="251"/>
      <c r="AU1092" s="251"/>
    </row>
    <row r="1093" spans="3:47" ht="12.95" customHeight="1" x14ac:dyDescent="0.2">
      <c r="C1093" s="207"/>
      <c r="D1093" s="207"/>
      <c r="AA1093" s="251"/>
      <c r="AB1093" s="251"/>
      <c r="AC1093" s="251"/>
      <c r="AD1093" s="251"/>
      <c r="AE1093" s="251"/>
      <c r="AF1093" s="288"/>
      <c r="AG1093" s="289"/>
      <c r="AN1093" s="251"/>
      <c r="AO1093" s="251"/>
      <c r="AP1093" s="251"/>
      <c r="AQ1093" s="251"/>
      <c r="AR1093" s="251"/>
      <c r="AS1093" s="251"/>
      <c r="AT1093" s="251"/>
      <c r="AU1093" s="251"/>
    </row>
    <row r="1094" spans="3:47" ht="12.95" customHeight="1" x14ac:dyDescent="0.2">
      <c r="C1094" s="207"/>
      <c r="D1094" s="207"/>
      <c r="AA1094" s="251"/>
      <c r="AB1094" s="251"/>
      <c r="AC1094" s="251"/>
      <c r="AD1094" s="251"/>
      <c r="AE1094" s="251"/>
      <c r="AF1094" s="288"/>
      <c r="AG1094" s="289"/>
      <c r="AN1094" s="251"/>
      <c r="AO1094" s="251"/>
      <c r="AP1094" s="251"/>
      <c r="AQ1094" s="251"/>
      <c r="AR1094" s="251"/>
      <c r="AS1094" s="251"/>
      <c r="AT1094" s="251"/>
      <c r="AU1094" s="251"/>
    </row>
    <row r="1095" spans="3:47" ht="12.95" customHeight="1" x14ac:dyDescent="0.2">
      <c r="C1095" s="207"/>
      <c r="D1095" s="207"/>
      <c r="AA1095" s="251"/>
      <c r="AB1095" s="251"/>
      <c r="AC1095" s="251"/>
      <c r="AD1095" s="251"/>
      <c r="AE1095" s="251"/>
      <c r="AF1095" s="288"/>
      <c r="AG1095" s="289"/>
      <c r="AN1095" s="251"/>
      <c r="AO1095" s="251"/>
      <c r="AP1095" s="251"/>
      <c r="AQ1095" s="251"/>
      <c r="AR1095" s="251"/>
      <c r="AS1095" s="251"/>
      <c r="AT1095" s="251"/>
      <c r="AU1095" s="251"/>
    </row>
    <row r="1096" spans="3:47" ht="12.95" customHeight="1" x14ac:dyDescent="0.2">
      <c r="C1096" s="207"/>
      <c r="D1096" s="207"/>
      <c r="AA1096" s="251"/>
      <c r="AB1096" s="251"/>
      <c r="AC1096" s="251"/>
      <c r="AD1096" s="251"/>
      <c r="AE1096" s="251"/>
      <c r="AF1096" s="288"/>
      <c r="AG1096" s="289"/>
      <c r="AN1096" s="251"/>
      <c r="AO1096" s="251"/>
      <c r="AP1096" s="251"/>
      <c r="AQ1096" s="251"/>
      <c r="AR1096" s="251"/>
      <c r="AS1096" s="251"/>
      <c r="AT1096" s="251"/>
      <c r="AU1096" s="251"/>
    </row>
    <row r="1097" spans="3:47" ht="12.95" customHeight="1" x14ac:dyDescent="0.2">
      <c r="C1097" s="207"/>
      <c r="D1097" s="207"/>
      <c r="AA1097" s="251"/>
      <c r="AB1097" s="251"/>
      <c r="AC1097" s="251"/>
      <c r="AD1097" s="251"/>
      <c r="AE1097" s="251"/>
      <c r="AF1097" s="288"/>
      <c r="AG1097" s="289"/>
      <c r="AN1097" s="251"/>
      <c r="AO1097" s="251"/>
      <c r="AP1097" s="251"/>
      <c r="AQ1097" s="251"/>
      <c r="AR1097" s="251"/>
      <c r="AS1097" s="251"/>
      <c r="AT1097" s="251"/>
      <c r="AU1097" s="251"/>
    </row>
    <row r="1098" spans="3:47" ht="12.95" customHeight="1" x14ac:dyDescent="0.2">
      <c r="C1098" s="207"/>
      <c r="D1098" s="207"/>
      <c r="AA1098" s="251"/>
      <c r="AB1098" s="251"/>
      <c r="AC1098" s="251"/>
      <c r="AD1098" s="251"/>
      <c r="AE1098" s="251"/>
      <c r="AF1098" s="288"/>
      <c r="AG1098" s="289"/>
      <c r="AN1098" s="251"/>
      <c r="AO1098" s="251"/>
      <c r="AP1098" s="251"/>
      <c r="AQ1098" s="251"/>
      <c r="AR1098" s="251"/>
      <c r="AS1098" s="251"/>
      <c r="AT1098" s="251"/>
      <c r="AU1098" s="251"/>
    </row>
    <row r="1099" spans="3:47" ht="12.95" customHeight="1" x14ac:dyDescent="0.2">
      <c r="C1099" s="207"/>
      <c r="D1099" s="207"/>
      <c r="AA1099" s="251"/>
      <c r="AB1099" s="251"/>
      <c r="AC1099" s="251"/>
      <c r="AD1099" s="251"/>
      <c r="AE1099" s="251"/>
      <c r="AF1099" s="288"/>
      <c r="AG1099" s="289"/>
      <c r="AN1099" s="251"/>
      <c r="AO1099" s="251"/>
      <c r="AP1099" s="251"/>
      <c r="AQ1099" s="251"/>
      <c r="AR1099" s="251"/>
      <c r="AS1099" s="251"/>
      <c r="AT1099" s="251"/>
      <c r="AU1099" s="251"/>
    </row>
    <row r="1100" spans="3:47" ht="12.95" customHeight="1" x14ac:dyDescent="0.2">
      <c r="C1100" s="207"/>
      <c r="D1100" s="207"/>
      <c r="AA1100" s="251"/>
      <c r="AB1100" s="251"/>
      <c r="AC1100" s="251"/>
      <c r="AD1100" s="251"/>
      <c r="AE1100" s="251"/>
      <c r="AF1100" s="288"/>
      <c r="AG1100" s="289"/>
      <c r="AN1100" s="251"/>
      <c r="AO1100" s="251"/>
      <c r="AP1100" s="251"/>
      <c r="AQ1100" s="251"/>
      <c r="AR1100" s="251"/>
      <c r="AS1100" s="251"/>
      <c r="AT1100" s="251"/>
      <c r="AU1100" s="251"/>
    </row>
    <row r="1101" spans="3:47" ht="12.95" customHeight="1" x14ac:dyDescent="0.2">
      <c r="C1101" s="207"/>
      <c r="D1101" s="207"/>
      <c r="AA1101" s="251"/>
      <c r="AB1101" s="251"/>
      <c r="AC1101" s="251"/>
      <c r="AD1101" s="251"/>
      <c r="AE1101" s="251"/>
      <c r="AF1101" s="288"/>
      <c r="AG1101" s="289"/>
      <c r="AN1101" s="251"/>
      <c r="AO1101" s="251"/>
      <c r="AP1101" s="251"/>
      <c r="AQ1101" s="251"/>
      <c r="AR1101" s="251"/>
      <c r="AS1101" s="251"/>
      <c r="AT1101" s="251"/>
      <c r="AU1101" s="251"/>
    </row>
    <row r="1102" spans="3:47" ht="12.95" customHeight="1" x14ac:dyDescent="0.2">
      <c r="C1102" s="207"/>
      <c r="D1102" s="207"/>
      <c r="AA1102" s="251"/>
      <c r="AB1102" s="251"/>
      <c r="AC1102" s="251"/>
      <c r="AD1102" s="251"/>
      <c r="AE1102" s="251"/>
      <c r="AF1102" s="288"/>
      <c r="AG1102" s="289"/>
      <c r="AN1102" s="251"/>
      <c r="AO1102" s="251"/>
      <c r="AP1102" s="251"/>
      <c r="AQ1102" s="251"/>
      <c r="AR1102" s="251"/>
      <c r="AS1102" s="251"/>
      <c r="AT1102" s="251"/>
      <c r="AU1102" s="251"/>
    </row>
    <row r="1103" spans="3:47" ht="12.95" customHeight="1" x14ac:dyDescent="0.2">
      <c r="C1103" s="207"/>
      <c r="D1103" s="207"/>
      <c r="AA1103" s="251"/>
      <c r="AB1103" s="251"/>
      <c r="AC1103" s="251"/>
      <c r="AD1103" s="251"/>
      <c r="AE1103" s="251"/>
      <c r="AF1103" s="288"/>
      <c r="AG1103" s="289"/>
      <c r="AN1103" s="251"/>
      <c r="AO1103" s="251"/>
      <c r="AP1103" s="251"/>
      <c r="AQ1103" s="251"/>
      <c r="AR1103" s="251"/>
      <c r="AS1103" s="251"/>
      <c r="AT1103" s="251"/>
      <c r="AU1103" s="251"/>
    </row>
    <row r="1104" spans="3:47" ht="12.95" customHeight="1" x14ac:dyDescent="0.2">
      <c r="C1104" s="207"/>
      <c r="D1104" s="207"/>
      <c r="AA1104" s="251"/>
      <c r="AB1104" s="251"/>
      <c r="AC1104" s="251"/>
      <c r="AD1104" s="251"/>
      <c r="AE1104" s="251"/>
      <c r="AF1104" s="288"/>
      <c r="AG1104" s="289"/>
      <c r="AN1104" s="251"/>
      <c r="AO1104" s="251"/>
      <c r="AP1104" s="251"/>
      <c r="AQ1104" s="251"/>
      <c r="AR1104" s="251"/>
      <c r="AS1104" s="251"/>
      <c r="AT1104" s="251"/>
      <c r="AU1104" s="251"/>
    </row>
    <row r="1105" spans="3:47" ht="12.95" customHeight="1" x14ac:dyDescent="0.2">
      <c r="C1105" s="207"/>
      <c r="D1105" s="207"/>
      <c r="AA1105" s="251"/>
      <c r="AB1105" s="251"/>
      <c r="AC1105" s="251"/>
      <c r="AD1105" s="251"/>
      <c r="AE1105" s="251"/>
      <c r="AF1105" s="288"/>
      <c r="AG1105" s="289"/>
      <c r="AN1105" s="251"/>
      <c r="AO1105" s="251"/>
      <c r="AP1105" s="251"/>
      <c r="AQ1105" s="251"/>
      <c r="AR1105" s="251"/>
      <c r="AS1105" s="251"/>
      <c r="AT1105" s="251"/>
      <c r="AU1105" s="251"/>
    </row>
    <row r="1106" spans="3:47" ht="12.95" customHeight="1" x14ac:dyDescent="0.2">
      <c r="C1106" s="207"/>
      <c r="D1106" s="207"/>
      <c r="AA1106" s="251"/>
      <c r="AB1106" s="251"/>
      <c r="AC1106" s="251"/>
      <c r="AD1106" s="251"/>
      <c r="AE1106" s="251"/>
      <c r="AF1106" s="288"/>
      <c r="AG1106" s="289"/>
      <c r="AN1106" s="251"/>
      <c r="AO1106" s="251"/>
      <c r="AP1106" s="251"/>
      <c r="AQ1106" s="251"/>
      <c r="AR1106" s="251"/>
      <c r="AS1106" s="251"/>
      <c r="AT1106" s="251"/>
      <c r="AU1106" s="251"/>
    </row>
    <row r="1107" spans="3:47" ht="12.95" customHeight="1" x14ac:dyDescent="0.2">
      <c r="C1107" s="207"/>
      <c r="D1107" s="207"/>
      <c r="AA1107" s="251"/>
      <c r="AB1107" s="251"/>
      <c r="AC1107" s="251"/>
      <c r="AD1107" s="251"/>
      <c r="AE1107" s="251"/>
      <c r="AF1107" s="288"/>
      <c r="AG1107" s="289"/>
      <c r="AN1107" s="251"/>
      <c r="AO1107" s="251"/>
      <c r="AP1107" s="251"/>
      <c r="AQ1107" s="251"/>
      <c r="AR1107" s="251"/>
      <c r="AS1107" s="251"/>
      <c r="AT1107" s="251"/>
      <c r="AU1107" s="251"/>
    </row>
    <row r="1108" spans="3:47" ht="12.95" customHeight="1" x14ac:dyDescent="0.2">
      <c r="C1108" s="207"/>
      <c r="D1108" s="207"/>
      <c r="AA1108" s="251"/>
      <c r="AB1108" s="251"/>
      <c r="AC1108" s="251"/>
      <c r="AD1108" s="251"/>
      <c r="AE1108" s="251"/>
      <c r="AF1108" s="288"/>
      <c r="AG1108" s="289"/>
      <c r="AN1108" s="251"/>
      <c r="AO1108" s="251"/>
      <c r="AP1108" s="251"/>
      <c r="AQ1108" s="251"/>
      <c r="AR1108" s="251"/>
      <c r="AS1108" s="251"/>
      <c r="AT1108" s="251"/>
      <c r="AU1108" s="251"/>
    </row>
    <row r="1109" spans="3:47" ht="12.95" customHeight="1" x14ac:dyDescent="0.2">
      <c r="C1109" s="207"/>
      <c r="D1109" s="207"/>
      <c r="AA1109" s="251"/>
      <c r="AB1109" s="251"/>
      <c r="AC1109" s="251"/>
      <c r="AD1109" s="251"/>
      <c r="AE1109" s="251"/>
      <c r="AF1109" s="288"/>
      <c r="AG1109" s="289"/>
      <c r="AN1109" s="251"/>
      <c r="AO1109" s="251"/>
      <c r="AP1109" s="251"/>
      <c r="AQ1109" s="251"/>
      <c r="AR1109" s="251"/>
      <c r="AS1109" s="251"/>
      <c r="AT1109" s="251"/>
      <c r="AU1109" s="251"/>
    </row>
    <row r="1110" spans="3:47" ht="12.95" customHeight="1" x14ac:dyDescent="0.2">
      <c r="C1110" s="207"/>
      <c r="D1110" s="207"/>
      <c r="AA1110" s="251"/>
      <c r="AB1110" s="251"/>
      <c r="AC1110" s="251"/>
      <c r="AD1110" s="251"/>
      <c r="AE1110" s="251"/>
      <c r="AF1110" s="288"/>
      <c r="AG1110" s="289"/>
      <c r="AN1110" s="251"/>
      <c r="AO1110" s="251"/>
      <c r="AP1110" s="251"/>
      <c r="AQ1110" s="251"/>
      <c r="AR1110" s="251"/>
      <c r="AS1110" s="251"/>
      <c r="AT1110" s="251"/>
      <c r="AU1110" s="251"/>
    </row>
    <row r="1111" spans="3:47" ht="12.95" customHeight="1" x14ac:dyDescent="0.2">
      <c r="C1111" s="207"/>
      <c r="D1111" s="207"/>
      <c r="AA1111" s="251"/>
      <c r="AB1111" s="251"/>
      <c r="AC1111" s="251"/>
      <c r="AD1111" s="251"/>
      <c r="AE1111" s="251"/>
      <c r="AF1111" s="288"/>
      <c r="AG1111" s="289"/>
      <c r="AN1111" s="251"/>
      <c r="AO1111" s="251"/>
      <c r="AP1111" s="251"/>
      <c r="AQ1111" s="251"/>
      <c r="AR1111" s="251"/>
      <c r="AS1111" s="251"/>
      <c r="AT1111" s="251"/>
      <c r="AU1111" s="251"/>
    </row>
    <row r="1112" spans="3:47" ht="12.95" customHeight="1" x14ac:dyDescent="0.2">
      <c r="C1112" s="207"/>
      <c r="D1112" s="207"/>
      <c r="AA1112" s="251"/>
      <c r="AB1112" s="251"/>
      <c r="AC1112" s="251"/>
      <c r="AD1112" s="251"/>
      <c r="AE1112" s="251"/>
      <c r="AF1112" s="288"/>
      <c r="AG1112" s="289"/>
      <c r="AN1112" s="251"/>
      <c r="AO1112" s="251"/>
      <c r="AP1112" s="251"/>
      <c r="AQ1112" s="251"/>
      <c r="AR1112" s="251"/>
      <c r="AS1112" s="251"/>
      <c r="AT1112" s="251"/>
      <c r="AU1112" s="251"/>
    </row>
    <row r="1113" spans="3:47" ht="12.95" customHeight="1" x14ac:dyDescent="0.2">
      <c r="C1113" s="207"/>
      <c r="D1113" s="207"/>
      <c r="AA1113" s="251"/>
      <c r="AB1113" s="251"/>
      <c r="AC1113" s="251"/>
      <c r="AD1113" s="251"/>
      <c r="AE1113" s="251"/>
      <c r="AF1113" s="288"/>
      <c r="AG1113" s="289"/>
      <c r="AN1113" s="251"/>
      <c r="AO1113" s="251"/>
      <c r="AP1113" s="251"/>
      <c r="AQ1113" s="251"/>
      <c r="AR1113" s="251"/>
      <c r="AS1113" s="251"/>
      <c r="AT1113" s="251"/>
      <c r="AU1113" s="251"/>
    </row>
    <row r="1114" spans="3:47" ht="12.95" customHeight="1" x14ac:dyDescent="0.2">
      <c r="C1114" s="207"/>
      <c r="D1114" s="207"/>
      <c r="AA1114" s="251"/>
      <c r="AB1114" s="251"/>
      <c r="AC1114" s="251"/>
      <c r="AD1114" s="251"/>
      <c r="AE1114" s="251"/>
      <c r="AF1114" s="288"/>
      <c r="AG1114" s="289"/>
      <c r="AN1114" s="251"/>
      <c r="AO1114" s="251"/>
      <c r="AP1114" s="251"/>
      <c r="AQ1114" s="251"/>
      <c r="AR1114" s="251"/>
      <c r="AS1114" s="251"/>
      <c r="AT1114" s="251"/>
      <c r="AU1114" s="251"/>
    </row>
    <row r="1115" spans="3:47" ht="12.95" customHeight="1" x14ac:dyDescent="0.2">
      <c r="C1115" s="207"/>
      <c r="D1115" s="207"/>
      <c r="AA1115" s="251"/>
      <c r="AB1115" s="251"/>
      <c r="AC1115" s="251"/>
      <c r="AD1115" s="251"/>
      <c r="AE1115" s="251"/>
      <c r="AF1115" s="288"/>
      <c r="AG1115" s="289"/>
      <c r="AN1115" s="251"/>
      <c r="AO1115" s="251"/>
      <c r="AP1115" s="251"/>
      <c r="AQ1115" s="251"/>
      <c r="AR1115" s="251"/>
      <c r="AS1115" s="251"/>
      <c r="AT1115" s="251"/>
      <c r="AU1115" s="251"/>
    </row>
    <row r="1116" spans="3:47" ht="12.95" customHeight="1" x14ac:dyDescent="0.2">
      <c r="C1116" s="207"/>
      <c r="D1116" s="207"/>
      <c r="AA1116" s="251"/>
      <c r="AB1116" s="251"/>
      <c r="AC1116" s="251"/>
      <c r="AD1116" s="251"/>
      <c r="AE1116" s="251"/>
      <c r="AF1116" s="288"/>
      <c r="AG1116" s="289"/>
      <c r="AN1116" s="251"/>
      <c r="AO1116" s="251"/>
      <c r="AP1116" s="251"/>
      <c r="AQ1116" s="251"/>
      <c r="AR1116" s="251"/>
      <c r="AS1116" s="251"/>
      <c r="AT1116" s="251"/>
      <c r="AU1116" s="251"/>
    </row>
    <row r="1117" spans="3:47" ht="12.95" customHeight="1" x14ac:dyDescent="0.2">
      <c r="C1117" s="207"/>
      <c r="D1117" s="207"/>
      <c r="AA1117" s="251"/>
      <c r="AB1117" s="251"/>
      <c r="AC1117" s="251"/>
      <c r="AD1117" s="251"/>
      <c r="AE1117" s="251"/>
      <c r="AF1117" s="288"/>
      <c r="AG1117" s="289"/>
      <c r="AN1117" s="251"/>
      <c r="AO1117" s="251"/>
      <c r="AP1117" s="251"/>
      <c r="AQ1117" s="251"/>
      <c r="AR1117" s="251"/>
      <c r="AS1117" s="251"/>
      <c r="AT1117" s="251"/>
      <c r="AU1117" s="251"/>
    </row>
    <row r="1118" spans="3:47" ht="12.95" customHeight="1" x14ac:dyDescent="0.2">
      <c r="C1118" s="207"/>
      <c r="D1118" s="207"/>
      <c r="AA1118" s="251"/>
      <c r="AB1118" s="251"/>
      <c r="AC1118" s="251"/>
      <c r="AD1118" s="251"/>
      <c r="AE1118" s="251"/>
      <c r="AF1118" s="288"/>
      <c r="AG1118" s="289"/>
      <c r="AN1118" s="251"/>
      <c r="AO1118" s="251"/>
      <c r="AP1118" s="251"/>
      <c r="AQ1118" s="251"/>
      <c r="AR1118" s="251"/>
      <c r="AS1118" s="251"/>
      <c r="AT1118" s="251"/>
      <c r="AU1118" s="251"/>
    </row>
    <row r="1119" spans="3:47" ht="12.95" customHeight="1" x14ac:dyDescent="0.2">
      <c r="C1119" s="207"/>
      <c r="D1119" s="207"/>
      <c r="AA1119" s="251"/>
      <c r="AB1119" s="251"/>
      <c r="AC1119" s="251"/>
      <c r="AD1119" s="251"/>
      <c r="AE1119" s="251"/>
      <c r="AF1119" s="288"/>
      <c r="AG1119" s="289"/>
      <c r="AN1119" s="251"/>
      <c r="AO1119" s="251"/>
      <c r="AP1119" s="251"/>
      <c r="AQ1119" s="251"/>
      <c r="AR1119" s="251"/>
      <c r="AS1119" s="251"/>
      <c r="AT1119" s="251"/>
      <c r="AU1119" s="251"/>
    </row>
    <row r="1120" spans="3:47" ht="12.95" customHeight="1" x14ac:dyDescent="0.2">
      <c r="C1120" s="207"/>
      <c r="D1120" s="207"/>
      <c r="AA1120" s="251"/>
      <c r="AB1120" s="251"/>
      <c r="AC1120" s="251"/>
      <c r="AD1120" s="251"/>
      <c r="AE1120" s="251"/>
      <c r="AF1120" s="288"/>
      <c r="AG1120" s="289"/>
      <c r="AN1120" s="251"/>
      <c r="AO1120" s="251"/>
      <c r="AP1120" s="251"/>
      <c r="AQ1120" s="251"/>
      <c r="AR1120" s="251"/>
      <c r="AS1120" s="251"/>
      <c r="AT1120" s="251"/>
      <c r="AU1120" s="251"/>
    </row>
    <row r="1121" spans="3:47" ht="12.95" customHeight="1" x14ac:dyDescent="0.2">
      <c r="C1121" s="207"/>
      <c r="D1121" s="207"/>
      <c r="AA1121" s="251"/>
      <c r="AB1121" s="251"/>
      <c r="AC1121" s="251"/>
      <c r="AD1121" s="251"/>
      <c r="AE1121" s="251"/>
      <c r="AF1121" s="288"/>
      <c r="AG1121" s="289"/>
      <c r="AN1121" s="251"/>
      <c r="AO1121" s="251"/>
      <c r="AP1121" s="251"/>
      <c r="AQ1121" s="251"/>
      <c r="AR1121" s="251"/>
      <c r="AS1121" s="251"/>
      <c r="AT1121" s="251"/>
      <c r="AU1121" s="251"/>
    </row>
    <row r="1122" spans="3:47" ht="12.95" customHeight="1" x14ac:dyDescent="0.2">
      <c r="C1122" s="207"/>
      <c r="D1122" s="207"/>
      <c r="AA1122" s="251"/>
      <c r="AB1122" s="251"/>
      <c r="AC1122" s="251"/>
      <c r="AD1122" s="251"/>
      <c r="AE1122" s="251"/>
      <c r="AF1122" s="288"/>
      <c r="AG1122" s="289"/>
      <c r="AN1122" s="251"/>
      <c r="AO1122" s="251"/>
      <c r="AP1122" s="251"/>
      <c r="AQ1122" s="251"/>
      <c r="AR1122" s="251"/>
      <c r="AS1122" s="251"/>
      <c r="AT1122" s="251"/>
      <c r="AU1122" s="251"/>
    </row>
    <row r="1123" spans="3:47" ht="12.95" customHeight="1" x14ac:dyDescent="0.2">
      <c r="C1123" s="207"/>
      <c r="D1123" s="207"/>
      <c r="AA1123" s="251"/>
      <c r="AB1123" s="251"/>
      <c r="AC1123" s="251"/>
      <c r="AD1123" s="251"/>
      <c r="AE1123" s="251"/>
      <c r="AF1123" s="288"/>
      <c r="AG1123" s="289"/>
      <c r="AN1123" s="251"/>
      <c r="AO1123" s="251"/>
      <c r="AP1123" s="251"/>
      <c r="AQ1123" s="251"/>
      <c r="AR1123" s="251"/>
      <c r="AS1123" s="251"/>
      <c r="AT1123" s="251"/>
      <c r="AU1123" s="251"/>
    </row>
    <row r="1124" spans="3:47" ht="12.95" customHeight="1" x14ac:dyDescent="0.2">
      <c r="C1124" s="207"/>
      <c r="D1124" s="207"/>
      <c r="AA1124" s="251"/>
      <c r="AB1124" s="251"/>
      <c r="AC1124" s="251"/>
      <c r="AD1124" s="251"/>
      <c r="AE1124" s="251"/>
      <c r="AF1124" s="288"/>
      <c r="AG1124" s="289"/>
      <c r="AN1124" s="251"/>
      <c r="AO1124" s="251"/>
      <c r="AP1124" s="251"/>
      <c r="AQ1124" s="251"/>
      <c r="AR1124" s="251"/>
      <c r="AS1124" s="251"/>
      <c r="AT1124" s="251"/>
      <c r="AU1124" s="251"/>
    </row>
    <row r="1125" spans="3:47" ht="12.95" customHeight="1" x14ac:dyDescent="0.2">
      <c r="C1125" s="207"/>
      <c r="D1125" s="207"/>
      <c r="AA1125" s="251"/>
      <c r="AB1125" s="251"/>
      <c r="AC1125" s="251"/>
      <c r="AD1125" s="251"/>
      <c r="AE1125" s="251"/>
      <c r="AF1125" s="288"/>
      <c r="AG1125" s="289"/>
      <c r="AN1125" s="251"/>
      <c r="AO1125" s="251"/>
      <c r="AP1125" s="251"/>
      <c r="AQ1125" s="251"/>
      <c r="AR1125" s="251"/>
      <c r="AS1125" s="251"/>
      <c r="AT1125" s="251"/>
      <c r="AU1125" s="251"/>
    </row>
    <row r="1126" spans="3:47" ht="12.95" customHeight="1" x14ac:dyDescent="0.2">
      <c r="C1126" s="207"/>
      <c r="D1126" s="207"/>
      <c r="AA1126" s="251"/>
      <c r="AB1126" s="251"/>
      <c r="AC1126" s="251"/>
      <c r="AD1126" s="251"/>
      <c r="AE1126" s="251"/>
      <c r="AF1126" s="288"/>
      <c r="AG1126" s="289"/>
      <c r="AN1126" s="251"/>
      <c r="AO1126" s="251"/>
      <c r="AP1126" s="251"/>
      <c r="AQ1126" s="251"/>
      <c r="AR1126" s="251"/>
      <c r="AS1126" s="251"/>
      <c r="AT1126" s="251"/>
      <c r="AU1126" s="251"/>
    </row>
    <row r="1127" spans="3:47" ht="12.95" customHeight="1" x14ac:dyDescent="0.2">
      <c r="C1127" s="207"/>
      <c r="D1127" s="207"/>
      <c r="AA1127" s="251"/>
      <c r="AB1127" s="251"/>
      <c r="AC1127" s="251"/>
      <c r="AD1127" s="251"/>
      <c r="AE1127" s="251"/>
      <c r="AF1127" s="288"/>
      <c r="AG1127" s="289"/>
      <c r="AN1127" s="251"/>
      <c r="AO1127" s="251"/>
      <c r="AP1127" s="251"/>
      <c r="AQ1127" s="251"/>
      <c r="AR1127" s="251"/>
      <c r="AS1127" s="251"/>
      <c r="AT1127" s="251"/>
      <c r="AU1127" s="251"/>
    </row>
    <row r="1128" spans="3:47" ht="12.95" customHeight="1" x14ac:dyDescent="0.2">
      <c r="C1128" s="207"/>
      <c r="D1128" s="207"/>
      <c r="AA1128" s="251"/>
      <c r="AB1128" s="251"/>
      <c r="AC1128" s="251"/>
      <c r="AD1128" s="251"/>
      <c r="AE1128" s="251"/>
      <c r="AF1128" s="288"/>
      <c r="AG1128" s="289"/>
      <c r="AN1128" s="251"/>
      <c r="AO1128" s="251"/>
      <c r="AP1128" s="251"/>
      <c r="AQ1128" s="251"/>
      <c r="AR1128" s="251"/>
      <c r="AS1128" s="251"/>
      <c r="AT1128" s="251"/>
      <c r="AU1128" s="251"/>
    </row>
    <row r="1129" spans="3:47" ht="12.95" customHeight="1" x14ac:dyDescent="0.2">
      <c r="C1129" s="207"/>
      <c r="D1129" s="207"/>
      <c r="AA1129" s="251"/>
      <c r="AB1129" s="251"/>
      <c r="AC1129" s="251"/>
      <c r="AD1129" s="251"/>
      <c r="AE1129" s="251"/>
      <c r="AF1129" s="288"/>
      <c r="AG1129" s="289"/>
      <c r="AN1129" s="251"/>
      <c r="AO1129" s="251"/>
      <c r="AP1129" s="251"/>
      <c r="AQ1129" s="251"/>
      <c r="AR1129" s="251"/>
      <c r="AS1129" s="251"/>
      <c r="AT1129" s="251"/>
      <c r="AU1129" s="251"/>
    </row>
    <row r="1130" spans="3:47" ht="12.95" customHeight="1" x14ac:dyDescent="0.2">
      <c r="C1130" s="207"/>
      <c r="D1130" s="207"/>
      <c r="AA1130" s="251"/>
      <c r="AB1130" s="251"/>
      <c r="AC1130" s="251"/>
      <c r="AD1130" s="251"/>
      <c r="AE1130" s="251"/>
      <c r="AF1130" s="288"/>
      <c r="AG1130" s="289"/>
      <c r="AN1130" s="251"/>
      <c r="AO1130" s="251"/>
      <c r="AP1130" s="251"/>
      <c r="AQ1130" s="251"/>
      <c r="AR1130" s="251"/>
      <c r="AS1130" s="251"/>
      <c r="AT1130" s="251"/>
      <c r="AU1130" s="251"/>
    </row>
    <row r="1131" spans="3:47" ht="12.95" customHeight="1" x14ac:dyDescent="0.2">
      <c r="C1131" s="207"/>
      <c r="D1131" s="207"/>
      <c r="AA1131" s="251"/>
      <c r="AB1131" s="251"/>
      <c r="AC1131" s="251"/>
      <c r="AD1131" s="251"/>
      <c r="AE1131" s="251"/>
      <c r="AF1131" s="288"/>
      <c r="AG1131" s="289"/>
      <c r="AN1131" s="251"/>
      <c r="AO1131" s="251"/>
      <c r="AP1131" s="251"/>
      <c r="AQ1131" s="251"/>
      <c r="AR1131" s="251"/>
      <c r="AS1131" s="251"/>
      <c r="AT1131" s="251"/>
      <c r="AU1131" s="251"/>
    </row>
    <row r="1132" spans="3:47" ht="12.95" customHeight="1" x14ac:dyDescent="0.2">
      <c r="C1132" s="207"/>
      <c r="D1132" s="207"/>
      <c r="AA1132" s="251"/>
      <c r="AB1132" s="251"/>
      <c r="AC1132" s="251"/>
      <c r="AD1132" s="251"/>
      <c r="AE1132" s="251"/>
      <c r="AF1132" s="288"/>
      <c r="AG1132" s="289"/>
      <c r="AN1132" s="251"/>
      <c r="AO1132" s="251"/>
      <c r="AP1132" s="251"/>
      <c r="AQ1132" s="251"/>
      <c r="AR1132" s="251"/>
      <c r="AS1132" s="251"/>
      <c r="AT1132" s="251"/>
      <c r="AU1132" s="251"/>
    </row>
    <row r="1133" spans="3:47" ht="12.95" customHeight="1" x14ac:dyDescent="0.2">
      <c r="C1133" s="207"/>
      <c r="D1133" s="207"/>
      <c r="AA1133" s="251"/>
      <c r="AB1133" s="251"/>
      <c r="AC1133" s="251"/>
      <c r="AD1133" s="251"/>
      <c r="AE1133" s="251"/>
      <c r="AF1133" s="288"/>
      <c r="AG1133" s="289"/>
      <c r="AN1133" s="251"/>
      <c r="AO1133" s="251"/>
      <c r="AP1133" s="251"/>
      <c r="AQ1133" s="251"/>
      <c r="AR1133" s="251"/>
      <c r="AS1133" s="251"/>
      <c r="AT1133" s="251"/>
      <c r="AU1133" s="251"/>
    </row>
    <row r="1134" spans="3:47" ht="12.95" customHeight="1" x14ac:dyDescent="0.2">
      <c r="C1134" s="207"/>
      <c r="D1134" s="207"/>
      <c r="AA1134" s="251"/>
      <c r="AB1134" s="251"/>
      <c r="AC1134" s="251"/>
      <c r="AD1134" s="251"/>
      <c r="AE1134" s="251"/>
      <c r="AF1134" s="288"/>
      <c r="AG1134" s="289"/>
      <c r="AN1134" s="251"/>
      <c r="AO1134" s="251"/>
      <c r="AP1134" s="251"/>
      <c r="AQ1134" s="251"/>
      <c r="AR1134" s="251"/>
      <c r="AS1134" s="251"/>
      <c r="AT1134" s="251"/>
      <c r="AU1134" s="251"/>
    </row>
    <row r="1135" spans="3:47" ht="12.95" customHeight="1" x14ac:dyDescent="0.2">
      <c r="C1135" s="207"/>
      <c r="D1135" s="207"/>
      <c r="AA1135" s="251"/>
      <c r="AB1135" s="251"/>
      <c r="AC1135" s="251"/>
      <c r="AD1135" s="251"/>
      <c r="AE1135" s="251"/>
      <c r="AF1135" s="288"/>
      <c r="AG1135" s="289"/>
      <c r="AN1135" s="251"/>
      <c r="AO1135" s="251"/>
      <c r="AP1135" s="251"/>
      <c r="AQ1135" s="251"/>
      <c r="AR1135" s="251"/>
      <c r="AS1135" s="251"/>
      <c r="AT1135" s="251"/>
      <c r="AU1135" s="251"/>
    </row>
    <row r="1136" spans="3:47" ht="12.95" customHeight="1" x14ac:dyDescent="0.2">
      <c r="C1136" s="207"/>
      <c r="D1136" s="207"/>
      <c r="AA1136" s="251"/>
      <c r="AB1136" s="251"/>
      <c r="AC1136" s="251"/>
      <c r="AD1136" s="251"/>
      <c r="AE1136" s="251"/>
      <c r="AF1136" s="288"/>
      <c r="AG1136" s="289"/>
      <c r="AN1136" s="251"/>
      <c r="AO1136" s="251"/>
      <c r="AP1136" s="251"/>
      <c r="AQ1136" s="251"/>
      <c r="AR1136" s="251"/>
      <c r="AS1136" s="251"/>
      <c r="AT1136" s="251"/>
      <c r="AU1136" s="251"/>
    </row>
    <row r="1137" spans="3:47" ht="12.95" customHeight="1" x14ac:dyDescent="0.2">
      <c r="C1137" s="207"/>
      <c r="D1137" s="207"/>
      <c r="AA1137" s="251"/>
      <c r="AB1137" s="251"/>
      <c r="AC1137" s="251"/>
      <c r="AD1137" s="251"/>
      <c r="AE1137" s="251"/>
      <c r="AF1137" s="288"/>
      <c r="AG1137" s="289"/>
      <c r="AN1137" s="251"/>
      <c r="AO1137" s="251"/>
      <c r="AP1137" s="251"/>
      <c r="AQ1137" s="251"/>
      <c r="AR1137" s="251"/>
      <c r="AS1137" s="251"/>
      <c r="AT1137" s="251"/>
      <c r="AU1137" s="251"/>
    </row>
    <row r="1138" spans="3:47" ht="12.95" customHeight="1" x14ac:dyDescent="0.2">
      <c r="C1138" s="207"/>
      <c r="D1138" s="207"/>
      <c r="AA1138" s="251"/>
      <c r="AB1138" s="251"/>
      <c r="AC1138" s="251"/>
      <c r="AD1138" s="251"/>
      <c r="AE1138" s="251"/>
      <c r="AF1138" s="288"/>
      <c r="AG1138" s="289"/>
      <c r="AN1138" s="251"/>
      <c r="AO1138" s="251"/>
      <c r="AP1138" s="251"/>
      <c r="AQ1138" s="251"/>
      <c r="AR1138" s="251"/>
      <c r="AS1138" s="251"/>
      <c r="AT1138" s="251"/>
      <c r="AU1138" s="251"/>
    </row>
    <row r="1139" spans="3:47" ht="12.95" customHeight="1" x14ac:dyDescent="0.2">
      <c r="C1139" s="207"/>
      <c r="D1139" s="207"/>
      <c r="AA1139" s="251"/>
      <c r="AB1139" s="251"/>
      <c r="AC1139" s="251"/>
      <c r="AD1139" s="251"/>
      <c r="AE1139" s="251"/>
      <c r="AF1139" s="288"/>
      <c r="AG1139" s="289"/>
      <c r="AN1139" s="251"/>
      <c r="AO1139" s="251"/>
      <c r="AP1139" s="251"/>
      <c r="AQ1139" s="251"/>
      <c r="AR1139" s="251"/>
      <c r="AS1139" s="251"/>
      <c r="AT1139" s="251"/>
      <c r="AU1139" s="251"/>
    </row>
    <row r="1140" spans="3:47" ht="12.95" customHeight="1" x14ac:dyDescent="0.2">
      <c r="C1140" s="207"/>
      <c r="D1140" s="207"/>
      <c r="AA1140" s="251"/>
      <c r="AB1140" s="251"/>
      <c r="AC1140" s="251"/>
      <c r="AD1140" s="251"/>
      <c r="AE1140" s="251"/>
      <c r="AF1140" s="288"/>
      <c r="AG1140" s="289"/>
      <c r="AN1140" s="251"/>
      <c r="AO1140" s="251"/>
      <c r="AP1140" s="251"/>
      <c r="AQ1140" s="251"/>
      <c r="AR1140" s="251"/>
      <c r="AS1140" s="251"/>
      <c r="AT1140" s="251"/>
      <c r="AU1140" s="251"/>
    </row>
    <row r="1141" spans="3:47" ht="12.95" customHeight="1" x14ac:dyDescent="0.2">
      <c r="C1141" s="207"/>
      <c r="D1141" s="207"/>
      <c r="AA1141" s="251"/>
      <c r="AB1141" s="251"/>
      <c r="AC1141" s="251"/>
      <c r="AD1141" s="251"/>
      <c r="AE1141" s="251"/>
      <c r="AF1141" s="288"/>
      <c r="AG1141" s="289"/>
      <c r="AN1141" s="251"/>
      <c r="AO1141" s="251"/>
      <c r="AP1141" s="251"/>
      <c r="AQ1141" s="251"/>
      <c r="AR1141" s="251"/>
      <c r="AS1141" s="251"/>
      <c r="AT1141" s="251"/>
      <c r="AU1141" s="251"/>
    </row>
    <row r="1142" spans="3:47" ht="12.95" customHeight="1" x14ac:dyDescent="0.2">
      <c r="C1142" s="207"/>
      <c r="D1142" s="207"/>
      <c r="AA1142" s="251"/>
      <c r="AB1142" s="251"/>
      <c r="AC1142" s="251"/>
      <c r="AD1142" s="251"/>
      <c r="AE1142" s="251"/>
      <c r="AF1142" s="288"/>
      <c r="AG1142" s="289"/>
      <c r="AN1142" s="251"/>
      <c r="AO1142" s="251"/>
      <c r="AP1142" s="251"/>
      <c r="AQ1142" s="251"/>
      <c r="AR1142" s="251"/>
      <c r="AS1142" s="251"/>
      <c r="AT1142" s="251"/>
      <c r="AU1142" s="251"/>
    </row>
    <row r="1143" spans="3:47" ht="12.95" customHeight="1" x14ac:dyDescent="0.2">
      <c r="C1143" s="207"/>
      <c r="D1143" s="207"/>
      <c r="AA1143" s="251"/>
      <c r="AB1143" s="251"/>
      <c r="AC1143" s="251"/>
      <c r="AD1143" s="251"/>
      <c r="AE1143" s="251"/>
      <c r="AF1143" s="288"/>
      <c r="AG1143" s="289"/>
      <c r="AN1143" s="251"/>
      <c r="AO1143" s="251"/>
      <c r="AP1143" s="251"/>
      <c r="AQ1143" s="251"/>
      <c r="AR1143" s="251"/>
      <c r="AS1143" s="251"/>
      <c r="AT1143" s="251"/>
      <c r="AU1143" s="251"/>
    </row>
    <row r="1144" spans="3:47" ht="12.95" customHeight="1" x14ac:dyDescent="0.2">
      <c r="C1144" s="207"/>
      <c r="D1144" s="207"/>
      <c r="AA1144" s="251"/>
      <c r="AB1144" s="251"/>
      <c r="AC1144" s="251"/>
      <c r="AD1144" s="251"/>
      <c r="AE1144" s="251"/>
      <c r="AF1144" s="288"/>
      <c r="AG1144" s="289"/>
      <c r="AN1144" s="251"/>
      <c r="AO1144" s="251"/>
      <c r="AP1144" s="251"/>
      <c r="AQ1144" s="251"/>
      <c r="AR1144" s="251"/>
      <c r="AS1144" s="251"/>
      <c r="AT1144" s="251"/>
      <c r="AU1144" s="251"/>
    </row>
    <row r="1145" spans="3:47" ht="12.95" customHeight="1" x14ac:dyDescent="0.2">
      <c r="C1145" s="207"/>
      <c r="D1145" s="207"/>
      <c r="AA1145" s="251"/>
      <c r="AB1145" s="251"/>
      <c r="AC1145" s="251"/>
      <c r="AD1145" s="251"/>
      <c r="AE1145" s="251"/>
      <c r="AF1145" s="288"/>
      <c r="AG1145" s="289"/>
      <c r="AN1145" s="251"/>
      <c r="AO1145" s="251"/>
      <c r="AP1145" s="251"/>
      <c r="AQ1145" s="251"/>
      <c r="AR1145" s="251"/>
      <c r="AS1145" s="251"/>
      <c r="AT1145" s="251"/>
      <c r="AU1145" s="251"/>
    </row>
    <row r="1146" spans="3:47" ht="12.95" customHeight="1" x14ac:dyDescent="0.2">
      <c r="C1146" s="207"/>
      <c r="D1146" s="207"/>
      <c r="AA1146" s="251"/>
      <c r="AB1146" s="251"/>
      <c r="AC1146" s="251"/>
      <c r="AD1146" s="251"/>
      <c r="AE1146" s="251"/>
      <c r="AF1146" s="288"/>
      <c r="AG1146" s="289"/>
      <c r="AN1146" s="251"/>
      <c r="AO1146" s="251"/>
      <c r="AP1146" s="251"/>
      <c r="AQ1146" s="251"/>
      <c r="AR1146" s="251"/>
      <c r="AS1146" s="251"/>
      <c r="AT1146" s="251"/>
      <c r="AU1146" s="251"/>
    </row>
    <row r="1147" spans="3:47" ht="12.95" customHeight="1" x14ac:dyDescent="0.2">
      <c r="C1147" s="207"/>
      <c r="D1147" s="207"/>
      <c r="AA1147" s="251"/>
      <c r="AB1147" s="251"/>
      <c r="AC1147" s="251"/>
      <c r="AD1147" s="251"/>
      <c r="AE1147" s="251"/>
      <c r="AF1147" s="288"/>
      <c r="AG1147" s="289"/>
      <c r="AN1147" s="251"/>
      <c r="AO1147" s="251"/>
      <c r="AP1147" s="251"/>
      <c r="AQ1147" s="251"/>
      <c r="AR1147" s="251"/>
      <c r="AS1147" s="251"/>
      <c r="AT1147" s="251"/>
      <c r="AU1147" s="251"/>
    </row>
    <row r="1148" spans="3:47" ht="12.95" customHeight="1" x14ac:dyDescent="0.2">
      <c r="C1148" s="207"/>
      <c r="D1148" s="207"/>
      <c r="AA1148" s="251"/>
      <c r="AB1148" s="251"/>
      <c r="AC1148" s="251"/>
      <c r="AD1148" s="251"/>
      <c r="AE1148" s="251"/>
      <c r="AF1148" s="288"/>
      <c r="AG1148" s="289"/>
      <c r="AN1148" s="251"/>
      <c r="AO1148" s="251"/>
      <c r="AP1148" s="251"/>
      <c r="AQ1148" s="251"/>
      <c r="AR1148" s="251"/>
      <c r="AS1148" s="251"/>
      <c r="AT1148" s="251"/>
      <c r="AU1148" s="251"/>
    </row>
    <row r="1149" spans="3:47" ht="12.95" customHeight="1" x14ac:dyDescent="0.2">
      <c r="C1149" s="207"/>
      <c r="D1149" s="207"/>
      <c r="AA1149" s="251"/>
      <c r="AB1149" s="251"/>
      <c r="AC1149" s="251"/>
      <c r="AD1149" s="251"/>
      <c r="AE1149" s="251"/>
      <c r="AF1149" s="288"/>
      <c r="AG1149" s="289"/>
      <c r="AN1149" s="251"/>
      <c r="AO1149" s="251"/>
      <c r="AP1149" s="251"/>
      <c r="AQ1149" s="251"/>
      <c r="AR1149" s="251"/>
      <c r="AS1149" s="251"/>
      <c r="AT1149" s="251"/>
      <c r="AU1149" s="251"/>
    </row>
    <row r="1150" spans="3:47" ht="12.95" customHeight="1" x14ac:dyDescent="0.2">
      <c r="C1150" s="207"/>
      <c r="D1150" s="207"/>
      <c r="AA1150" s="251"/>
      <c r="AB1150" s="251"/>
      <c r="AC1150" s="251"/>
      <c r="AD1150" s="251"/>
      <c r="AE1150" s="251"/>
      <c r="AF1150" s="288"/>
      <c r="AG1150" s="289"/>
      <c r="AN1150" s="251"/>
      <c r="AO1150" s="251"/>
      <c r="AP1150" s="251"/>
      <c r="AQ1150" s="251"/>
      <c r="AR1150" s="251"/>
      <c r="AS1150" s="251"/>
      <c r="AT1150" s="251"/>
      <c r="AU1150" s="251"/>
    </row>
    <row r="1151" spans="3:47" ht="12.95" customHeight="1" x14ac:dyDescent="0.2">
      <c r="C1151" s="207"/>
      <c r="D1151" s="207"/>
      <c r="AA1151" s="251"/>
      <c r="AB1151" s="251"/>
      <c r="AC1151" s="251"/>
      <c r="AD1151" s="251"/>
      <c r="AE1151" s="251"/>
      <c r="AF1151" s="288"/>
      <c r="AG1151" s="289"/>
      <c r="AN1151" s="251"/>
      <c r="AO1151" s="251"/>
      <c r="AP1151" s="251"/>
      <c r="AQ1151" s="251"/>
      <c r="AR1151" s="251"/>
      <c r="AS1151" s="251"/>
      <c r="AT1151" s="251"/>
      <c r="AU1151" s="251"/>
    </row>
    <row r="1152" spans="3:47" ht="12.95" customHeight="1" x14ac:dyDescent="0.2">
      <c r="C1152" s="207"/>
      <c r="D1152" s="207"/>
      <c r="AA1152" s="251"/>
      <c r="AB1152" s="251"/>
      <c r="AC1152" s="251"/>
      <c r="AD1152" s="251"/>
      <c r="AE1152" s="251"/>
      <c r="AF1152" s="288"/>
      <c r="AG1152" s="289"/>
      <c r="AN1152" s="251"/>
      <c r="AO1152" s="251"/>
      <c r="AP1152" s="251"/>
      <c r="AQ1152" s="251"/>
      <c r="AR1152" s="251"/>
      <c r="AS1152" s="251"/>
      <c r="AT1152" s="251"/>
      <c r="AU1152" s="251"/>
    </row>
    <row r="1153" spans="3:48" ht="12.95" customHeight="1" x14ac:dyDescent="0.2">
      <c r="C1153" s="207"/>
      <c r="D1153" s="207"/>
      <c r="AA1153" s="251"/>
      <c r="AB1153" s="251"/>
      <c r="AC1153" s="251"/>
      <c r="AD1153" s="251"/>
      <c r="AE1153" s="251"/>
      <c r="AF1153" s="288"/>
      <c r="AG1153" s="289"/>
      <c r="AN1153" s="251"/>
      <c r="AO1153" s="251"/>
      <c r="AP1153" s="251"/>
      <c r="AQ1153" s="251"/>
      <c r="AR1153" s="251"/>
      <c r="AS1153" s="251"/>
      <c r="AT1153" s="251"/>
      <c r="AU1153" s="251"/>
    </row>
    <row r="1154" spans="3:48" ht="12.95" customHeight="1" x14ac:dyDescent="0.2">
      <c r="C1154" s="207"/>
      <c r="D1154" s="207"/>
      <c r="AA1154" s="251"/>
      <c r="AB1154" s="251"/>
      <c r="AC1154" s="251"/>
      <c r="AD1154" s="251"/>
      <c r="AE1154" s="251"/>
      <c r="AF1154" s="288"/>
      <c r="AG1154" s="289"/>
      <c r="AN1154" s="251"/>
      <c r="AO1154" s="251"/>
      <c r="AP1154" s="251"/>
      <c r="AQ1154" s="251"/>
      <c r="AR1154" s="251"/>
      <c r="AS1154" s="251"/>
      <c r="AT1154" s="251"/>
      <c r="AU1154" s="251"/>
      <c r="AV1154" s="251"/>
    </row>
    <row r="1155" spans="3:48" ht="12.95" customHeight="1" x14ac:dyDescent="0.2">
      <c r="C1155" s="207"/>
      <c r="D1155" s="207"/>
      <c r="AA1155" s="251"/>
      <c r="AB1155" s="251"/>
      <c r="AC1155" s="251"/>
      <c r="AD1155" s="251"/>
      <c r="AE1155" s="251"/>
      <c r="AF1155" s="288"/>
      <c r="AG1155" s="289"/>
      <c r="AN1155" s="251"/>
      <c r="AO1155" s="251"/>
      <c r="AP1155" s="251"/>
      <c r="AQ1155" s="251"/>
      <c r="AR1155" s="251"/>
      <c r="AS1155" s="251"/>
      <c r="AT1155" s="251"/>
      <c r="AU1155" s="251"/>
    </row>
    <row r="1156" spans="3:48" ht="12.95" customHeight="1" x14ac:dyDescent="0.2">
      <c r="C1156" s="207"/>
      <c r="D1156" s="207"/>
      <c r="AA1156" s="251"/>
      <c r="AB1156" s="251"/>
      <c r="AC1156" s="251"/>
      <c r="AD1156" s="251"/>
      <c r="AE1156" s="251"/>
      <c r="AF1156" s="288"/>
      <c r="AG1156" s="289"/>
      <c r="AN1156" s="251"/>
      <c r="AO1156" s="251"/>
      <c r="AP1156" s="251"/>
      <c r="AQ1156" s="251"/>
      <c r="AR1156" s="251"/>
      <c r="AS1156" s="251"/>
      <c r="AT1156" s="251"/>
      <c r="AU1156" s="251"/>
    </row>
    <row r="1157" spans="3:48" ht="12.95" customHeight="1" x14ac:dyDescent="0.2">
      <c r="C1157" s="207"/>
      <c r="D1157" s="207"/>
      <c r="AA1157" s="251"/>
      <c r="AB1157" s="251"/>
      <c r="AC1157" s="251"/>
      <c r="AD1157" s="251"/>
      <c r="AE1157" s="251"/>
      <c r="AF1157" s="288"/>
      <c r="AG1157" s="289"/>
      <c r="AN1157" s="251"/>
      <c r="AO1157" s="251"/>
      <c r="AP1157" s="251"/>
      <c r="AQ1157" s="251"/>
      <c r="AR1157" s="251"/>
      <c r="AS1157" s="251"/>
      <c r="AT1157" s="251"/>
      <c r="AU1157" s="251"/>
    </row>
    <row r="1158" spans="3:48" ht="12.95" customHeight="1" x14ac:dyDescent="0.2">
      <c r="C1158" s="207"/>
      <c r="D1158" s="207"/>
      <c r="AA1158" s="251"/>
      <c r="AB1158" s="251"/>
      <c r="AC1158" s="251"/>
      <c r="AD1158" s="251"/>
      <c r="AE1158" s="251"/>
      <c r="AF1158" s="288"/>
      <c r="AG1158" s="289"/>
      <c r="AN1158" s="251"/>
      <c r="AO1158" s="251"/>
      <c r="AP1158" s="251"/>
      <c r="AQ1158" s="251"/>
      <c r="AR1158" s="251"/>
      <c r="AS1158" s="251"/>
      <c r="AT1158" s="251"/>
      <c r="AU1158" s="251"/>
    </row>
    <row r="1159" spans="3:48" ht="12.95" customHeight="1" x14ac:dyDescent="0.2">
      <c r="C1159" s="207"/>
      <c r="D1159" s="207"/>
      <c r="AA1159" s="251"/>
      <c r="AB1159" s="251"/>
      <c r="AC1159" s="251"/>
      <c r="AD1159" s="251"/>
      <c r="AE1159" s="251"/>
      <c r="AF1159" s="288"/>
      <c r="AG1159" s="289"/>
      <c r="AN1159" s="251"/>
      <c r="AO1159" s="251"/>
      <c r="AP1159" s="251"/>
      <c r="AQ1159" s="251"/>
      <c r="AR1159" s="251"/>
      <c r="AS1159" s="251"/>
      <c r="AT1159" s="251"/>
      <c r="AU1159" s="251"/>
    </row>
    <row r="1160" spans="3:48" ht="12.95" customHeight="1" x14ac:dyDescent="0.2">
      <c r="C1160" s="207"/>
      <c r="D1160" s="207"/>
      <c r="AA1160" s="251"/>
      <c r="AB1160" s="251"/>
      <c r="AC1160" s="251"/>
      <c r="AD1160" s="251"/>
      <c r="AE1160" s="251"/>
      <c r="AF1160" s="288"/>
      <c r="AG1160" s="289"/>
      <c r="AN1160" s="251"/>
      <c r="AO1160" s="251"/>
      <c r="AP1160" s="251"/>
      <c r="AQ1160" s="251"/>
      <c r="AR1160" s="251"/>
      <c r="AS1160" s="251"/>
      <c r="AT1160" s="251"/>
      <c r="AU1160" s="251"/>
    </row>
    <row r="1161" spans="3:48" ht="12.95" customHeight="1" x14ac:dyDescent="0.2">
      <c r="C1161" s="207"/>
      <c r="D1161" s="207"/>
      <c r="AA1161" s="251"/>
      <c r="AB1161" s="251"/>
      <c r="AC1161" s="251"/>
      <c r="AD1161" s="251"/>
      <c r="AE1161" s="251"/>
      <c r="AF1161" s="288"/>
      <c r="AG1161" s="289"/>
      <c r="AN1161" s="251"/>
      <c r="AO1161" s="251"/>
      <c r="AP1161" s="251"/>
      <c r="AQ1161" s="251"/>
      <c r="AR1161" s="251"/>
      <c r="AS1161" s="251"/>
      <c r="AT1161" s="251"/>
      <c r="AU1161" s="251"/>
    </row>
    <row r="1162" spans="3:48" ht="12.95" customHeight="1" x14ac:dyDescent="0.2">
      <c r="C1162" s="207"/>
      <c r="D1162" s="207"/>
      <c r="AA1162" s="251"/>
      <c r="AB1162" s="251"/>
      <c r="AC1162" s="251"/>
      <c r="AD1162" s="251"/>
      <c r="AE1162" s="251"/>
      <c r="AF1162" s="288"/>
      <c r="AG1162" s="289"/>
      <c r="AN1162" s="251"/>
      <c r="AO1162" s="251"/>
      <c r="AP1162" s="251"/>
      <c r="AQ1162" s="251"/>
      <c r="AR1162" s="251"/>
      <c r="AS1162" s="251"/>
      <c r="AT1162" s="251"/>
      <c r="AU1162" s="251"/>
    </row>
    <row r="1163" spans="3:48" ht="12.95" customHeight="1" x14ac:dyDescent="0.2">
      <c r="C1163" s="207"/>
      <c r="D1163" s="207"/>
      <c r="AA1163" s="251"/>
      <c r="AB1163" s="251"/>
      <c r="AC1163" s="251"/>
      <c r="AD1163" s="251"/>
      <c r="AE1163" s="251"/>
      <c r="AF1163" s="288"/>
      <c r="AG1163" s="289"/>
      <c r="AN1163" s="251"/>
      <c r="AO1163" s="251"/>
      <c r="AP1163" s="251"/>
      <c r="AQ1163" s="251"/>
      <c r="AR1163" s="251"/>
      <c r="AS1163" s="251"/>
      <c r="AT1163" s="251"/>
      <c r="AU1163" s="251"/>
    </row>
    <row r="1164" spans="3:48" ht="12.95" customHeight="1" x14ac:dyDescent="0.2">
      <c r="C1164" s="207"/>
      <c r="D1164" s="207"/>
      <c r="AA1164" s="251"/>
      <c r="AB1164" s="251"/>
      <c r="AC1164" s="251"/>
      <c r="AD1164" s="251"/>
      <c r="AE1164" s="251"/>
      <c r="AF1164" s="288"/>
      <c r="AG1164" s="289"/>
      <c r="AN1164" s="251"/>
      <c r="AO1164" s="251"/>
      <c r="AP1164" s="251"/>
      <c r="AQ1164" s="251"/>
      <c r="AR1164" s="251"/>
      <c r="AS1164" s="251"/>
      <c r="AT1164" s="251"/>
      <c r="AU1164" s="251"/>
    </row>
    <row r="1165" spans="3:48" ht="12.95" customHeight="1" x14ac:dyDescent="0.2">
      <c r="C1165" s="207"/>
      <c r="D1165" s="207"/>
      <c r="AA1165" s="251"/>
      <c r="AB1165" s="251"/>
      <c r="AC1165" s="251"/>
      <c r="AD1165" s="251"/>
      <c r="AE1165" s="251"/>
      <c r="AF1165" s="288"/>
      <c r="AG1165" s="289"/>
      <c r="AN1165" s="251"/>
      <c r="AO1165" s="251"/>
      <c r="AP1165" s="251"/>
      <c r="AQ1165" s="251"/>
      <c r="AR1165" s="251"/>
      <c r="AS1165" s="251"/>
      <c r="AT1165" s="251"/>
      <c r="AU1165" s="251"/>
    </row>
    <row r="1166" spans="3:48" ht="12.95" customHeight="1" x14ac:dyDescent="0.2">
      <c r="C1166" s="207"/>
      <c r="D1166" s="207"/>
      <c r="AA1166" s="251"/>
      <c r="AB1166" s="251"/>
      <c r="AC1166" s="251"/>
      <c r="AD1166" s="251"/>
      <c r="AE1166" s="251"/>
      <c r="AF1166" s="288"/>
      <c r="AG1166" s="289"/>
      <c r="AN1166" s="251"/>
      <c r="AO1166" s="251"/>
      <c r="AP1166" s="251"/>
      <c r="AQ1166" s="251"/>
      <c r="AR1166" s="251"/>
      <c r="AS1166" s="251"/>
      <c r="AT1166" s="251"/>
      <c r="AU1166" s="251"/>
    </row>
    <row r="1167" spans="3:48" ht="12.95" customHeight="1" x14ac:dyDescent="0.2">
      <c r="C1167" s="207"/>
      <c r="D1167" s="207"/>
      <c r="AA1167" s="251"/>
      <c r="AB1167" s="251"/>
      <c r="AC1167" s="251"/>
      <c r="AD1167" s="251"/>
      <c r="AE1167" s="251"/>
      <c r="AF1167" s="288"/>
      <c r="AG1167" s="289"/>
      <c r="AN1167" s="251"/>
      <c r="AO1167" s="251"/>
      <c r="AP1167" s="251"/>
      <c r="AQ1167" s="251"/>
      <c r="AR1167" s="251"/>
      <c r="AS1167" s="251"/>
      <c r="AT1167" s="251"/>
      <c r="AU1167" s="251"/>
    </row>
    <row r="1168" spans="3:48" ht="12.95" customHeight="1" x14ac:dyDescent="0.2">
      <c r="C1168" s="207"/>
      <c r="D1168" s="207"/>
      <c r="AA1168" s="251"/>
      <c r="AB1168" s="251"/>
      <c r="AC1168" s="251"/>
      <c r="AD1168" s="251"/>
      <c r="AE1168" s="251"/>
      <c r="AF1168" s="288"/>
      <c r="AG1168" s="289"/>
      <c r="AN1168" s="251"/>
      <c r="AO1168" s="251"/>
      <c r="AP1168" s="251"/>
      <c r="AQ1168" s="251"/>
      <c r="AR1168" s="251"/>
      <c r="AS1168" s="251"/>
      <c r="AT1168" s="251"/>
      <c r="AU1168" s="251"/>
    </row>
    <row r="1169" spans="3:64" ht="12.95" customHeight="1" x14ac:dyDescent="0.2">
      <c r="C1169" s="207"/>
      <c r="D1169" s="207"/>
      <c r="AA1169" s="251"/>
      <c r="AB1169" s="251"/>
      <c r="AC1169" s="251"/>
      <c r="AD1169" s="251"/>
      <c r="AE1169" s="251"/>
      <c r="AF1169" s="288"/>
      <c r="AG1169" s="289"/>
      <c r="AN1169" s="251"/>
      <c r="AO1169" s="251"/>
      <c r="AP1169" s="251"/>
      <c r="AQ1169" s="251"/>
      <c r="AR1169" s="251"/>
      <c r="AS1169" s="251"/>
      <c r="AT1169" s="251"/>
      <c r="AU1169" s="251"/>
    </row>
    <row r="1170" spans="3:64" ht="12.95" customHeight="1" x14ac:dyDescent="0.2">
      <c r="C1170" s="207"/>
      <c r="D1170" s="207"/>
      <c r="AA1170" s="251"/>
      <c r="AB1170" s="251"/>
      <c r="AC1170" s="251"/>
      <c r="AD1170" s="251"/>
      <c r="AE1170" s="251"/>
      <c r="AF1170" s="288"/>
      <c r="AG1170" s="289"/>
      <c r="AN1170" s="251"/>
      <c r="AO1170" s="251"/>
      <c r="AP1170" s="251"/>
      <c r="AQ1170" s="251"/>
      <c r="AR1170" s="251"/>
      <c r="AS1170" s="251"/>
      <c r="AT1170" s="251"/>
      <c r="AU1170" s="251"/>
    </row>
    <row r="1171" spans="3:64" ht="12.95" customHeight="1" x14ac:dyDescent="0.2">
      <c r="C1171" s="207"/>
      <c r="D1171" s="207"/>
      <c r="AA1171" s="251"/>
      <c r="AB1171" s="251"/>
      <c r="AC1171" s="251"/>
      <c r="AD1171" s="251"/>
      <c r="AE1171" s="251"/>
      <c r="AF1171" s="288"/>
      <c r="AG1171" s="289"/>
      <c r="AN1171" s="251"/>
      <c r="AO1171" s="251"/>
      <c r="AP1171" s="251"/>
      <c r="AQ1171" s="251"/>
      <c r="AR1171" s="251"/>
      <c r="AS1171" s="251"/>
      <c r="AT1171" s="251"/>
      <c r="AU1171" s="251"/>
    </row>
    <row r="1172" spans="3:64" ht="12.95" customHeight="1" x14ac:dyDescent="0.2">
      <c r="C1172" s="207"/>
      <c r="D1172" s="207"/>
      <c r="AA1172" s="251"/>
      <c r="AB1172" s="251"/>
      <c r="AC1172" s="251"/>
      <c r="AD1172" s="251"/>
      <c r="AE1172" s="251"/>
      <c r="AF1172" s="288"/>
      <c r="AG1172" s="289"/>
      <c r="AN1172" s="251"/>
      <c r="AO1172" s="251"/>
      <c r="AP1172" s="251"/>
      <c r="AQ1172" s="251"/>
      <c r="AR1172" s="251"/>
      <c r="AS1172" s="251"/>
      <c r="AT1172" s="251"/>
      <c r="AU1172" s="251"/>
    </row>
    <row r="1173" spans="3:64" ht="12.95" customHeight="1" x14ac:dyDescent="0.2">
      <c r="C1173" s="207"/>
      <c r="D1173" s="207"/>
      <c r="AA1173" s="251"/>
      <c r="AB1173" s="251"/>
      <c r="AC1173" s="251"/>
      <c r="AD1173" s="251"/>
      <c r="AE1173" s="251"/>
      <c r="AF1173" s="288"/>
      <c r="AG1173" s="289"/>
      <c r="AN1173" s="251"/>
      <c r="AO1173" s="251"/>
      <c r="AP1173" s="251"/>
      <c r="AQ1173" s="251"/>
      <c r="AR1173" s="251"/>
      <c r="AS1173" s="251"/>
      <c r="AT1173" s="251"/>
      <c r="AU1173" s="251"/>
    </row>
    <row r="1174" spans="3:64" ht="12.95" customHeight="1" x14ac:dyDescent="0.2">
      <c r="C1174" s="207"/>
      <c r="D1174" s="207"/>
      <c r="AA1174" s="251"/>
      <c r="AB1174" s="251"/>
      <c r="AC1174" s="251"/>
      <c r="AD1174" s="251"/>
      <c r="AE1174" s="251"/>
      <c r="AF1174" s="288"/>
      <c r="AG1174" s="289"/>
      <c r="AN1174" s="251"/>
      <c r="AO1174" s="251"/>
      <c r="AP1174" s="251"/>
      <c r="AQ1174" s="251"/>
      <c r="AR1174" s="251"/>
      <c r="AS1174" s="251"/>
      <c r="AT1174" s="251"/>
      <c r="AU1174" s="251"/>
      <c r="AV1174" s="251"/>
      <c r="AW1174" s="251"/>
      <c r="AX1174" s="251"/>
      <c r="AY1174" s="251"/>
      <c r="AZ1174" s="251"/>
      <c r="BA1174" s="251"/>
      <c r="BB1174" s="251"/>
      <c r="BC1174" s="251"/>
      <c r="BD1174" s="251"/>
      <c r="BE1174" s="251"/>
      <c r="BF1174" s="251"/>
      <c r="BG1174" s="251"/>
      <c r="BH1174" s="251"/>
      <c r="BI1174" s="251"/>
      <c r="BJ1174" s="251"/>
      <c r="BK1174" s="251"/>
      <c r="BL1174" s="251"/>
    </row>
    <row r="1175" spans="3:64" ht="12.95" customHeight="1" x14ac:dyDescent="0.2">
      <c r="C1175" s="207"/>
      <c r="D1175" s="207"/>
      <c r="AA1175" s="251"/>
      <c r="AB1175" s="251"/>
      <c r="AC1175" s="251"/>
      <c r="AD1175" s="251"/>
      <c r="AE1175" s="251"/>
      <c r="AF1175" s="288"/>
      <c r="AG1175" s="289"/>
      <c r="AN1175" s="251"/>
      <c r="AO1175" s="251"/>
      <c r="AP1175" s="251"/>
      <c r="AQ1175" s="251"/>
      <c r="AR1175" s="251"/>
      <c r="AS1175" s="251"/>
      <c r="AT1175" s="251"/>
      <c r="AU1175" s="251"/>
    </row>
    <row r="1176" spans="3:64" ht="12.95" customHeight="1" x14ac:dyDescent="0.2">
      <c r="C1176" s="207"/>
      <c r="D1176" s="207"/>
      <c r="AA1176" s="251"/>
      <c r="AB1176" s="251"/>
      <c r="AC1176" s="251"/>
      <c r="AD1176" s="251"/>
      <c r="AE1176" s="251"/>
      <c r="AF1176" s="288"/>
      <c r="AG1176" s="289"/>
      <c r="AN1176" s="251"/>
      <c r="AO1176" s="251"/>
      <c r="AP1176" s="251"/>
      <c r="AQ1176" s="251"/>
      <c r="AR1176" s="251"/>
      <c r="AS1176" s="251"/>
      <c r="AT1176" s="251"/>
      <c r="AU1176" s="251"/>
    </row>
    <row r="1177" spans="3:64" ht="12.95" customHeight="1" x14ac:dyDescent="0.2">
      <c r="C1177" s="207"/>
      <c r="D1177" s="207"/>
      <c r="AA1177" s="251"/>
      <c r="AB1177" s="251"/>
      <c r="AC1177" s="251"/>
      <c r="AD1177" s="251"/>
      <c r="AE1177" s="251"/>
      <c r="AF1177" s="288"/>
      <c r="AG1177" s="289"/>
      <c r="AN1177" s="251"/>
      <c r="AO1177" s="251"/>
      <c r="AP1177" s="251"/>
      <c r="AQ1177" s="251"/>
      <c r="AR1177" s="251"/>
      <c r="AS1177" s="251"/>
      <c r="AT1177" s="251"/>
      <c r="AU1177" s="251"/>
    </row>
    <row r="1178" spans="3:64" ht="12.95" customHeight="1" x14ac:dyDescent="0.2">
      <c r="C1178" s="207"/>
      <c r="D1178" s="207"/>
      <c r="AA1178" s="251"/>
      <c r="AB1178" s="251"/>
      <c r="AC1178" s="251"/>
      <c r="AD1178" s="251"/>
      <c r="AE1178" s="251"/>
      <c r="AF1178" s="288"/>
      <c r="AG1178" s="289"/>
      <c r="AN1178" s="251"/>
      <c r="AO1178" s="251"/>
      <c r="AP1178" s="251"/>
      <c r="AQ1178" s="251"/>
      <c r="AR1178" s="251"/>
      <c r="AS1178" s="251"/>
      <c r="AT1178" s="251"/>
      <c r="AU1178" s="251"/>
    </row>
    <row r="1179" spans="3:64" ht="12.95" customHeight="1" x14ac:dyDescent="0.2">
      <c r="C1179" s="207"/>
      <c r="D1179" s="207"/>
      <c r="AA1179" s="251"/>
      <c r="AB1179" s="251"/>
      <c r="AC1179" s="251"/>
      <c r="AD1179" s="251"/>
      <c r="AE1179" s="251"/>
      <c r="AF1179" s="288"/>
      <c r="AG1179" s="289"/>
      <c r="AN1179" s="251"/>
      <c r="AO1179" s="251"/>
      <c r="AP1179" s="251"/>
      <c r="AQ1179" s="251"/>
      <c r="AR1179" s="251"/>
      <c r="AS1179" s="251"/>
      <c r="AT1179" s="251"/>
      <c r="AU1179" s="251"/>
    </row>
    <row r="1180" spans="3:64" ht="12.95" customHeight="1" x14ac:dyDescent="0.2">
      <c r="C1180" s="207"/>
      <c r="D1180" s="207"/>
      <c r="AA1180" s="251"/>
      <c r="AB1180" s="251"/>
      <c r="AC1180" s="251"/>
      <c r="AD1180" s="251"/>
      <c r="AE1180" s="251"/>
      <c r="AF1180" s="288"/>
      <c r="AG1180" s="289"/>
      <c r="AN1180" s="251"/>
      <c r="AO1180" s="251"/>
      <c r="AP1180" s="251"/>
      <c r="AQ1180" s="251"/>
      <c r="AR1180" s="251"/>
      <c r="AS1180" s="251"/>
      <c r="AT1180" s="251"/>
      <c r="AU1180" s="251"/>
    </row>
    <row r="1181" spans="3:64" ht="12.95" customHeight="1" x14ac:dyDescent="0.2">
      <c r="C1181" s="207"/>
      <c r="D1181" s="207"/>
      <c r="AA1181" s="251"/>
      <c r="AB1181" s="251"/>
      <c r="AC1181" s="251"/>
      <c r="AD1181" s="251"/>
      <c r="AE1181" s="251"/>
      <c r="AF1181" s="288"/>
      <c r="AG1181" s="289"/>
      <c r="AN1181" s="251"/>
      <c r="AO1181" s="251"/>
      <c r="AP1181" s="251"/>
      <c r="AQ1181" s="251"/>
      <c r="AR1181" s="251"/>
      <c r="AS1181" s="251"/>
      <c r="AT1181" s="251"/>
      <c r="AU1181" s="251"/>
    </row>
    <row r="1182" spans="3:64" ht="12.95" customHeight="1" x14ac:dyDescent="0.2">
      <c r="C1182" s="207"/>
      <c r="D1182" s="207"/>
      <c r="AA1182" s="251"/>
      <c r="AB1182" s="251"/>
      <c r="AC1182" s="251"/>
      <c r="AD1182" s="251"/>
      <c r="AE1182" s="251"/>
      <c r="AF1182" s="288"/>
      <c r="AG1182" s="289"/>
      <c r="AN1182" s="251"/>
      <c r="AO1182" s="251"/>
      <c r="AP1182" s="251"/>
      <c r="AQ1182" s="251"/>
      <c r="AR1182" s="251"/>
      <c r="AS1182" s="251"/>
      <c r="AT1182" s="251"/>
      <c r="AU1182" s="251"/>
    </row>
    <row r="1183" spans="3:64" ht="12.95" customHeight="1" x14ac:dyDescent="0.2">
      <c r="C1183" s="207"/>
      <c r="D1183" s="207"/>
      <c r="AA1183" s="251"/>
      <c r="AB1183" s="251"/>
      <c r="AC1183" s="251"/>
      <c r="AD1183" s="251"/>
      <c r="AE1183" s="251"/>
      <c r="AF1183" s="288"/>
      <c r="AG1183" s="289"/>
      <c r="AN1183" s="251"/>
      <c r="AO1183" s="251"/>
      <c r="AP1183" s="251"/>
      <c r="AQ1183" s="251"/>
      <c r="AR1183" s="251"/>
      <c r="AS1183" s="251"/>
      <c r="AT1183" s="251"/>
      <c r="AU1183" s="251"/>
    </row>
    <row r="1184" spans="3:64" ht="12.95" customHeight="1" x14ac:dyDescent="0.2">
      <c r="C1184" s="207"/>
      <c r="D1184" s="207"/>
      <c r="AA1184" s="251"/>
      <c r="AB1184" s="251"/>
      <c r="AC1184" s="251"/>
      <c r="AD1184" s="251"/>
      <c r="AE1184" s="251"/>
      <c r="AF1184" s="288"/>
      <c r="AG1184" s="289"/>
      <c r="AN1184" s="251"/>
      <c r="AO1184" s="251"/>
      <c r="AP1184" s="251"/>
      <c r="AQ1184" s="251"/>
      <c r="AR1184" s="251"/>
      <c r="AS1184" s="251"/>
      <c r="AT1184" s="251"/>
      <c r="AU1184" s="251"/>
    </row>
    <row r="1185" spans="3:48" ht="12.95" customHeight="1" x14ac:dyDescent="0.2">
      <c r="C1185" s="207"/>
      <c r="D1185" s="207"/>
      <c r="AA1185" s="251"/>
      <c r="AB1185" s="251"/>
      <c r="AC1185" s="251"/>
      <c r="AD1185" s="251"/>
      <c r="AE1185" s="251"/>
      <c r="AF1185" s="288"/>
      <c r="AG1185" s="289"/>
      <c r="AN1185" s="251"/>
      <c r="AO1185" s="251"/>
      <c r="AP1185" s="251"/>
      <c r="AQ1185" s="251"/>
      <c r="AR1185" s="251"/>
      <c r="AS1185" s="251"/>
      <c r="AT1185" s="251"/>
      <c r="AU1185" s="251"/>
    </row>
    <row r="1186" spans="3:48" ht="12.95" customHeight="1" x14ac:dyDescent="0.2">
      <c r="C1186" s="207"/>
      <c r="D1186" s="207"/>
      <c r="AA1186" s="251"/>
      <c r="AB1186" s="251"/>
      <c r="AC1186" s="251"/>
      <c r="AD1186" s="251"/>
      <c r="AE1186" s="251"/>
      <c r="AF1186" s="288"/>
      <c r="AG1186" s="289"/>
      <c r="AN1186" s="251"/>
      <c r="AO1186" s="251"/>
      <c r="AP1186" s="251"/>
      <c r="AQ1186" s="251"/>
      <c r="AR1186" s="251"/>
      <c r="AS1186" s="251"/>
      <c r="AT1186" s="251"/>
      <c r="AU1186" s="251"/>
    </row>
    <row r="1187" spans="3:48" ht="12.95" customHeight="1" x14ac:dyDescent="0.2">
      <c r="C1187" s="207"/>
      <c r="D1187" s="207"/>
      <c r="AA1187" s="251"/>
      <c r="AB1187" s="251"/>
      <c r="AC1187" s="251"/>
      <c r="AD1187" s="251"/>
      <c r="AE1187" s="251"/>
      <c r="AF1187" s="288"/>
      <c r="AG1187" s="289"/>
      <c r="AN1187" s="251"/>
      <c r="AO1187" s="251"/>
      <c r="AP1187" s="251"/>
      <c r="AQ1187" s="251"/>
      <c r="AR1187" s="251"/>
      <c r="AS1187" s="251"/>
      <c r="AT1187" s="251"/>
      <c r="AU1187" s="251"/>
      <c r="AV1187" s="251"/>
    </row>
    <row r="1188" spans="3:48" ht="12.95" customHeight="1" x14ac:dyDescent="0.2">
      <c r="C1188" s="207"/>
      <c r="D1188" s="207"/>
      <c r="AA1188" s="251"/>
      <c r="AB1188" s="251"/>
      <c r="AC1188" s="251"/>
      <c r="AD1188" s="251"/>
      <c r="AE1188" s="251"/>
      <c r="AF1188" s="288"/>
      <c r="AG1188" s="289"/>
      <c r="AN1188" s="251"/>
      <c r="AO1188" s="251"/>
      <c r="AP1188" s="251"/>
      <c r="AQ1188" s="251"/>
      <c r="AR1188" s="251"/>
      <c r="AS1188" s="251"/>
      <c r="AT1188" s="251"/>
      <c r="AU1188" s="251"/>
    </row>
    <row r="1189" spans="3:48" ht="12.95" customHeight="1" x14ac:dyDescent="0.2">
      <c r="C1189" s="207"/>
      <c r="D1189" s="207"/>
      <c r="AA1189" s="251"/>
      <c r="AB1189" s="251"/>
      <c r="AC1189" s="251"/>
      <c r="AD1189" s="251"/>
      <c r="AE1189" s="251"/>
      <c r="AF1189" s="288"/>
      <c r="AG1189" s="289"/>
      <c r="AN1189" s="251"/>
      <c r="AO1189" s="251"/>
      <c r="AP1189" s="251"/>
      <c r="AQ1189" s="251"/>
      <c r="AR1189" s="251"/>
      <c r="AS1189" s="251"/>
      <c r="AT1189" s="251"/>
      <c r="AU1189" s="251"/>
    </row>
    <row r="1190" spans="3:48" ht="12.95" customHeight="1" x14ac:dyDescent="0.2">
      <c r="C1190" s="207"/>
      <c r="D1190" s="207"/>
      <c r="AA1190" s="251"/>
      <c r="AB1190" s="251"/>
      <c r="AC1190" s="251"/>
      <c r="AD1190" s="251"/>
      <c r="AE1190" s="251"/>
      <c r="AF1190" s="288"/>
      <c r="AG1190" s="289"/>
      <c r="AN1190" s="251"/>
      <c r="AO1190" s="251"/>
      <c r="AP1190" s="251"/>
      <c r="AQ1190" s="251"/>
      <c r="AR1190" s="251"/>
      <c r="AS1190" s="251"/>
      <c r="AT1190" s="251"/>
      <c r="AU1190" s="251"/>
      <c r="AV1190" s="251"/>
    </row>
    <row r="1191" spans="3:48" ht="12.95" customHeight="1" x14ac:dyDescent="0.2">
      <c r="C1191" s="207"/>
      <c r="D1191" s="207"/>
      <c r="AA1191" s="251"/>
      <c r="AB1191" s="251"/>
      <c r="AC1191" s="251"/>
      <c r="AD1191" s="251"/>
      <c r="AE1191" s="251"/>
      <c r="AF1191" s="288"/>
      <c r="AG1191" s="289"/>
      <c r="AN1191" s="251"/>
      <c r="AO1191" s="251"/>
      <c r="AP1191" s="251"/>
      <c r="AQ1191" s="251"/>
      <c r="AR1191" s="251"/>
      <c r="AS1191" s="251"/>
      <c r="AT1191" s="251"/>
      <c r="AU1191" s="251"/>
    </row>
    <row r="1192" spans="3:48" ht="12.95" customHeight="1" x14ac:dyDescent="0.2">
      <c r="C1192" s="207"/>
      <c r="D1192" s="207"/>
      <c r="AA1192" s="251"/>
      <c r="AB1192" s="251"/>
      <c r="AC1192" s="251"/>
      <c r="AD1192" s="251"/>
      <c r="AE1192" s="251"/>
      <c r="AF1192" s="288"/>
      <c r="AG1192" s="289"/>
      <c r="AN1192" s="251"/>
      <c r="AO1192" s="251"/>
      <c r="AP1192" s="251"/>
      <c r="AQ1192" s="251"/>
      <c r="AR1192" s="251"/>
      <c r="AS1192" s="251"/>
      <c r="AT1192" s="251"/>
      <c r="AU1192" s="251"/>
    </row>
    <row r="1193" spans="3:48" ht="12.95" customHeight="1" x14ac:dyDescent="0.2">
      <c r="C1193" s="207"/>
      <c r="D1193" s="207"/>
      <c r="AA1193" s="251"/>
      <c r="AB1193" s="251"/>
      <c r="AC1193" s="251"/>
      <c r="AD1193" s="251"/>
      <c r="AE1193" s="251"/>
      <c r="AF1193" s="288"/>
      <c r="AG1193" s="289"/>
      <c r="AN1193" s="251"/>
      <c r="AO1193" s="251"/>
      <c r="AP1193" s="251"/>
      <c r="AQ1193" s="251"/>
      <c r="AR1193" s="251"/>
      <c r="AS1193" s="251"/>
      <c r="AT1193" s="251"/>
      <c r="AU1193" s="251"/>
    </row>
    <row r="1194" spans="3:48" ht="12.95" customHeight="1" x14ac:dyDescent="0.2">
      <c r="C1194" s="207"/>
      <c r="D1194" s="207"/>
      <c r="AA1194" s="251"/>
      <c r="AB1194" s="251"/>
      <c r="AC1194" s="251"/>
      <c r="AD1194" s="251"/>
      <c r="AE1194" s="251"/>
      <c r="AF1194" s="288"/>
      <c r="AG1194" s="289"/>
      <c r="AN1194" s="251"/>
      <c r="AO1194" s="251"/>
      <c r="AP1194" s="251"/>
      <c r="AQ1194" s="251"/>
      <c r="AR1194" s="251"/>
      <c r="AS1194" s="251"/>
      <c r="AT1194" s="251"/>
      <c r="AU1194" s="251"/>
    </row>
    <row r="1195" spans="3:48" ht="12.95" customHeight="1" x14ac:dyDescent="0.2">
      <c r="C1195" s="207"/>
      <c r="D1195" s="207"/>
      <c r="AA1195" s="251"/>
      <c r="AB1195" s="251"/>
      <c r="AC1195" s="251"/>
      <c r="AD1195" s="251"/>
      <c r="AE1195" s="251"/>
      <c r="AF1195" s="288"/>
      <c r="AG1195" s="289"/>
      <c r="AN1195" s="251"/>
      <c r="AO1195" s="251"/>
      <c r="AP1195" s="251"/>
      <c r="AQ1195" s="251"/>
      <c r="AR1195" s="251"/>
      <c r="AS1195" s="251"/>
      <c r="AT1195" s="251"/>
      <c r="AU1195" s="251"/>
    </row>
    <row r="1196" spans="3:48" ht="12.95" customHeight="1" x14ac:dyDescent="0.2">
      <c r="C1196" s="207"/>
      <c r="D1196" s="207"/>
      <c r="AA1196" s="251"/>
      <c r="AB1196" s="251"/>
      <c r="AC1196" s="251"/>
      <c r="AD1196" s="251"/>
      <c r="AE1196" s="251"/>
      <c r="AF1196" s="288"/>
      <c r="AG1196" s="289"/>
      <c r="AN1196" s="251"/>
      <c r="AO1196" s="251"/>
      <c r="AP1196" s="251"/>
      <c r="AQ1196" s="251"/>
      <c r="AR1196" s="251"/>
      <c r="AS1196" s="251"/>
      <c r="AT1196" s="251"/>
      <c r="AU1196" s="251"/>
    </row>
    <row r="1197" spans="3:48" ht="12.95" customHeight="1" x14ac:dyDescent="0.2">
      <c r="C1197" s="207"/>
      <c r="D1197" s="207"/>
      <c r="AA1197" s="251"/>
      <c r="AB1197" s="251"/>
      <c r="AC1197" s="251"/>
      <c r="AD1197" s="251"/>
      <c r="AE1197" s="251"/>
      <c r="AF1197" s="288"/>
      <c r="AG1197" s="289"/>
      <c r="AN1197" s="251"/>
      <c r="AO1197" s="251"/>
      <c r="AP1197" s="251"/>
      <c r="AQ1197" s="251"/>
      <c r="AR1197" s="251"/>
      <c r="AS1197" s="251"/>
      <c r="AT1197" s="251"/>
      <c r="AU1197" s="251"/>
    </row>
    <row r="1198" spans="3:48" ht="12.95" customHeight="1" x14ac:dyDescent="0.2">
      <c r="C1198" s="207"/>
      <c r="D1198" s="207"/>
      <c r="AA1198" s="251"/>
      <c r="AB1198" s="251"/>
      <c r="AC1198" s="251"/>
      <c r="AD1198" s="251"/>
      <c r="AE1198" s="251"/>
      <c r="AF1198" s="288"/>
      <c r="AG1198" s="289"/>
      <c r="AN1198" s="251"/>
      <c r="AO1198" s="251"/>
      <c r="AP1198" s="251"/>
      <c r="AQ1198" s="251"/>
      <c r="AR1198" s="251"/>
      <c r="AS1198" s="251"/>
      <c r="AT1198" s="251"/>
      <c r="AU1198" s="251"/>
    </row>
    <row r="1199" spans="3:48" ht="12.95" customHeight="1" x14ac:dyDescent="0.2">
      <c r="C1199" s="207"/>
      <c r="D1199" s="207"/>
      <c r="AA1199" s="251"/>
      <c r="AB1199" s="251"/>
      <c r="AC1199" s="251"/>
      <c r="AD1199" s="251"/>
      <c r="AE1199" s="251"/>
      <c r="AF1199" s="288"/>
      <c r="AG1199" s="289"/>
      <c r="AN1199" s="251"/>
      <c r="AO1199" s="251"/>
      <c r="AP1199" s="251"/>
      <c r="AQ1199" s="251"/>
      <c r="AR1199" s="251"/>
      <c r="AS1199" s="251"/>
      <c r="AT1199" s="251"/>
      <c r="AU1199" s="251"/>
    </row>
    <row r="1200" spans="3:48" ht="12.95" customHeight="1" x14ac:dyDescent="0.2">
      <c r="C1200" s="207"/>
      <c r="D1200" s="207"/>
      <c r="AA1200" s="251"/>
      <c r="AB1200" s="251"/>
      <c r="AC1200" s="251"/>
      <c r="AD1200" s="251"/>
      <c r="AE1200" s="251"/>
      <c r="AF1200" s="288"/>
      <c r="AG1200" s="289"/>
      <c r="AN1200" s="251"/>
      <c r="AO1200" s="251"/>
      <c r="AP1200" s="251"/>
      <c r="AQ1200" s="251"/>
      <c r="AR1200" s="251"/>
      <c r="AS1200" s="251"/>
      <c r="AT1200" s="251"/>
      <c r="AU1200" s="251"/>
    </row>
    <row r="1201" spans="3:48" ht="12.95" customHeight="1" x14ac:dyDescent="0.2">
      <c r="C1201" s="207"/>
      <c r="D1201" s="207"/>
      <c r="AA1201" s="251"/>
      <c r="AB1201" s="251"/>
      <c r="AC1201" s="251"/>
      <c r="AD1201" s="251"/>
      <c r="AE1201" s="251"/>
      <c r="AF1201" s="288"/>
      <c r="AG1201" s="289"/>
      <c r="AN1201" s="251"/>
      <c r="AO1201" s="251"/>
      <c r="AP1201" s="251"/>
      <c r="AQ1201" s="251"/>
      <c r="AR1201" s="251"/>
      <c r="AS1201" s="251"/>
      <c r="AT1201" s="251"/>
      <c r="AU1201" s="251"/>
    </row>
    <row r="1202" spans="3:48" ht="12.95" customHeight="1" x14ac:dyDescent="0.2">
      <c r="C1202" s="207"/>
      <c r="D1202" s="207"/>
      <c r="AA1202" s="251"/>
      <c r="AB1202" s="251"/>
      <c r="AC1202" s="251"/>
      <c r="AD1202" s="251"/>
      <c r="AE1202" s="251"/>
      <c r="AF1202" s="288"/>
      <c r="AG1202" s="289"/>
      <c r="AN1202" s="251"/>
      <c r="AO1202" s="251"/>
      <c r="AP1202" s="251"/>
      <c r="AQ1202" s="251"/>
      <c r="AR1202" s="251"/>
      <c r="AS1202" s="251"/>
      <c r="AT1202" s="251"/>
      <c r="AU1202" s="251"/>
      <c r="AV1202" s="251"/>
    </row>
    <row r="1203" spans="3:48" ht="12.95" customHeight="1" x14ac:dyDescent="0.2">
      <c r="C1203" s="207"/>
      <c r="D1203" s="207"/>
      <c r="AA1203" s="251"/>
      <c r="AB1203" s="251"/>
      <c r="AC1203" s="251"/>
      <c r="AD1203" s="251"/>
      <c r="AE1203" s="251"/>
      <c r="AF1203" s="288"/>
      <c r="AG1203" s="289"/>
      <c r="AN1203" s="251"/>
      <c r="AO1203" s="251"/>
      <c r="AP1203" s="251"/>
      <c r="AQ1203" s="251"/>
      <c r="AR1203" s="251"/>
      <c r="AS1203" s="251"/>
      <c r="AT1203" s="251"/>
      <c r="AU1203" s="251"/>
    </row>
    <row r="1204" spans="3:48" ht="12.95" customHeight="1" x14ac:dyDescent="0.2">
      <c r="C1204" s="207"/>
      <c r="D1204" s="207"/>
      <c r="AA1204" s="251"/>
      <c r="AB1204" s="251"/>
      <c r="AC1204" s="251"/>
      <c r="AD1204" s="251"/>
      <c r="AE1204" s="251"/>
      <c r="AF1204" s="288"/>
      <c r="AG1204" s="289"/>
      <c r="AN1204" s="251"/>
      <c r="AO1204" s="251"/>
      <c r="AP1204" s="251"/>
      <c r="AQ1204" s="251"/>
      <c r="AR1204" s="251"/>
      <c r="AS1204" s="251"/>
      <c r="AT1204" s="251"/>
      <c r="AU1204" s="251"/>
    </row>
    <row r="1205" spans="3:48" ht="12.95" customHeight="1" x14ac:dyDescent="0.2">
      <c r="C1205" s="207"/>
      <c r="D1205" s="207"/>
      <c r="AA1205" s="251"/>
      <c r="AB1205" s="251"/>
      <c r="AC1205" s="251"/>
      <c r="AD1205" s="251"/>
      <c r="AE1205" s="251"/>
      <c r="AF1205" s="288"/>
      <c r="AG1205" s="289"/>
      <c r="AN1205" s="251"/>
      <c r="AO1205" s="251"/>
      <c r="AP1205" s="251"/>
      <c r="AQ1205" s="251"/>
      <c r="AR1205" s="251"/>
      <c r="AS1205" s="251"/>
      <c r="AT1205" s="251"/>
      <c r="AU1205" s="251"/>
    </row>
    <row r="1206" spans="3:48" ht="12.95" customHeight="1" x14ac:dyDescent="0.2">
      <c r="C1206" s="207"/>
      <c r="D1206" s="207"/>
      <c r="AA1206" s="251"/>
      <c r="AB1206" s="251"/>
      <c r="AC1206" s="251"/>
      <c r="AD1206" s="251"/>
      <c r="AE1206" s="251"/>
      <c r="AF1206" s="288"/>
      <c r="AG1206" s="289"/>
      <c r="AN1206" s="251"/>
      <c r="AO1206" s="251"/>
      <c r="AP1206" s="251"/>
      <c r="AQ1206" s="251"/>
      <c r="AR1206" s="251"/>
      <c r="AS1206" s="251"/>
      <c r="AT1206" s="251"/>
      <c r="AU1206" s="251"/>
    </row>
    <row r="1207" spans="3:48" ht="12.95" customHeight="1" x14ac:dyDescent="0.2">
      <c r="C1207" s="207"/>
      <c r="D1207" s="207"/>
      <c r="AA1207" s="251"/>
      <c r="AB1207" s="251"/>
      <c r="AC1207" s="251"/>
      <c r="AD1207" s="251"/>
      <c r="AE1207" s="251"/>
      <c r="AF1207" s="288"/>
      <c r="AG1207" s="289"/>
      <c r="AN1207" s="251"/>
      <c r="AO1207" s="251"/>
      <c r="AP1207" s="251"/>
      <c r="AQ1207" s="251"/>
      <c r="AR1207" s="251"/>
      <c r="AS1207" s="251"/>
      <c r="AT1207" s="251"/>
      <c r="AU1207" s="251"/>
    </row>
    <row r="1208" spans="3:48" ht="12.95" customHeight="1" x14ac:dyDescent="0.2">
      <c r="C1208" s="207"/>
      <c r="D1208" s="207"/>
      <c r="AA1208" s="251"/>
      <c r="AB1208" s="251"/>
      <c r="AC1208" s="251"/>
      <c r="AD1208" s="251"/>
      <c r="AE1208" s="251"/>
      <c r="AF1208" s="288"/>
      <c r="AG1208" s="289"/>
      <c r="AN1208" s="251"/>
      <c r="AO1208" s="251"/>
      <c r="AP1208" s="251"/>
      <c r="AQ1208" s="251"/>
      <c r="AR1208" s="251"/>
      <c r="AS1208" s="251"/>
      <c r="AT1208" s="251"/>
      <c r="AU1208" s="251"/>
    </row>
    <row r="1209" spans="3:48" ht="12.95" customHeight="1" x14ac:dyDescent="0.2">
      <c r="C1209" s="207"/>
      <c r="D1209" s="207"/>
      <c r="AA1209" s="251"/>
      <c r="AB1209" s="251"/>
      <c r="AC1209" s="251"/>
      <c r="AD1209" s="251"/>
      <c r="AE1209" s="251"/>
      <c r="AF1209" s="288"/>
      <c r="AG1209" s="289"/>
      <c r="AN1209" s="251"/>
      <c r="AO1209" s="251"/>
      <c r="AP1209" s="251"/>
      <c r="AQ1209" s="251"/>
      <c r="AR1209" s="251"/>
      <c r="AS1209" s="251"/>
      <c r="AT1209" s="251"/>
      <c r="AU1209" s="251"/>
    </row>
    <row r="1210" spans="3:48" ht="12.95" customHeight="1" x14ac:dyDescent="0.2">
      <c r="C1210" s="207"/>
      <c r="D1210" s="207"/>
      <c r="AA1210" s="251"/>
      <c r="AB1210" s="251"/>
      <c r="AC1210" s="251"/>
      <c r="AD1210" s="251"/>
      <c r="AE1210" s="251"/>
      <c r="AF1210" s="288"/>
      <c r="AG1210" s="289"/>
      <c r="AN1210" s="251"/>
      <c r="AO1210" s="251"/>
      <c r="AP1210" s="251"/>
      <c r="AQ1210" s="251"/>
      <c r="AR1210" s="251"/>
      <c r="AS1210" s="251"/>
      <c r="AT1210" s="251"/>
      <c r="AU1210" s="251"/>
    </row>
    <row r="1211" spans="3:48" ht="12.95" customHeight="1" x14ac:dyDescent="0.2">
      <c r="C1211" s="207"/>
      <c r="D1211" s="207"/>
      <c r="AA1211" s="251"/>
      <c r="AB1211" s="251"/>
      <c r="AC1211" s="251"/>
      <c r="AD1211" s="251"/>
      <c r="AE1211" s="251"/>
      <c r="AF1211" s="288"/>
      <c r="AG1211" s="289"/>
      <c r="AN1211" s="251"/>
      <c r="AO1211" s="251"/>
      <c r="AP1211" s="251"/>
      <c r="AQ1211" s="251"/>
      <c r="AR1211" s="251"/>
      <c r="AS1211" s="251"/>
      <c r="AT1211" s="251"/>
      <c r="AU1211" s="251"/>
    </row>
    <row r="1212" spans="3:48" ht="12.95" customHeight="1" x14ac:dyDescent="0.2">
      <c r="C1212" s="207"/>
      <c r="D1212" s="207"/>
      <c r="AA1212" s="251"/>
      <c r="AB1212" s="251"/>
      <c r="AC1212" s="251"/>
      <c r="AD1212" s="251"/>
      <c r="AE1212" s="251"/>
      <c r="AF1212" s="288"/>
      <c r="AG1212" s="289"/>
      <c r="AN1212" s="251"/>
      <c r="AO1212" s="251"/>
      <c r="AP1212" s="251"/>
      <c r="AQ1212" s="251"/>
      <c r="AR1212" s="251"/>
      <c r="AS1212" s="251"/>
      <c r="AT1212" s="251"/>
      <c r="AU1212" s="251"/>
    </row>
    <row r="1213" spans="3:48" ht="12.95" customHeight="1" x14ac:dyDescent="0.2">
      <c r="C1213" s="207"/>
      <c r="D1213" s="207"/>
      <c r="AA1213" s="251"/>
      <c r="AB1213" s="251"/>
      <c r="AC1213" s="251"/>
      <c r="AD1213" s="251"/>
      <c r="AE1213" s="251"/>
      <c r="AF1213" s="288"/>
      <c r="AG1213" s="289"/>
      <c r="AN1213" s="251"/>
      <c r="AO1213" s="251"/>
      <c r="AP1213" s="251"/>
      <c r="AQ1213" s="251"/>
      <c r="AR1213" s="251"/>
      <c r="AS1213" s="251"/>
      <c r="AT1213" s="251"/>
      <c r="AU1213" s="251"/>
    </row>
    <row r="1214" spans="3:48" ht="12.95" customHeight="1" x14ac:dyDescent="0.2">
      <c r="C1214" s="207"/>
      <c r="D1214" s="207"/>
      <c r="AA1214" s="251"/>
      <c r="AB1214" s="251"/>
      <c r="AC1214" s="251"/>
      <c r="AD1214" s="251"/>
      <c r="AE1214" s="251"/>
      <c r="AF1214" s="288"/>
      <c r="AG1214" s="289"/>
      <c r="AN1214" s="251"/>
      <c r="AO1214" s="251"/>
      <c r="AP1214" s="251"/>
      <c r="AQ1214" s="251"/>
      <c r="AR1214" s="251"/>
      <c r="AS1214" s="251"/>
      <c r="AT1214" s="251"/>
      <c r="AU1214" s="251"/>
    </row>
    <row r="1215" spans="3:48" ht="12.95" customHeight="1" x14ac:dyDescent="0.2">
      <c r="C1215" s="207"/>
      <c r="D1215" s="207"/>
      <c r="AA1215" s="251"/>
      <c r="AB1215" s="251"/>
      <c r="AC1215" s="251"/>
      <c r="AD1215" s="251"/>
      <c r="AE1215" s="251"/>
      <c r="AF1215" s="288"/>
      <c r="AG1215" s="289"/>
      <c r="AN1215" s="251"/>
      <c r="AO1215" s="251"/>
      <c r="AP1215" s="251"/>
      <c r="AQ1215" s="251"/>
      <c r="AR1215" s="251"/>
      <c r="AS1215" s="251"/>
      <c r="AT1215" s="251"/>
      <c r="AU1215" s="251"/>
    </row>
    <row r="1216" spans="3:48" ht="12.95" customHeight="1" x14ac:dyDescent="0.2">
      <c r="C1216" s="207"/>
      <c r="D1216" s="207"/>
      <c r="AA1216" s="251"/>
      <c r="AB1216" s="251"/>
      <c r="AC1216" s="251"/>
      <c r="AD1216" s="251"/>
      <c r="AE1216" s="251"/>
      <c r="AF1216" s="288"/>
      <c r="AG1216" s="289"/>
      <c r="AN1216" s="251"/>
      <c r="AO1216" s="251"/>
      <c r="AP1216" s="251"/>
      <c r="AQ1216" s="251"/>
      <c r="AR1216" s="251"/>
      <c r="AS1216" s="251"/>
      <c r="AT1216" s="251"/>
      <c r="AU1216" s="251"/>
    </row>
    <row r="1217" spans="3:64" ht="12.95" customHeight="1" x14ac:dyDescent="0.2">
      <c r="C1217" s="207"/>
      <c r="D1217" s="207"/>
      <c r="AA1217" s="251"/>
      <c r="AB1217" s="251"/>
      <c r="AC1217" s="251"/>
      <c r="AD1217" s="251"/>
      <c r="AE1217" s="251"/>
      <c r="AF1217" s="288"/>
      <c r="AG1217" s="289"/>
      <c r="AN1217" s="251"/>
      <c r="AO1217" s="251"/>
      <c r="AP1217" s="251"/>
      <c r="AQ1217" s="251"/>
      <c r="AR1217" s="251"/>
      <c r="AS1217" s="251"/>
      <c r="AT1217" s="251"/>
      <c r="AU1217" s="251"/>
    </row>
    <row r="1218" spans="3:64" ht="12.95" customHeight="1" x14ac:dyDescent="0.2">
      <c r="C1218" s="207"/>
      <c r="D1218" s="207"/>
      <c r="AA1218" s="251"/>
      <c r="AB1218" s="251"/>
      <c r="AC1218" s="251"/>
      <c r="AD1218" s="251"/>
      <c r="AE1218" s="251"/>
      <c r="AF1218" s="288"/>
      <c r="AG1218" s="289"/>
      <c r="AN1218" s="251"/>
      <c r="AO1218" s="251"/>
      <c r="AP1218" s="251"/>
      <c r="AQ1218" s="251"/>
      <c r="AR1218" s="251"/>
      <c r="AS1218" s="251"/>
      <c r="AT1218" s="251"/>
      <c r="AU1218" s="251"/>
    </row>
    <row r="1219" spans="3:64" ht="12.95" customHeight="1" x14ac:dyDescent="0.2">
      <c r="C1219" s="207"/>
      <c r="D1219" s="207"/>
      <c r="AA1219" s="251"/>
      <c r="AB1219" s="251"/>
      <c r="AC1219" s="251"/>
      <c r="AD1219" s="251"/>
      <c r="AE1219" s="251"/>
      <c r="AF1219" s="288"/>
      <c r="AG1219" s="289"/>
      <c r="AN1219" s="251"/>
      <c r="AO1219" s="251"/>
      <c r="AP1219" s="251"/>
      <c r="AQ1219" s="251"/>
      <c r="AR1219" s="251"/>
      <c r="AS1219" s="251"/>
      <c r="AT1219" s="251"/>
      <c r="AU1219" s="251"/>
    </row>
    <row r="1220" spans="3:64" ht="12.95" customHeight="1" x14ac:dyDescent="0.2">
      <c r="C1220" s="207"/>
      <c r="D1220" s="207"/>
      <c r="AA1220" s="251"/>
      <c r="AB1220" s="251"/>
      <c r="AC1220" s="251"/>
      <c r="AD1220" s="251"/>
      <c r="AE1220" s="251"/>
      <c r="AF1220" s="288"/>
      <c r="AG1220" s="289"/>
      <c r="AN1220" s="251"/>
      <c r="AO1220" s="251"/>
      <c r="AP1220" s="251"/>
      <c r="AQ1220" s="251"/>
      <c r="AR1220" s="251"/>
      <c r="AS1220" s="251"/>
      <c r="AT1220" s="251"/>
      <c r="AU1220" s="251"/>
    </row>
    <row r="1221" spans="3:64" ht="12.95" customHeight="1" x14ac:dyDescent="0.2">
      <c r="C1221" s="207"/>
      <c r="D1221" s="207"/>
      <c r="AA1221" s="251"/>
      <c r="AB1221" s="251"/>
      <c r="AC1221" s="251"/>
      <c r="AD1221" s="251"/>
      <c r="AE1221" s="251"/>
      <c r="AF1221" s="288"/>
      <c r="AG1221" s="289"/>
      <c r="AN1221" s="251"/>
      <c r="AO1221" s="251"/>
      <c r="AP1221" s="251"/>
      <c r="AQ1221" s="251"/>
      <c r="AR1221" s="251"/>
      <c r="AS1221" s="251"/>
      <c r="AT1221" s="251"/>
      <c r="AU1221" s="251"/>
    </row>
    <row r="1222" spans="3:64" ht="12.95" customHeight="1" x14ac:dyDescent="0.2">
      <c r="C1222" s="207"/>
      <c r="D1222" s="207"/>
      <c r="AA1222" s="251"/>
      <c r="AB1222" s="251"/>
      <c r="AC1222" s="251"/>
      <c r="AD1222" s="251"/>
      <c r="AE1222" s="251"/>
      <c r="AF1222" s="288"/>
      <c r="AG1222" s="289"/>
      <c r="AN1222" s="251"/>
      <c r="AO1222" s="251"/>
      <c r="AP1222" s="251"/>
      <c r="AQ1222" s="251"/>
      <c r="AR1222" s="251"/>
      <c r="AS1222" s="251"/>
      <c r="AT1222" s="251"/>
      <c r="AU1222" s="251"/>
    </row>
    <row r="1223" spans="3:64" ht="12.95" customHeight="1" x14ac:dyDescent="0.2">
      <c r="C1223" s="207"/>
      <c r="D1223" s="207"/>
      <c r="AA1223" s="251"/>
      <c r="AB1223" s="251"/>
      <c r="AC1223" s="251"/>
      <c r="AD1223" s="251"/>
      <c r="AE1223" s="251"/>
      <c r="AF1223" s="288"/>
      <c r="AG1223" s="289"/>
      <c r="AN1223" s="251"/>
      <c r="AO1223" s="251"/>
      <c r="AP1223" s="251"/>
      <c r="AQ1223" s="251"/>
      <c r="AR1223" s="251"/>
      <c r="AS1223" s="251"/>
      <c r="AT1223" s="251"/>
      <c r="AU1223" s="251"/>
    </row>
    <row r="1224" spans="3:64" ht="12.95" customHeight="1" x14ac:dyDescent="0.2">
      <c r="C1224" s="207"/>
      <c r="D1224" s="207"/>
      <c r="AA1224" s="251"/>
      <c r="AB1224" s="251"/>
      <c r="AC1224" s="251"/>
      <c r="AD1224" s="251"/>
      <c r="AE1224" s="251"/>
      <c r="AF1224" s="288"/>
      <c r="AG1224" s="289"/>
      <c r="AN1224" s="251"/>
      <c r="AO1224" s="251"/>
      <c r="AP1224" s="251"/>
      <c r="AQ1224" s="251"/>
      <c r="AR1224" s="251"/>
      <c r="AS1224" s="251"/>
      <c r="AT1224" s="251"/>
      <c r="AU1224" s="251"/>
    </row>
    <row r="1225" spans="3:64" ht="12.95" customHeight="1" x14ac:dyDescent="0.2">
      <c r="C1225" s="207"/>
      <c r="D1225" s="207"/>
      <c r="AA1225" s="251"/>
      <c r="AB1225" s="251"/>
      <c r="AC1225" s="251"/>
      <c r="AD1225" s="251"/>
      <c r="AE1225" s="251"/>
      <c r="AF1225" s="288"/>
      <c r="AG1225" s="289"/>
      <c r="AN1225" s="251"/>
      <c r="AO1225" s="251"/>
      <c r="AP1225" s="251"/>
      <c r="AQ1225" s="251"/>
      <c r="AR1225" s="251"/>
      <c r="AS1225" s="251"/>
      <c r="AT1225" s="251"/>
      <c r="AU1225" s="251"/>
    </row>
    <row r="1226" spans="3:64" ht="12.95" customHeight="1" x14ac:dyDescent="0.2">
      <c r="C1226" s="207"/>
      <c r="D1226" s="207"/>
      <c r="AA1226" s="251"/>
      <c r="AB1226" s="251"/>
      <c r="AC1226" s="251"/>
      <c r="AD1226" s="251"/>
      <c r="AE1226" s="251"/>
      <c r="AF1226" s="288"/>
      <c r="AG1226" s="289"/>
      <c r="AN1226" s="251"/>
      <c r="AO1226" s="251"/>
      <c r="AP1226" s="251"/>
      <c r="AQ1226" s="251"/>
      <c r="AR1226" s="251"/>
      <c r="AS1226" s="251"/>
      <c r="AT1226" s="251"/>
      <c r="AU1226" s="251"/>
    </row>
    <row r="1227" spans="3:64" ht="12.95" customHeight="1" x14ac:dyDescent="0.2">
      <c r="C1227" s="207"/>
      <c r="D1227" s="207"/>
      <c r="AA1227" s="251"/>
      <c r="AB1227" s="251"/>
      <c r="AC1227" s="251"/>
      <c r="AD1227" s="251"/>
      <c r="AE1227" s="251"/>
      <c r="AF1227" s="288"/>
      <c r="AG1227" s="289"/>
      <c r="AN1227" s="251"/>
      <c r="AO1227" s="251"/>
      <c r="AP1227" s="251"/>
      <c r="AQ1227" s="251"/>
      <c r="AR1227" s="251"/>
      <c r="AS1227" s="251"/>
      <c r="AT1227" s="251"/>
      <c r="AU1227" s="251"/>
    </row>
    <row r="1228" spans="3:64" ht="12.95" customHeight="1" x14ac:dyDescent="0.2">
      <c r="C1228" s="207"/>
      <c r="D1228" s="207"/>
      <c r="AA1228" s="251"/>
      <c r="AB1228" s="251"/>
      <c r="AC1228" s="251"/>
      <c r="AD1228" s="251"/>
      <c r="AE1228" s="251"/>
      <c r="AF1228" s="288"/>
      <c r="AG1228" s="289"/>
      <c r="AN1228" s="251"/>
      <c r="AO1228" s="251"/>
      <c r="AP1228" s="251"/>
      <c r="AQ1228" s="251"/>
      <c r="AR1228" s="251"/>
      <c r="AS1228" s="251"/>
      <c r="AT1228" s="251"/>
      <c r="AU1228" s="251"/>
    </row>
    <row r="1229" spans="3:64" ht="12.95" customHeight="1" x14ac:dyDescent="0.2">
      <c r="C1229" s="207"/>
      <c r="D1229" s="207"/>
      <c r="AA1229" s="251"/>
      <c r="AB1229" s="251"/>
      <c r="AC1229" s="251"/>
      <c r="AD1229" s="251"/>
      <c r="AE1229" s="251"/>
      <c r="AF1229" s="288"/>
      <c r="AG1229" s="289"/>
      <c r="AN1229" s="251"/>
      <c r="AO1229" s="251"/>
      <c r="AP1229" s="251"/>
      <c r="AQ1229" s="251"/>
      <c r="AR1229" s="251"/>
      <c r="AS1229" s="251"/>
      <c r="AT1229" s="251"/>
      <c r="AU1229" s="251"/>
      <c r="AV1229" s="251"/>
      <c r="AW1229" s="251"/>
      <c r="AX1229" s="251"/>
      <c r="AY1229" s="251"/>
      <c r="AZ1229" s="251"/>
      <c r="BA1229" s="251"/>
      <c r="BB1229" s="251"/>
      <c r="BC1229" s="251"/>
      <c r="BD1229" s="251"/>
      <c r="BE1229" s="251"/>
      <c r="BF1229" s="251"/>
      <c r="BG1229" s="251"/>
      <c r="BH1229" s="251"/>
      <c r="BI1229" s="251"/>
      <c r="BJ1229" s="251"/>
      <c r="BK1229" s="251"/>
      <c r="BL1229" s="251"/>
    </row>
    <row r="1230" spans="3:64" ht="12.95" customHeight="1" x14ac:dyDescent="0.2">
      <c r="C1230" s="207"/>
      <c r="D1230" s="207"/>
      <c r="AA1230" s="251"/>
      <c r="AB1230" s="251"/>
      <c r="AC1230" s="251"/>
      <c r="AD1230" s="251"/>
      <c r="AE1230" s="251"/>
      <c r="AF1230" s="288"/>
      <c r="AG1230" s="289"/>
      <c r="AN1230" s="251"/>
      <c r="AO1230" s="251"/>
      <c r="AP1230" s="251"/>
      <c r="AQ1230" s="251"/>
      <c r="AR1230" s="251"/>
      <c r="AS1230" s="251"/>
      <c r="AT1230" s="251"/>
      <c r="AU1230" s="251"/>
    </row>
    <row r="1231" spans="3:64" ht="12.95" customHeight="1" x14ac:dyDescent="0.2">
      <c r="C1231" s="207"/>
      <c r="D1231" s="207"/>
      <c r="AA1231" s="251"/>
      <c r="AB1231" s="251"/>
      <c r="AC1231" s="251"/>
      <c r="AD1231" s="251"/>
      <c r="AE1231" s="251"/>
      <c r="AF1231" s="288"/>
      <c r="AG1231" s="289"/>
      <c r="AN1231" s="251"/>
      <c r="AO1231" s="251"/>
      <c r="AP1231" s="251"/>
      <c r="AQ1231" s="251"/>
      <c r="AR1231" s="251"/>
      <c r="AS1231" s="251"/>
      <c r="AT1231" s="251"/>
      <c r="AU1231" s="251"/>
    </row>
    <row r="1232" spans="3:64" ht="12.95" customHeight="1" x14ac:dyDescent="0.2">
      <c r="C1232" s="207"/>
      <c r="D1232" s="207"/>
      <c r="AA1232" s="251"/>
      <c r="AB1232" s="251"/>
      <c r="AC1232" s="251"/>
      <c r="AD1232" s="251"/>
      <c r="AE1232" s="251"/>
      <c r="AF1232" s="288"/>
      <c r="AG1232" s="289"/>
      <c r="AN1232" s="251"/>
      <c r="AO1232" s="251"/>
      <c r="AP1232" s="251"/>
      <c r="AQ1232" s="251"/>
      <c r="AR1232" s="251"/>
      <c r="AS1232" s="251"/>
      <c r="AT1232" s="251"/>
      <c r="AU1232" s="251"/>
    </row>
    <row r="1233" spans="3:64" ht="12.95" customHeight="1" x14ac:dyDescent="0.2">
      <c r="C1233" s="207"/>
      <c r="D1233" s="207"/>
      <c r="AA1233" s="251"/>
      <c r="AB1233" s="251"/>
      <c r="AC1233" s="251"/>
      <c r="AD1233" s="251"/>
      <c r="AE1233" s="251"/>
      <c r="AF1233" s="288"/>
      <c r="AG1233" s="289"/>
      <c r="AN1233" s="251"/>
      <c r="AO1233" s="251"/>
      <c r="AP1233" s="251"/>
      <c r="AQ1233" s="251"/>
      <c r="AR1233" s="251"/>
      <c r="AS1233" s="251"/>
      <c r="AT1233" s="251"/>
      <c r="AU1233" s="251"/>
    </row>
    <row r="1234" spans="3:64" ht="12.95" customHeight="1" x14ac:dyDescent="0.2">
      <c r="C1234" s="207"/>
      <c r="D1234" s="207"/>
      <c r="AA1234" s="251"/>
      <c r="AB1234" s="251"/>
      <c r="AC1234" s="251"/>
      <c r="AD1234" s="251"/>
      <c r="AE1234" s="251"/>
      <c r="AF1234" s="288"/>
      <c r="AG1234" s="289"/>
      <c r="AN1234" s="251"/>
      <c r="AO1234" s="251"/>
      <c r="AP1234" s="251"/>
      <c r="AQ1234" s="251"/>
      <c r="AR1234" s="251"/>
      <c r="AS1234" s="251"/>
      <c r="AT1234" s="251"/>
      <c r="AU1234" s="251"/>
    </row>
    <row r="1235" spans="3:64" ht="12.95" customHeight="1" x14ac:dyDescent="0.2">
      <c r="C1235" s="207"/>
      <c r="D1235" s="207"/>
      <c r="AA1235" s="251"/>
      <c r="AB1235" s="251"/>
      <c r="AC1235" s="251"/>
      <c r="AD1235" s="251"/>
      <c r="AE1235" s="251"/>
      <c r="AF1235" s="288"/>
      <c r="AG1235" s="289"/>
      <c r="AN1235" s="251"/>
      <c r="AO1235" s="251"/>
      <c r="AP1235" s="251"/>
      <c r="AQ1235" s="251"/>
      <c r="AR1235" s="251"/>
      <c r="AS1235" s="251"/>
      <c r="AT1235" s="251"/>
      <c r="AU1235" s="251"/>
    </row>
    <row r="1236" spans="3:64" ht="12.95" customHeight="1" x14ac:dyDescent="0.2">
      <c r="C1236" s="207"/>
      <c r="D1236" s="207"/>
      <c r="AA1236" s="251"/>
      <c r="AB1236" s="251"/>
      <c r="AC1236" s="251"/>
      <c r="AD1236" s="251"/>
      <c r="AE1236" s="251"/>
      <c r="AF1236" s="288"/>
      <c r="AG1236" s="289"/>
      <c r="AN1236" s="251"/>
      <c r="AO1236" s="251"/>
      <c r="AP1236" s="251"/>
      <c r="AQ1236" s="251"/>
      <c r="AR1236" s="251"/>
      <c r="AS1236" s="251"/>
      <c r="AT1236" s="251"/>
      <c r="AU1236" s="251"/>
    </row>
    <row r="1237" spans="3:64" ht="12.95" customHeight="1" x14ac:dyDescent="0.2">
      <c r="C1237" s="207"/>
      <c r="D1237" s="207"/>
      <c r="AA1237" s="251"/>
      <c r="AB1237" s="251"/>
      <c r="AC1237" s="251"/>
      <c r="AD1237" s="251"/>
      <c r="AE1237" s="251"/>
      <c r="AF1237" s="288"/>
      <c r="AG1237" s="289"/>
      <c r="AN1237" s="251"/>
      <c r="AO1237" s="251"/>
      <c r="AP1237" s="251"/>
      <c r="AQ1237" s="251"/>
      <c r="AR1237" s="251"/>
      <c r="AS1237" s="251"/>
      <c r="AT1237" s="251"/>
      <c r="AU1237" s="251"/>
    </row>
    <row r="1238" spans="3:64" ht="12.95" customHeight="1" x14ac:dyDescent="0.2">
      <c r="C1238" s="207"/>
      <c r="D1238" s="207"/>
      <c r="AA1238" s="251"/>
      <c r="AB1238" s="251"/>
      <c r="AC1238" s="251"/>
      <c r="AD1238" s="251"/>
      <c r="AE1238" s="251"/>
      <c r="AF1238" s="288"/>
      <c r="AG1238" s="289"/>
      <c r="AN1238" s="251"/>
      <c r="AO1238" s="251"/>
      <c r="AP1238" s="251"/>
      <c r="AQ1238" s="251"/>
      <c r="AR1238" s="251"/>
      <c r="AS1238" s="251"/>
      <c r="AT1238" s="251"/>
      <c r="AU1238" s="251"/>
    </row>
    <row r="1239" spans="3:64" ht="12.95" customHeight="1" x14ac:dyDescent="0.2">
      <c r="C1239" s="207"/>
      <c r="D1239" s="207"/>
      <c r="AA1239" s="251"/>
      <c r="AB1239" s="251"/>
      <c r="AC1239" s="251"/>
      <c r="AD1239" s="251"/>
      <c r="AE1239" s="251"/>
      <c r="AF1239" s="288"/>
      <c r="AG1239" s="289"/>
      <c r="AN1239" s="251"/>
      <c r="AO1239" s="251"/>
      <c r="AP1239" s="251"/>
      <c r="AQ1239" s="251"/>
      <c r="AR1239" s="251"/>
      <c r="AS1239" s="251"/>
      <c r="AT1239" s="251"/>
      <c r="AU1239" s="251"/>
    </row>
    <row r="1240" spans="3:64" ht="12.95" customHeight="1" x14ac:dyDescent="0.2">
      <c r="C1240" s="207"/>
      <c r="D1240" s="207"/>
      <c r="AA1240" s="251"/>
      <c r="AB1240" s="251"/>
      <c r="AC1240" s="251"/>
      <c r="AD1240" s="251"/>
      <c r="AE1240" s="251"/>
      <c r="AF1240" s="288"/>
      <c r="AG1240" s="289"/>
      <c r="AN1240" s="251"/>
      <c r="AO1240" s="251"/>
      <c r="AP1240" s="251"/>
      <c r="AQ1240" s="251"/>
      <c r="AR1240" s="251"/>
      <c r="AS1240" s="251"/>
      <c r="AT1240" s="251"/>
      <c r="AU1240" s="251"/>
    </row>
    <row r="1241" spans="3:64" ht="12.95" customHeight="1" x14ac:dyDescent="0.2">
      <c r="C1241" s="207"/>
      <c r="D1241" s="207"/>
      <c r="AA1241" s="251"/>
      <c r="AB1241" s="251"/>
      <c r="AC1241" s="251"/>
      <c r="AD1241" s="251"/>
      <c r="AE1241" s="251"/>
      <c r="AF1241" s="288"/>
      <c r="AG1241" s="289"/>
      <c r="AN1241" s="251"/>
      <c r="AO1241" s="251"/>
      <c r="AP1241" s="251"/>
      <c r="AQ1241" s="251"/>
      <c r="AR1241" s="251"/>
      <c r="AS1241" s="251"/>
      <c r="AT1241" s="251"/>
      <c r="AU1241" s="251"/>
    </row>
    <row r="1242" spans="3:64" ht="12.95" customHeight="1" x14ac:dyDescent="0.2">
      <c r="C1242" s="207"/>
      <c r="D1242" s="207"/>
      <c r="AA1242" s="251"/>
      <c r="AB1242" s="251"/>
      <c r="AC1242" s="251"/>
      <c r="AD1242" s="251"/>
      <c r="AE1242" s="251"/>
      <c r="AF1242" s="288"/>
      <c r="AG1242" s="289"/>
      <c r="AN1242" s="251"/>
      <c r="AO1242" s="251"/>
      <c r="AP1242" s="251"/>
      <c r="AQ1242" s="251"/>
      <c r="AR1242" s="251"/>
      <c r="AS1242" s="251"/>
      <c r="AT1242" s="251"/>
      <c r="AU1242" s="251"/>
    </row>
    <row r="1243" spans="3:64" ht="12.95" customHeight="1" x14ac:dyDescent="0.2">
      <c r="C1243" s="207"/>
      <c r="D1243" s="207"/>
      <c r="AA1243" s="251"/>
      <c r="AB1243" s="251"/>
      <c r="AC1243" s="251"/>
      <c r="AD1243" s="251"/>
      <c r="AE1243" s="251"/>
      <c r="AF1243" s="288"/>
      <c r="AG1243" s="289"/>
      <c r="AN1243" s="251"/>
      <c r="AO1243" s="251"/>
      <c r="AP1243" s="251"/>
      <c r="AQ1243" s="251"/>
      <c r="AR1243" s="251"/>
      <c r="AS1243" s="251"/>
      <c r="AT1243" s="251"/>
      <c r="AU1243" s="251"/>
    </row>
    <row r="1244" spans="3:64" ht="12.95" customHeight="1" x14ac:dyDescent="0.2">
      <c r="C1244" s="207"/>
      <c r="D1244" s="207"/>
      <c r="AA1244" s="251"/>
      <c r="AB1244" s="251"/>
      <c r="AC1244" s="251"/>
      <c r="AD1244" s="251"/>
      <c r="AE1244" s="251"/>
      <c r="AF1244" s="288"/>
      <c r="AG1244" s="289"/>
      <c r="AN1244" s="251"/>
      <c r="AO1244" s="251"/>
      <c r="AP1244" s="251"/>
      <c r="AQ1244" s="251"/>
      <c r="AR1244" s="251"/>
      <c r="AS1244" s="251"/>
      <c r="AT1244" s="251"/>
      <c r="AU1244" s="251"/>
    </row>
    <row r="1245" spans="3:64" ht="12.95" customHeight="1" x14ac:dyDescent="0.2">
      <c r="C1245" s="207"/>
      <c r="D1245" s="207"/>
      <c r="AA1245" s="251"/>
      <c r="AB1245" s="251"/>
      <c r="AC1245" s="251"/>
      <c r="AD1245" s="251"/>
      <c r="AE1245" s="251"/>
      <c r="AF1245" s="288"/>
      <c r="AG1245" s="289"/>
      <c r="AN1245" s="251"/>
      <c r="AO1245" s="251"/>
      <c r="AP1245" s="251"/>
      <c r="AQ1245" s="251"/>
      <c r="AR1245" s="251"/>
      <c r="AS1245" s="251"/>
      <c r="AT1245" s="251"/>
      <c r="AU1245" s="251"/>
    </row>
    <row r="1246" spans="3:64" ht="12.95" customHeight="1" x14ac:dyDescent="0.2">
      <c r="C1246" s="207"/>
      <c r="D1246" s="207"/>
      <c r="AA1246" s="251"/>
      <c r="AB1246" s="251"/>
      <c r="AC1246" s="251"/>
      <c r="AD1246" s="251"/>
      <c r="AE1246" s="251"/>
      <c r="AF1246" s="288"/>
      <c r="AG1246" s="289"/>
      <c r="AN1246" s="251"/>
      <c r="AO1246" s="251"/>
      <c r="AP1246" s="251"/>
      <c r="AQ1246" s="251"/>
      <c r="AR1246" s="251"/>
      <c r="AS1246" s="251"/>
      <c r="AT1246" s="251"/>
      <c r="AU1246" s="251"/>
      <c r="AV1246" s="251"/>
      <c r="AW1246" s="251"/>
      <c r="AX1246" s="251"/>
      <c r="AY1246" s="251"/>
      <c r="AZ1246" s="251"/>
      <c r="BA1246" s="251"/>
      <c r="BB1246" s="251"/>
      <c r="BC1246" s="251"/>
      <c r="BD1246" s="251"/>
      <c r="BE1246" s="251"/>
      <c r="BF1246" s="251"/>
      <c r="BG1246" s="251"/>
      <c r="BH1246" s="251"/>
      <c r="BI1246" s="251"/>
      <c r="BJ1246" s="251"/>
      <c r="BK1246" s="251"/>
      <c r="BL1246" s="251"/>
    </row>
    <row r="1247" spans="3:64" ht="12.95" customHeight="1" x14ac:dyDescent="0.2">
      <c r="C1247" s="207"/>
      <c r="D1247" s="207"/>
      <c r="AA1247" s="251"/>
      <c r="AB1247" s="251"/>
      <c r="AC1247" s="251"/>
      <c r="AD1247" s="251"/>
      <c r="AE1247" s="251"/>
      <c r="AF1247" s="288"/>
      <c r="AG1247" s="289"/>
      <c r="AN1247" s="251"/>
      <c r="AO1247" s="251"/>
      <c r="AP1247" s="251"/>
      <c r="AQ1247" s="251"/>
      <c r="AR1247" s="251"/>
      <c r="AS1247" s="251"/>
      <c r="AT1247" s="251"/>
      <c r="AU1247" s="251"/>
    </row>
    <row r="1248" spans="3:64" ht="12.95" customHeight="1" x14ac:dyDescent="0.2">
      <c r="C1248" s="207"/>
      <c r="D1248" s="207"/>
      <c r="AA1248" s="251"/>
      <c r="AB1248" s="251"/>
      <c r="AC1248" s="251"/>
      <c r="AD1248" s="251"/>
      <c r="AE1248" s="251"/>
      <c r="AF1248" s="288"/>
      <c r="AG1248" s="289"/>
      <c r="AN1248" s="251"/>
      <c r="AO1248" s="251"/>
      <c r="AP1248" s="251"/>
      <c r="AQ1248" s="251"/>
      <c r="AR1248" s="251"/>
      <c r="AS1248" s="251"/>
      <c r="AT1248" s="251"/>
      <c r="AU1248" s="251"/>
    </row>
    <row r="1249" spans="3:64" ht="12.95" customHeight="1" x14ac:dyDescent="0.2">
      <c r="C1249" s="207"/>
      <c r="D1249" s="207"/>
      <c r="AA1249" s="251"/>
      <c r="AB1249" s="251"/>
      <c r="AC1249" s="251"/>
      <c r="AD1249" s="251"/>
      <c r="AE1249" s="251"/>
      <c r="AF1249" s="288"/>
      <c r="AG1249" s="289"/>
      <c r="AN1249" s="251"/>
      <c r="AO1249" s="251"/>
      <c r="AP1249" s="251"/>
      <c r="AQ1249" s="251"/>
      <c r="AR1249" s="251"/>
      <c r="AS1249" s="251"/>
      <c r="AT1249" s="251"/>
      <c r="AU1249" s="251"/>
    </row>
    <row r="1250" spans="3:64" ht="12.95" customHeight="1" x14ac:dyDescent="0.2">
      <c r="C1250" s="207"/>
      <c r="D1250" s="207"/>
      <c r="AA1250" s="251"/>
      <c r="AB1250" s="251"/>
      <c r="AC1250" s="251"/>
      <c r="AD1250" s="251"/>
      <c r="AE1250" s="251"/>
      <c r="AF1250" s="288"/>
      <c r="AG1250" s="289"/>
      <c r="AN1250" s="251"/>
      <c r="AO1250" s="251"/>
      <c r="AP1250" s="251"/>
      <c r="AQ1250" s="251"/>
      <c r="AR1250" s="251"/>
      <c r="AS1250" s="251"/>
      <c r="AT1250" s="251"/>
      <c r="AU1250" s="251"/>
    </row>
    <row r="1251" spans="3:64" ht="12.95" customHeight="1" x14ac:dyDescent="0.2">
      <c r="C1251" s="207"/>
      <c r="D1251" s="207"/>
      <c r="AA1251" s="251"/>
      <c r="AB1251" s="251"/>
      <c r="AC1251" s="251"/>
      <c r="AD1251" s="251"/>
      <c r="AE1251" s="251"/>
      <c r="AF1251" s="288"/>
      <c r="AG1251" s="289"/>
      <c r="AN1251" s="251"/>
      <c r="AO1251" s="251"/>
      <c r="AP1251" s="251"/>
      <c r="AQ1251" s="251"/>
      <c r="AR1251" s="251"/>
      <c r="AS1251" s="251"/>
      <c r="AT1251" s="251"/>
      <c r="AU1251" s="251"/>
    </row>
    <row r="1252" spans="3:64" ht="12.95" customHeight="1" x14ac:dyDescent="0.2">
      <c r="C1252" s="207"/>
      <c r="D1252" s="207"/>
      <c r="AA1252" s="251"/>
      <c r="AB1252" s="251"/>
      <c r="AC1252" s="251"/>
      <c r="AD1252" s="251"/>
      <c r="AE1252" s="251"/>
      <c r="AF1252" s="288"/>
      <c r="AG1252" s="289"/>
      <c r="AN1252" s="251"/>
      <c r="AO1252" s="251"/>
      <c r="AP1252" s="251"/>
      <c r="AQ1252" s="251"/>
      <c r="AR1252" s="251"/>
      <c r="AS1252" s="251"/>
      <c r="AT1252" s="251"/>
      <c r="AU1252" s="251"/>
    </row>
    <row r="1253" spans="3:64" ht="12.95" customHeight="1" x14ac:dyDescent="0.2">
      <c r="C1253" s="207"/>
      <c r="D1253" s="207"/>
      <c r="AA1253" s="251"/>
      <c r="AB1253" s="251"/>
      <c r="AC1253" s="251"/>
      <c r="AD1253" s="251"/>
      <c r="AE1253" s="251"/>
      <c r="AF1253" s="288"/>
      <c r="AG1253" s="289"/>
      <c r="AN1253" s="251"/>
      <c r="AO1253" s="251"/>
      <c r="AP1253" s="251"/>
      <c r="AQ1253" s="251"/>
      <c r="AR1253" s="251"/>
      <c r="AS1253" s="251"/>
      <c r="AT1253" s="251"/>
      <c r="AU1253" s="251"/>
    </row>
    <row r="1254" spans="3:64" ht="12.95" customHeight="1" x14ac:dyDescent="0.2">
      <c r="C1254" s="207"/>
      <c r="D1254" s="207"/>
      <c r="AA1254" s="251"/>
      <c r="AB1254" s="251"/>
      <c r="AC1254" s="251"/>
      <c r="AD1254" s="251"/>
      <c r="AE1254" s="251"/>
      <c r="AF1254" s="288"/>
      <c r="AG1254" s="289"/>
      <c r="AN1254" s="251"/>
      <c r="AO1254" s="251"/>
      <c r="AP1254" s="251"/>
      <c r="AQ1254" s="251"/>
      <c r="AR1254" s="251"/>
      <c r="AS1254" s="251"/>
      <c r="AT1254" s="251"/>
      <c r="AU1254" s="251"/>
    </row>
    <row r="1255" spans="3:64" ht="12.95" customHeight="1" x14ac:dyDescent="0.2">
      <c r="C1255" s="207"/>
      <c r="D1255" s="207"/>
      <c r="AA1255" s="251"/>
      <c r="AB1255" s="251"/>
      <c r="AC1255" s="251"/>
      <c r="AD1255" s="251"/>
      <c r="AE1255" s="251"/>
      <c r="AF1255" s="288"/>
      <c r="AG1255" s="289"/>
      <c r="AN1255" s="251"/>
      <c r="AO1255" s="251"/>
      <c r="AP1255" s="251"/>
      <c r="AQ1255" s="251"/>
      <c r="AR1255" s="251"/>
      <c r="AS1255" s="251"/>
      <c r="AT1255" s="251"/>
      <c r="AU1255" s="251"/>
      <c r="AV1255" s="251"/>
      <c r="AW1255" s="251"/>
      <c r="AX1255" s="251"/>
      <c r="AY1255" s="251"/>
      <c r="AZ1255" s="251"/>
      <c r="BA1255" s="251"/>
      <c r="BB1255" s="251"/>
      <c r="BC1255" s="251"/>
      <c r="BD1255" s="251"/>
      <c r="BE1255" s="251"/>
      <c r="BF1255" s="251"/>
      <c r="BG1255" s="251"/>
      <c r="BH1255" s="251"/>
      <c r="BI1255" s="251"/>
      <c r="BJ1255" s="251"/>
      <c r="BK1255" s="251"/>
      <c r="BL1255" s="251"/>
    </row>
    <row r="1256" spans="3:64" ht="12.95" customHeight="1" x14ac:dyDescent="0.2">
      <c r="C1256" s="207"/>
      <c r="D1256" s="207"/>
      <c r="AA1256" s="251"/>
      <c r="AB1256" s="251"/>
      <c r="AC1256" s="251"/>
      <c r="AD1256" s="251"/>
      <c r="AE1256" s="251"/>
      <c r="AF1256" s="288"/>
      <c r="AG1256" s="289"/>
      <c r="AN1256" s="251"/>
      <c r="AO1256" s="251"/>
      <c r="AP1256" s="251"/>
      <c r="AQ1256" s="251"/>
      <c r="AR1256" s="251"/>
      <c r="AS1256" s="251"/>
      <c r="AT1256" s="251"/>
      <c r="AU1256" s="251"/>
    </row>
    <row r="1257" spans="3:64" ht="12.95" customHeight="1" x14ac:dyDescent="0.2">
      <c r="C1257" s="207"/>
      <c r="D1257" s="207"/>
      <c r="AA1257" s="251"/>
      <c r="AB1257" s="251"/>
      <c r="AC1257" s="251"/>
      <c r="AD1257" s="251"/>
      <c r="AE1257" s="251"/>
      <c r="AF1257" s="288"/>
      <c r="AG1257" s="289"/>
      <c r="AN1257" s="251"/>
      <c r="AO1257" s="251"/>
      <c r="AP1257" s="251"/>
      <c r="AQ1257" s="251"/>
      <c r="AR1257" s="251"/>
      <c r="AS1257" s="251"/>
      <c r="AT1257" s="251"/>
      <c r="AU1257" s="251"/>
    </row>
    <row r="1258" spans="3:64" ht="12.95" customHeight="1" x14ac:dyDescent="0.2">
      <c r="C1258" s="207"/>
      <c r="D1258" s="207"/>
      <c r="AA1258" s="251"/>
      <c r="AB1258" s="251"/>
      <c r="AC1258" s="251"/>
      <c r="AD1258" s="251"/>
      <c r="AE1258" s="251"/>
      <c r="AF1258" s="288"/>
      <c r="AG1258" s="289"/>
      <c r="AN1258" s="251"/>
      <c r="AO1258" s="251"/>
      <c r="AP1258" s="251"/>
      <c r="AQ1258" s="251"/>
      <c r="AR1258" s="251"/>
      <c r="AS1258" s="251"/>
      <c r="AT1258" s="251"/>
      <c r="AU1258" s="251"/>
    </row>
    <row r="1259" spans="3:64" ht="12.95" customHeight="1" x14ac:dyDescent="0.2">
      <c r="C1259" s="207"/>
      <c r="D1259" s="207"/>
      <c r="AA1259" s="251"/>
      <c r="AB1259" s="251"/>
      <c r="AC1259" s="251"/>
      <c r="AD1259" s="251"/>
      <c r="AE1259" s="251"/>
      <c r="AF1259" s="288"/>
      <c r="AG1259" s="289"/>
      <c r="AN1259" s="251"/>
      <c r="AO1259" s="251"/>
      <c r="AP1259" s="251"/>
      <c r="AQ1259" s="251"/>
      <c r="AR1259" s="251"/>
      <c r="AS1259" s="251"/>
      <c r="AT1259" s="251"/>
      <c r="AU1259" s="251"/>
    </row>
    <row r="1260" spans="3:64" ht="12.95" customHeight="1" x14ac:dyDescent="0.2">
      <c r="C1260" s="207"/>
      <c r="D1260" s="207"/>
      <c r="AA1260" s="251"/>
      <c r="AB1260" s="251"/>
      <c r="AC1260" s="251"/>
      <c r="AD1260" s="251"/>
      <c r="AE1260" s="251"/>
      <c r="AF1260" s="288"/>
      <c r="AG1260" s="289"/>
      <c r="AN1260" s="251"/>
      <c r="AO1260" s="251"/>
      <c r="AP1260" s="251"/>
      <c r="AQ1260" s="251"/>
      <c r="AR1260" s="251"/>
      <c r="AS1260" s="251"/>
      <c r="AT1260" s="251"/>
      <c r="AU1260" s="251"/>
    </row>
    <row r="1261" spans="3:64" ht="12.95" customHeight="1" x14ac:dyDescent="0.2">
      <c r="C1261" s="207"/>
      <c r="D1261" s="207"/>
      <c r="AA1261" s="251"/>
      <c r="AB1261" s="251"/>
      <c r="AC1261" s="251"/>
      <c r="AD1261" s="251"/>
      <c r="AE1261" s="251"/>
      <c r="AF1261" s="288"/>
      <c r="AG1261" s="289"/>
      <c r="AN1261" s="251"/>
      <c r="AO1261" s="251"/>
      <c r="AP1261" s="251"/>
      <c r="AQ1261" s="251"/>
      <c r="AR1261" s="251"/>
      <c r="AS1261" s="251"/>
      <c r="AT1261" s="251"/>
      <c r="AU1261" s="251"/>
    </row>
    <row r="1262" spans="3:64" ht="12.95" customHeight="1" x14ac:dyDescent="0.2">
      <c r="C1262" s="207"/>
      <c r="D1262" s="207"/>
      <c r="AA1262" s="251"/>
      <c r="AB1262" s="251"/>
      <c r="AC1262" s="251"/>
      <c r="AD1262" s="251"/>
      <c r="AE1262" s="251"/>
      <c r="AF1262" s="288"/>
      <c r="AG1262" s="289"/>
      <c r="AN1262" s="251"/>
      <c r="AO1262" s="251"/>
      <c r="AP1262" s="251"/>
      <c r="AQ1262" s="251"/>
      <c r="AR1262" s="251"/>
      <c r="AS1262" s="251"/>
      <c r="AT1262" s="251"/>
      <c r="AU1262" s="251"/>
    </row>
    <row r="1263" spans="3:64" ht="12.95" customHeight="1" x14ac:dyDescent="0.2">
      <c r="C1263" s="207"/>
      <c r="D1263" s="207"/>
      <c r="AA1263" s="251"/>
      <c r="AB1263" s="251"/>
      <c r="AC1263" s="251"/>
      <c r="AD1263" s="251"/>
      <c r="AE1263" s="251"/>
      <c r="AF1263" s="288"/>
      <c r="AG1263" s="289"/>
      <c r="AN1263" s="251"/>
      <c r="AO1263" s="251"/>
      <c r="AP1263" s="251"/>
      <c r="AQ1263" s="251"/>
      <c r="AR1263" s="251"/>
      <c r="AS1263" s="251"/>
      <c r="AT1263" s="251"/>
      <c r="AU1263" s="251"/>
    </row>
    <row r="1264" spans="3:64" ht="12.95" customHeight="1" x14ac:dyDescent="0.2">
      <c r="C1264" s="207"/>
      <c r="D1264" s="207"/>
      <c r="AA1264" s="251"/>
      <c r="AB1264" s="251"/>
      <c r="AC1264" s="251"/>
      <c r="AD1264" s="251"/>
      <c r="AE1264" s="251"/>
      <c r="AF1264" s="288"/>
      <c r="AG1264" s="289"/>
      <c r="AN1264" s="251"/>
      <c r="AO1264" s="251"/>
      <c r="AP1264" s="251"/>
      <c r="AQ1264" s="251"/>
      <c r="AR1264" s="251"/>
      <c r="AS1264" s="251"/>
      <c r="AT1264" s="251"/>
      <c r="AU1264" s="251"/>
    </row>
    <row r="1265" spans="3:47" ht="12.95" customHeight="1" x14ac:dyDescent="0.2">
      <c r="C1265" s="207"/>
      <c r="D1265" s="207"/>
      <c r="AA1265" s="251"/>
      <c r="AB1265" s="251"/>
      <c r="AC1265" s="251"/>
      <c r="AD1265" s="251"/>
      <c r="AE1265" s="251"/>
      <c r="AF1265" s="288"/>
      <c r="AG1265" s="289"/>
      <c r="AN1265" s="251"/>
      <c r="AO1265" s="251"/>
      <c r="AP1265" s="251"/>
      <c r="AQ1265" s="251"/>
      <c r="AR1265" s="251"/>
      <c r="AS1265" s="251"/>
      <c r="AT1265" s="251"/>
      <c r="AU1265" s="251"/>
    </row>
    <row r="1266" spans="3:47" ht="12.95" customHeight="1" x14ac:dyDescent="0.2">
      <c r="C1266" s="207"/>
      <c r="D1266" s="207"/>
      <c r="AA1266" s="251"/>
      <c r="AB1266" s="251"/>
      <c r="AC1266" s="251"/>
      <c r="AD1266" s="251"/>
      <c r="AE1266" s="251"/>
      <c r="AF1266" s="288"/>
      <c r="AG1266" s="289"/>
      <c r="AN1266" s="251"/>
      <c r="AO1266" s="251"/>
      <c r="AP1266" s="251"/>
      <c r="AQ1266" s="251"/>
      <c r="AR1266" s="251"/>
      <c r="AS1266" s="251"/>
      <c r="AT1266" s="251"/>
      <c r="AU1266" s="251"/>
    </row>
    <row r="1267" spans="3:47" ht="12.95" customHeight="1" x14ac:dyDescent="0.2">
      <c r="C1267" s="207"/>
      <c r="D1267" s="207"/>
      <c r="AA1267" s="251"/>
      <c r="AB1267" s="251"/>
      <c r="AC1267" s="251"/>
      <c r="AD1267" s="251"/>
      <c r="AE1267" s="251"/>
      <c r="AF1267" s="288"/>
      <c r="AG1267" s="289"/>
      <c r="AN1267" s="251"/>
      <c r="AO1267" s="251"/>
      <c r="AP1267" s="251"/>
      <c r="AQ1267" s="251"/>
      <c r="AR1267" s="251"/>
      <c r="AS1267" s="251"/>
      <c r="AT1267" s="251"/>
      <c r="AU1267" s="251"/>
    </row>
    <row r="1268" spans="3:47" ht="12.95" customHeight="1" x14ac:dyDescent="0.2">
      <c r="C1268" s="207"/>
      <c r="D1268" s="207"/>
      <c r="AA1268" s="251"/>
      <c r="AB1268" s="251"/>
      <c r="AC1268" s="251"/>
      <c r="AD1268" s="251"/>
      <c r="AE1268" s="251"/>
      <c r="AF1268" s="288"/>
      <c r="AG1268" s="289"/>
      <c r="AN1268" s="251"/>
      <c r="AO1268" s="251"/>
      <c r="AP1268" s="251"/>
      <c r="AQ1268" s="251"/>
      <c r="AR1268" s="251"/>
      <c r="AS1268" s="251"/>
      <c r="AT1268" s="251"/>
      <c r="AU1268" s="251"/>
    </row>
    <row r="1269" spans="3:47" ht="12.95" customHeight="1" x14ac:dyDescent="0.2">
      <c r="C1269" s="207"/>
      <c r="D1269" s="207"/>
      <c r="AA1269" s="251"/>
      <c r="AB1269" s="251"/>
      <c r="AC1269" s="251"/>
      <c r="AD1269" s="251"/>
      <c r="AE1269" s="251"/>
      <c r="AF1269" s="288"/>
      <c r="AG1269" s="289"/>
      <c r="AN1269" s="251"/>
      <c r="AO1269" s="251"/>
      <c r="AP1269" s="251"/>
      <c r="AQ1269" s="251"/>
      <c r="AR1269" s="251"/>
      <c r="AS1269" s="251"/>
      <c r="AT1269" s="251"/>
      <c r="AU1269" s="251"/>
    </row>
    <row r="1270" spans="3:47" ht="12.95" customHeight="1" x14ac:dyDescent="0.2">
      <c r="C1270" s="207"/>
      <c r="D1270" s="207"/>
      <c r="AA1270" s="251"/>
      <c r="AB1270" s="251"/>
      <c r="AC1270" s="251"/>
      <c r="AD1270" s="251"/>
      <c r="AE1270" s="251"/>
      <c r="AF1270" s="288"/>
      <c r="AG1270" s="289"/>
      <c r="AN1270" s="251"/>
      <c r="AO1270" s="251"/>
      <c r="AP1270" s="251"/>
      <c r="AQ1270" s="251"/>
      <c r="AR1270" s="251"/>
      <c r="AS1270" s="251"/>
      <c r="AT1270" s="251"/>
      <c r="AU1270" s="251"/>
    </row>
    <row r="1271" spans="3:47" ht="12.95" customHeight="1" x14ac:dyDescent="0.2">
      <c r="C1271" s="207"/>
      <c r="D1271" s="207"/>
      <c r="AA1271" s="251"/>
      <c r="AB1271" s="251"/>
      <c r="AC1271" s="251"/>
      <c r="AD1271" s="251"/>
      <c r="AE1271" s="251"/>
      <c r="AF1271" s="288"/>
      <c r="AG1271" s="289"/>
      <c r="AN1271" s="251"/>
      <c r="AO1271" s="251"/>
      <c r="AP1271" s="251"/>
      <c r="AQ1271" s="251"/>
      <c r="AR1271" s="251"/>
      <c r="AS1271" s="251"/>
      <c r="AT1271" s="251"/>
      <c r="AU1271" s="251"/>
    </row>
    <row r="1272" spans="3:47" ht="12.95" customHeight="1" x14ac:dyDescent="0.2">
      <c r="C1272" s="207"/>
      <c r="D1272" s="207"/>
      <c r="AA1272" s="251"/>
      <c r="AB1272" s="251"/>
      <c r="AC1272" s="251"/>
      <c r="AD1272" s="251"/>
      <c r="AE1272" s="251"/>
      <c r="AF1272" s="288"/>
      <c r="AG1272" s="289"/>
      <c r="AN1272" s="251"/>
      <c r="AO1272" s="251"/>
      <c r="AP1272" s="251"/>
      <c r="AQ1272" s="251"/>
      <c r="AR1272" s="251"/>
      <c r="AS1272" s="251"/>
      <c r="AT1272" s="251"/>
      <c r="AU1272" s="251"/>
    </row>
    <row r="1273" spans="3:47" ht="12.95" customHeight="1" x14ac:dyDescent="0.2">
      <c r="C1273" s="207"/>
      <c r="D1273" s="207"/>
      <c r="AA1273" s="251"/>
      <c r="AB1273" s="251"/>
      <c r="AC1273" s="251"/>
      <c r="AD1273" s="251"/>
      <c r="AE1273" s="251"/>
      <c r="AF1273" s="288"/>
      <c r="AG1273" s="289"/>
      <c r="AN1273" s="251"/>
      <c r="AO1273" s="251"/>
      <c r="AP1273" s="251"/>
      <c r="AQ1273" s="251"/>
      <c r="AR1273" s="251"/>
      <c r="AS1273" s="251"/>
      <c r="AT1273" s="251"/>
      <c r="AU1273" s="251"/>
    </row>
    <row r="1274" spans="3:47" ht="12.95" customHeight="1" x14ac:dyDescent="0.2">
      <c r="C1274" s="207"/>
      <c r="D1274" s="207"/>
      <c r="AA1274" s="251"/>
      <c r="AB1274" s="251"/>
      <c r="AC1274" s="251"/>
      <c r="AD1274" s="251"/>
      <c r="AE1274" s="251"/>
      <c r="AF1274" s="288"/>
      <c r="AG1274" s="289"/>
      <c r="AN1274" s="251"/>
      <c r="AO1274" s="251"/>
      <c r="AP1274" s="251"/>
      <c r="AQ1274" s="251"/>
      <c r="AR1274" s="251"/>
      <c r="AS1274" s="251"/>
      <c r="AT1274" s="251"/>
      <c r="AU1274" s="251"/>
    </row>
    <row r="1275" spans="3:47" ht="12.95" customHeight="1" x14ac:dyDescent="0.2">
      <c r="C1275" s="207"/>
      <c r="D1275" s="207"/>
      <c r="AA1275" s="251"/>
      <c r="AB1275" s="251"/>
      <c r="AC1275" s="251"/>
      <c r="AD1275" s="251"/>
      <c r="AE1275" s="251"/>
      <c r="AF1275" s="288"/>
      <c r="AG1275" s="289"/>
      <c r="AN1275" s="251"/>
      <c r="AO1275" s="251"/>
      <c r="AP1275" s="251"/>
      <c r="AQ1275" s="251"/>
      <c r="AR1275" s="251"/>
      <c r="AS1275" s="251"/>
      <c r="AT1275" s="251"/>
      <c r="AU1275" s="251"/>
    </row>
    <row r="1276" spans="3:47" ht="12.95" customHeight="1" x14ac:dyDescent="0.2">
      <c r="C1276" s="207"/>
      <c r="D1276" s="207"/>
      <c r="AA1276" s="251"/>
      <c r="AB1276" s="251"/>
      <c r="AC1276" s="251"/>
      <c r="AD1276" s="251"/>
      <c r="AE1276" s="251"/>
      <c r="AF1276" s="288"/>
      <c r="AG1276" s="289"/>
      <c r="AN1276" s="251"/>
      <c r="AO1276" s="251"/>
      <c r="AP1276" s="251"/>
      <c r="AQ1276" s="251"/>
      <c r="AR1276" s="251"/>
      <c r="AS1276" s="251"/>
      <c r="AT1276" s="251"/>
      <c r="AU1276" s="251"/>
    </row>
    <row r="1277" spans="3:47" ht="12.95" customHeight="1" x14ac:dyDescent="0.2">
      <c r="C1277" s="207"/>
      <c r="D1277" s="207"/>
      <c r="AA1277" s="251"/>
      <c r="AB1277" s="251"/>
      <c r="AC1277" s="251"/>
      <c r="AD1277" s="251"/>
      <c r="AE1277" s="251"/>
      <c r="AF1277" s="288"/>
      <c r="AG1277" s="289"/>
      <c r="AN1277" s="251"/>
      <c r="AO1277" s="251"/>
      <c r="AP1277" s="251"/>
      <c r="AQ1277" s="251"/>
      <c r="AR1277" s="251"/>
      <c r="AS1277" s="251"/>
      <c r="AT1277" s="251"/>
      <c r="AU1277" s="251"/>
    </row>
    <row r="1278" spans="3:47" ht="12.95" customHeight="1" x14ac:dyDescent="0.2">
      <c r="C1278" s="207"/>
      <c r="D1278" s="207"/>
      <c r="AA1278" s="251"/>
      <c r="AB1278" s="251"/>
      <c r="AC1278" s="251"/>
      <c r="AD1278" s="251"/>
      <c r="AE1278" s="251"/>
      <c r="AF1278" s="288"/>
      <c r="AG1278" s="289"/>
      <c r="AN1278" s="251"/>
      <c r="AO1278" s="251"/>
      <c r="AP1278" s="251"/>
      <c r="AQ1278" s="251"/>
      <c r="AR1278" s="251"/>
      <c r="AS1278" s="251"/>
      <c r="AT1278" s="251"/>
      <c r="AU1278" s="251"/>
    </row>
    <row r="1279" spans="3:47" ht="12.95" customHeight="1" x14ac:dyDescent="0.2">
      <c r="C1279" s="207"/>
      <c r="D1279" s="207"/>
      <c r="AA1279" s="251"/>
      <c r="AB1279" s="251"/>
      <c r="AC1279" s="251"/>
      <c r="AD1279" s="251"/>
      <c r="AE1279" s="251"/>
      <c r="AF1279" s="288"/>
      <c r="AG1279" s="289"/>
      <c r="AN1279" s="251"/>
      <c r="AO1279" s="251"/>
      <c r="AP1279" s="251"/>
      <c r="AQ1279" s="251"/>
      <c r="AR1279" s="251"/>
      <c r="AS1279" s="251"/>
      <c r="AT1279" s="251"/>
      <c r="AU1279" s="251"/>
    </row>
    <row r="1280" spans="3:47" ht="12.95" customHeight="1" x14ac:dyDescent="0.2">
      <c r="C1280" s="207"/>
      <c r="D1280" s="207"/>
      <c r="AA1280" s="251"/>
      <c r="AB1280" s="251"/>
      <c r="AC1280" s="251"/>
      <c r="AD1280" s="251"/>
      <c r="AE1280" s="251"/>
      <c r="AF1280" s="288"/>
      <c r="AG1280" s="289"/>
      <c r="AN1280" s="251"/>
      <c r="AO1280" s="251"/>
      <c r="AP1280" s="251"/>
      <c r="AQ1280" s="251"/>
      <c r="AR1280" s="251"/>
      <c r="AS1280" s="251"/>
      <c r="AT1280" s="251"/>
      <c r="AU1280" s="251"/>
    </row>
    <row r="1281" spans="3:64" ht="12.95" customHeight="1" x14ac:dyDescent="0.2">
      <c r="C1281" s="207"/>
      <c r="D1281" s="207"/>
      <c r="AA1281" s="251"/>
      <c r="AB1281" s="251"/>
      <c r="AC1281" s="251"/>
      <c r="AD1281" s="251"/>
      <c r="AE1281" s="251"/>
      <c r="AF1281" s="288"/>
      <c r="AG1281" s="289"/>
      <c r="AN1281" s="251"/>
      <c r="AO1281" s="251"/>
      <c r="AP1281" s="251"/>
      <c r="AQ1281" s="251"/>
      <c r="AR1281" s="251"/>
      <c r="AS1281" s="251"/>
      <c r="AT1281" s="251"/>
      <c r="AU1281" s="251"/>
    </row>
    <row r="1282" spans="3:64" ht="12.95" customHeight="1" x14ac:dyDescent="0.2">
      <c r="C1282" s="207"/>
      <c r="D1282" s="207"/>
      <c r="AA1282" s="251"/>
      <c r="AB1282" s="251"/>
      <c r="AC1282" s="251"/>
      <c r="AD1282" s="251"/>
      <c r="AE1282" s="251"/>
      <c r="AF1282" s="288"/>
      <c r="AG1282" s="289"/>
      <c r="AN1282" s="251"/>
      <c r="AO1282" s="251"/>
      <c r="AP1282" s="251"/>
      <c r="AQ1282" s="251"/>
      <c r="AR1282" s="251"/>
      <c r="AS1282" s="251"/>
      <c r="AT1282" s="251"/>
      <c r="AU1282" s="251"/>
    </row>
    <row r="1283" spans="3:64" ht="12.95" customHeight="1" x14ac:dyDescent="0.2">
      <c r="C1283" s="207"/>
      <c r="D1283" s="207"/>
      <c r="AA1283" s="251"/>
      <c r="AB1283" s="251"/>
      <c r="AC1283" s="251"/>
      <c r="AD1283" s="251"/>
      <c r="AE1283" s="251"/>
      <c r="AF1283" s="288"/>
      <c r="AG1283" s="289"/>
      <c r="AN1283" s="251"/>
      <c r="AO1283" s="251"/>
      <c r="AP1283" s="251"/>
      <c r="AQ1283" s="251"/>
      <c r="AR1283" s="251"/>
      <c r="AS1283" s="251"/>
      <c r="AT1283" s="251"/>
      <c r="AU1283" s="251"/>
    </row>
    <row r="1284" spans="3:64" ht="12.95" customHeight="1" x14ac:dyDescent="0.2">
      <c r="C1284" s="207"/>
      <c r="D1284" s="207"/>
      <c r="AA1284" s="251"/>
      <c r="AB1284" s="251"/>
      <c r="AC1284" s="251"/>
      <c r="AD1284" s="251"/>
      <c r="AE1284" s="251"/>
      <c r="AF1284" s="288"/>
      <c r="AG1284" s="289"/>
      <c r="AN1284" s="251"/>
      <c r="AO1284" s="251"/>
      <c r="AP1284" s="251"/>
      <c r="AQ1284" s="251"/>
      <c r="AR1284" s="251"/>
      <c r="AS1284" s="251"/>
      <c r="AT1284" s="251"/>
      <c r="AU1284" s="251"/>
    </row>
    <row r="1285" spans="3:64" ht="12.95" customHeight="1" x14ac:dyDescent="0.2">
      <c r="C1285" s="207"/>
      <c r="D1285" s="207"/>
      <c r="AA1285" s="251"/>
      <c r="AB1285" s="251"/>
      <c r="AC1285" s="251"/>
      <c r="AD1285" s="251"/>
      <c r="AE1285" s="251"/>
      <c r="AF1285" s="288"/>
      <c r="AG1285" s="289"/>
      <c r="AN1285" s="251"/>
      <c r="AO1285" s="251"/>
      <c r="AP1285" s="251"/>
      <c r="AQ1285" s="251"/>
      <c r="AR1285" s="251"/>
      <c r="AS1285" s="251"/>
      <c r="AT1285" s="251"/>
      <c r="AU1285" s="251"/>
    </row>
    <row r="1286" spans="3:64" ht="12.95" customHeight="1" x14ac:dyDescent="0.2">
      <c r="C1286" s="207"/>
      <c r="D1286" s="207"/>
      <c r="AA1286" s="251"/>
      <c r="AB1286" s="251"/>
      <c r="AC1286" s="251"/>
      <c r="AD1286" s="251"/>
      <c r="AE1286" s="251"/>
      <c r="AF1286" s="288"/>
      <c r="AG1286" s="289"/>
      <c r="AN1286" s="251"/>
      <c r="AO1286" s="251"/>
      <c r="AP1286" s="251"/>
      <c r="AQ1286" s="251"/>
      <c r="AR1286" s="251"/>
      <c r="AS1286" s="251"/>
      <c r="AT1286" s="251"/>
      <c r="AU1286" s="251"/>
    </row>
    <row r="1287" spans="3:64" ht="12.95" customHeight="1" x14ac:dyDescent="0.2">
      <c r="C1287" s="207"/>
      <c r="D1287" s="207"/>
      <c r="AA1287" s="251"/>
      <c r="AB1287" s="251"/>
      <c r="AC1287" s="251"/>
      <c r="AD1287" s="251"/>
      <c r="AE1287" s="251"/>
      <c r="AF1287" s="288"/>
      <c r="AG1287" s="289"/>
      <c r="AN1287" s="251"/>
      <c r="AO1287" s="251"/>
      <c r="AP1287" s="251"/>
      <c r="AQ1287" s="251"/>
      <c r="AR1287" s="251"/>
      <c r="AS1287" s="251"/>
      <c r="AT1287" s="251"/>
      <c r="AU1287" s="251"/>
    </row>
    <row r="1288" spans="3:64" ht="12.95" customHeight="1" x14ac:dyDescent="0.2">
      <c r="C1288" s="207"/>
      <c r="D1288" s="207"/>
      <c r="AA1288" s="251"/>
      <c r="AB1288" s="251"/>
      <c r="AC1288" s="251"/>
      <c r="AD1288" s="251"/>
      <c r="AE1288" s="251"/>
      <c r="AF1288" s="288"/>
      <c r="AG1288" s="289"/>
      <c r="AN1288" s="251"/>
      <c r="AO1288" s="251"/>
      <c r="AP1288" s="251"/>
      <c r="AQ1288" s="251"/>
      <c r="AR1288" s="251"/>
      <c r="AS1288" s="251"/>
      <c r="AT1288" s="251"/>
      <c r="AU1288" s="251"/>
      <c r="AV1288" s="251"/>
      <c r="AW1288" s="251"/>
      <c r="AX1288" s="251"/>
      <c r="AY1288" s="251"/>
      <c r="AZ1288" s="251"/>
      <c r="BA1288" s="251"/>
      <c r="BB1288" s="251"/>
      <c r="BC1288" s="251"/>
      <c r="BD1288" s="251"/>
      <c r="BE1288" s="251"/>
      <c r="BF1288" s="251"/>
      <c r="BG1288" s="251"/>
      <c r="BH1288" s="251"/>
      <c r="BI1288" s="251"/>
      <c r="BJ1288" s="251"/>
      <c r="BK1288" s="251"/>
      <c r="BL1288" s="251"/>
    </row>
    <row r="1289" spans="3:64" ht="12.95" customHeight="1" x14ac:dyDescent="0.2">
      <c r="C1289" s="207"/>
      <c r="D1289" s="207"/>
      <c r="AA1289" s="251"/>
      <c r="AB1289" s="251"/>
      <c r="AC1289" s="251"/>
      <c r="AD1289" s="251"/>
      <c r="AE1289" s="251"/>
      <c r="AF1289" s="288"/>
      <c r="AG1289" s="289"/>
      <c r="AN1289" s="251"/>
      <c r="AO1289" s="251"/>
      <c r="AP1289" s="251"/>
      <c r="AQ1289" s="251"/>
      <c r="AR1289" s="251"/>
      <c r="AS1289" s="251"/>
      <c r="AT1289" s="251"/>
      <c r="AU1289" s="251"/>
    </row>
    <row r="1290" spans="3:64" ht="12.95" customHeight="1" x14ac:dyDescent="0.2">
      <c r="C1290" s="207"/>
      <c r="D1290" s="207"/>
      <c r="AA1290" s="251"/>
      <c r="AB1290" s="251"/>
      <c r="AC1290" s="251"/>
      <c r="AD1290" s="251"/>
      <c r="AE1290" s="251"/>
      <c r="AF1290" s="288"/>
      <c r="AG1290" s="289"/>
      <c r="AN1290" s="251"/>
      <c r="AO1290" s="251"/>
      <c r="AP1290" s="251"/>
      <c r="AQ1290" s="251"/>
      <c r="AR1290" s="251"/>
      <c r="AS1290" s="251"/>
      <c r="AT1290" s="251"/>
      <c r="AU1290" s="251"/>
      <c r="AV1290" s="251"/>
      <c r="AW1290" s="251"/>
      <c r="AX1290" s="251"/>
      <c r="AY1290" s="251"/>
      <c r="AZ1290" s="251"/>
      <c r="BA1290" s="251"/>
      <c r="BB1290" s="251"/>
      <c r="BC1290" s="251"/>
      <c r="BD1290" s="251"/>
      <c r="BE1290" s="251"/>
      <c r="BF1290" s="251"/>
      <c r="BG1290" s="251"/>
      <c r="BH1290" s="251"/>
      <c r="BI1290" s="251"/>
      <c r="BJ1290" s="251"/>
      <c r="BK1290" s="251"/>
      <c r="BL1290" s="251"/>
    </row>
    <row r="1291" spans="3:64" ht="12.95" customHeight="1" x14ac:dyDescent="0.2">
      <c r="C1291" s="207"/>
      <c r="D1291" s="207"/>
      <c r="AA1291" s="251"/>
      <c r="AB1291" s="251"/>
      <c r="AC1291" s="251"/>
      <c r="AD1291" s="251"/>
      <c r="AE1291" s="251"/>
      <c r="AF1291" s="288"/>
      <c r="AG1291" s="289"/>
      <c r="AN1291" s="251"/>
      <c r="AO1291" s="251"/>
      <c r="AP1291" s="251"/>
      <c r="AQ1291" s="251"/>
      <c r="AR1291" s="251"/>
      <c r="AS1291" s="251"/>
      <c r="AT1291" s="251"/>
      <c r="AU1291" s="251"/>
    </row>
    <row r="1292" spans="3:64" ht="12.95" customHeight="1" x14ac:dyDescent="0.2">
      <c r="C1292" s="207"/>
      <c r="D1292" s="207"/>
      <c r="AA1292" s="251"/>
      <c r="AB1292" s="251"/>
      <c r="AC1292" s="251"/>
      <c r="AD1292" s="251"/>
      <c r="AE1292" s="251"/>
      <c r="AF1292" s="288"/>
      <c r="AG1292" s="289"/>
      <c r="AN1292" s="251"/>
      <c r="AO1292" s="251"/>
      <c r="AP1292" s="251"/>
      <c r="AQ1292" s="251"/>
      <c r="AR1292" s="251"/>
      <c r="AS1292" s="251"/>
      <c r="AT1292" s="251"/>
      <c r="AU1292" s="251"/>
      <c r="AV1292" s="251"/>
    </row>
    <row r="1293" spans="3:64" ht="12.95" customHeight="1" x14ac:dyDescent="0.2">
      <c r="C1293" s="207"/>
      <c r="D1293" s="207"/>
      <c r="AA1293" s="251"/>
      <c r="AB1293" s="251"/>
      <c r="AC1293" s="251"/>
      <c r="AD1293" s="251"/>
      <c r="AE1293" s="251"/>
      <c r="AF1293" s="288"/>
      <c r="AG1293" s="289"/>
      <c r="AN1293" s="251"/>
      <c r="AO1293" s="251"/>
      <c r="AP1293" s="251"/>
      <c r="AQ1293" s="251"/>
      <c r="AR1293" s="251"/>
      <c r="AS1293" s="251"/>
      <c r="AT1293" s="251"/>
      <c r="AU1293" s="251"/>
    </row>
    <row r="1294" spans="3:64" ht="12.95" customHeight="1" x14ac:dyDescent="0.2">
      <c r="C1294" s="207"/>
      <c r="D1294" s="207"/>
      <c r="AA1294" s="251"/>
      <c r="AB1294" s="251"/>
      <c r="AC1294" s="251"/>
      <c r="AD1294" s="251"/>
      <c r="AE1294" s="251"/>
      <c r="AF1294" s="288"/>
      <c r="AG1294" s="289"/>
      <c r="AN1294" s="251"/>
      <c r="AO1294" s="251"/>
      <c r="AP1294" s="251"/>
      <c r="AQ1294" s="251"/>
      <c r="AR1294" s="251"/>
      <c r="AS1294" s="251"/>
      <c r="AT1294" s="251"/>
      <c r="AU1294" s="251"/>
      <c r="AV1294" s="251"/>
      <c r="AW1294" s="251"/>
      <c r="AX1294" s="251"/>
      <c r="AY1294" s="251"/>
      <c r="AZ1294" s="251"/>
      <c r="BA1294" s="251"/>
      <c r="BB1294" s="251"/>
      <c r="BC1294" s="251"/>
      <c r="BD1294" s="251"/>
      <c r="BE1294" s="251"/>
      <c r="BF1294" s="251"/>
      <c r="BG1294" s="251"/>
      <c r="BH1294" s="251"/>
      <c r="BI1294" s="251"/>
      <c r="BJ1294" s="251"/>
      <c r="BK1294" s="251"/>
      <c r="BL1294" s="251"/>
    </row>
    <row r="1295" spans="3:64" ht="12.95" customHeight="1" x14ac:dyDescent="0.2">
      <c r="C1295" s="207"/>
      <c r="D1295" s="207"/>
      <c r="AA1295" s="251"/>
      <c r="AB1295" s="251"/>
      <c r="AC1295" s="251"/>
      <c r="AD1295" s="251"/>
      <c r="AE1295" s="251"/>
      <c r="AF1295" s="288"/>
      <c r="AG1295" s="289"/>
      <c r="AN1295" s="251"/>
      <c r="AO1295" s="251"/>
      <c r="AP1295" s="251"/>
      <c r="AQ1295" s="251"/>
      <c r="AR1295" s="251"/>
      <c r="AS1295" s="251"/>
      <c r="AT1295" s="251"/>
      <c r="AU1295" s="251"/>
    </row>
    <row r="1296" spans="3:64" ht="12.95" customHeight="1" x14ac:dyDescent="0.2">
      <c r="C1296" s="207"/>
      <c r="D1296" s="207"/>
      <c r="AA1296" s="251"/>
      <c r="AB1296" s="251"/>
      <c r="AC1296" s="251"/>
      <c r="AD1296" s="251"/>
      <c r="AE1296" s="251"/>
      <c r="AF1296" s="288"/>
      <c r="AG1296" s="289"/>
      <c r="AN1296" s="251"/>
      <c r="AO1296" s="251"/>
      <c r="AP1296" s="251"/>
      <c r="AQ1296" s="251"/>
      <c r="AR1296" s="251"/>
      <c r="AS1296" s="251"/>
      <c r="AT1296" s="251"/>
      <c r="AU1296" s="251"/>
    </row>
    <row r="1297" spans="3:48" ht="12.95" customHeight="1" x14ac:dyDescent="0.2">
      <c r="C1297" s="207"/>
      <c r="D1297" s="207"/>
      <c r="AA1297" s="251"/>
      <c r="AB1297" s="251"/>
      <c r="AC1297" s="251"/>
      <c r="AD1297" s="251"/>
      <c r="AE1297" s="251"/>
      <c r="AF1297" s="288"/>
      <c r="AG1297" s="289"/>
      <c r="AN1297" s="251"/>
      <c r="AO1297" s="251"/>
      <c r="AP1297" s="251"/>
      <c r="AQ1297" s="251"/>
      <c r="AR1297" s="251"/>
      <c r="AS1297" s="251"/>
      <c r="AT1297" s="251"/>
      <c r="AU1297" s="251"/>
    </row>
    <row r="1298" spans="3:48" ht="12.95" customHeight="1" x14ac:dyDescent="0.2">
      <c r="C1298" s="207"/>
      <c r="D1298" s="207"/>
      <c r="AA1298" s="251"/>
      <c r="AB1298" s="251"/>
      <c r="AC1298" s="251"/>
      <c r="AD1298" s="251"/>
      <c r="AE1298" s="251"/>
      <c r="AF1298" s="288"/>
      <c r="AG1298" s="289"/>
      <c r="AN1298" s="251"/>
      <c r="AO1298" s="251"/>
      <c r="AP1298" s="251"/>
      <c r="AQ1298" s="251"/>
      <c r="AR1298" s="251"/>
      <c r="AS1298" s="251"/>
      <c r="AT1298" s="251"/>
      <c r="AU1298" s="251"/>
      <c r="AV1298" s="251"/>
    </row>
    <row r="1299" spans="3:48" ht="12.95" customHeight="1" x14ac:dyDescent="0.2">
      <c r="C1299" s="207"/>
      <c r="D1299" s="207"/>
      <c r="AA1299" s="251"/>
      <c r="AB1299" s="251"/>
      <c r="AC1299" s="251"/>
      <c r="AD1299" s="251"/>
      <c r="AE1299" s="251"/>
      <c r="AF1299" s="288"/>
      <c r="AG1299" s="289"/>
      <c r="AN1299" s="251"/>
      <c r="AO1299" s="251"/>
      <c r="AP1299" s="251"/>
      <c r="AQ1299" s="251"/>
      <c r="AR1299" s="251"/>
      <c r="AS1299" s="251"/>
      <c r="AT1299" s="251"/>
      <c r="AU1299" s="251"/>
    </row>
    <row r="1300" spans="3:48" ht="12.95" customHeight="1" x14ac:dyDescent="0.2">
      <c r="C1300" s="207"/>
      <c r="D1300" s="207"/>
      <c r="AA1300" s="251"/>
      <c r="AB1300" s="251"/>
      <c r="AC1300" s="251"/>
      <c r="AD1300" s="251"/>
      <c r="AE1300" s="251"/>
      <c r="AF1300" s="288"/>
      <c r="AG1300" s="289"/>
      <c r="AN1300" s="251"/>
      <c r="AO1300" s="251"/>
      <c r="AP1300" s="251"/>
      <c r="AQ1300" s="251"/>
      <c r="AR1300" s="251"/>
      <c r="AS1300" s="251"/>
      <c r="AT1300" s="251"/>
      <c r="AU1300" s="251"/>
    </row>
    <row r="1301" spans="3:48" ht="12.95" customHeight="1" x14ac:dyDescent="0.2">
      <c r="C1301" s="207"/>
      <c r="D1301" s="207"/>
      <c r="AA1301" s="251"/>
      <c r="AB1301" s="251"/>
      <c r="AC1301" s="251"/>
      <c r="AD1301" s="251"/>
      <c r="AE1301" s="251"/>
      <c r="AF1301" s="288"/>
      <c r="AG1301" s="289"/>
      <c r="AN1301" s="251"/>
      <c r="AO1301" s="251"/>
      <c r="AP1301" s="251"/>
      <c r="AQ1301" s="251"/>
      <c r="AR1301" s="251"/>
      <c r="AS1301" s="251"/>
      <c r="AT1301" s="251"/>
      <c r="AU1301" s="251"/>
    </row>
    <row r="1302" spans="3:48" ht="12.95" customHeight="1" x14ac:dyDescent="0.2">
      <c r="C1302" s="207"/>
      <c r="D1302" s="207"/>
      <c r="AA1302" s="251"/>
      <c r="AB1302" s="251"/>
      <c r="AC1302" s="251"/>
      <c r="AD1302" s="251"/>
      <c r="AE1302" s="251"/>
      <c r="AF1302" s="288"/>
      <c r="AG1302" s="289"/>
      <c r="AN1302" s="251"/>
      <c r="AO1302" s="251"/>
      <c r="AP1302" s="251"/>
      <c r="AQ1302" s="251"/>
      <c r="AR1302" s="251"/>
      <c r="AS1302" s="251"/>
      <c r="AT1302" s="251"/>
      <c r="AU1302" s="251"/>
    </row>
    <row r="1303" spans="3:48" ht="12.95" customHeight="1" x14ac:dyDescent="0.2">
      <c r="C1303" s="207"/>
      <c r="D1303" s="207"/>
      <c r="AA1303" s="251"/>
      <c r="AB1303" s="251"/>
      <c r="AC1303" s="251"/>
      <c r="AD1303" s="251"/>
      <c r="AE1303" s="251"/>
      <c r="AF1303" s="288"/>
      <c r="AG1303" s="289"/>
      <c r="AN1303" s="251"/>
      <c r="AO1303" s="251"/>
      <c r="AP1303" s="251"/>
      <c r="AQ1303" s="251"/>
      <c r="AR1303" s="251"/>
      <c r="AS1303" s="251"/>
      <c r="AT1303" s="251"/>
      <c r="AU1303" s="251"/>
    </row>
    <row r="1304" spans="3:48" ht="12.95" customHeight="1" x14ac:dyDescent="0.2">
      <c r="C1304" s="207"/>
      <c r="D1304" s="207"/>
      <c r="AA1304" s="251"/>
      <c r="AB1304" s="251"/>
      <c r="AC1304" s="251"/>
      <c r="AD1304" s="251"/>
      <c r="AE1304" s="251"/>
      <c r="AF1304" s="288"/>
      <c r="AG1304" s="289"/>
      <c r="AN1304" s="251"/>
      <c r="AO1304" s="251"/>
      <c r="AP1304" s="251"/>
      <c r="AQ1304" s="251"/>
      <c r="AR1304" s="251"/>
      <c r="AS1304" s="251"/>
      <c r="AT1304" s="251"/>
      <c r="AU1304" s="251"/>
    </row>
    <row r="1305" spans="3:48" ht="12.95" customHeight="1" x14ac:dyDescent="0.2">
      <c r="C1305" s="207"/>
      <c r="D1305" s="207"/>
      <c r="AA1305" s="251"/>
      <c r="AB1305" s="251"/>
      <c r="AC1305" s="251"/>
      <c r="AD1305" s="251"/>
      <c r="AE1305" s="251"/>
      <c r="AF1305" s="288"/>
      <c r="AG1305" s="289"/>
      <c r="AN1305" s="251"/>
      <c r="AO1305" s="251"/>
      <c r="AP1305" s="251"/>
      <c r="AQ1305" s="251"/>
      <c r="AR1305" s="251"/>
      <c r="AS1305" s="251"/>
      <c r="AT1305" s="251"/>
      <c r="AU1305" s="251"/>
    </row>
    <row r="1306" spans="3:48" ht="12.95" customHeight="1" x14ac:dyDescent="0.2">
      <c r="C1306" s="207"/>
      <c r="D1306" s="207"/>
      <c r="AA1306" s="251"/>
      <c r="AB1306" s="251"/>
      <c r="AC1306" s="251"/>
      <c r="AD1306" s="251"/>
      <c r="AE1306" s="251"/>
      <c r="AF1306" s="288"/>
      <c r="AG1306" s="289"/>
      <c r="AN1306" s="251"/>
      <c r="AO1306" s="251"/>
      <c r="AP1306" s="251"/>
      <c r="AQ1306" s="251"/>
      <c r="AR1306" s="251"/>
      <c r="AS1306" s="251"/>
      <c r="AT1306" s="251"/>
      <c r="AU1306" s="251"/>
    </row>
    <row r="1307" spans="3:48" ht="12.95" customHeight="1" x14ac:dyDescent="0.2">
      <c r="C1307" s="207"/>
      <c r="D1307" s="207"/>
      <c r="AA1307" s="251"/>
      <c r="AB1307" s="251"/>
      <c r="AC1307" s="251"/>
      <c r="AD1307" s="251"/>
      <c r="AE1307" s="251"/>
      <c r="AF1307" s="288"/>
      <c r="AG1307" s="289"/>
      <c r="AN1307" s="251"/>
      <c r="AO1307" s="251"/>
      <c r="AP1307" s="251"/>
      <c r="AQ1307" s="251"/>
      <c r="AR1307" s="251"/>
      <c r="AS1307" s="251"/>
      <c r="AT1307" s="251"/>
      <c r="AU1307" s="251"/>
    </row>
    <row r="1308" spans="3:48" ht="12.95" customHeight="1" x14ac:dyDescent="0.2">
      <c r="C1308" s="207"/>
      <c r="D1308" s="207"/>
      <c r="AA1308" s="251"/>
      <c r="AB1308" s="251"/>
      <c r="AC1308" s="251"/>
      <c r="AD1308" s="251"/>
      <c r="AE1308" s="251"/>
      <c r="AF1308" s="288"/>
      <c r="AG1308" s="289"/>
      <c r="AN1308" s="251"/>
      <c r="AO1308" s="251"/>
      <c r="AP1308" s="251"/>
      <c r="AQ1308" s="251"/>
      <c r="AR1308" s="251"/>
      <c r="AS1308" s="251"/>
      <c r="AT1308" s="251"/>
      <c r="AU1308" s="251"/>
    </row>
    <row r="1309" spans="3:48" ht="12.95" customHeight="1" x14ac:dyDescent="0.2">
      <c r="C1309" s="207"/>
      <c r="D1309" s="207"/>
      <c r="AA1309" s="251"/>
      <c r="AB1309" s="251"/>
      <c r="AC1309" s="251"/>
      <c r="AD1309" s="251"/>
      <c r="AE1309" s="251"/>
      <c r="AF1309" s="288"/>
      <c r="AG1309" s="289"/>
      <c r="AN1309" s="251"/>
      <c r="AO1309" s="251"/>
      <c r="AP1309" s="251"/>
      <c r="AQ1309" s="251"/>
      <c r="AR1309" s="251"/>
      <c r="AS1309" s="251"/>
      <c r="AT1309" s="251"/>
      <c r="AU1309" s="251"/>
    </row>
    <row r="1310" spans="3:48" ht="12.95" customHeight="1" x14ac:dyDescent="0.2">
      <c r="C1310" s="207"/>
      <c r="D1310" s="207"/>
      <c r="AA1310" s="251"/>
      <c r="AB1310" s="251"/>
      <c r="AC1310" s="251"/>
      <c r="AD1310" s="251"/>
      <c r="AE1310" s="251"/>
      <c r="AF1310" s="288"/>
      <c r="AG1310" s="289"/>
      <c r="AN1310" s="251"/>
      <c r="AO1310" s="251"/>
      <c r="AP1310" s="251"/>
      <c r="AQ1310" s="251"/>
      <c r="AR1310" s="251"/>
      <c r="AS1310" s="251"/>
      <c r="AT1310" s="251"/>
      <c r="AU1310" s="251"/>
    </row>
    <row r="1311" spans="3:48" ht="12.95" customHeight="1" x14ac:dyDescent="0.2">
      <c r="C1311" s="207"/>
      <c r="D1311" s="207"/>
      <c r="AA1311" s="251"/>
      <c r="AB1311" s="251"/>
      <c r="AC1311" s="251"/>
      <c r="AD1311" s="251"/>
      <c r="AE1311" s="251"/>
      <c r="AF1311" s="288"/>
      <c r="AG1311" s="289"/>
      <c r="AN1311" s="251"/>
      <c r="AO1311" s="251"/>
      <c r="AP1311" s="251"/>
      <c r="AQ1311" s="251"/>
      <c r="AR1311" s="251"/>
      <c r="AS1311" s="251"/>
      <c r="AT1311" s="251"/>
      <c r="AU1311" s="251"/>
    </row>
    <row r="1312" spans="3:48" ht="12.95" customHeight="1" x14ac:dyDescent="0.2">
      <c r="C1312" s="207"/>
      <c r="D1312" s="207"/>
      <c r="AA1312" s="251"/>
      <c r="AB1312" s="251"/>
      <c r="AC1312" s="251"/>
      <c r="AD1312" s="251"/>
      <c r="AE1312" s="251"/>
      <c r="AF1312" s="288"/>
      <c r="AG1312" s="289"/>
      <c r="AN1312" s="251"/>
      <c r="AO1312" s="251"/>
      <c r="AP1312" s="251"/>
      <c r="AQ1312" s="251"/>
      <c r="AR1312" s="251"/>
      <c r="AS1312" s="251"/>
      <c r="AT1312" s="251"/>
      <c r="AU1312" s="251"/>
    </row>
    <row r="1313" spans="3:64" ht="12.95" customHeight="1" x14ac:dyDescent="0.2">
      <c r="C1313" s="207"/>
      <c r="D1313" s="207"/>
      <c r="AA1313" s="251"/>
      <c r="AB1313" s="251"/>
      <c r="AC1313" s="251"/>
      <c r="AD1313" s="251"/>
      <c r="AE1313" s="251"/>
      <c r="AF1313" s="288"/>
      <c r="AG1313" s="289"/>
      <c r="AN1313" s="251"/>
      <c r="AO1313" s="251"/>
      <c r="AP1313" s="251"/>
      <c r="AQ1313" s="251"/>
      <c r="AR1313" s="251"/>
      <c r="AS1313" s="251"/>
      <c r="AT1313" s="251"/>
      <c r="AU1313" s="251"/>
    </row>
    <row r="1314" spans="3:64" ht="12.95" customHeight="1" x14ac:dyDescent="0.2">
      <c r="C1314" s="207"/>
      <c r="D1314" s="207"/>
      <c r="AA1314" s="251"/>
      <c r="AB1314" s="251"/>
      <c r="AC1314" s="251"/>
      <c r="AD1314" s="251"/>
      <c r="AE1314" s="251"/>
      <c r="AF1314" s="288"/>
      <c r="AG1314" s="289"/>
      <c r="AN1314" s="251"/>
      <c r="AO1314" s="251"/>
      <c r="AP1314" s="251"/>
      <c r="AQ1314" s="251"/>
      <c r="AR1314" s="251"/>
      <c r="AS1314" s="251"/>
      <c r="AT1314" s="251"/>
      <c r="AU1314" s="251"/>
    </row>
    <row r="1315" spans="3:64" ht="12.95" customHeight="1" x14ac:dyDescent="0.2">
      <c r="C1315" s="207"/>
      <c r="D1315" s="207"/>
      <c r="AA1315" s="251"/>
      <c r="AB1315" s="251"/>
      <c r="AC1315" s="251"/>
      <c r="AD1315" s="251"/>
      <c r="AE1315" s="251"/>
      <c r="AF1315" s="288"/>
      <c r="AG1315" s="289"/>
      <c r="AN1315" s="251"/>
      <c r="AO1315" s="251"/>
      <c r="AP1315" s="251"/>
      <c r="AQ1315" s="251"/>
      <c r="AR1315" s="251"/>
      <c r="AS1315" s="251"/>
      <c r="AT1315" s="251"/>
      <c r="AU1315" s="251"/>
    </row>
    <row r="1316" spans="3:64" ht="12.95" customHeight="1" x14ac:dyDescent="0.2">
      <c r="C1316" s="207"/>
      <c r="D1316" s="207"/>
      <c r="AA1316" s="251"/>
      <c r="AB1316" s="251"/>
      <c r="AC1316" s="251"/>
      <c r="AD1316" s="251"/>
      <c r="AE1316" s="251"/>
      <c r="AF1316" s="288"/>
      <c r="AG1316" s="289"/>
      <c r="AN1316" s="251"/>
      <c r="AO1316" s="251"/>
      <c r="AP1316" s="251"/>
      <c r="AQ1316" s="251"/>
      <c r="AR1316" s="251"/>
      <c r="AS1316" s="251"/>
      <c r="AT1316" s="251"/>
      <c r="AU1316" s="251"/>
    </row>
    <row r="1317" spans="3:64" ht="12.95" customHeight="1" x14ac:dyDescent="0.2">
      <c r="C1317" s="207"/>
      <c r="D1317" s="207"/>
      <c r="AA1317" s="251"/>
      <c r="AB1317" s="251"/>
      <c r="AC1317" s="251"/>
      <c r="AD1317" s="251"/>
      <c r="AE1317" s="251"/>
      <c r="AF1317" s="288"/>
      <c r="AG1317" s="289"/>
      <c r="AN1317" s="251"/>
      <c r="AO1317" s="251"/>
      <c r="AP1317" s="251"/>
      <c r="AQ1317" s="251"/>
      <c r="AR1317" s="251"/>
      <c r="AS1317" s="251"/>
      <c r="AT1317" s="251"/>
      <c r="AU1317" s="251"/>
    </row>
    <row r="1318" spans="3:64" ht="12.95" customHeight="1" x14ac:dyDescent="0.2">
      <c r="C1318" s="207"/>
      <c r="D1318" s="207"/>
      <c r="AA1318" s="251"/>
      <c r="AB1318" s="251"/>
      <c r="AC1318" s="251"/>
      <c r="AD1318" s="251"/>
      <c r="AE1318" s="251"/>
      <c r="AF1318" s="288"/>
      <c r="AG1318" s="289"/>
      <c r="AN1318" s="251"/>
      <c r="AO1318" s="251"/>
      <c r="AP1318" s="251"/>
      <c r="AQ1318" s="251"/>
      <c r="AR1318" s="251"/>
      <c r="AS1318" s="251"/>
      <c r="AT1318" s="251"/>
      <c r="AU1318" s="251"/>
    </row>
    <row r="1319" spans="3:64" ht="12.95" customHeight="1" x14ac:dyDescent="0.2">
      <c r="C1319" s="207"/>
      <c r="D1319" s="207"/>
      <c r="AA1319" s="251"/>
      <c r="AB1319" s="251"/>
      <c r="AC1319" s="251"/>
      <c r="AD1319" s="251"/>
      <c r="AE1319" s="251"/>
      <c r="AF1319" s="288"/>
      <c r="AG1319" s="289"/>
      <c r="AN1319" s="251"/>
      <c r="AO1319" s="251"/>
      <c r="AP1319" s="251"/>
      <c r="AQ1319" s="251"/>
      <c r="AR1319" s="251"/>
      <c r="AS1319" s="251"/>
      <c r="AT1319" s="251"/>
      <c r="AU1319" s="251"/>
    </row>
    <row r="1320" spans="3:64" ht="12.95" customHeight="1" x14ac:dyDescent="0.2">
      <c r="C1320" s="207"/>
      <c r="D1320" s="207"/>
      <c r="AA1320" s="251"/>
      <c r="AB1320" s="251"/>
      <c r="AC1320" s="251"/>
      <c r="AD1320" s="251"/>
      <c r="AE1320" s="251"/>
      <c r="AF1320" s="288"/>
      <c r="AG1320" s="289"/>
      <c r="AN1320" s="251"/>
      <c r="AO1320" s="251"/>
      <c r="AP1320" s="251"/>
      <c r="AQ1320" s="251"/>
      <c r="AR1320" s="251"/>
      <c r="AS1320" s="251"/>
      <c r="AT1320" s="251"/>
      <c r="AU1320" s="251"/>
    </row>
    <row r="1321" spans="3:64" ht="12.95" customHeight="1" x14ac:dyDescent="0.2">
      <c r="C1321" s="207"/>
      <c r="D1321" s="207"/>
      <c r="AA1321" s="251"/>
      <c r="AB1321" s="251"/>
      <c r="AC1321" s="251"/>
      <c r="AD1321" s="251"/>
      <c r="AE1321" s="251"/>
      <c r="AF1321" s="288"/>
      <c r="AG1321" s="289"/>
      <c r="AN1321" s="251"/>
      <c r="AO1321" s="251"/>
      <c r="AP1321" s="251"/>
      <c r="AQ1321" s="251"/>
      <c r="AR1321" s="251"/>
      <c r="AS1321" s="251"/>
      <c r="AT1321" s="251"/>
      <c r="AU1321" s="251"/>
    </row>
    <row r="1322" spans="3:64" ht="12.95" customHeight="1" x14ac:dyDescent="0.2">
      <c r="C1322" s="207"/>
      <c r="D1322" s="207"/>
      <c r="AA1322" s="251"/>
      <c r="AB1322" s="251"/>
      <c r="AC1322" s="251"/>
      <c r="AD1322" s="251"/>
      <c r="AE1322" s="251"/>
      <c r="AF1322" s="288"/>
      <c r="AG1322" s="289"/>
      <c r="AN1322" s="251"/>
      <c r="AO1322" s="251"/>
      <c r="AP1322" s="251"/>
      <c r="AQ1322" s="251"/>
      <c r="AR1322" s="251"/>
      <c r="AS1322" s="251"/>
      <c r="AT1322" s="251"/>
      <c r="AU1322" s="251"/>
      <c r="AV1322" s="251"/>
      <c r="AW1322" s="251"/>
      <c r="AX1322" s="251"/>
      <c r="AY1322" s="251"/>
      <c r="AZ1322" s="251"/>
      <c r="BA1322" s="251"/>
      <c r="BB1322" s="251"/>
      <c r="BC1322" s="251"/>
      <c r="BD1322" s="251"/>
      <c r="BE1322" s="251"/>
      <c r="BF1322" s="251"/>
      <c r="BG1322" s="251"/>
      <c r="BH1322" s="251"/>
      <c r="BI1322" s="251"/>
      <c r="BJ1322" s="251"/>
      <c r="BK1322" s="251"/>
      <c r="BL1322" s="251"/>
    </row>
    <row r="1323" spans="3:64" ht="12.95" customHeight="1" x14ac:dyDescent="0.2">
      <c r="C1323" s="207"/>
      <c r="D1323" s="207"/>
      <c r="AA1323" s="251"/>
      <c r="AB1323" s="251"/>
      <c r="AC1323" s="251"/>
      <c r="AD1323" s="251"/>
      <c r="AE1323" s="251"/>
      <c r="AF1323" s="288"/>
      <c r="AG1323" s="289"/>
      <c r="AN1323" s="251"/>
      <c r="AO1323" s="251"/>
      <c r="AP1323" s="251"/>
      <c r="AQ1323" s="251"/>
      <c r="AR1323" s="251"/>
      <c r="AS1323" s="251"/>
      <c r="AT1323" s="251"/>
      <c r="AU1323" s="251"/>
    </row>
    <row r="1324" spans="3:64" ht="12.95" customHeight="1" x14ac:dyDescent="0.2">
      <c r="C1324" s="207"/>
      <c r="D1324" s="207"/>
      <c r="AA1324" s="251"/>
      <c r="AB1324" s="251"/>
      <c r="AC1324" s="251"/>
      <c r="AD1324" s="251"/>
      <c r="AE1324" s="251"/>
      <c r="AF1324" s="288"/>
      <c r="AG1324" s="289"/>
      <c r="AN1324" s="251"/>
      <c r="AO1324" s="251"/>
      <c r="AP1324" s="251"/>
      <c r="AQ1324" s="251"/>
      <c r="AR1324" s="251"/>
      <c r="AS1324" s="251"/>
      <c r="AT1324" s="251"/>
      <c r="AU1324" s="251"/>
      <c r="AV1324" s="251"/>
      <c r="AW1324" s="251"/>
      <c r="AX1324" s="251"/>
      <c r="AY1324" s="251"/>
      <c r="AZ1324" s="251"/>
      <c r="BA1324" s="251"/>
      <c r="BB1324" s="251"/>
      <c r="BC1324" s="251"/>
      <c r="BD1324" s="251"/>
      <c r="BE1324" s="251"/>
      <c r="BF1324" s="251"/>
      <c r="BG1324" s="251"/>
      <c r="BH1324" s="251"/>
      <c r="BI1324" s="251"/>
      <c r="BJ1324" s="251"/>
      <c r="BK1324" s="251"/>
      <c r="BL1324" s="251"/>
    </row>
    <row r="1325" spans="3:64" ht="12.95" customHeight="1" x14ac:dyDescent="0.2">
      <c r="C1325" s="207"/>
      <c r="D1325" s="207"/>
      <c r="AA1325" s="251"/>
      <c r="AB1325" s="251"/>
      <c r="AC1325" s="251"/>
      <c r="AD1325" s="251"/>
      <c r="AE1325" s="251"/>
      <c r="AF1325" s="288"/>
      <c r="AG1325" s="289"/>
      <c r="AN1325" s="251"/>
      <c r="AO1325" s="251"/>
      <c r="AP1325" s="251"/>
      <c r="AQ1325" s="251"/>
      <c r="AR1325" s="251"/>
      <c r="AS1325" s="251"/>
      <c r="AT1325" s="251"/>
      <c r="AU1325" s="251"/>
    </row>
    <row r="1326" spans="3:64" ht="12.95" customHeight="1" x14ac:dyDescent="0.2">
      <c r="C1326" s="207"/>
      <c r="D1326" s="207"/>
      <c r="AA1326" s="251"/>
      <c r="AB1326" s="251"/>
      <c r="AC1326" s="251"/>
      <c r="AD1326" s="251"/>
      <c r="AE1326" s="251"/>
      <c r="AF1326" s="288"/>
      <c r="AG1326" s="289"/>
      <c r="AN1326" s="251"/>
      <c r="AO1326" s="251"/>
      <c r="AP1326" s="251"/>
      <c r="AQ1326" s="251"/>
      <c r="AR1326" s="251"/>
      <c r="AS1326" s="251"/>
      <c r="AT1326" s="251"/>
      <c r="AU1326" s="251"/>
      <c r="AV1326" s="251"/>
      <c r="AW1326" s="251"/>
      <c r="AX1326" s="251"/>
      <c r="AY1326" s="251"/>
      <c r="AZ1326" s="251"/>
      <c r="BA1326" s="251"/>
      <c r="BB1326" s="251"/>
      <c r="BC1326" s="251"/>
      <c r="BD1326" s="251"/>
      <c r="BE1326" s="251"/>
      <c r="BF1326" s="251"/>
      <c r="BG1326" s="251"/>
      <c r="BH1326" s="251"/>
      <c r="BI1326" s="251"/>
      <c r="BJ1326" s="251"/>
      <c r="BK1326" s="251"/>
      <c r="BL1326" s="251"/>
    </row>
    <row r="1327" spans="3:64" ht="12.95" customHeight="1" x14ac:dyDescent="0.2">
      <c r="C1327" s="207"/>
      <c r="D1327" s="207"/>
      <c r="AA1327" s="251"/>
      <c r="AB1327" s="251"/>
      <c r="AC1327" s="251"/>
      <c r="AD1327" s="251"/>
      <c r="AE1327" s="251"/>
      <c r="AF1327" s="288"/>
      <c r="AG1327" s="289"/>
      <c r="AN1327" s="251"/>
      <c r="AO1327" s="251"/>
      <c r="AP1327" s="251"/>
      <c r="AQ1327" s="251"/>
      <c r="AR1327" s="251"/>
      <c r="AS1327" s="251"/>
      <c r="AT1327" s="251"/>
      <c r="AU1327" s="251"/>
    </row>
    <row r="1328" spans="3:64" ht="12.95" customHeight="1" x14ac:dyDescent="0.2">
      <c r="C1328" s="207"/>
      <c r="D1328" s="207"/>
      <c r="AA1328" s="251"/>
      <c r="AB1328" s="251"/>
      <c r="AC1328" s="251"/>
      <c r="AD1328" s="251"/>
      <c r="AE1328" s="251"/>
      <c r="AF1328" s="288"/>
      <c r="AG1328" s="289"/>
      <c r="AN1328" s="251"/>
      <c r="AO1328" s="251"/>
      <c r="AP1328" s="251"/>
      <c r="AQ1328" s="251"/>
      <c r="AR1328" s="251"/>
      <c r="AS1328" s="251"/>
      <c r="AT1328" s="251"/>
      <c r="AU1328" s="251"/>
    </row>
    <row r="1329" spans="3:64" ht="12.95" customHeight="1" x14ac:dyDescent="0.2">
      <c r="C1329" s="207"/>
      <c r="D1329" s="207"/>
      <c r="AA1329" s="251"/>
      <c r="AB1329" s="251"/>
      <c r="AC1329" s="251"/>
      <c r="AD1329" s="251"/>
      <c r="AE1329" s="251"/>
      <c r="AF1329" s="288"/>
      <c r="AG1329" s="289"/>
      <c r="AN1329" s="251"/>
      <c r="AO1329" s="251"/>
      <c r="AP1329" s="251"/>
      <c r="AQ1329" s="251"/>
      <c r="AR1329" s="251"/>
      <c r="AS1329" s="251"/>
      <c r="AT1329" s="251"/>
      <c r="AU1329" s="251"/>
    </row>
    <row r="1330" spans="3:64" ht="12.95" customHeight="1" x14ac:dyDescent="0.2">
      <c r="C1330" s="207"/>
      <c r="D1330" s="207"/>
      <c r="AA1330" s="251"/>
      <c r="AB1330" s="251"/>
      <c r="AC1330" s="251"/>
      <c r="AD1330" s="251"/>
      <c r="AE1330" s="251"/>
      <c r="AF1330" s="288"/>
      <c r="AG1330" s="289"/>
      <c r="AN1330" s="251"/>
      <c r="AO1330" s="251"/>
      <c r="AP1330" s="251"/>
      <c r="AQ1330" s="251"/>
      <c r="AR1330" s="251"/>
      <c r="AS1330" s="251"/>
      <c r="AT1330" s="251"/>
      <c r="AU1330" s="251"/>
    </row>
    <row r="1331" spans="3:64" ht="12.95" customHeight="1" x14ac:dyDescent="0.2">
      <c r="C1331" s="207"/>
      <c r="D1331" s="207"/>
      <c r="AA1331" s="251"/>
      <c r="AB1331" s="251"/>
      <c r="AC1331" s="251"/>
      <c r="AD1331" s="251"/>
      <c r="AE1331" s="251"/>
      <c r="AF1331" s="288"/>
      <c r="AG1331" s="289"/>
      <c r="AN1331" s="251"/>
      <c r="AO1331" s="251"/>
      <c r="AP1331" s="251"/>
      <c r="AQ1331" s="251"/>
      <c r="AR1331" s="251"/>
      <c r="AS1331" s="251"/>
      <c r="AT1331" s="251"/>
      <c r="AU1331" s="251"/>
    </row>
    <row r="1332" spans="3:64" ht="12.95" customHeight="1" x14ac:dyDescent="0.2">
      <c r="C1332" s="207"/>
      <c r="D1332" s="207"/>
      <c r="AA1332" s="251"/>
      <c r="AB1332" s="251"/>
      <c r="AC1332" s="251"/>
      <c r="AD1332" s="251"/>
      <c r="AE1332" s="251"/>
      <c r="AF1332" s="288"/>
      <c r="AG1332" s="289"/>
      <c r="AN1332" s="251"/>
      <c r="AO1332" s="251"/>
      <c r="AP1332" s="251"/>
      <c r="AQ1332" s="251"/>
      <c r="AR1332" s="251"/>
      <c r="AS1332" s="251"/>
      <c r="AT1332" s="251"/>
      <c r="AU1332" s="251"/>
    </row>
    <row r="1333" spans="3:64" ht="12.95" customHeight="1" x14ac:dyDescent="0.2">
      <c r="C1333" s="207"/>
      <c r="D1333" s="207"/>
      <c r="AA1333" s="251"/>
      <c r="AB1333" s="251"/>
      <c r="AC1333" s="251"/>
      <c r="AD1333" s="251"/>
      <c r="AE1333" s="251"/>
      <c r="AF1333" s="288"/>
      <c r="AG1333" s="289"/>
      <c r="AN1333" s="251"/>
      <c r="AO1333" s="251"/>
      <c r="AP1333" s="251"/>
      <c r="AQ1333" s="251"/>
      <c r="AR1333" s="251"/>
      <c r="AS1333" s="251"/>
      <c r="AT1333" s="251"/>
      <c r="AU1333" s="251"/>
    </row>
    <row r="1334" spans="3:64" ht="12.95" customHeight="1" x14ac:dyDescent="0.2">
      <c r="C1334" s="207"/>
      <c r="D1334" s="207"/>
      <c r="AA1334" s="251"/>
      <c r="AB1334" s="251"/>
      <c r="AC1334" s="251"/>
      <c r="AD1334" s="251"/>
      <c r="AE1334" s="251"/>
      <c r="AF1334" s="288"/>
      <c r="AG1334" s="289"/>
      <c r="AN1334" s="251"/>
      <c r="AO1334" s="251"/>
      <c r="AP1334" s="251"/>
      <c r="AQ1334" s="251"/>
      <c r="AR1334" s="251"/>
      <c r="AS1334" s="251"/>
      <c r="AT1334" s="251"/>
      <c r="AU1334" s="251"/>
    </row>
    <row r="1335" spans="3:64" ht="12.95" customHeight="1" x14ac:dyDescent="0.2">
      <c r="C1335" s="207"/>
      <c r="D1335" s="207"/>
      <c r="AA1335" s="251"/>
      <c r="AB1335" s="251"/>
      <c r="AC1335" s="251"/>
      <c r="AD1335" s="251"/>
      <c r="AE1335" s="251"/>
      <c r="AF1335" s="288"/>
      <c r="AG1335" s="289"/>
      <c r="AN1335" s="251"/>
      <c r="AO1335" s="251"/>
      <c r="AP1335" s="251"/>
      <c r="AQ1335" s="251"/>
      <c r="AR1335" s="251"/>
      <c r="AS1335" s="251"/>
      <c r="AT1335" s="251"/>
      <c r="AU1335" s="251"/>
      <c r="AV1335" s="251"/>
    </row>
    <row r="1336" spans="3:64" ht="12.95" customHeight="1" x14ac:dyDescent="0.2">
      <c r="C1336" s="207"/>
      <c r="D1336" s="207"/>
      <c r="AA1336" s="251"/>
      <c r="AB1336" s="251"/>
      <c r="AC1336" s="251"/>
      <c r="AD1336" s="251"/>
      <c r="AE1336" s="251"/>
      <c r="AF1336" s="288"/>
      <c r="AG1336" s="289"/>
      <c r="AN1336" s="251"/>
      <c r="AO1336" s="251"/>
      <c r="AP1336" s="251"/>
      <c r="AQ1336" s="251"/>
      <c r="AR1336" s="251"/>
      <c r="AS1336" s="251"/>
      <c r="AT1336" s="251"/>
      <c r="AU1336" s="251"/>
    </row>
    <row r="1337" spans="3:64" ht="12.95" customHeight="1" x14ac:dyDescent="0.2">
      <c r="C1337" s="207"/>
      <c r="D1337" s="207"/>
      <c r="AA1337" s="251"/>
      <c r="AB1337" s="251"/>
      <c r="AC1337" s="251"/>
      <c r="AD1337" s="251"/>
      <c r="AE1337" s="251"/>
      <c r="AF1337" s="288"/>
      <c r="AG1337" s="289"/>
      <c r="AN1337" s="251"/>
      <c r="AO1337" s="251"/>
      <c r="AP1337" s="251"/>
      <c r="AQ1337" s="251"/>
      <c r="AR1337" s="251"/>
      <c r="AS1337" s="251"/>
      <c r="AT1337" s="251"/>
      <c r="AU1337" s="251"/>
      <c r="AV1337" s="251"/>
    </row>
    <row r="1338" spans="3:64" ht="12.95" customHeight="1" x14ac:dyDescent="0.2">
      <c r="C1338" s="207"/>
      <c r="D1338" s="207"/>
      <c r="AA1338" s="251"/>
      <c r="AB1338" s="251"/>
      <c r="AC1338" s="251"/>
      <c r="AD1338" s="251"/>
      <c r="AE1338" s="251"/>
      <c r="AF1338" s="288"/>
      <c r="AG1338" s="289"/>
      <c r="AN1338" s="251"/>
      <c r="AO1338" s="251"/>
      <c r="AP1338" s="251"/>
      <c r="AQ1338" s="251"/>
      <c r="AR1338" s="251"/>
      <c r="AS1338" s="251"/>
      <c r="AT1338" s="251"/>
      <c r="AU1338" s="251"/>
      <c r="AV1338" s="251"/>
      <c r="AW1338" s="251"/>
      <c r="AX1338" s="251"/>
      <c r="AY1338" s="251"/>
      <c r="AZ1338" s="251"/>
      <c r="BA1338" s="251"/>
      <c r="BB1338" s="251"/>
      <c r="BC1338" s="251"/>
      <c r="BD1338" s="251"/>
      <c r="BE1338" s="251"/>
      <c r="BF1338" s="251"/>
      <c r="BG1338" s="251"/>
      <c r="BH1338" s="251"/>
      <c r="BI1338" s="251"/>
      <c r="BJ1338" s="251"/>
      <c r="BK1338" s="251"/>
      <c r="BL1338" s="251"/>
    </row>
    <row r="1339" spans="3:64" ht="12.95" customHeight="1" x14ac:dyDescent="0.2">
      <c r="C1339" s="207"/>
      <c r="D1339" s="207"/>
      <c r="AA1339" s="251"/>
      <c r="AB1339" s="251"/>
      <c r="AC1339" s="251"/>
      <c r="AD1339" s="251"/>
      <c r="AE1339" s="251"/>
      <c r="AF1339" s="288"/>
      <c r="AG1339" s="289"/>
      <c r="AN1339" s="251"/>
      <c r="AO1339" s="251"/>
      <c r="AP1339" s="251"/>
      <c r="AQ1339" s="251"/>
      <c r="AR1339" s="251"/>
      <c r="AS1339" s="251"/>
      <c r="AT1339" s="251"/>
      <c r="AU1339" s="251"/>
    </row>
    <row r="1340" spans="3:64" ht="12.95" customHeight="1" x14ac:dyDescent="0.2">
      <c r="C1340" s="207"/>
      <c r="D1340" s="207"/>
      <c r="AA1340" s="251"/>
      <c r="AB1340" s="251"/>
      <c r="AC1340" s="251"/>
      <c r="AD1340" s="251"/>
      <c r="AE1340" s="251"/>
      <c r="AF1340" s="288"/>
      <c r="AG1340" s="289"/>
      <c r="AN1340" s="251"/>
      <c r="AO1340" s="251"/>
      <c r="AP1340" s="251"/>
      <c r="AQ1340" s="251"/>
      <c r="AR1340" s="251"/>
      <c r="AS1340" s="251"/>
      <c r="AT1340" s="251"/>
      <c r="AU1340" s="251"/>
    </row>
    <row r="1341" spans="3:64" ht="12.95" customHeight="1" x14ac:dyDescent="0.2">
      <c r="C1341" s="207"/>
      <c r="D1341" s="207"/>
      <c r="AA1341" s="251"/>
      <c r="AB1341" s="251"/>
      <c r="AC1341" s="251"/>
      <c r="AD1341" s="251"/>
      <c r="AE1341" s="251"/>
      <c r="AF1341" s="288"/>
      <c r="AG1341" s="289"/>
      <c r="AN1341" s="251"/>
      <c r="AO1341" s="251"/>
      <c r="AP1341" s="251"/>
      <c r="AQ1341" s="251"/>
      <c r="AR1341" s="251"/>
      <c r="AS1341" s="251"/>
      <c r="AT1341" s="251"/>
      <c r="AU1341" s="251"/>
    </row>
    <row r="1342" spans="3:64" ht="12.95" customHeight="1" x14ac:dyDescent="0.2">
      <c r="C1342" s="207"/>
      <c r="D1342" s="207"/>
      <c r="AA1342" s="251"/>
      <c r="AB1342" s="251"/>
      <c r="AC1342" s="251"/>
      <c r="AD1342" s="251"/>
      <c r="AE1342" s="251"/>
      <c r="AF1342" s="288"/>
      <c r="AG1342" s="289"/>
      <c r="AN1342" s="251"/>
      <c r="AO1342" s="251"/>
      <c r="AP1342" s="251"/>
      <c r="AQ1342" s="251"/>
      <c r="AR1342" s="251"/>
      <c r="AS1342" s="251"/>
      <c r="AT1342" s="251"/>
      <c r="AU1342" s="251"/>
    </row>
    <row r="1343" spans="3:64" ht="12.95" customHeight="1" x14ac:dyDescent="0.2">
      <c r="C1343" s="207"/>
      <c r="D1343" s="207"/>
      <c r="AA1343" s="251"/>
      <c r="AB1343" s="251"/>
      <c r="AC1343" s="251"/>
      <c r="AD1343" s="251"/>
      <c r="AE1343" s="251"/>
      <c r="AF1343" s="288"/>
      <c r="AG1343" s="289"/>
      <c r="AN1343" s="251"/>
      <c r="AO1343" s="251"/>
      <c r="AP1343" s="251"/>
      <c r="AQ1343" s="251"/>
      <c r="AR1343" s="251"/>
      <c r="AS1343" s="251"/>
      <c r="AT1343" s="251"/>
      <c r="AU1343" s="251"/>
    </row>
    <row r="1344" spans="3:64" ht="12.95" customHeight="1" x14ac:dyDescent="0.2">
      <c r="C1344" s="207"/>
      <c r="D1344" s="207"/>
      <c r="AA1344" s="251"/>
      <c r="AB1344" s="251"/>
      <c r="AC1344" s="251"/>
      <c r="AD1344" s="251"/>
      <c r="AE1344" s="251"/>
      <c r="AF1344" s="288"/>
      <c r="AG1344" s="289"/>
      <c r="AN1344" s="251"/>
      <c r="AO1344" s="251"/>
      <c r="AP1344" s="251"/>
      <c r="AQ1344" s="251"/>
      <c r="AR1344" s="251"/>
      <c r="AS1344" s="251"/>
      <c r="AT1344" s="251"/>
      <c r="AU1344" s="251"/>
    </row>
    <row r="1345" spans="3:64" ht="12.95" customHeight="1" x14ac:dyDescent="0.2">
      <c r="C1345" s="207"/>
      <c r="D1345" s="207"/>
      <c r="AA1345" s="251"/>
      <c r="AB1345" s="251"/>
      <c r="AC1345" s="251"/>
      <c r="AD1345" s="251"/>
      <c r="AE1345" s="251"/>
      <c r="AF1345" s="288"/>
      <c r="AG1345" s="289"/>
      <c r="AN1345" s="251"/>
      <c r="AO1345" s="251"/>
      <c r="AP1345" s="251"/>
      <c r="AQ1345" s="251"/>
      <c r="AR1345" s="251"/>
      <c r="AS1345" s="251"/>
      <c r="AT1345" s="251"/>
      <c r="AU1345" s="251"/>
      <c r="AV1345" s="251"/>
      <c r="AW1345" s="251"/>
      <c r="AX1345" s="251"/>
      <c r="AY1345" s="251"/>
      <c r="AZ1345" s="251"/>
      <c r="BA1345" s="251"/>
      <c r="BB1345" s="251"/>
      <c r="BC1345" s="251"/>
      <c r="BD1345" s="251"/>
      <c r="BE1345" s="251"/>
      <c r="BF1345" s="251"/>
      <c r="BG1345" s="251"/>
      <c r="BH1345" s="251"/>
      <c r="BI1345" s="251"/>
      <c r="BJ1345" s="251"/>
      <c r="BK1345" s="251"/>
      <c r="BL1345" s="251"/>
    </row>
    <row r="1346" spans="3:64" ht="12.95" customHeight="1" x14ac:dyDescent="0.2">
      <c r="C1346" s="207"/>
      <c r="D1346" s="207"/>
      <c r="AA1346" s="251"/>
      <c r="AB1346" s="251"/>
      <c r="AC1346" s="251"/>
      <c r="AD1346" s="251"/>
      <c r="AE1346" s="251"/>
      <c r="AF1346" s="288"/>
      <c r="AG1346" s="289"/>
      <c r="AN1346" s="251"/>
      <c r="AO1346" s="251"/>
      <c r="AP1346" s="251"/>
      <c r="AQ1346" s="251"/>
      <c r="AR1346" s="251"/>
      <c r="AS1346" s="251"/>
      <c r="AT1346" s="251"/>
      <c r="AU1346" s="251"/>
      <c r="AV1346" s="251"/>
      <c r="AX1346" s="251"/>
    </row>
    <row r="1347" spans="3:64" ht="12.95" customHeight="1" x14ac:dyDescent="0.2">
      <c r="C1347" s="207"/>
      <c r="D1347" s="207"/>
      <c r="AA1347" s="251"/>
      <c r="AB1347" s="251"/>
      <c r="AC1347" s="251"/>
      <c r="AD1347" s="251"/>
      <c r="AE1347" s="251"/>
      <c r="AF1347" s="288"/>
      <c r="AG1347" s="289"/>
      <c r="AN1347" s="251"/>
      <c r="AO1347" s="251"/>
      <c r="AP1347" s="251"/>
      <c r="AQ1347" s="251"/>
      <c r="AR1347" s="251"/>
      <c r="AS1347" s="251"/>
      <c r="AT1347" s="251"/>
      <c r="AU1347" s="251"/>
      <c r="AV1347" s="251"/>
      <c r="AW1347" s="251"/>
      <c r="AX1347" s="251"/>
      <c r="AY1347" s="251"/>
      <c r="AZ1347" s="251"/>
      <c r="BA1347" s="251"/>
      <c r="BB1347" s="251"/>
      <c r="BC1347" s="251"/>
      <c r="BD1347" s="251"/>
      <c r="BE1347" s="251"/>
      <c r="BF1347" s="251"/>
      <c r="BG1347" s="251"/>
      <c r="BH1347" s="251"/>
      <c r="BI1347" s="251"/>
      <c r="BJ1347" s="251"/>
      <c r="BK1347" s="251"/>
      <c r="BL1347" s="251"/>
    </row>
    <row r="1348" spans="3:64" ht="12.95" customHeight="1" x14ac:dyDescent="0.2">
      <c r="C1348" s="207"/>
      <c r="D1348" s="207"/>
      <c r="AA1348" s="251"/>
      <c r="AB1348" s="251"/>
      <c r="AC1348" s="251"/>
      <c r="AD1348" s="251"/>
      <c r="AE1348" s="251"/>
      <c r="AF1348" s="288"/>
      <c r="AG1348" s="289"/>
      <c r="AN1348" s="251"/>
      <c r="AO1348" s="251"/>
      <c r="AP1348" s="251"/>
      <c r="AQ1348" s="251"/>
      <c r="AR1348" s="251"/>
      <c r="AS1348" s="251"/>
      <c r="AT1348" s="251"/>
      <c r="AU1348" s="251"/>
      <c r="AV1348" s="251"/>
      <c r="AW1348" s="251"/>
      <c r="AX1348" s="251"/>
      <c r="AY1348" s="251"/>
      <c r="AZ1348" s="251"/>
      <c r="BA1348" s="251"/>
      <c r="BB1348" s="251"/>
      <c r="BC1348" s="251"/>
      <c r="BD1348" s="251"/>
      <c r="BE1348" s="251"/>
      <c r="BF1348" s="251"/>
      <c r="BG1348" s="251"/>
      <c r="BH1348" s="251"/>
      <c r="BI1348" s="251"/>
      <c r="BJ1348" s="251"/>
      <c r="BK1348" s="251"/>
      <c r="BL1348" s="251"/>
    </row>
    <row r="1349" spans="3:64" ht="12.95" customHeight="1" x14ac:dyDescent="0.2">
      <c r="C1349" s="207"/>
      <c r="D1349" s="207"/>
      <c r="AA1349" s="251"/>
      <c r="AB1349" s="251"/>
      <c r="AC1349" s="251"/>
      <c r="AD1349" s="251"/>
      <c r="AE1349" s="251"/>
      <c r="AF1349" s="288"/>
      <c r="AG1349" s="289"/>
      <c r="AN1349" s="251"/>
      <c r="AO1349" s="251"/>
      <c r="AP1349" s="251"/>
      <c r="AQ1349" s="251"/>
      <c r="AR1349" s="251"/>
      <c r="AS1349" s="251"/>
      <c r="AT1349" s="251"/>
      <c r="AU1349" s="251"/>
    </row>
    <row r="1350" spans="3:64" ht="12.95" customHeight="1" x14ac:dyDescent="0.2">
      <c r="C1350" s="207"/>
      <c r="D1350" s="207"/>
      <c r="AA1350" s="251"/>
      <c r="AB1350" s="251"/>
      <c r="AC1350" s="251"/>
      <c r="AD1350" s="251"/>
      <c r="AE1350" s="251"/>
      <c r="AF1350" s="288"/>
      <c r="AG1350" s="289"/>
      <c r="AN1350" s="251"/>
      <c r="AO1350" s="251"/>
      <c r="AP1350" s="251"/>
      <c r="AQ1350" s="251"/>
      <c r="AR1350" s="251"/>
      <c r="AS1350" s="251"/>
      <c r="AT1350" s="251"/>
      <c r="AU1350" s="251"/>
    </row>
    <row r="1351" spans="3:64" ht="12.95" customHeight="1" x14ac:dyDescent="0.2">
      <c r="C1351" s="207"/>
      <c r="D1351" s="207"/>
      <c r="AA1351" s="251"/>
      <c r="AB1351" s="251"/>
      <c r="AC1351" s="251"/>
      <c r="AD1351" s="251"/>
      <c r="AE1351" s="251"/>
      <c r="AF1351" s="288"/>
      <c r="AG1351" s="289"/>
      <c r="AN1351" s="251"/>
      <c r="AO1351" s="251"/>
      <c r="AP1351" s="251"/>
      <c r="AQ1351" s="251"/>
      <c r="AR1351" s="251"/>
      <c r="AS1351" s="251"/>
      <c r="AT1351" s="251"/>
      <c r="AU1351" s="251"/>
    </row>
    <row r="1352" spans="3:64" ht="12.95" customHeight="1" x14ac:dyDescent="0.2">
      <c r="C1352" s="207"/>
      <c r="D1352" s="207"/>
      <c r="AA1352" s="251"/>
      <c r="AB1352" s="251"/>
      <c r="AC1352" s="251"/>
      <c r="AD1352" s="251"/>
      <c r="AE1352" s="251"/>
      <c r="AF1352" s="288"/>
      <c r="AG1352" s="289"/>
      <c r="AN1352" s="251"/>
      <c r="AO1352" s="251"/>
      <c r="AP1352" s="251"/>
      <c r="AQ1352" s="251"/>
      <c r="AR1352" s="251"/>
      <c r="AS1352" s="251"/>
      <c r="AT1352" s="251"/>
      <c r="AU1352" s="251"/>
    </row>
    <row r="1353" spans="3:64" ht="12.95" customHeight="1" x14ac:dyDescent="0.2">
      <c r="C1353" s="207"/>
      <c r="D1353" s="207"/>
      <c r="AA1353" s="251"/>
      <c r="AB1353" s="251"/>
      <c r="AC1353" s="251"/>
      <c r="AD1353" s="251"/>
      <c r="AE1353" s="251"/>
      <c r="AF1353" s="288"/>
      <c r="AG1353" s="289"/>
      <c r="AN1353" s="251"/>
      <c r="AO1353" s="251"/>
      <c r="AP1353" s="251"/>
      <c r="AQ1353" s="251"/>
      <c r="AR1353" s="251"/>
      <c r="AS1353" s="251"/>
      <c r="AT1353" s="251"/>
      <c r="AU1353" s="251"/>
    </row>
    <row r="1354" spans="3:64" ht="12.95" customHeight="1" x14ac:dyDescent="0.2">
      <c r="C1354" s="207"/>
      <c r="D1354" s="207"/>
      <c r="AA1354" s="251"/>
      <c r="AB1354" s="251"/>
      <c r="AC1354" s="251"/>
      <c r="AD1354" s="251"/>
      <c r="AE1354" s="251"/>
      <c r="AF1354" s="288"/>
      <c r="AG1354" s="289"/>
      <c r="AN1354" s="251"/>
      <c r="AO1354" s="251"/>
      <c r="AP1354" s="251"/>
      <c r="AQ1354" s="251"/>
      <c r="AR1354" s="251"/>
      <c r="AS1354" s="251"/>
      <c r="AT1354" s="251"/>
      <c r="AU1354" s="251"/>
    </row>
    <row r="1355" spans="3:64" ht="12.95" customHeight="1" x14ac:dyDescent="0.2">
      <c r="C1355" s="207"/>
      <c r="D1355" s="207"/>
      <c r="AA1355" s="251"/>
      <c r="AB1355" s="251"/>
      <c r="AC1355" s="251"/>
      <c r="AD1355" s="251"/>
      <c r="AE1355" s="251"/>
      <c r="AF1355" s="288"/>
      <c r="AG1355" s="289"/>
      <c r="AN1355" s="251"/>
      <c r="AO1355" s="251"/>
      <c r="AP1355" s="251"/>
      <c r="AQ1355" s="251"/>
      <c r="AR1355" s="251"/>
      <c r="AS1355" s="251"/>
      <c r="AT1355" s="251"/>
      <c r="AU1355" s="251"/>
    </row>
    <row r="1356" spans="3:64" ht="12.95" customHeight="1" x14ac:dyDescent="0.2">
      <c r="C1356" s="207"/>
      <c r="D1356" s="207"/>
      <c r="AA1356" s="251"/>
      <c r="AB1356" s="251"/>
      <c r="AC1356" s="251"/>
      <c r="AD1356" s="251"/>
      <c r="AE1356" s="251"/>
      <c r="AF1356" s="288"/>
      <c r="AG1356" s="289"/>
      <c r="AN1356" s="251"/>
      <c r="AO1356" s="251"/>
      <c r="AP1356" s="251"/>
      <c r="AQ1356" s="251"/>
      <c r="AR1356" s="251"/>
      <c r="AS1356" s="251"/>
      <c r="AT1356" s="251"/>
      <c r="AU1356" s="251"/>
    </row>
    <row r="1357" spans="3:64" ht="12.95" customHeight="1" x14ac:dyDescent="0.2">
      <c r="C1357" s="207"/>
      <c r="D1357" s="207"/>
      <c r="AA1357" s="251"/>
      <c r="AB1357" s="251"/>
      <c r="AC1357" s="251"/>
      <c r="AD1357" s="251"/>
      <c r="AE1357" s="251"/>
      <c r="AF1357" s="288"/>
      <c r="AG1357" s="289"/>
      <c r="AN1357" s="251"/>
      <c r="AO1357" s="251"/>
      <c r="AP1357" s="251"/>
      <c r="AQ1357" s="251"/>
      <c r="AR1357" s="251"/>
      <c r="AS1357" s="251"/>
      <c r="AT1357" s="251"/>
      <c r="AU1357" s="251"/>
    </row>
    <row r="1358" spans="3:64" ht="12.95" customHeight="1" x14ac:dyDescent="0.2">
      <c r="C1358" s="207"/>
      <c r="D1358" s="207"/>
      <c r="AA1358" s="251"/>
      <c r="AB1358" s="251"/>
      <c r="AC1358" s="251"/>
      <c r="AD1358" s="251"/>
      <c r="AE1358" s="251"/>
      <c r="AF1358" s="288"/>
      <c r="AG1358" s="289"/>
      <c r="AN1358" s="251"/>
      <c r="AO1358" s="251"/>
      <c r="AP1358" s="251"/>
      <c r="AQ1358" s="251"/>
      <c r="AR1358" s="251"/>
      <c r="AS1358" s="251"/>
      <c r="AT1358" s="251"/>
      <c r="AU1358" s="251"/>
    </row>
    <row r="1359" spans="3:64" ht="12.95" customHeight="1" x14ac:dyDescent="0.2">
      <c r="C1359" s="207"/>
      <c r="D1359" s="207"/>
      <c r="AA1359" s="251"/>
      <c r="AB1359" s="251"/>
      <c r="AC1359" s="251"/>
      <c r="AD1359" s="251"/>
      <c r="AE1359" s="251"/>
      <c r="AF1359" s="288"/>
      <c r="AG1359" s="289"/>
      <c r="AN1359" s="251"/>
      <c r="AO1359" s="251"/>
      <c r="AP1359" s="251"/>
      <c r="AQ1359" s="251"/>
      <c r="AR1359" s="251"/>
      <c r="AS1359" s="251"/>
      <c r="AT1359" s="251"/>
      <c r="AU1359" s="251"/>
    </row>
    <row r="1360" spans="3:64" ht="12.95" customHeight="1" x14ac:dyDescent="0.2">
      <c r="C1360" s="207"/>
      <c r="D1360" s="207"/>
      <c r="AA1360" s="251"/>
      <c r="AB1360" s="251"/>
      <c r="AC1360" s="251"/>
      <c r="AD1360" s="251"/>
      <c r="AE1360" s="251"/>
      <c r="AF1360" s="288"/>
      <c r="AG1360" s="289"/>
      <c r="AN1360" s="251"/>
      <c r="AO1360" s="251"/>
      <c r="AP1360" s="251"/>
      <c r="AQ1360" s="251"/>
      <c r="AR1360" s="251"/>
      <c r="AS1360" s="251"/>
      <c r="AT1360" s="251"/>
      <c r="AU1360" s="251"/>
    </row>
    <row r="1361" spans="3:64" ht="12.95" customHeight="1" x14ac:dyDescent="0.2">
      <c r="C1361" s="207"/>
      <c r="D1361" s="207"/>
      <c r="AA1361" s="251"/>
      <c r="AB1361" s="251"/>
      <c r="AC1361" s="251"/>
      <c r="AD1361" s="251"/>
      <c r="AE1361" s="251"/>
      <c r="AF1361" s="288"/>
      <c r="AG1361" s="289"/>
      <c r="AN1361" s="251"/>
      <c r="AO1361" s="251"/>
      <c r="AP1361" s="251"/>
      <c r="AQ1361" s="251"/>
      <c r="AR1361" s="251"/>
      <c r="AS1361" s="251"/>
      <c r="AT1361" s="251"/>
      <c r="AU1361" s="251"/>
    </row>
    <row r="1362" spans="3:64" ht="12.95" customHeight="1" x14ac:dyDescent="0.2">
      <c r="C1362" s="207"/>
      <c r="D1362" s="207"/>
      <c r="AA1362" s="251"/>
      <c r="AB1362" s="251"/>
      <c r="AC1362" s="251"/>
      <c r="AD1362" s="251"/>
      <c r="AE1362" s="251"/>
      <c r="AF1362" s="288"/>
      <c r="AG1362" s="289"/>
      <c r="AN1362" s="251"/>
      <c r="AO1362" s="251"/>
      <c r="AP1362" s="251"/>
      <c r="AQ1362" s="251"/>
      <c r="AR1362" s="251"/>
      <c r="AS1362" s="251"/>
      <c r="AT1362" s="251"/>
      <c r="AU1362" s="251"/>
    </row>
    <row r="1363" spans="3:64" ht="12.95" customHeight="1" x14ac:dyDescent="0.2">
      <c r="C1363" s="207"/>
      <c r="D1363" s="207"/>
      <c r="AA1363" s="251"/>
      <c r="AB1363" s="251"/>
      <c r="AC1363" s="251"/>
      <c r="AD1363" s="251"/>
      <c r="AE1363" s="251"/>
      <c r="AF1363" s="288"/>
      <c r="AG1363" s="289"/>
      <c r="AN1363" s="251"/>
      <c r="AO1363" s="251"/>
      <c r="AP1363" s="251"/>
      <c r="AQ1363" s="251"/>
      <c r="AR1363" s="251"/>
      <c r="AS1363" s="251"/>
      <c r="AT1363" s="251"/>
      <c r="AU1363" s="251"/>
    </row>
    <row r="1364" spans="3:64" ht="12.95" customHeight="1" x14ac:dyDescent="0.2">
      <c r="C1364" s="207"/>
      <c r="D1364" s="207"/>
      <c r="AA1364" s="251"/>
      <c r="AB1364" s="251"/>
      <c r="AC1364" s="251"/>
      <c r="AD1364" s="251"/>
      <c r="AE1364" s="251"/>
      <c r="AF1364" s="288"/>
      <c r="AG1364" s="289"/>
      <c r="AN1364" s="251"/>
      <c r="AO1364" s="251"/>
      <c r="AP1364" s="251"/>
      <c r="AQ1364" s="251"/>
      <c r="AR1364" s="251"/>
      <c r="AS1364" s="251"/>
      <c r="AT1364" s="251"/>
      <c r="AU1364" s="251"/>
    </row>
    <row r="1365" spans="3:64" ht="12.95" customHeight="1" x14ac:dyDescent="0.2">
      <c r="C1365" s="207"/>
      <c r="D1365" s="207"/>
      <c r="AA1365" s="251"/>
      <c r="AB1365" s="251"/>
      <c r="AC1365" s="251"/>
      <c r="AD1365" s="251"/>
      <c r="AE1365" s="251"/>
      <c r="AF1365" s="288"/>
      <c r="AG1365" s="289"/>
      <c r="AN1365" s="251"/>
      <c r="AO1365" s="251"/>
      <c r="AP1365" s="251"/>
      <c r="AQ1365" s="251"/>
      <c r="AR1365" s="251"/>
      <c r="AS1365" s="251"/>
      <c r="AT1365" s="251"/>
      <c r="AU1365" s="251"/>
    </row>
    <row r="1366" spans="3:64" ht="12.95" customHeight="1" x14ac:dyDescent="0.2">
      <c r="C1366" s="207"/>
      <c r="D1366" s="207"/>
      <c r="AA1366" s="251"/>
      <c r="AB1366" s="251"/>
      <c r="AC1366" s="251"/>
      <c r="AD1366" s="251"/>
      <c r="AE1366" s="251"/>
      <c r="AF1366" s="288"/>
      <c r="AG1366" s="289"/>
      <c r="AN1366" s="251"/>
      <c r="AO1366" s="251"/>
      <c r="AP1366" s="251"/>
      <c r="AQ1366" s="251"/>
      <c r="AR1366" s="251"/>
      <c r="AS1366" s="251"/>
      <c r="AT1366" s="251"/>
      <c r="AU1366" s="251"/>
      <c r="AV1366" s="251"/>
      <c r="AX1366" s="251"/>
      <c r="AY1366" s="251"/>
      <c r="AZ1366" s="251"/>
      <c r="BA1366" s="251"/>
      <c r="BB1366" s="251"/>
      <c r="BC1366" s="251"/>
      <c r="BD1366" s="251"/>
      <c r="BE1366" s="251"/>
      <c r="BF1366" s="251"/>
      <c r="BG1366" s="251"/>
      <c r="BH1366" s="251"/>
      <c r="BI1366" s="251"/>
      <c r="BJ1366" s="251"/>
      <c r="BK1366" s="251"/>
      <c r="BL1366" s="251"/>
    </row>
    <row r="1367" spans="3:64" ht="12.95" customHeight="1" x14ac:dyDescent="0.2">
      <c r="C1367" s="207"/>
      <c r="D1367" s="207"/>
      <c r="AA1367" s="251"/>
      <c r="AB1367" s="251"/>
      <c r="AC1367" s="251"/>
      <c r="AD1367" s="251"/>
      <c r="AE1367" s="251"/>
      <c r="AF1367" s="288"/>
      <c r="AG1367" s="289"/>
      <c r="AN1367" s="251"/>
      <c r="AO1367" s="251"/>
      <c r="AP1367" s="251"/>
      <c r="AQ1367" s="251"/>
      <c r="AR1367" s="251"/>
      <c r="AS1367" s="251"/>
      <c r="AT1367" s="251"/>
      <c r="AU1367" s="251"/>
    </row>
    <row r="1368" spans="3:64" ht="12.95" customHeight="1" x14ac:dyDescent="0.2">
      <c r="C1368" s="207"/>
      <c r="D1368" s="207"/>
      <c r="AA1368" s="251"/>
      <c r="AB1368" s="251"/>
      <c r="AC1368" s="251"/>
      <c r="AD1368" s="251"/>
      <c r="AE1368" s="251"/>
      <c r="AF1368" s="288"/>
      <c r="AG1368" s="289"/>
      <c r="AN1368" s="251"/>
      <c r="AO1368" s="251"/>
      <c r="AP1368" s="251"/>
      <c r="AQ1368" s="251"/>
      <c r="AR1368" s="251"/>
      <c r="AS1368" s="251"/>
      <c r="AT1368" s="251"/>
      <c r="AU1368" s="251"/>
    </row>
    <row r="1369" spans="3:64" ht="12.95" customHeight="1" x14ac:dyDescent="0.2">
      <c r="C1369" s="207"/>
      <c r="D1369" s="207"/>
      <c r="AA1369" s="251"/>
      <c r="AB1369" s="251"/>
      <c r="AC1369" s="251"/>
      <c r="AD1369" s="251"/>
      <c r="AE1369" s="251"/>
      <c r="AF1369" s="288"/>
      <c r="AG1369" s="289"/>
      <c r="AN1369" s="251"/>
      <c r="AO1369" s="251"/>
      <c r="AP1369" s="251"/>
      <c r="AQ1369" s="251"/>
      <c r="AR1369" s="251"/>
      <c r="AS1369" s="251"/>
      <c r="AT1369" s="251"/>
      <c r="AU1369" s="251"/>
    </row>
    <row r="1370" spans="3:64" ht="12.95" customHeight="1" x14ac:dyDescent="0.2">
      <c r="C1370" s="207"/>
      <c r="D1370" s="207"/>
      <c r="AA1370" s="251"/>
      <c r="AB1370" s="251"/>
      <c r="AC1370" s="251"/>
      <c r="AD1370" s="251"/>
      <c r="AE1370" s="251"/>
      <c r="AF1370" s="288"/>
      <c r="AG1370" s="289"/>
      <c r="AN1370" s="251"/>
      <c r="AO1370" s="251"/>
      <c r="AP1370" s="251"/>
      <c r="AQ1370" s="251"/>
      <c r="AR1370" s="251"/>
      <c r="AS1370" s="251"/>
      <c r="AT1370" s="251"/>
      <c r="AU1370" s="251"/>
      <c r="AV1370" s="251"/>
      <c r="AX1370" s="251"/>
    </row>
    <row r="1371" spans="3:64" ht="12.95" customHeight="1" x14ac:dyDescent="0.2">
      <c r="C1371" s="207"/>
      <c r="D1371" s="207"/>
      <c r="AA1371" s="251"/>
      <c r="AB1371" s="251"/>
      <c r="AC1371" s="251"/>
      <c r="AD1371" s="251"/>
      <c r="AE1371" s="251"/>
      <c r="AF1371" s="288"/>
      <c r="AG1371" s="289"/>
      <c r="AN1371" s="251"/>
      <c r="AO1371" s="251"/>
      <c r="AP1371" s="251"/>
      <c r="AQ1371" s="251"/>
      <c r="AR1371" s="251"/>
      <c r="AS1371" s="251"/>
      <c r="AT1371" s="251"/>
      <c r="AU1371" s="251"/>
    </row>
    <row r="1372" spans="3:64" ht="12.95" customHeight="1" x14ac:dyDescent="0.2">
      <c r="C1372" s="207"/>
      <c r="D1372" s="207"/>
      <c r="AA1372" s="251"/>
      <c r="AB1372" s="251"/>
      <c r="AC1372" s="251"/>
      <c r="AD1372" s="251"/>
      <c r="AE1372" s="251"/>
      <c r="AF1372" s="288"/>
      <c r="AG1372" s="289"/>
      <c r="AN1372" s="251"/>
      <c r="AO1372" s="251"/>
      <c r="AP1372" s="251"/>
      <c r="AQ1372" s="251"/>
      <c r="AR1372" s="251"/>
      <c r="AS1372" s="251"/>
      <c r="AT1372" s="251"/>
      <c r="AU1372" s="251"/>
      <c r="AV1372" s="251"/>
      <c r="AX1372" s="251"/>
      <c r="AY1372" s="251"/>
      <c r="AZ1372" s="251"/>
      <c r="BA1372" s="251"/>
      <c r="BB1372" s="251"/>
      <c r="BC1372" s="251"/>
      <c r="BD1372" s="251"/>
      <c r="BE1372" s="251"/>
      <c r="BF1372" s="251"/>
      <c r="BG1372" s="251"/>
      <c r="BH1372" s="251"/>
      <c r="BI1372" s="251"/>
      <c r="BJ1372" s="251"/>
      <c r="BK1372" s="251"/>
      <c r="BL1372" s="251"/>
    </row>
    <row r="1373" spans="3:64" ht="12.95" customHeight="1" x14ac:dyDescent="0.2">
      <c r="C1373" s="207"/>
      <c r="D1373" s="207"/>
      <c r="AA1373" s="251"/>
      <c r="AB1373" s="251"/>
      <c r="AC1373" s="251"/>
      <c r="AD1373" s="251"/>
      <c r="AE1373" s="251"/>
      <c r="AF1373" s="288"/>
      <c r="AG1373" s="289"/>
      <c r="AN1373" s="251"/>
      <c r="AO1373" s="251"/>
      <c r="AP1373" s="251"/>
      <c r="AQ1373" s="251"/>
      <c r="AR1373" s="251"/>
      <c r="AS1373" s="251"/>
      <c r="AT1373" s="251"/>
      <c r="AU1373" s="251"/>
    </row>
    <row r="1374" spans="3:64" ht="12.95" customHeight="1" x14ac:dyDescent="0.2">
      <c r="C1374" s="207"/>
      <c r="D1374" s="207"/>
      <c r="AA1374" s="251"/>
      <c r="AB1374" s="251"/>
      <c r="AC1374" s="251"/>
      <c r="AD1374" s="251"/>
      <c r="AE1374" s="251"/>
      <c r="AF1374" s="288"/>
      <c r="AG1374" s="289"/>
      <c r="AN1374" s="251"/>
      <c r="AO1374" s="251"/>
      <c r="AP1374" s="251"/>
      <c r="AQ1374" s="251"/>
      <c r="AR1374" s="251"/>
      <c r="AS1374" s="251"/>
      <c r="AT1374" s="251"/>
      <c r="AU1374" s="251"/>
    </row>
    <row r="1375" spans="3:64" ht="12.95" customHeight="1" x14ac:dyDescent="0.2">
      <c r="C1375" s="207"/>
      <c r="D1375" s="207"/>
      <c r="AA1375" s="251"/>
      <c r="AB1375" s="251"/>
      <c r="AC1375" s="251"/>
      <c r="AD1375" s="251"/>
      <c r="AE1375" s="251"/>
      <c r="AF1375" s="288"/>
      <c r="AG1375" s="289"/>
      <c r="AN1375" s="251"/>
      <c r="AO1375" s="251"/>
      <c r="AP1375" s="251"/>
      <c r="AQ1375" s="251"/>
      <c r="AR1375" s="251"/>
      <c r="AS1375" s="251"/>
      <c r="AT1375" s="251"/>
      <c r="AU1375" s="251"/>
      <c r="AV1375" s="251"/>
    </row>
    <row r="1376" spans="3:64" ht="12.95" customHeight="1" x14ac:dyDescent="0.2">
      <c r="C1376" s="207"/>
      <c r="D1376" s="207"/>
      <c r="AA1376" s="251"/>
      <c r="AB1376" s="251"/>
      <c r="AC1376" s="251"/>
      <c r="AD1376" s="251"/>
      <c r="AE1376" s="251"/>
      <c r="AF1376" s="288"/>
      <c r="AG1376" s="289"/>
      <c r="AN1376" s="251"/>
      <c r="AO1376" s="251"/>
      <c r="AP1376" s="251"/>
      <c r="AQ1376" s="251"/>
      <c r="AR1376" s="251"/>
      <c r="AS1376" s="251"/>
      <c r="AT1376" s="251"/>
      <c r="AU1376" s="251"/>
      <c r="AV1376" s="251"/>
    </row>
    <row r="1377" spans="3:64" ht="12.95" customHeight="1" x14ac:dyDescent="0.2">
      <c r="C1377" s="207"/>
      <c r="D1377" s="207"/>
      <c r="AA1377" s="251"/>
      <c r="AB1377" s="251"/>
      <c r="AC1377" s="251"/>
      <c r="AD1377" s="251"/>
      <c r="AE1377" s="251"/>
      <c r="AF1377" s="288"/>
      <c r="AG1377" s="289"/>
      <c r="AN1377" s="251"/>
      <c r="AO1377" s="251"/>
      <c r="AP1377" s="251"/>
      <c r="AQ1377" s="251"/>
      <c r="AR1377" s="251"/>
      <c r="AS1377" s="251"/>
      <c r="AT1377" s="251"/>
      <c r="AU1377" s="251"/>
      <c r="AV1377" s="251"/>
      <c r="AW1377" s="251"/>
      <c r="AX1377" s="251"/>
      <c r="AY1377" s="251"/>
      <c r="AZ1377" s="251"/>
      <c r="BA1377" s="251"/>
      <c r="BB1377" s="251"/>
      <c r="BC1377" s="251"/>
      <c r="BD1377" s="251"/>
      <c r="BE1377" s="251"/>
      <c r="BF1377" s="251"/>
      <c r="BG1377" s="251"/>
      <c r="BH1377" s="251"/>
      <c r="BI1377" s="251"/>
      <c r="BJ1377" s="251"/>
      <c r="BK1377" s="251"/>
      <c r="BL1377" s="251"/>
    </row>
    <row r="1378" spans="3:64" ht="12.95" customHeight="1" x14ac:dyDescent="0.2">
      <c r="C1378" s="207"/>
      <c r="D1378" s="207"/>
      <c r="AA1378" s="251"/>
      <c r="AB1378" s="251"/>
      <c r="AC1378" s="251"/>
      <c r="AD1378" s="251"/>
      <c r="AE1378" s="251"/>
      <c r="AF1378" s="288"/>
      <c r="AG1378" s="289"/>
      <c r="AN1378" s="251"/>
      <c r="AO1378" s="251"/>
      <c r="AP1378" s="251"/>
      <c r="AQ1378" s="251"/>
      <c r="AR1378" s="251"/>
      <c r="AS1378" s="251"/>
      <c r="AT1378" s="251"/>
      <c r="AU1378" s="251"/>
    </row>
    <row r="1379" spans="3:64" ht="12.95" customHeight="1" x14ac:dyDescent="0.2">
      <c r="C1379" s="207"/>
      <c r="D1379" s="207"/>
      <c r="AA1379" s="251"/>
      <c r="AB1379" s="251"/>
      <c r="AC1379" s="251"/>
      <c r="AD1379" s="251"/>
      <c r="AE1379" s="251"/>
      <c r="AF1379" s="288"/>
      <c r="AG1379" s="289"/>
      <c r="AN1379" s="251"/>
      <c r="AO1379" s="251"/>
      <c r="AP1379" s="251"/>
      <c r="AQ1379" s="251"/>
      <c r="AR1379" s="251"/>
      <c r="AS1379" s="251"/>
      <c r="AT1379" s="251"/>
      <c r="AU1379" s="251"/>
    </row>
    <row r="1380" spans="3:64" ht="12.95" customHeight="1" x14ac:dyDescent="0.2">
      <c r="C1380" s="207"/>
      <c r="D1380" s="207"/>
      <c r="AA1380" s="251"/>
      <c r="AB1380" s="251"/>
      <c r="AC1380" s="251"/>
      <c r="AD1380" s="251"/>
      <c r="AE1380" s="251"/>
      <c r="AF1380" s="288"/>
      <c r="AG1380" s="289"/>
      <c r="AN1380" s="251"/>
      <c r="AO1380" s="251"/>
      <c r="AP1380" s="251"/>
      <c r="AQ1380" s="251"/>
      <c r="AR1380" s="251"/>
      <c r="AS1380" s="251"/>
      <c r="AT1380" s="251"/>
      <c r="AU1380" s="251"/>
      <c r="AV1380" s="251"/>
      <c r="AX1380" s="251"/>
      <c r="AY1380" s="251"/>
      <c r="AZ1380" s="251"/>
      <c r="BA1380" s="251"/>
      <c r="BB1380" s="251"/>
      <c r="BC1380" s="251"/>
      <c r="BD1380" s="251"/>
      <c r="BE1380" s="251"/>
      <c r="BF1380" s="251"/>
      <c r="BG1380" s="251"/>
      <c r="BH1380" s="251"/>
      <c r="BI1380" s="251"/>
      <c r="BJ1380" s="251"/>
      <c r="BK1380" s="251"/>
      <c r="BL1380" s="251"/>
    </row>
    <row r="1381" spans="3:64" ht="12.95" customHeight="1" x14ac:dyDescent="0.2">
      <c r="C1381" s="207"/>
      <c r="D1381" s="207"/>
      <c r="AA1381" s="251"/>
      <c r="AB1381" s="251"/>
      <c r="AC1381" s="251"/>
      <c r="AD1381" s="251"/>
      <c r="AE1381" s="251"/>
      <c r="AF1381" s="288"/>
      <c r="AG1381" s="289"/>
      <c r="AN1381" s="251"/>
      <c r="AO1381" s="251"/>
      <c r="AP1381" s="251"/>
      <c r="AQ1381" s="251"/>
      <c r="AR1381" s="251"/>
      <c r="AS1381" s="251"/>
      <c r="AT1381" s="251"/>
      <c r="AU1381" s="251"/>
      <c r="AV1381" s="251"/>
      <c r="AW1381" s="251"/>
      <c r="AX1381" s="251"/>
      <c r="AY1381" s="251"/>
      <c r="AZ1381" s="251"/>
      <c r="BA1381" s="251"/>
      <c r="BB1381" s="251"/>
      <c r="BC1381" s="251"/>
      <c r="BD1381" s="251"/>
      <c r="BE1381" s="251"/>
      <c r="BF1381" s="251"/>
      <c r="BG1381" s="251"/>
      <c r="BH1381" s="251"/>
      <c r="BI1381" s="251"/>
      <c r="BJ1381" s="251"/>
      <c r="BK1381" s="251"/>
      <c r="BL1381" s="251"/>
    </row>
    <row r="1382" spans="3:64" ht="12.95" customHeight="1" x14ac:dyDescent="0.2">
      <c r="C1382" s="207"/>
      <c r="D1382" s="207"/>
      <c r="AA1382" s="251"/>
      <c r="AB1382" s="251"/>
      <c r="AC1382" s="251"/>
      <c r="AD1382" s="251"/>
      <c r="AE1382" s="251"/>
      <c r="AF1382" s="288"/>
      <c r="AG1382" s="289"/>
      <c r="AN1382" s="251"/>
      <c r="AO1382" s="251"/>
      <c r="AP1382" s="251"/>
      <c r="AQ1382" s="251"/>
      <c r="AR1382" s="251"/>
      <c r="AS1382" s="251"/>
      <c r="AT1382" s="251"/>
      <c r="AU1382" s="251"/>
    </row>
    <row r="1383" spans="3:64" ht="12.95" customHeight="1" x14ac:dyDescent="0.2">
      <c r="C1383" s="207"/>
      <c r="D1383" s="207"/>
      <c r="AA1383" s="251"/>
      <c r="AB1383" s="251"/>
      <c r="AC1383" s="251"/>
      <c r="AD1383" s="251"/>
      <c r="AE1383" s="251"/>
      <c r="AF1383" s="288"/>
      <c r="AG1383" s="289"/>
      <c r="AN1383" s="251"/>
      <c r="AO1383" s="251"/>
      <c r="AP1383" s="251"/>
      <c r="AQ1383" s="251"/>
      <c r="AR1383" s="251"/>
      <c r="AS1383" s="251"/>
      <c r="AT1383" s="251"/>
      <c r="AU1383" s="251"/>
    </row>
    <row r="1384" spans="3:64" ht="12.95" customHeight="1" x14ac:dyDescent="0.2">
      <c r="C1384" s="207"/>
      <c r="D1384" s="207"/>
      <c r="AA1384" s="251"/>
      <c r="AB1384" s="251"/>
      <c r="AC1384" s="251"/>
      <c r="AD1384" s="251"/>
      <c r="AE1384" s="251"/>
      <c r="AF1384" s="288"/>
      <c r="AG1384" s="289"/>
      <c r="AN1384" s="251"/>
      <c r="AO1384" s="251"/>
      <c r="AP1384" s="251"/>
      <c r="AQ1384" s="251"/>
      <c r="AR1384" s="251"/>
      <c r="AS1384" s="251"/>
      <c r="AT1384" s="251"/>
      <c r="AU1384" s="251"/>
    </row>
    <row r="1385" spans="3:64" ht="12.95" customHeight="1" x14ac:dyDescent="0.2">
      <c r="C1385" s="207"/>
      <c r="D1385" s="207"/>
      <c r="AA1385" s="251"/>
      <c r="AB1385" s="251"/>
      <c r="AC1385" s="251"/>
      <c r="AD1385" s="251"/>
      <c r="AE1385" s="251"/>
      <c r="AF1385" s="288"/>
      <c r="AG1385" s="289"/>
      <c r="AN1385" s="251"/>
      <c r="AO1385" s="251"/>
      <c r="AP1385" s="251"/>
      <c r="AQ1385" s="251"/>
      <c r="AR1385" s="251"/>
      <c r="AS1385" s="251"/>
      <c r="AT1385" s="251"/>
      <c r="AU1385" s="251"/>
    </row>
    <row r="1386" spans="3:64" ht="12.95" customHeight="1" x14ac:dyDescent="0.2">
      <c r="C1386" s="207"/>
      <c r="D1386" s="207"/>
      <c r="AA1386" s="251"/>
      <c r="AB1386" s="251"/>
      <c r="AC1386" s="251"/>
      <c r="AD1386" s="251"/>
      <c r="AE1386" s="251"/>
      <c r="AF1386" s="288"/>
      <c r="AG1386" s="289"/>
      <c r="AN1386" s="251"/>
      <c r="AO1386" s="251"/>
      <c r="AP1386" s="251"/>
      <c r="AQ1386" s="251"/>
      <c r="AR1386" s="251"/>
      <c r="AS1386" s="251"/>
      <c r="AT1386" s="251"/>
      <c r="AU1386" s="251"/>
      <c r="AV1386" s="251"/>
      <c r="AX1386" s="251"/>
      <c r="AY1386" s="251"/>
      <c r="AZ1386" s="251"/>
      <c r="BA1386" s="251"/>
      <c r="BB1386" s="251"/>
      <c r="BC1386" s="251"/>
      <c r="BD1386" s="251"/>
      <c r="BE1386" s="251"/>
      <c r="BF1386" s="251"/>
      <c r="BG1386" s="251"/>
      <c r="BH1386" s="251"/>
      <c r="BI1386" s="251"/>
      <c r="BJ1386" s="251"/>
      <c r="BK1386" s="251"/>
      <c r="BL1386" s="251"/>
    </row>
    <row r="1387" spans="3:64" ht="12.95" customHeight="1" x14ac:dyDescent="0.2">
      <c r="C1387" s="207"/>
      <c r="D1387" s="207"/>
      <c r="AA1387" s="251"/>
      <c r="AB1387" s="251"/>
      <c r="AC1387" s="251"/>
      <c r="AD1387" s="251"/>
      <c r="AE1387" s="251"/>
      <c r="AF1387" s="288"/>
      <c r="AG1387" s="289"/>
      <c r="AN1387" s="251"/>
      <c r="AO1387" s="251"/>
      <c r="AP1387" s="251"/>
      <c r="AQ1387" s="251"/>
      <c r="AR1387" s="251"/>
      <c r="AS1387" s="251"/>
      <c r="AT1387" s="251"/>
      <c r="AU1387" s="251"/>
      <c r="AV1387" s="251"/>
      <c r="AX1387" s="251"/>
      <c r="AY1387" s="251"/>
      <c r="AZ1387" s="251"/>
      <c r="BA1387" s="251"/>
      <c r="BB1387" s="251"/>
      <c r="BC1387" s="251"/>
      <c r="BD1387" s="251"/>
      <c r="BE1387" s="251"/>
      <c r="BF1387" s="251"/>
      <c r="BG1387" s="251"/>
      <c r="BH1387" s="251"/>
      <c r="BI1387" s="251"/>
      <c r="BJ1387" s="251"/>
      <c r="BK1387" s="251"/>
      <c r="BL1387" s="251"/>
    </row>
    <row r="1388" spans="3:64" ht="12.95" customHeight="1" x14ac:dyDescent="0.2">
      <c r="C1388" s="207"/>
      <c r="D1388" s="207"/>
      <c r="AA1388" s="251"/>
      <c r="AB1388" s="251"/>
      <c r="AC1388" s="251"/>
      <c r="AD1388" s="251"/>
      <c r="AE1388" s="251"/>
      <c r="AF1388" s="288"/>
      <c r="AG1388" s="289"/>
      <c r="AN1388" s="251"/>
      <c r="AO1388" s="251"/>
      <c r="AP1388" s="251"/>
      <c r="AQ1388" s="251"/>
      <c r="AR1388" s="251"/>
      <c r="AS1388" s="251"/>
      <c r="AT1388" s="251"/>
      <c r="AU1388" s="251"/>
    </row>
    <row r="1389" spans="3:64" ht="12.95" customHeight="1" x14ac:dyDescent="0.2">
      <c r="C1389" s="207"/>
      <c r="D1389" s="207"/>
      <c r="AA1389" s="251"/>
      <c r="AB1389" s="251"/>
      <c r="AC1389" s="251"/>
      <c r="AD1389" s="251"/>
      <c r="AE1389" s="251"/>
      <c r="AF1389" s="288"/>
      <c r="AG1389" s="289"/>
      <c r="AN1389" s="251"/>
      <c r="AO1389" s="251"/>
      <c r="AP1389" s="251"/>
      <c r="AQ1389" s="251"/>
      <c r="AR1389" s="251"/>
      <c r="AS1389" s="251"/>
      <c r="AT1389" s="251"/>
      <c r="AU1389" s="251"/>
    </row>
    <row r="1390" spans="3:64" ht="12.95" customHeight="1" x14ac:dyDescent="0.2">
      <c r="C1390" s="207"/>
      <c r="D1390" s="207"/>
      <c r="AA1390" s="251"/>
      <c r="AB1390" s="251"/>
      <c r="AC1390" s="251"/>
      <c r="AD1390" s="251"/>
      <c r="AE1390" s="251"/>
      <c r="AF1390" s="288"/>
      <c r="AG1390" s="289"/>
      <c r="AN1390" s="251"/>
      <c r="AO1390" s="251"/>
      <c r="AP1390" s="251"/>
      <c r="AQ1390" s="251"/>
      <c r="AR1390" s="251"/>
      <c r="AS1390" s="251"/>
      <c r="AT1390" s="251"/>
      <c r="AU1390" s="251"/>
    </row>
    <row r="1391" spans="3:64" ht="12.95" customHeight="1" x14ac:dyDescent="0.2">
      <c r="C1391" s="207"/>
      <c r="D1391" s="207"/>
      <c r="AA1391" s="251"/>
      <c r="AB1391" s="251"/>
      <c r="AC1391" s="251"/>
      <c r="AD1391" s="251"/>
      <c r="AE1391" s="251"/>
      <c r="AF1391" s="288"/>
      <c r="AG1391" s="289"/>
      <c r="AN1391" s="251"/>
      <c r="AO1391" s="251"/>
      <c r="AP1391" s="251"/>
      <c r="AQ1391" s="251"/>
      <c r="AR1391" s="251"/>
      <c r="AS1391" s="251"/>
      <c r="AT1391" s="251"/>
      <c r="AU1391" s="251"/>
    </row>
    <row r="1392" spans="3:64" ht="12.95" customHeight="1" x14ac:dyDescent="0.2">
      <c r="C1392" s="207"/>
      <c r="D1392" s="207"/>
      <c r="AA1392" s="251"/>
      <c r="AB1392" s="251"/>
      <c r="AC1392" s="251"/>
      <c r="AD1392" s="251"/>
      <c r="AE1392" s="251"/>
      <c r="AF1392" s="288"/>
      <c r="AG1392" s="289"/>
      <c r="AN1392" s="251"/>
      <c r="AO1392" s="251"/>
      <c r="AP1392" s="251"/>
      <c r="AQ1392" s="251"/>
      <c r="AR1392" s="251"/>
      <c r="AS1392" s="251"/>
      <c r="AT1392" s="251"/>
      <c r="AU1392" s="251"/>
    </row>
    <row r="1393" spans="3:64" ht="12.95" customHeight="1" x14ac:dyDescent="0.2">
      <c r="C1393" s="207"/>
      <c r="D1393" s="207"/>
      <c r="AA1393" s="251"/>
      <c r="AB1393" s="251"/>
      <c r="AC1393" s="251"/>
      <c r="AD1393" s="251"/>
      <c r="AE1393" s="251"/>
      <c r="AF1393" s="288"/>
      <c r="AG1393" s="289"/>
      <c r="AN1393" s="251"/>
      <c r="AO1393" s="251"/>
      <c r="AP1393" s="251"/>
      <c r="AQ1393" s="251"/>
      <c r="AR1393" s="251"/>
      <c r="AS1393" s="251"/>
      <c r="AT1393" s="251"/>
      <c r="AU1393" s="251"/>
    </row>
    <row r="1394" spans="3:64" ht="12.95" customHeight="1" x14ac:dyDescent="0.2">
      <c r="C1394" s="207"/>
      <c r="D1394" s="207"/>
      <c r="AA1394" s="251"/>
      <c r="AB1394" s="251"/>
      <c r="AC1394" s="251"/>
      <c r="AD1394" s="251"/>
      <c r="AE1394" s="251"/>
      <c r="AF1394" s="288"/>
      <c r="AG1394" s="289"/>
      <c r="AN1394" s="251"/>
      <c r="AO1394" s="251"/>
      <c r="AP1394" s="251"/>
      <c r="AQ1394" s="251"/>
      <c r="AR1394" s="251"/>
      <c r="AS1394" s="251"/>
      <c r="AT1394" s="251"/>
      <c r="AU1394" s="251"/>
    </row>
    <row r="1395" spans="3:64" ht="12.95" customHeight="1" x14ac:dyDescent="0.2">
      <c r="C1395" s="207"/>
      <c r="D1395" s="207"/>
      <c r="AA1395" s="251"/>
      <c r="AB1395" s="251"/>
      <c r="AC1395" s="251"/>
      <c r="AD1395" s="251"/>
      <c r="AE1395" s="251"/>
      <c r="AF1395" s="288"/>
      <c r="AG1395" s="289"/>
      <c r="AN1395" s="251"/>
      <c r="AO1395" s="251"/>
      <c r="AP1395" s="251"/>
      <c r="AQ1395" s="251"/>
      <c r="AR1395" s="251"/>
      <c r="AS1395" s="251"/>
      <c r="AT1395" s="251"/>
      <c r="AU1395" s="251"/>
      <c r="AV1395" s="251"/>
      <c r="AX1395" s="251"/>
      <c r="AY1395" s="251"/>
      <c r="AZ1395" s="251"/>
      <c r="BA1395" s="251"/>
      <c r="BB1395" s="251"/>
      <c r="BC1395" s="251"/>
      <c r="BD1395" s="251"/>
      <c r="BE1395" s="251"/>
      <c r="BF1395" s="251"/>
      <c r="BG1395" s="251"/>
      <c r="BH1395" s="251"/>
      <c r="BI1395" s="251"/>
      <c r="BJ1395" s="251"/>
      <c r="BK1395" s="251"/>
      <c r="BL1395" s="251"/>
    </row>
    <row r="1396" spans="3:64" ht="12.95" customHeight="1" x14ac:dyDescent="0.2">
      <c r="C1396" s="207"/>
      <c r="D1396" s="207"/>
      <c r="AA1396" s="251"/>
      <c r="AB1396" s="251"/>
      <c r="AC1396" s="251"/>
      <c r="AD1396" s="251"/>
      <c r="AE1396" s="251"/>
      <c r="AF1396" s="288"/>
      <c r="AG1396" s="289"/>
      <c r="AN1396" s="251"/>
      <c r="AO1396" s="251"/>
      <c r="AP1396" s="251"/>
      <c r="AQ1396" s="251"/>
      <c r="AR1396" s="251"/>
      <c r="AS1396" s="251"/>
      <c r="AT1396" s="251"/>
      <c r="AU1396" s="251"/>
    </row>
    <row r="1397" spans="3:64" ht="12.95" customHeight="1" x14ac:dyDescent="0.2">
      <c r="C1397" s="207"/>
      <c r="D1397" s="207"/>
      <c r="AA1397" s="251"/>
      <c r="AB1397" s="251"/>
      <c r="AC1397" s="251"/>
      <c r="AD1397" s="251"/>
      <c r="AE1397" s="251"/>
      <c r="AF1397" s="288"/>
      <c r="AG1397" s="289"/>
      <c r="AN1397" s="251"/>
      <c r="AO1397" s="251"/>
      <c r="AP1397" s="251"/>
      <c r="AQ1397" s="251"/>
      <c r="AR1397" s="251"/>
      <c r="AS1397" s="251"/>
      <c r="AT1397" s="251"/>
      <c r="AU1397" s="251"/>
    </row>
    <row r="1398" spans="3:64" ht="12.95" customHeight="1" x14ac:dyDescent="0.2">
      <c r="C1398" s="207"/>
      <c r="D1398" s="207"/>
      <c r="AA1398" s="251"/>
      <c r="AB1398" s="251"/>
      <c r="AC1398" s="251"/>
      <c r="AD1398" s="251"/>
      <c r="AE1398" s="251"/>
      <c r="AF1398" s="288"/>
      <c r="AG1398" s="289"/>
      <c r="AN1398" s="251"/>
      <c r="AO1398" s="251"/>
      <c r="AP1398" s="251"/>
      <c r="AQ1398" s="251"/>
      <c r="AR1398" s="251"/>
      <c r="AS1398" s="251"/>
      <c r="AT1398" s="251"/>
      <c r="AU1398" s="251"/>
    </row>
    <row r="1399" spans="3:64" ht="12.95" customHeight="1" x14ac:dyDescent="0.2">
      <c r="C1399" s="207"/>
      <c r="D1399" s="207"/>
      <c r="AA1399" s="251"/>
      <c r="AB1399" s="251"/>
      <c r="AC1399" s="251"/>
      <c r="AD1399" s="251"/>
      <c r="AE1399" s="251"/>
      <c r="AF1399" s="288"/>
      <c r="AG1399" s="289"/>
      <c r="AN1399" s="251"/>
      <c r="AO1399" s="251"/>
      <c r="AP1399" s="251"/>
      <c r="AQ1399" s="251"/>
      <c r="AR1399" s="251"/>
      <c r="AS1399" s="251"/>
      <c r="AT1399" s="251"/>
      <c r="AU1399" s="251"/>
    </row>
    <row r="1400" spans="3:64" ht="12.95" customHeight="1" x14ac:dyDescent="0.2">
      <c r="C1400" s="207"/>
      <c r="D1400" s="207"/>
      <c r="AA1400" s="251"/>
      <c r="AB1400" s="251"/>
      <c r="AC1400" s="251"/>
      <c r="AD1400" s="251"/>
      <c r="AE1400" s="251"/>
      <c r="AF1400" s="288"/>
      <c r="AG1400" s="289"/>
      <c r="AN1400" s="251"/>
      <c r="AO1400" s="251"/>
      <c r="AP1400" s="251"/>
      <c r="AQ1400" s="251"/>
      <c r="AR1400" s="251"/>
      <c r="AS1400" s="251"/>
      <c r="AT1400" s="251"/>
      <c r="AU1400" s="251"/>
    </row>
    <row r="1401" spans="3:64" ht="12.95" customHeight="1" x14ac:dyDescent="0.2">
      <c r="C1401" s="207"/>
      <c r="D1401" s="207"/>
      <c r="AA1401" s="251"/>
      <c r="AB1401" s="251"/>
      <c r="AC1401" s="251"/>
      <c r="AD1401" s="251"/>
      <c r="AE1401" s="251"/>
      <c r="AF1401" s="288"/>
      <c r="AG1401" s="289"/>
      <c r="AN1401" s="251"/>
      <c r="AO1401" s="251"/>
      <c r="AP1401" s="251"/>
      <c r="AQ1401" s="251"/>
      <c r="AR1401" s="251"/>
      <c r="AS1401" s="251"/>
      <c r="AT1401" s="251"/>
      <c r="AU1401" s="251"/>
      <c r="AV1401" s="251"/>
      <c r="AW1401" s="251"/>
      <c r="AX1401" s="251"/>
      <c r="AY1401" s="251"/>
      <c r="AZ1401" s="251"/>
      <c r="BA1401" s="251"/>
      <c r="BB1401" s="251"/>
      <c r="BC1401" s="251"/>
      <c r="BD1401" s="251"/>
      <c r="BE1401" s="251"/>
      <c r="BF1401" s="251"/>
      <c r="BG1401" s="251"/>
      <c r="BH1401" s="251"/>
      <c r="BI1401" s="251"/>
      <c r="BJ1401" s="251"/>
      <c r="BK1401" s="251"/>
      <c r="BL1401" s="251"/>
    </row>
    <row r="1402" spans="3:64" ht="12.95" customHeight="1" x14ac:dyDescent="0.2">
      <c r="C1402" s="207"/>
      <c r="D1402" s="207"/>
      <c r="AA1402" s="251"/>
      <c r="AB1402" s="251"/>
      <c r="AC1402" s="251"/>
      <c r="AD1402" s="251"/>
      <c r="AE1402" s="251"/>
      <c r="AF1402" s="288"/>
      <c r="AG1402" s="289"/>
      <c r="AN1402" s="251"/>
      <c r="AO1402" s="251"/>
      <c r="AP1402" s="251"/>
      <c r="AQ1402" s="251"/>
      <c r="AR1402" s="251"/>
      <c r="AS1402" s="251"/>
      <c r="AT1402" s="251"/>
      <c r="AU1402" s="251"/>
    </row>
    <row r="1403" spans="3:64" ht="12.95" customHeight="1" x14ac:dyDescent="0.2">
      <c r="C1403" s="207"/>
      <c r="D1403" s="207"/>
      <c r="AA1403" s="251"/>
      <c r="AB1403" s="251"/>
      <c r="AC1403" s="251"/>
      <c r="AD1403" s="251"/>
      <c r="AE1403" s="251"/>
      <c r="AF1403" s="288"/>
      <c r="AG1403" s="289"/>
      <c r="AN1403" s="251"/>
      <c r="AO1403" s="251"/>
      <c r="AP1403" s="251"/>
      <c r="AQ1403" s="251"/>
      <c r="AR1403" s="251"/>
      <c r="AS1403" s="251"/>
      <c r="AT1403" s="251"/>
      <c r="AU1403" s="251"/>
    </row>
    <row r="1404" spans="3:64" ht="12.95" customHeight="1" x14ac:dyDescent="0.2">
      <c r="C1404" s="207"/>
      <c r="D1404" s="207"/>
      <c r="AA1404" s="251"/>
      <c r="AB1404" s="251"/>
      <c r="AC1404" s="251"/>
      <c r="AD1404" s="251"/>
      <c r="AE1404" s="251"/>
      <c r="AF1404" s="288"/>
      <c r="AG1404" s="289"/>
      <c r="AN1404" s="251"/>
      <c r="AO1404" s="251"/>
      <c r="AP1404" s="251"/>
      <c r="AQ1404" s="251"/>
      <c r="AR1404" s="251"/>
      <c r="AS1404" s="251"/>
      <c r="AT1404" s="251"/>
      <c r="AU1404" s="251"/>
    </row>
    <row r="1405" spans="3:64" ht="12.95" customHeight="1" x14ac:dyDescent="0.2">
      <c r="C1405" s="207"/>
      <c r="D1405" s="207"/>
      <c r="AA1405" s="251"/>
      <c r="AB1405" s="251"/>
      <c r="AC1405" s="251"/>
      <c r="AD1405" s="251"/>
      <c r="AE1405" s="251"/>
      <c r="AF1405" s="288"/>
      <c r="AG1405" s="289"/>
      <c r="AN1405" s="251"/>
      <c r="AO1405" s="251"/>
      <c r="AP1405" s="251"/>
      <c r="AQ1405" s="251"/>
      <c r="AR1405" s="251"/>
      <c r="AS1405" s="251"/>
      <c r="AT1405" s="251"/>
      <c r="AU1405" s="251"/>
    </row>
    <row r="1406" spans="3:64" ht="12.95" customHeight="1" x14ac:dyDescent="0.2">
      <c r="C1406" s="207"/>
      <c r="D1406" s="207"/>
      <c r="AA1406" s="251"/>
      <c r="AB1406" s="251"/>
      <c r="AC1406" s="251"/>
      <c r="AD1406" s="251"/>
      <c r="AE1406" s="251"/>
      <c r="AF1406" s="288"/>
      <c r="AG1406" s="289"/>
      <c r="AN1406" s="251"/>
      <c r="AO1406" s="251"/>
      <c r="AP1406" s="251"/>
      <c r="AQ1406" s="251"/>
      <c r="AR1406" s="251"/>
      <c r="AS1406" s="251"/>
      <c r="AT1406" s="251"/>
      <c r="AU1406" s="251"/>
    </row>
    <row r="1407" spans="3:64" ht="12.95" customHeight="1" x14ac:dyDescent="0.2">
      <c r="C1407" s="207"/>
      <c r="D1407" s="207"/>
      <c r="AA1407" s="251"/>
      <c r="AB1407" s="251"/>
      <c r="AC1407" s="251"/>
      <c r="AD1407" s="251"/>
      <c r="AE1407" s="251"/>
      <c r="AF1407" s="288"/>
      <c r="AG1407" s="289"/>
      <c r="AN1407" s="251"/>
      <c r="AO1407" s="251"/>
      <c r="AP1407" s="251"/>
      <c r="AQ1407" s="251"/>
      <c r="AR1407" s="251"/>
      <c r="AS1407" s="251"/>
      <c r="AT1407" s="251"/>
      <c r="AU1407" s="251"/>
    </row>
    <row r="1408" spans="3:64" ht="12.95" customHeight="1" x14ac:dyDescent="0.2">
      <c r="C1408" s="207"/>
      <c r="D1408" s="207"/>
      <c r="AA1408" s="251"/>
      <c r="AB1408" s="251"/>
      <c r="AC1408" s="251"/>
      <c r="AD1408" s="251"/>
      <c r="AE1408" s="251"/>
      <c r="AF1408" s="288"/>
      <c r="AG1408" s="289"/>
      <c r="AN1408" s="251"/>
      <c r="AO1408" s="251"/>
      <c r="AP1408" s="251"/>
      <c r="AQ1408" s="251"/>
      <c r="AR1408" s="251"/>
      <c r="AS1408" s="251"/>
      <c r="AT1408" s="251"/>
      <c r="AU1408" s="251"/>
    </row>
    <row r="1409" spans="3:64" ht="12.95" customHeight="1" x14ac:dyDescent="0.2">
      <c r="C1409" s="207"/>
      <c r="D1409" s="207"/>
      <c r="AA1409" s="251"/>
      <c r="AB1409" s="251"/>
      <c r="AC1409" s="251"/>
      <c r="AD1409" s="251"/>
      <c r="AE1409" s="251"/>
      <c r="AF1409" s="288"/>
      <c r="AG1409" s="289"/>
      <c r="AN1409" s="251"/>
      <c r="AO1409" s="251"/>
      <c r="AP1409" s="251"/>
      <c r="AQ1409" s="251"/>
      <c r="AR1409" s="251"/>
      <c r="AS1409" s="251"/>
      <c r="AT1409" s="251"/>
      <c r="AU1409" s="251"/>
    </row>
    <row r="1410" spans="3:64" ht="12.95" customHeight="1" x14ac:dyDescent="0.2">
      <c r="C1410" s="207"/>
      <c r="D1410" s="207"/>
      <c r="AA1410" s="251"/>
      <c r="AB1410" s="251"/>
      <c r="AC1410" s="251"/>
      <c r="AD1410" s="251"/>
      <c r="AE1410" s="251"/>
      <c r="AF1410" s="288"/>
      <c r="AG1410" s="289"/>
      <c r="AN1410" s="251"/>
      <c r="AO1410" s="251"/>
      <c r="AP1410" s="251"/>
      <c r="AQ1410" s="251"/>
      <c r="AR1410" s="251"/>
      <c r="AS1410" s="251"/>
      <c r="AT1410" s="251"/>
      <c r="AU1410" s="251"/>
    </row>
    <row r="1411" spans="3:64" ht="12.95" customHeight="1" x14ac:dyDescent="0.2">
      <c r="C1411" s="207"/>
      <c r="D1411" s="207"/>
      <c r="AA1411" s="251"/>
      <c r="AB1411" s="251"/>
      <c r="AC1411" s="251"/>
      <c r="AD1411" s="251"/>
      <c r="AE1411" s="251"/>
      <c r="AF1411" s="288"/>
      <c r="AG1411" s="289"/>
      <c r="AN1411" s="251"/>
      <c r="AO1411" s="251"/>
      <c r="AP1411" s="251"/>
      <c r="AQ1411" s="251"/>
      <c r="AR1411" s="251"/>
      <c r="AS1411" s="251"/>
      <c r="AT1411" s="251"/>
      <c r="AU1411" s="251"/>
    </row>
    <row r="1412" spans="3:64" ht="12.95" customHeight="1" x14ac:dyDescent="0.2">
      <c r="C1412" s="207"/>
      <c r="D1412" s="207"/>
      <c r="AA1412" s="251"/>
      <c r="AB1412" s="251"/>
      <c r="AC1412" s="251"/>
      <c r="AD1412" s="251"/>
      <c r="AE1412" s="251"/>
      <c r="AF1412" s="288"/>
      <c r="AG1412" s="289"/>
      <c r="AN1412" s="251"/>
      <c r="AO1412" s="251"/>
      <c r="AP1412" s="251"/>
      <c r="AQ1412" s="251"/>
      <c r="AR1412" s="251"/>
      <c r="AS1412" s="251"/>
      <c r="AT1412" s="251"/>
      <c r="AU1412" s="251"/>
    </row>
    <row r="1413" spans="3:64" ht="12.95" customHeight="1" x14ac:dyDescent="0.2">
      <c r="C1413" s="207"/>
      <c r="D1413" s="207"/>
      <c r="AA1413" s="251"/>
      <c r="AB1413" s="251"/>
      <c r="AC1413" s="251"/>
      <c r="AD1413" s="251"/>
      <c r="AE1413" s="251"/>
      <c r="AF1413" s="288"/>
      <c r="AG1413" s="289"/>
      <c r="AN1413" s="251"/>
      <c r="AO1413" s="251"/>
      <c r="AP1413" s="251"/>
      <c r="AQ1413" s="251"/>
      <c r="AR1413" s="251"/>
      <c r="AS1413" s="251"/>
      <c r="AT1413" s="251"/>
      <c r="AU1413" s="251"/>
    </row>
    <row r="1414" spans="3:64" ht="12.95" customHeight="1" x14ac:dyDescent="0.2">
      <c r="C1414" s="207"/>
      <c r="D1414" s="207"/>
      <c r="AA1414" s="251"/>
      <c r="AB1414" s="251"/>
      <c r="AC1414" s="251"/>
      <c r="AD1414" s="251"/>
      <c r="AE1414" s="251"/>
      <c r="AF1414" s="288"/>
      <c r="AG1414" s="289"/>
      <c r="AN1414" s="251"/>
      <c r="AO1414" s="251"/>
      <c r="AP1414" s="251"/>
      <c r="AQ1414" s="251"/>
      <c r="AR1414" s="251"/>
      <c r="AS1414" s="251"/>
      <c r="AT1414" s="251"/>
      <c r="AU1414" s="251"/>
    </row>
    <row r="1415" spans="3:64" ht="12.95" customHeight="1" x14ac:dyDescent="0.2">
      <c r="C1415" s="207"/>
      <c r="D1415" s="207"/>
      <c r="AA1415" s="251"/>
      <c r="AB1415" s="251"/>
      <c r="AC1415" s="251"/>
      <c r="AD1415" s="251"/>
      <c r="AE1415" s="251"/>
      <c r="AF1415" s="288"/>
      <c r="AG1415" s="289"/>
      <c r="AN1415" s="251"/>
      <c r="AO1415" s="251"/>
      <c r="AP1415" s="251"/>
      <c r="AQ1415" s="251"/>
      <c r="AR1415" s="251"/>
      <c r="AS1415" s="251"/>
      <c r="AT1415" s="251"/>
      <c r="AU1415" s="251"/>
      <c r="AV1415" s="251"/>
      <c r="AW1415" s="251"/>
      <c r="AX1415" s="251"/>
      <c r="AY1415" s="251"/>
      <c r="AZ1415" s="251"/>
      <c r="BA1415" s="251"/>
      <c r="BB1415" s="251"/>
      <c r="BC1415" s="251"/>
      <c r="BD1415" s="251"/>
      <c r="BE1415" s="251"/>
      <c r="BF1415" s="251"/>
      <c r="BG1415" s="251"/>
      <c r="BH1415" s="251"/>
      <c r="BI1415" s="251"/>
      <c r="BJ1415" s="251"/>
      <c r="BK1415" s="251"/>
      <c r="BL1415" s="251"/>
    </row>
    <row r="1416" spans="3:64" ht="12.95" customHeight="1" x14ac:dyDescent="0.2">
      <c r="C1416" s="207"/>
      <c r="D1416" s="207"/>
      <c r="AA1416" s="251"/>
      <c r="AB1416" s="251"/>
      <c r="AC1416" s="251"/>
      <c r="AD1416" s="251"/>
      <c r="AE1416" s="251"/>
      <c r="AF1416" s="288"/>
      <c r="AG1416" s="289"/>
      <c r="AN1416" s="251"/>
      <c r="AO1416" s="251"/>
      <c r="AP1416" s="251"/>
      <c r="AQ1416" s="251"/>
      <c r="AR1416" s="251"/>
      <c r="AS1416" s="251"/>
      <c r="AT1416" s="251"/>
      <c r="AU1416" s="251"/>
    </row>
    <row r="1417" spans="3:64" ht="12.95" customHeight="1" x14ac:dyDescent="0.2">
      <c r="C1417" s="207"/>
      <c r="D1417" s="207"/>
      <c r="AA1417" s="251"/>
      <c r="AB1417" s="251"/>
      <c r="AC1417" s="251"/>
      <c r="AD1417" s="251"/>
      <c r="AE1417" s="251"/>
      <c r="AF1417" s="288"/>
      <c r="AG1417" s="289"/>
      <c r="AN1417" s="251"/>
      <c r="AO1417" s="251"/>
      <c r="AP1417" s="251"/>
      <c r="AQ1417" s="251"/>
      <c r="AR1417" s="251"/>
      <c r="AS1417" s="251"/>
      <c r="AT1417" s="251"/>
      <c r="AU1417" s="251"/>
    </row>
    <row r="1418" spans="3:64" ht="12.95" customHeight="1" x14ac:dyDescent="0.2">
      <c r="C1418" s="207"/>
      <c r="D1418" s="207"/>
      <c r="AA1418" s="251"/>
      <c r="AB1418" s="251"/>
      <c r="AC1418" s="251"/>
      <c r="AD1418" s="251"/>
      <c r="AE1418" s="251"/>
      <c r="AF1418" s="288"/>
      <c r="AG1418" s="289"/>
      <c r="AN1418" s="251"/>
      <c r="AO1418" s="251"/>
      <c r="AP1418" s="251"/>
      <c r="AQ1418" s="251"/>
      <c r="AR1418" s="251"/>
      <c r="AS1418" s="251"/>
      <c r="AT1418" s="251"/>
      <c r="AU1418" s="251"/>
    </row>
    <row r="1419" spans="3:64" ht="12.95" customHeight="1" x14ac:dyDescent="0.2">
      <c r="C1419" s="207"/>
      <c r="D1419" s="207"/>
      <c r="AA1419" s="251"/>
      <c r="AB1419" s="251"/>
      <c r="AC1419" s="251"/>
      <c r="AD1419" s="251"/>
      <c r="AE1419" s="251"/>
      <c r="AF1419" s="288"/>
      <c r="AG1419" s="289"/>
      <c r="AN1419" s="251"/>
      <c r="AO1419" s="251"/>
      <c r="AP1419" s="251"/>
      <c r="AQ1419" s="251"/>
      <c r="AR1419" s="251"/>
      <c r="AS1419" s="251"/>
      <c r="AT1419" s="251"/>
      <c r="AU1419" s="251"/>
    </row>
    <row r="1420" spans="3:64" ht="12.95" customHeight="1" x14ac:dyDescent="0.2">
      <c r="C1420" s="207"/>
      <c r="D1420" s="207"/>
      <c r="AA1420" s="251"/>
      <c r="AB1420" s="251"/>
      <c r="AC1420" s="251"/>
      <c r="AD1420" s="251"/>
      <c r="AE1420" s="251"/>
      <c r="AF1420" s="288"/>
      <c r="AG1420" s="289"/>
      <c r="AN1420" s="251"/>
      <c r="AO1420" s="251"/>
      <c r="AP1420" s="251"/>
      <c r="AQ1420" s="251"/>
      <c r="AR1420" s="251"/>
      <c r="AS1420" s="251"/>
      <c r="AT1420" s="251"/>
      <c r="AU1420" s="251"/>
    </row>
    <row r="1421" spans="3:64" ht="12.95" customHeight="1" x14ac:dyDescent="0.2">
      <c r="C1421" s="207"/>
      <c r="D1421" s="207"/>
      <c r="AA1421" s="251"/>
      <c r="AB1421" s="251"/>
      <c r="AC1421" s="251"/>
      <c r="AD1421" s="251"/>
      <c r="AE1421" s="251"/>
      <c r="AF1421" s="288"/>
      <c r="AG1421" s="289"/>
      <c r="AN1421" s="251"/>
      <c r="AO1421" s="251"/>
      <c r="AP1421" s="251"/>
      <c r="AQ1421" s="251"/>
      <c r="AR1421" s="251"/>
      <c r="AS1421" s="251"/>
      <c r="AT1421" s="251"/>
      <c r="AU1421" s="251"/>
    </row>
    <row r="1422" spans="3:64" ht="12.95" customHeight="1" x14ac:dyDescent="0.2">
      <c r="C1422" s="207"/>
      <c r="D1422" s="207"/>
      <c r="AA1422" s="251"/>
      <c r="AB1422" s="251"/>
      <c r="AC1422" s="251"/>
      <c r="AD1422" s="251"/>
      <c r="AE1422" s="251"/>
      <c r="AF1422" s="288"/>
      <c r="AG1422" s="289"/>
      <c r="AN1422" s="251"/>
      <c r="AO1422" s="251"/>
      <c r="AP1422" s="251"/>
      <c r="AQ1422" s="251"/>
      <c r="AR1422" s="251"/>
      <c r="AS1422" s="251"/>
      <c r="AT1422" s="251"/>
      <c r="AU1422" s="251"/>
    </row>
    <row r="1423" spans="3:64" ht="12.95" customHeight="1" x14ac:dyDescent="0.2">
      <c r="C1423" s="207"/>
      <c r="D1423" s="207"/>
      <c r="AA1423" s="251"/>
      <c r="AB1423" s="251"/>
      <c r="AC1423" s="251"/>
      <c r="AD1423" s="251"/>
      <c r="AE1423" s="251"/>
      <c r="AF1423" s="288"/>
      <c r="AG1423" s="289"/>
      <c r="AN1423" s="251"/>
      <c r="AO1423" s="251"/>
      <c r="AP1423" s="251"/>
      <c r="AQ1423" s="251"/>
      <c r="AR1423" s="251"/>
      <c r="AS1423" s="251"/>
      <c r="AT1423" s="251"/>
      <c r="AU1423" s="251"/>
    </row>
    <row r="1424" spans="3:64" ht="12.95" customHeight="1" x14ac:dyDescent="0.2">
      <c r="C1424" s="207"/>
      <c r="D1424" s="207"/>
      <c r="AA1424" s="251"/>
      <c r="AB1424" s="251"/>
      <c r="AC1424" s="251"/>
      <c r="AD1424" s="251"/>
      <c r="AE1424" s="251"/>
      <c r="AF1424" s="288"/>
      <c r="AG1424" s="289"/>
      <c r="AN1424" s="251"/>
      <c r="AO1424" s="251"/>
      <c r="AP1424" s="251"/>
      <c r="AQ1424" s="251"/>
      <c r="AR1424" s="251"/>
      <c r="AS1424" s="251"/>
      <c r="AT1424" s="251"/>
      <c r="AU1424" s="251"/>
    </row>
    <row r="1425" spans="3:64" ht="12.95" customHeight="1" x14ac:dyDescent="0.2">
      <c r="C1425" s="207"/>
      <c r="D1425" s="207"/>
      <c r="AA1425" s="251"/>
      <c r="AB1425" s="251"/>
      <c r="AC1425" s="251"/>
      <c r="AD1425" s="251"/>
      <c r="AE1425" s="251"/>
      <c r="AF1425" s="288"/>
      <c r="AG1425" s="289"/>
      <c r="AN1425" s="251"/>
      <c r="AO1425" s="251"/>
      <c r="AP1425" s="251"/>
      <c r="AQ1425" s="251"/>
      <c r="AR1425" s="251"/>
      <c r="AS1425" s="251"/>
      <c r="AT1425" s="251"/>
      <c r="AU1425" s="251"/>
    </row>
    <row r="1426" spans="3:64" ht="12.95" customHeight="1" x14ac:dyDescent="0.2">
      <c r="C1426" s="207"/>
      <c r="D1426" s="207"/>
      <c r="AA1426" s="251"/>
      <c r="AB1426" s="251"/>
      <c r="AC1426" s="251"/>
      <c r="AD1426" s="251"/>
      <c r="AE1426" s="251"/>
      <c r="AF1426" s="288"/>
      <c r="AG1426" s="289"/>
      <c r="AN1426" s="251"/>
      <c r="AO1426" s="251"/>
      <c r="AP1426" s="251"/>
      <c r="AQ1426" s="251"/>
      <c r="AR1426" s="251"/>
      <c r="AS1426" s="251"/>
      <c r="AT1426" s="251"/>
      <c r="AU1426" s="251"/>
    </row>
    <row r="1427" spans="3:64" ht="12.95" customHeight="1" x14ac:dyDescent="0.2">
      <c r="C1427" s="207"/>
      <c r="D1427" s="207"/>
      <c r="AA1427" s="251"/>
      <c r="AB1427" s="251"/>
      <c r="AC1427" s="251"/>
      <c r="AD1427" s="251"/>
      <c r="AE1427" s="251"/>
      <c r="AF1427" s="288"/>
      <c r="AG1427" s="289"/>
      <c r="AN1427" s="251"/>
      <c r="AO1427" s="251"/>
      <c r="AP1427" s="251"/>
      <c r="AQ1427" s="251"/>
      <c r="AR1427" s="251"/>
      <c r="AS1427" s="251"/>
      <c r="AT1427" s="251"/>
      <c r="AU1427" s="251"/>
    </row>
    <row r="1428" spans="3:64" ht="12.95" customHeight="1" x14ac:dyDescent="0.2">
      <c r="C1428" s="207"/>
      <c r="D1428" s="207"/>
      <c r="AA1428" s="251"/>
      <c r="AB1428" s="251"/>
      <c r="AC1428" s="251"/>
      <c r="AD1428" s="251"/>
      <c r="AE1428" s="251"/>
      <c r="AF1428" s="288"/>
      <c r="AG1428" s="289"/>
      <c r="AN1428" s="251"/>
      <c r="AO1428" s="251"/>
      <c r="AP1428" s="251"/>
      <c r="AQ1428" s="251"/>
      <c r="AR1428" s="251"/>
      <c r="AS1428" s="251"/>
      <c r="AT1428" s="251"/>
      <c r="AU1428" s="251"/>
    </row>
    <row r="1429" spans="3:64" ht="12.95" customHeight="1" x14ac:dyDescent="0.2">
      <c r="C1429" s="207"/>
      <c r="D1429" s="207"/>
      <c r="AA1429" s="251"/>
      <c r="AB1429" s="251"/>
      <c r="AC1429" s="251"/>
      <c r="AD1429" s="251"/>
      <c r="AE1429" s="251"/>
      <c r="AF1429" s="288"/>
      <c r="AG1429" s="289"/>
      <c r="AN1429" s="251"/>
      <c r="AO1429" s="251"/>
      <c r="AP1429" s="251"/>
      <c r="AQ1429" s="251"/>
      <c r="AR1429" s="251"/>
      <c r="AS1429" s="251"/>
      <c r="AT1429" s="251"/>
      <c r="AU1429" s="251"/>
    </row>
    <row r="1430" spans="3:64" ht="12.95" customHeight="1" x14ac:dyDescent="0.2">
      <c r="C1430" s="207"/>
      <c r="D1430" s="207"/>
      <c r="AA1430" s="251"/>
      <c r="AB1430" s="251"/>
      <c r="AC1430" s="251"/>
      <c r="AD1430" s="251"/>
      <c r="AE1430" s="251"/>
      <c r="AF1430" s="288"/>
      <c r="AG1430" s="289"/>
      <c r="AN1430" s="251"/>
      <c r="AO1430" s="251"/>
      <c r="AP1430" s="251"/>
      <c r="AQ1430" s="251"/>
      <c r="AR1430" s="251"/>
      <c r="AS1430" s="251"/>
      <c r="AT1430" s="251"/>
      <c r="AU1430" s="251"/>
    </row>
    <row r="1431" spans="3:64" ht="12.95" customHeight="1" x14ac:dyDescent="0.2">
      <c r="C1431" s="207"/>
      <c r="D1431" s="207"/>
      <c r="AA1431" s="251"/>
      <c r="AB1431" s="251"/>
      <c r="AC1431" s="251"/>
      <c r="AD1431" s="251"/>
      <c r="AE1431" s="251"/>
      <c r="AF1431" s="288"/>
      <c r="AG1431" s="289"/>
      <c r="AN1431" s="251"/>
      <c r="AO1431" s="251"/>
      <c r="AP1431" s="251"/>
      <c r="AQ1431" s="251"/>
      <c r="AR1431" s="251"/>
      <c r="AS1431" s="251"/>
      <c r="AT1431" s="251"/>
      <c r="AU1431" s="251"/>
    </row>
    <row r="1432" spans="3:64" ht="12.95" customHeight="1" x14ac:dyDescent="0.2">
      <c r="C1432" s="207"/>
      <c r="D1432" s="207"/>
      <c r="AA1432" s="251"/>
      <c r="AB1432" s="251"/>
      <c r="AC1432" s="251"/>
      <c r="AD1432" s="251"/>
      <c r="AE1432" s="251"/>
      <c r="AF1432" s="288"/>
      <c r="AG1432" s="289"/>
      <c r="AN1432" s="251"/>
      <c r="AO1432" s="251"/>
      <c r="AP1432" s="251"/>
      <c r="AQ1432" s="251"/>
      <c r="AR1432" s="251"/>
      <c r="AS1432" s="251"/>
      <c r="AT1432" s="251"/>
      <c r="AU1432" s="251"/>
      <c r="AV1432" s="251"/>
      <c r="AW1432" s="251"/>
      <c r="AX1432" s="251"/>
      <c r="AY1432" s="251"/>
      <c r="AZ1432" s="251"/>
      <c r="BA1432" s="251"/>
      <c r="BB1432" s="251"/>
      <c r="BC1432" s="251"/>
      <c r="BD1432" s="251"/>
      <c r="BE1432" s="251"/>
      <c r="BF1432" s="251"/>
      <c r="BG1432" s="251"/>
      <c r="BH1432" s="251"/>
      <c r="BI1432" s="251"/>
      <c r="BJ1432" s="251"/>
      <c r="BK1432" s="251"/>
      <c r="BL1432" s="251"/>
    </row>
    <row r="1433" spans="3:64" ht="12.95" customHeight="1" x14ac:dyDescent="0.2">
      <c r="C1433" s="207"/>
      <c r="D1433" s="207"/>
      <c r="AA1433" s="251"/>
      <c r="AB1433" s="251"/>
      <c r="AC1433" s="251"/>
      <c r="AD1433" s="251"/>
      <c r="AE1433" s="251"/>
      <c r="AF1433" s="288"/>
      <c r="AG1433" s="289"/>
      <c r="AN1433" s="251"/>
      <c r="AO1433" s="251"/>
      <c r="AP1433" s="251"/>
      <c r="AQ1433" s="251"/>
      <c r="AR1433" s="251"/>
      <c r="AS1433" s="251"/>
      <c r="AT1433" s="251"/>
      <c r="AU1433" s="251"/>
    </row>
    <row r="1434" spans="3:64" ht="12.95" customHeight="1" x14ac:dyDescent="0.2">
      <c r="C1434" s="207"/>
      <c r="D1434" s="207"/>
      <c r="AA1434" s="251"/>
      <c r="AB1434" s="251"/>
      <c r="AC1434" s="251"/>
      <c r="AD1434" s="251"/>
      <c r="AE1434" s="251"/>
      <c r="AF1434" s="288"/>
      <c r="AG1434" s="289"/>
      <c r="AN1434" s="251"/>
      <c r="AO1434" s="251"/>
      <c r="AP1434" s="251"/>
      <c r="AQ1434" s="251"/>
      <c r="AR1434" s="251"/>
      <c r="AS1434" s="251"/>
      <c r="AT1434" s="251"/>
      <c r="AU1434" s="251"/>
      <c r="AV1434" s="251"/>
    </row>
    <row r="1435" spans="3:64" ht="12.95" customHeight="1" x14ac:dyDescent="0.2">
      <c r="C1435" s="207"/>
      <c r="D1435" s="207"/>
      <c r="AA1435" s="251"/>
      <c r="AB1435" s="251"/>
      <c r="AC1435" s="251"/>
      <c r="AD1435" s="251"/>
      <c r="AE1435" s="251"/>
      <c r="AF1435" s="288"/>
      <c r="AG1435" s="289"/>
      <c r="AN1435" s="251"/>
      <c r="AO1435" s="251"/>
      <c r="AP1435" s="251"/>
      <c r="AQ1435" s="251"/>
      <c r="AR1435" s="251"/>
      <c r="AS1435" s="251"/>
      <c r="AT1435" s="251"/>
      <c r="AU1435" s="251"/>
      <c r="AV1435" s="251"/>
    </row>
    <row r="1436" spans="3:64" ht="12.95" customHeight="1" x14ac:dyDescent="0.2">
      <c r="C1436" s="207"/>
      <c r="D1436" s="207"/>
      <c r="AA1436" s="251"/>
      <c r="AB1436" s="251"/>
      <c r="AC1436" s="251"/>
      <c r="AD1436" s="251"/>
      <c r="AE1436" s="251"/>
      <c r="AF1436" s="288"/>
      <c r="AG1436" s="289"/>
      <c r="AN1436" s="251"/>
      <c r="AO1436" s="251"/>
      <c r="AP1436" s="251"/>
      <c r="AQ1436" s="251"/>
      <c r="AR1436" s="251"/>
      <c r="AS1436" s="251"/>
      <c r="AT1436" s="251"/>
      <c r="AU1436" s="251"/>
      <c r="AV1436" s="251"/>
    </row>
    <row r="1437" spans="3:64" ht="12.95" customHeight="1" x14ac:dyDescent="0.2">
      <c r="C1437" s="207"/>
      <c r="D1437" s="207"/>
      <c r="AA1437" s="251"/>
      <c r="AB1437" s="251"/>
      <c r="AC1437" s="251"/>
      <c r="AD1437" s="251"/>
      <c r="AE1437" s="251"/>
      <c r="AF1437" s="288"/>
      <c r="AG1437" s="289"/>
      <c r="AN1437" s="251"/>
      <c r="AO1437" s="251"/>
      <c r="AP1437" s="251"/>
      <c r="AQ1437" s="251"/>
      <c r="AR1437" s="251"/>
      <c r="AS1437" s="251"/>
      <c r="AT1437" s="251"/>
      <c r="AU1437" s="251"/>
      <c r="AV1437" s="251"/>
      <c r="AX1437" s="251"/>
    </row>
    <row r="1438" spans="3:64" ht="12.95" customHeight="1" x14ac:dyDescent="0.2">
      <c r="C1438" s="207"/>
      <c r="D1438" s="207"/>
      <c r="AA1438" s="251"/>
      <c r="AB1438" s="251"/>
      <c r="AC1438" s="251"/>
      <c r="AD1438" s="251"/>
      <c r="AE1438" s="251"/>
      <c r="AF1438" s="288"/>
      <c r="AG1438" s="289"/>
      <c r="AN1438" s="251"/>
      <c r="AO1438" s="251"/>
      <c r="AP1438" s="251"/>
      <c r="AQ1438" s="251"/>
      <c r="AR1438" s="251"/>
      <c r="AS1438" s="251"/>
      <c r="AT1438" s="251"/>
      <c r="AU1438" s="251"/>
      <c r="AV1438" s="251"/>
      <c r="AX1438" s="251"/>
    </row>
    <row r="1439" spans="3:64" ht="12.95" customHeight="1" x14ac:dyDescent="0.2">
      <c r="C1439" s="207"/>
      <c r="D1439" s="207"/>
      <c r="AA1439" s="251"/>
      <c r="AB1439" s="251"/>
      <c r="AC1439" s="251"/>
      <c r="AD1439" s="251"/>
      <c r="AE1439" s="251"/>
      <c r="AF1439" s="288"/>
      <c r="AG1439" s="289"/>
      <c r="AN1439" s="251"/>
      <c r="AO1439" s="251"/>
      <c r="AP1439" s="251"/>
      <c r="AQ1439" s="251"/>
      <c r="AR1439" s="251"/>
      <c r="AS1439" s="251"/>
      <c r="AT1439" s="251"/>
      <c r="AU1439" s="251"/>
      <c r="AV1439" s="251"/>
      <c r="AW1439" s="251"/>
      <c r="AX1439" s="251"/>
      <c r="AY1439" s="251"/>
      <c r="AZ1439" s="251"/>
      <c r="BA1439" s="251"/>
      <c r="BB1439" s="251"/>
      <c r="BC1439" s="251"/>
      <c r="BD1439" s="251"/>
      <c r="BE1439" s="251"/>
      <c r="BF1439" s="251"/>
      <c r="BG1439" s="251"/>
      <c r="BH1439" s="251"/>
      <c r="BI1439" s="251"/>
      <c r="BJ1439" s="251"/>
      <c r="BK1439" s="251"/>
      <c r="BL1439" s="251"/>
    </row>
    <row r="1440" spans="3:64" ht="12.95" customHeight="1" x14ac:dyDescent="0.2">
      <c r="C1440" s="207"/>
      <c r="D1440" s="207"/>
      <c r="AA1440" s="251"/>
      <c r="AB1440" s="251"/>
      <c r="AC1440" s="251"/>
      <c r="AD1440" s="251"/>
      <c r="AE1440" s="251"/>
      <c r="AF1440" s="288"/>
      <c r="AG1440" s="289"/>
      <c r="AN1440" s="251"/>
      <c r="AO1440" s="251"/>
      <c r="AP1440" s="251"/>
      <c r="AQ1440" s="251"/>
      <c r="AR1440" s="251"/>
      <c r="AS1440" s="251"/>
      <c r="AT1440" s="251"/>
      <c r="AU1440" s="251"/>
    </row>
    <row r="1441" spans="3:64" ht="12.95" customHeight="1" x14ac:dyDescent="0.2">
      <c r="C1441" s="207"/>
      <c r="D1441" s="207"/>
      <c r="AA1441" s="251"/>
      <c r="AB1441" s="251"/>
      <c r="AC1441" s="251"/>
      <c r="AD1441" s="251"/>
      <c r="AE1441" s="251"/>
      <c r="AF1441" s="288"/>
      <c r="AG1441" s="289"/>
      <c r="AN1441" s="251"/>
      <c r="AO1441" s="251"/>
      <c r="AP1441" s="251"/>
      <c r="AQ1441" s="251"/>
      <c r="AR1441" s="251"/>
      <c r="AS1441" s="251"/>
      <c r="AT1441" s="251"/>
      <c r="AU1441" s="251"/>
    </row>
    <row r="1442" spans="3:64" ht="12.95" customHeight="1" x14ac:dyDescent="0.2">
      <c r="C1442" s="207"/>
      <c r="D1442" s="207"/>
      <c r="AA1442" s="251"/>
      <c r="AB1442" s="251"/>
      <c r="AC1442" s="251"/>
      <c r="AD1442" s="251"/>
      <c r="AE1442" s="251"/>
      <c r="AF1442" s="288"/>
      <c r="AG1442" s="289"/>
      <c r="AN1442" s="251"/>
      <c r="AO1442" s="251"/>
      <c r="AP1442" s="251"/>
      <c r="AQ1442" s="251"/>
      <c r="AR1442" s="251"/>
      <c r="AS1442" s="251"/>
      <c r="AT1442" s="251"/>
      <c r="AU1442" s="251"/>
    </row>
    <row r="1443" spans="3:64" ht="12.95" customHeight="1" x14ac:dyDescent="0.2">
      <c r="C1443" s="207"/>
      <c r="D1443" s="207"/>
      <c r="AA1443" s="251"/>
      <c r="AB1443" s="251"/>
      <c r="AC1443" s="251"/>
      <c r="AD1443" s="251"/>
      <c r="AE1443" s="251"/>
      <c r="AF1443" s="288"/>
      <c r="AG1443" s="289"/>
      <c r="AN1443" s="251"/>
      <c r="AO1443" s="251"/>
      <c r="AP1443" s="251"/>
      <c r="AQ1443" s="251"/>
      <c r="AR1443" s="251"/>
      <c r="AS1443" s="251"/>
      <c r="AT1443" s="251"/>
      <c r="AU1443" s="251"/>
      <c r="AV1443" s="251"/>
      <c r="AW1443" s="251"/>
      <c r="AX1443" s="251"/>
      <c r="AY1443" s="251"/>
      <c r="AZ1443" s="251"/>
      <c r="BA1443" s="251"/>
      <c r="BB1443" s="251"/>
      <c r="BC1443" s="251"/>
      <c r="BD1443" s="251"/>
      <c r="BE1443" s="251"/>
      <c r="BF1443" s="251"/>
      <c r="BG1443" s="251"/>
      <c r="BH1443" s="251"/>
      <c r="BI1443" s="251"/>
      <c r="BJ1443" s="251"/>
      <c r="BK1443" s="251"/>
      <c r="BL1443" s="251"/>
    </row>
    <row r="1444" spans="3:64" ht="12.95" customHeight="1" x14ac:dyDescent="0.2">
      <c r="C1444" s="207"/>
      <c r="D1444" s="207"/>
      <c r="AA1444" s="251"/>
      <c r="AB1444" s="251"/>
      <c r="AC1444" s="251"/>
      <c r="AD1444" s="251"/>
      <c r="AE1444" s="251"/>
      <c r="AF1444" s="288"/>
      <c r="AG1444" s="289"/>
      <c r="AN1444" s="251"/>
      <c r="AO1444" s="251"/>
      <c r="AP1444" s="251"/>
      <c r="AQ1444" s="251"/>
      <c r="AR1444" s="251"/>
      <c r="AS1444" s="251"/>
      <c r="AT1444" s="251"/>
      <c r="AU1444" s="251"/>
      <c r="AV1444" s="251"/>
      <c r="AX1444" s="251"/>
    </row>
    <row r="1445" spans="3:64" ht="12.95" customHeight="1" x14ac:dyDescent="0.2">
      <c r="C1445" s="207"/>
      <c r="D1445" s="207"/>
      <c r="AA1445" s="251"/>
      <c r="AB1445" s="251"/>
      <c r="AC1445" s="251"/>
      <c r="AD1445" s="251"/>
      <c r="AE1445" s="251"/>
      <c r="AF1445" s="288"/>
      <c r="AG1445" s="289"/>
      <c r="AN1445" s="251"/>
      <c r="AO1445" s="251"/>
      <c r="AP1445" s="251"/>
      <c r="AQ1445" s="251"/>
      <c r="AR1445" s="251"/>
      <c r="AS1445" s="251"/>
      <c r="AT1445" s="251"/>
      <c r="AU1445" s="251"/>
      <c r="AV1445" s="251"/>
      <c r="AX1445" s="251"/>
      <c r="AY1445" s="251"/>
      <c r="AZ1445" s="251"/>
      <c r="BA1445" s="251"/>
      <c r="BB1445" s="251"/>
      <c r="BC1445" s="251"/>
      <c r="BD1445" s="251"/>
      <c r="BE1445" s="251"/>
      <c r="BF1445" s="251"/>
      <c r="BG1445" s="251"/>
      <c r="BH1445" s="251"/>
      <c r="BI1445" s="251"/>
      <c r="BJ1445" s="251"/>
      <c r="BK1445" s="251"/>
      <c r="BL1445" s="251"/>
    </row>
    <row r="1446" spans="3:64" ht="12.95" customHeight="1" x14ac:dyDescent="0.2">
      <c r="C1446" s="207"/>
      <c r="D1446" s="207"/>
      <c r="AA1446" s="251"/>
      <c r="AB1446" s="251"/>
      <c r="AC1446" s="251"/>
      <c r="AD1446" s="251"/>
      <c r="AE1446" s="251"/>
      <c r="AF1446" s="288"/>
      <c r="AG1446" s="289"/>
      <c r="AN1446" s="251"/>
      <c r="AO1446" s="251"/>
      <c r="AP1446" s="251"/>
      <c r="AQ1446" s="251"/>
      <c r="AR1446" s="251"/>
      <c r="AS1446" s="251"/>
      <c r="AT1446" s="251"/>
      <c r="AU1446" s="251"/>
      <c r="AV1446" s="251"/>
      <c r="AW1446" s="251"/>
      <c r="AX1446" s="251"/>
      <c r="AY1446" s="251"/>
      <c r="AZ1446" s="251"/>
      <c r="BA1446" s="251"/>
      <c r="BB1446" s="251"/>
      <c r="BC1446" s="251"/>
      <c r="BD1446" s="251"/>
      <c r="BE1446" s="251"/>
      <c r="BF1446" s="251"/>
      <c r="BG1446" s="251"/>
      <c r="BH1446" s="251"/>
      <c r="BI1446" s="251"/>
      <c r="BJ1446" s="251"/>
      <c r="BK1446" s="251"/>
      <c r="BL1446" s="251"/>
    </row>
    <row r="1447" spans="3:64" ht="12.95" customHeight="1" x14ac:dyDescent="0.2">
      <c r="C1447" s="207"/>
      <c r="D1447" s="207"/>
      <c r="AA1447" s="251"/>
      <c r="AB1447" s="251"/>
      <c r="AC1447" s="251"/>
      <c r="AD1447" s="251"/>
      <c r="AE1447" s="251"/>
      <c r="AF1447" s="288"/>
      <c r="AG1447" s="289"/>
      <c r="AN1447" s="251"/>
      <c r="AO1447" s="251"/>
      <c r="AP1447" s="251"/>
      <c r="AQ1447" s="251"/>
      <c r="AR1447" s="251"/>
      <c r="AS1447" s="251"/>
      <c r="AT1447" s="251"/>
      <c r="AU1447" s="251"/>
      <c r="AV1447" s="251"/>
      <c r="AW1447" s="251"/>
      <c r="AX1447" s="251"/>
      <c r="AY1447" s="251"/>
      <c r="AZ1447" s="251"/>
      <c r="BA1447" s="251"/>
      <c r="BB1447" s="251"/>
      <c r="BC1447" s="251"/>
      <c r="BD1447" s="251"/>
      <c r="BE1447" s="251"/>
      <c r="BF1447" s="251"/>
      <c r="BG1447" s="251"/>
      <c r="BH1447" s="251"/>
      <c r="BI1447" s="251"/>
      <c r="BJ1447" s="251"/>
      <c r="BK1447" s="251"/>
      <c r="BL1447" s="251"/>
    </row>
    <row r="1448" spans="3:64" ht="12.95" customHeight="1" x14ac:dyDescent="0.2">
      <c r="C1448" s="207"/>
      <c r="D1448" s="207"/>
      <c r="AA1448" s="251"/>
      <c r="AB1448" s="251"/>
      <c r="AC1448" s="251"/>
      <c r="AD1448" s="251"/>
      <c r="AE1448" s="251"/>
      <c r="AF1448" s="288"/>
      <c r="AG1448" s="289"/>
      <c r="AN1448" s="251"/>
      <c r="AO1448" s="251"/>
      <c r="AP1448" s="251"/>
      <c r="AQ1448" s="251"/>
      <c r="AR1448" s="251"/>
      <c r="AS1448" s="251"/>
      <c r="AT1448" s="251"/>
      <c r="AU1448" s="251"/>
      <c r="AV1448" s="251"/>
    </row>
    <row r="1449" spans="3:64" ht="12.95" customHeight="1" x14ac:dyDescent="0.2">
      <c r="C1449" s="207"/>
      <c r="D1449" s="207"/>
      <c r="AA1449" s="251"/>
      <c r="AB1449" s="251"/>
      <c r="AC1449" s="251"/>
      <c r="AD1449" s="251"/>
      <c r="AE1449" s="251"/>
      <c r="AF1449" s="288"/>
      <c r="AG1449" s="289"/>
      <c r="AN1449" s="251"/>
      <c r="AO1449" s="251"/>
      <c r="AP1449" s="251"/>
      <c r="AQ1449" s="251"/>
      <c r="AR1449" s="251"/>
      <c r="AS1449" s="251"/>
      <c r="AT1449" s="251"/>
      <c r="AU1449" s="251"/>
    </row>
    <row r="1450" spans="3:64" ht="12.95" customHeight="1" x14ac:dyDescent="0.2">
      <c r="C1450" s="207"/>
      <c r="D1450" s="207"/>
      <c r="AA1450" s="251"/>
      <c r="AB1450" s="251"/>
      <c r="AC1450" s="251"/>
      <c r="AD1450" s="251"/>
      <c r="AE1450" s="251"/>
      <c r="AF1450" s="288"/>
      <c r="AG1450" s="289"/>
      <c r="AN1450" s="251"/>
      <c r="AO1450" s="251"/>
      <c r="AP1450" s="251"/>
      <c r="AQ1450" s="251"/>
      <c r="AR1450" s="251"/>
      <c r="AS1450" s="251"/>
      <c r="AT1450" s="251"/>
      <c r="AU1450" s="251"/>
      <c r="AV1450" s="251"/>
      <c r="AX1450" s="251"/>
    </row>
    <row r="1451" spans="3:64" ht="12.95" customHeight="1" x14ac:dyDescent="0.2">
      <c r="C1451" s="207"/>
      <c r="D1451" s="207"/>
      <c r="AA1451" s="251"/>
      <c r="AB1451" s="251"/>
      <c r="AC1451" s="251"/>
      <c r="AD1451" s="251"/>
      <c r="AE1451" s="251"/>
      <c r="AF1451" s="288"/>
      <c r="AG1451" s="289"/>
      <c r="AN1451" s="251"/>
      <c r="AO1451" s="251"/>
      <c r="AP1451" s="251"/>
      <c r="AQ1451" s="251"/>
      <c r="AR1451" s="251"/>
      <c r="AS1451" s="251"/>
      <c r="AT1451" s="251"/>
      <c r="AU1451" s="251"/>
      <c r="AV1451" s="251"/>
      <c r="AX1451" s="251"/>
      <c r="AY1451" s="251"/>
      <c r="AZ1451" s="251"/>
      <c r="BA1451" s="251"/>
      <c r="BB1451" s="251"/>
      <c r="BC1451" s="251"/>
      <c r="BD1451" s="251"/>
      <c r="BE1451" s="251"/>
      <c r="BF1451" s="251"/>
      <c r="BG1451" s="251"/>
      <c r="BH1451" s="251"/>
      <c r="BI1451" s="251"/>
      <c r="BJ1451" s="251"/>
      <c r="BK1451" s="251"/>
      <c r="BL1451" s="251"/>
    </row>
    <row r="1452" spans="3:64" ht="12.95" customHeight="1" x14ac:dyDescent="0.2">
      <c r="C1452" s="207"/>
      <c r="D1452" s="207"/>
      <c r="AA1452" s="251"/>
      <c r="AB1452" s="251"/>
      <c r="AC1452" s="251"/>
      <c r="AD1452" s="251"/>
      <c r="AE1452" s="251"/>
      <c r="AF1452" s="288"/>
      <c r="AG1452" s="289"/>
      <c r="AN1452" s="251"/>
      <c r="AO1452" s="251"/>
      <c r="AP1452" s="251"/>
      <c r="AQ1452" s="251"/>
      <c r="AR1452" s="251"/>
      <c r="AS1452" s="251"/>
      <c r="AT1452" s="251"/>
      <c r="AU1452" s="251"/>
      <c r="AV1452" s="251"/>
      <c r="AW1452" s="251"/>
      <c r="AX1452" s="251"/>
      <c r="AY1452" s="251"/>
      <c r="AZ1452" s="251"/>
      <c r="BA1452" s="251"/>
      <c r="BB1452" s="251"/>
      <c r="BC1452" s="251"/>
      <c r="BD1452" s="251"/>
      <c r="BE1452" s="251"/>
      <c r="BF1452" s="251"/>
      <c r="BG1452" s="251"/>
      <c r="BH1452" s="251"/>
      <c r="BI1452" s="251"/>
      <c r="BJ1452" s="251"/>
      <c r="BK1452" s="251"/>
      <c r="BL1452" s="251"/>
    </row>
    <row r="1453" spans="3:64" ht="12.95" customHeight="1" x14ac:dyDescent="0.2">
      <c r="C1453" s="207"/>
      <c r="D1453" s="207"/>
      <c r="AA1453" s="251"/>
      <c r="AB1453" s="251"/>
      <c r="AC1453" s="251"/>
      <c r="AD1453" s="251"/>
      <c r="AE1453" s="251"/>
      <c r="AF1453" s="288"/>
      <c r="AG1453" s="289"/>
      <c r="AN1453" s="251"/>
      <c r="AO1453" s="251"/>
      <c r="AP1453" s="251"/>
      <c r="AQ1453" s="251"/>
      <c r="AR1453" s="251"/>
      <c r="AS1453" s="251"/>
      <c r="AT1453" s="251"/>
      <c r="AU1453" s="251"/>
      <c r="AV1453" s="251"/>
      <c r="AW1453" s="251"/>
      <c r="AX1453" s="251"/>
      <c r="AY1453" s="251"/>
      <c r="AZ1453" s="251"/>
      <c r="BA1453" s="251"/>
      <c r="BB1453" s="251"/>
      <c r="BC1453" s="251"/>
      <c r="BD1453" s="251"/>
      <c r="BE1453" s="251"/>
      <c r="BF1453" s="251"/>
      <c r="BG1453" s="251"/>
      <c r="BH1453" s="251"/>
      <c r="BI1453" s="251"/>
      <c r="BJ1453" s="251"/>
      <c r="BK1453" s="251"/>
      <c r="BL1453" s="251"/>
    </row>
    <row r="1454" spans="3:64" ht="12.95" customHeight="1" x14ac:dyDescent="0.2">
      <c r="C1454" s="207"/>
      <c r="D1454" s="207"/>
      <c r="AA1454" s="251"/>
      <c r="AB1454" s="251"/>
      <c r="AC1454" s="251"/>
      <c r="AD1454" s="251"/>
      <c r="AE1454" s="251"/>
      <c r="AF1454" s="288"/>
      <c r="AG1454" s="289"/>
      <c r="AN1454" s="251"/>
      <c r="AO1454" s="251"/>
      <c r="AP1454" s="251"/>
      <c r="AQ1454" s="251"/>
      <c r="AR1454" s="251"/>
      <c r="AS1454" s="251"/>
      <c r="AT1454" s="251"/>
      <c r="AU1454" s="251"/>
    </row>
    <row r="1455" spans="3:64" ht="12.95" customHeight="1" x14ac:dyDescent="0.2">
      <c r="C1455" s="207"/>
      <c r="D1455" s="207"/>
      <c r="AA1455" s="251"/>
      <c r="AB1455" s="251"/>
      <c r="AC1455" s="251"/>
      <c r="AD1455" s="251"/>
      <c r="AE1455" s="251"/>
      <c r="AF1455" s="288"/>
      <c r="AG1455" s="289"/>
      <c r="AN1455" s="251"/>
      <c r="AO1455" s="251"/>
      <c r="AP1455" s="251"/>
      <c r="AQ1455" s="251"/>
      <c r="AR1455" s="251"/>
      <c r="AS1455" s="251"/>
      <c r="AT1455" s="251"/>
      <c r="AU1455" s="251"/>
    </row>
    <row r="1456" spans="3:64" ht="12.95" customHeight="1" x14ac:dyDescent="0.2">
      <c r="C1456" s="207"/>
      <c r="D1456" s="207"/>
      <c r="AA1456" s="251"/>
      <c r="AB1456" s="251"/>
      <c r="AC1456" s="251"/>
      <c r="AD1456" s="251"/>
      <c r="AE1456" s="251"/>
      <c r="AF1456" s="288"/>
      <c r="AG1456" s="289"/>
      <c r="AN1456" s="251"/>
      <c r="AO1456" s="251"/>
      <c r="AP1456" s="251"/>
      <c r="AQ1456" s="251"/>
      <c r="AR1456" s="251"/>
      <c r="AS1456" s="251"/>
      <c r="AT1456" s="251"/>
      <c r="AU1456" s="251"/>
      <c r="AV1456" s="251"/>
      <c r="AX1456" s="251"/>
      <c r="AY1456" s="251"/>
      <c r="AZ1456" s="251"/>
      <c r="BA1456" s="251"/>
      <c r="BB1456" s="251"/>
      <c r="BC1456" s="251"/>
      <c r="BD1456" s="251"/>
      <c r="BE1456" s="251"/>
      <c r="BF1456" s="251"/>
      <c r="BG1456" s="251"/>
      <c r="BH1456" s="251"/>
      <c r="BI1456" s="251"/>
      <c r="BJ1456" s="251"/>
      <c r="BK1456" s="251"/>
      <c r="BL1456" s="251"/>
    </row>
    <row r="1457" spans="3:64" ht="12.95" customHeight="1" x14ac:dyDescent="0.2">
      <c r="C1457" s="207"/>
      <c r="D1457" s="207"/>
      <c r="AA1457" s="251"/>
      <c r="AB1457" s="251"/>
      <c r="AC1457" s="251"/>
      <c r="AD1457" s="251"/>
      <c r="AE1457" s="251"/>
      <c r="AF1457" s="288"/>
      <c r="AG1457" s="289"/>
      <c r="AN1457" s="251"/>
      <c r="AO1457" s="251"/>
      <c r="AP1457" s="251"/>
      <c r="AQ1457" s="251"/>
      <c r="AR1457" s="251"/>
      <c r="AS1457" s="251"/>
      <c r="AT1457" s="251"/>
      <c r="AU1457" s="251"/>
      <c r="AV1457" s="251"/>
      <c r="AW1457" s="251"/>
      <c r="AX1457" s="251"/>
      <c r="AY1457" s="251"/>
      <c r="AZ1457" s="251"/>
      <c r="BA1457" s="251"/>
      <c r="BB1457" s="251"/>
      <c r="BC1457" s="251"/>
      <c r="BD1457" s="251"/>
      <c r="BE1457" s="251"/>
      <c r="BF1457" s="251"/>
      <c r="BG1457" s="251"/>
      <c r="BH1457" s="251"/>
      <c r="BI1457" s="251"/>
      <c r="BJ1457" s="251"/>
      <c r="BK1457" s="251"/>
      <c r="BL1457" s="251"/>
    </row>
    <row r="1458" spans="3:64" ht="12.95" customHeight="1" x14ac:dyDescent="0.2">
      <c r="C1458" s="207"/>
      <c r="D1458" s="207"/>
      <c r="AA1458" s="251"/>
      <c r="AB1458" s="251"/>
      <c r="AC1458" s="251"/>
      <c r="AD1458" s="251"/>
      <c r="AE1458" s="251"/>
      <c r="AF1458" s="288"/>
      <c r="AG1458" s="289"/>
      <c r="AN1458" s="251"/>
      <c r="AO1458" s="251"/>
      <c r="AP1458" s="251"/>
      <c r="AQ1458" s="251"/>
      <c r="AR1458" s="251"/>
      <c r="AS1458" s="251"/>
      <c r="AT1458" s="251"/>
      <c r="AU1458" s="251"/>
      <c r="AV1458" s="251"/>
      <c r="AW1458" s="251"/>
      <c r="AX1458" s="251"/>
      <c r="AY1458" s="251"/>
      <c r="AZ1458" s="251"/>
      <c r="BA1458" s="251"/>
      <c r="BB1458" s="251"/>
      <c r="BC1458" s="251"/>
      <c r="BD1458" s="251"/>
      <c r="BE1458" s="251"/>
      <c r="BF1458" s="251"/>
      <c r="BG1458" s="251"/>
      <c r="BH1458" s="251"/>
      <c r="BI1458" s="251"/>
      <c r="BJ1458" s="251"/>
      <c r="BK1458" s="251"/>
      <c r="BL1458" s="251"/>
    </row>
    <row r="1459" spans="3:64" ht="12.95" customHeight="1" x14ac:dyDescent="0.2">
      <c r="C1459" s="207"/>
      <c r="D1459" s="207"/>
      <c r="AA1459" s="251"/>
      <c r="AB1459" s="251"/>
      <c r="AC1459" s="251"/>
      <c r="AD1459" s="251"/>
      <c r="AE1459" s="251"/>
      <c r="AF1459" s="288"/>
      <c r="AG1459" s="289"/>
      <c r="AN1459" s="251"/>
      <c r="AO1459" s="251"/>
      <c r="AP1459" s="251"/>
      <c r="AQ1459" s="251"/>
      <c r="AR1459" s="251"/>
      <c r="AS1459" s="251"/>
      <c r="AT1459" s="251"/>
      <c r="AU1459" s="251"/>
    </row>
    <row r="1460" spans="3:64" ht="12.95" customHeight="1" x14ac:dyDescent="0.2">
      <c r="C1460" s="207"/>
      <c r="D1460" s="207"/>
      <c r="AA1460" s="251"/>
      <c r="AB1460" s="251"/>
      <c r="AC1460" s="251"/>
      <c r="AD1460" s="251"/>
      <c r="AE1460" s="251"/>
      <c r="AF1460" s="288"/>
      <c r="AG1460" s="289"/>
      <c r="AN1460" s="251"/>
      <c r="AO1460" s="251"/>
      <c r="AP1460" s="251"/>
      <c r="AQ1460" s="251"/>
      <c r="AR1460" s="251"/>
      <c r="AS1460" s="251"/>
      <c r="AT1460" s="251"/>
      <c r="AU1460" s="251"/>
      <c r="AV1460" s="251"/>
      <c r="AW1460" s="251"/>
      <c r="AX1460" s="251"/>
      <c r="AY1460" s="251"/>
      <c r="AZ1460" s="251"/>
      <c r="BA1460" s="251"/>
      <c r="BB1460" s="251"/>
      <c r="BC1460" s="251"/>
      <c r="BD1460" s="251"/>
      <c r="BE1460" s="251"/>
      <c r="BF1460" s="251"/>
      <c r="BG1460" s="251"/>
      <c r="BH1460" s="251"/>
      <c r="BI1460" s="251"/>
      <c r="BJ1460" s="251"/>
      <c r="BK1460" s="251"/>
      <c r="BL1460" s="251"/>
    </row>
    <row r="1461" spans="3:64" ht="12.95" customHeight="1" x14ac:dyDescent="0.2">
      <c r="C1461" s="207"/>
      <c r="D1461" s="207"/>
      <c r="AA1461" s="251"/>
      <c r="AB1461" s="251"/>
      <c r="AC1461" s="251"/>
      <c r="AD1461" s="251"/>
      <c r="AE1461" s="251"/>
      <c r="AF1461" s="288"/>
      <c r="AG1461" s="289"/>
      <c r="AN1461" s="251"/>
      <c r="AO1461" s="251"/>
      <c r="AP1461" s="251"/>
      <c r="AQ1461" s="251"/>
      <c r="AR1461" s="251"/>
      <c r="AS1461" s="251"/>
      <c r="AT1461" s="251"/>
      <c r="AU1461" s="251"/>
      <c r="AV1461" s="251"/>
    </row>
    <row r="1462" spans="3:64" ht="12.95" customHeight="1" x14ac:dyDescent="0.2">
      <c r="C1462" s="207"/>
      <c r="D1462" s="207"/>
      <c r="AA1462" s="251"/>
      <c r="AB1462" s="251"/>
      <c r="AC1462" s="251"/>
      <c r="AD1462" s="251"/>
      <c r="AE1462" s="251"/>
      <c r="AF1462" s="288"/>
      <c r="AG1462" s="289"/>
      <c r="AN1462" s="251"/>
      <c r="AO1462" s="251"/>
      <c r="AP1462" s="251"/>
      <c r="AQ1462" s="251"/>
      <c r="AR1462" s="251"/>
      <c r="AS1462" s="251"/>
      <c r="AT1462" s="251"/>
      <c r="AU1462" s="251"/>
      <c r="AV1462" s="251"/>
    </row>
    <row r="1463" spans="3:64" ht="12.95" customHeight="1" x14ac:dyDescent="0.2">
      <c r="C1463" s="207"/>
      <c r="D1463" s="207"/>
      <c r="AA1463" s="251"/>
      <c r="AB1463" s="251"/>
      <c r="AC1463" s="251"/>
      <c r="AD1463" s="251"/>
      <c r="AE1463" s="251"/>
      <c r="AF1463" s="288"/>
      <c r="AG1463" s="289"/>
      <c r="AN1463" s="251"/>
      <c r="AO1463" s="251"/>
      <c r="AP1463" s="251"/>
      <c r="AQ1463" s="251"/>
      <c r="AR1463" s="251"/>
      <c r="AS1463" s="251"/>
      <c r="AT1463" s="251"/>
      <c r="AU1463" s="251"/>
      <c r="AV1463" s="251"/>
    </row>
    <row r="1464" spans="3:64" ht="12.95" customHeight="1" x14ac:dyDescent="0.2">
      <c r="C1464" s="207"/>
      <c r="D1464" s="207"/>
      <c r="AA1464" s="251"/>
      <c r="AB1464" s="251"/>
      <c r="AC1464" s="251"/>
      <c r="AD1464" s="251"/>
      <c r="AE1464" s="251"/>
      <c r="AF1464" s="288"/>
      <c r="AG1464" s="289"/>
      <c r="AN1464" s="251"/>
      <c r="AO1464" s="251"/>
      <c r="AP1464" s="251"/>
      <c r="AQ1464" s="251"/>
      <c r="AR1464" s="251"/>
      <c r="AS1464" s="251"/>
      <c r="AT1464" s="251"/>
      <c r="AU1464" s="251"/>
      <c r="AV1464" s="251"/>
      <c r="AW1464" s="251"/>
      <c r="AX1464" s="251"/>
      <c r="AY1464" s="251"/>
      <c r="AZ1464" s="251"/>
      <c r="BA1464" s="251"/>
      <c r="BB1464" s="251"/>
      <c r="BC1464" s="251"/>
      <c r="BD1464" s="251"/>
      <c r="BE1464" s="251"/>
      <c r="BF1464" s="251"/>
      <c r="BG1464" s="251"/>
      <c r="BH1464" s="251"/>
      <c r="BI1464" s="251"/>
      <c r="BJ1464" s="251"/>
      <c r="BK1464" s="251"/>
      <c r="BL1464" s="251"/>
    </row>
    <row r="1465" spans="3:64" ht="12.95" customHeight="1" x14ac:dyDescent="0.2">
      <c r="C1465" s="207"/>
      <c r="D1465" s="207"/>
      <c r="AA1465" s="251"/>
      <c r="AB1465" s="251"/>
      <c r="AC1465" s="251"/>
      <c r="AD1465" s="251"/>
      <c r="AE1465" s="251"/>
      <c r="AF1465" s="288"/>
      <c r="AG1465" s="289"/>
      <c r="AN1465" s="251"/>
      <c r="AO1465" s="251"/>
      <c r="AP1465" s="251"/>
      <c r="AQ1465" s="251"/>
      <c r="AR1465" s="251"/>
      <c r="AS1465" s="251"/>
      <c r="AT1465" s="251"/>
      <c r="AU1465" s="251"/>
      <c r="AV1465" s="251"/>
      <c r="AW1465" s="251"/>
      <c r="AX1465" s="251"/>
      <c r="AY1465" s="251"/>
      <c r="AZ1465" s="251"/>
      <c r="BA1465" s="251"/>
      <c r="BB1465" s="251"/>
      <c r="BC1465" s="251"/>
      <c r="BD1465" s="251"/>
      <c r="BE1465" s="251"/>
      <c r="BF1465" s="251"/>
      <c r="BG1465" s="251"/>
      <c r="BH1465" s="251"/>
      <c r="BI1465" s="251"/>
      <c r="BJ1465" s="251"/>
      <c r="BK1465" s="251"/>
      <c r="BL1465" s="251"/>
    </row>
    <row r="1466" spans="3:64" ht="12.95" customHeight="1" x14ac:dyDescent="0.2">
      <c r="C1466" s="207"/>
      <c r="D1466" s="207"/>
      <c r="AA1466" s="251"/>
      <c r="AB1466" s="251"/>
      <c r="AC1466" s="251"/>
      <c r="AD1466" s="251"/>
      <c r="AE1466" s="251"/>
      <c r="AF1466" s="288"/>
      <c r="AG1466" s="289"/>
      <c r="AN1466" s="251"/>
      <c r="AO1466" s="251"/>
      <c r="AP1466" s="251"/>
      <c r="AQ1466" s="251"/>
      <c r="AR1466" s="251"/>
      <c r="AS1466" s="251"/>
      <c r="AT1466" s="251"/>
      <c r="AU1466" s="251"/>
    </row>
    <row r="1467" spans="3:64" ht="12.95" customHeight="1" x14ac:dyDescent="0.2">
      <c r="C1467" s="207"/>
      <c r="D1467" s="207"/>
      <c r="AA1467" s="251"/>
      <c r="AB1467" s="251"/>
      <c r="AC1467" s="251"/>
      <c r="AD1467" s="251"/>
      <c r="AE1467" s="251"/>
      <c r="AF1467" s="288"/>
      <c r="AG1467" s="289"/>
      <c r="AN1467" s="251"/>
      <c r="AO1467" s="251"/>
      <c r="AP1467" s="251"/>
      <c r="AQ1467" s="251"/>
      <c r="AR1467" s="251"/>
      <c r="AS1467" s="251"/>
      <c r="AT1467" s="251"/>
      <c r="AU1467" s="251"/>
      <c r="AV1467" s="251"/>
      <c r="AW1467" s="251"/>
      <c r="AX1467" s="251"/>
      <c r="AY1467" s="251"/>
      <c r="AZ1467" s="251"/>
      <c r="BA1467" s="251"/>
      <c r="BB1467" s="251"/>
      <c r="BC1467" s="251"/>
      <c r="BD1467" s="251"/>
      <c r="BE1467" s="251"/>
      <c r="BF1467" s="251"/>
      <c r="BG1467" s="251"/>
      <c r="BH1467" s="251"/>
      <c r="BI1467" s="251"/>
      <c r="BJ1467" s="251"/>
      <c r="BK1467" s="251"/>
      <c r="BL1467" s="251"/>
    </row>
    <row r="1468" spans="3:64" ht="12.95" customHeight="1" x14ac:dyDescent="0.2">
      <c r="C1468" s="207"/>
      <c r="D1468" s="207"/>
      <c r="AA1468" s="251"/>
      <c r="AB1468" s="251"/>
      <c r="AC1468" s="251"/>
      <c r="AD1468" s="251"/>
      <c r="AE1468" s="251"/>
      <c r="AF1468" s="288"/>
      <c r="AG1468" s="289"/>
      <c r="AN1468" s="251"/>
      <c r="AO1468" s="251"/>
      <c r="AP1468" s="251"/>
      <c r="AQ1468" s="251"/>
      <c r="AR1468" s="251"/>
      <c r="AS1468" s="251"/>
      <c r="AT1468" s="251"/>
      <c r="AU1468" s="251"/>
      <c r="AV1468" s="251"/>
    </row>
    <row r="1469" spans="3:64" ht="12.95" customHeight="1" x14ac:dyDescent="0.2">
      <c r="C1469" s="207"/>
      <c r="D1469" s="207"/>
      <c r="AA1469" s="251"/>
      <c r="AB1469" s="251"/>
      <c r="AC1469" s="251"/>
      <c r="AD1469" s="251"/>
      <c r="AE1469" s="251"/>
      <c r="AF1469" s="288"/>
      <c r="AG1469" s="289"/>
      <c r="AN1469" s="251"/>
      <c r="AO1469" s="251"/>
      <c r="AP1469" s="251"/>
      <c r="AQ1469" s="251"/>
      <c r="AR1469" s="251"/>
      <c r="AS1469" s="251"/>
      <c r="AT1469" s="251"/>
      <c r="AU1469" s="251"/>
      <c r="AV1469" s="251"/>
    </row>
    <row r="1470" spans="3:64" ht="12.95" customHeight="1" x14ac:dyDescent="0.2">
      <c r="C1470" s="207"/>
      <c r="D1470" s="207"/>
      <c r="AA1470" s="251"/>
      <c r="AB1470" s="251"/>
      <c r="AC1470" s="251"/>
      <c r="AD1470" s="251"/>
      <c r="AE1470" s="251"/>
      <c r="AF1470" s="288"/>
      <c r="AG1470" s="289"/>
      <c r="AN1470" s="251"/>
      <c r="AO1470" s="251"/>
      <c r="AP1470" s="251"/>
      <c r="AQ1470" s="251"/>
      <c r="AR1470" s="251"/>
      <c r="AS1470" s="251"/>
      <c r="AT1470" s="251"/>
      <c r="AU1470" s="251"/>
    </row>
    <row r="1471" spans="3:64" ht="12.95" customHeight="1" x14ac:dyDescent="0.2">
      <c r="C1471" s="207"/>
      <c r="D1471" s="207"/>
      <c r="AA1471" s="251"/>
      <c r="AB1471" s="251"/>
      <c r="AC1471" s="251"/>
      <c r="AD1471" s="251"/>
      <c r="AE1471" s="251"/>
      <c r="AF1471" s="288"/>
      <c r="AG1471" s="289"/>
      <c r="AN1471" s="251"/>
      <c r="AO1471" s="251"/>
      <c r="AP1471" s="251"/>
      <c r="AQ1471" s="251"/>
      <c r="AR1471" s="251"/>
      <c r="AS1471" s="251"/>
      <c r="AT1471" s="251"/>
      <c r="AU1471" s="251"/>
      <c r="AV1471" s="251"/>
      <c r="AX1471" s="251"/>
      <c r="AY1471" s="251"/>
      <c r="AZ1471" s="251"/>
      <c r="BA1471" s="251"/>
      <c r="BB1471" s="251"/>
      <c r="BC1471" s="251"/>
      <c r="BD1471" s="251"/>
      <c r="BE1471" s="251"/>
      <c r="BF1471" s="251"/>
      <c r="BG1471" s="251"/>
      <c r="BH1471" s="251"/>
      <c r="BI1471" s="251"/>
      <c r="BJ1471" s="251"/>
      <c r="BK1471" s="251"/>
      <c r="BL1471" s="251"/>
    </row>
    <row r="1472" spans="3:64" ht="12.95" customHeight="1" x14ac:dyDescent="0.2">
      <c r="C1472" s="207"/>
      <c r="D1472" s="207"/>
      <c r="AA1472" s="251"/>
      <c r="AB1472" s="251"/>
      <c r="AC1472" s="251"/>
      <c r="AD1472" s="251"/>
      <c r="AE1472" s="251"/>
      <c r="AF1472" s="288"/>
      <c r="AG1472" s="289"/>
      <c r="AN1472" s="251"/>
      <c r="AO1472" s="251"/>
      <c r="AP1472" s="251"/>
      <c r="AQ1472" s="251"/>
      <c r="AR1472" s="251"/>
      <c r="AS1472" s="251"/>
      <c r="AT1472" s="251"/>
      <c r="AU1472" s="251"/>
      <c r="AV1472" s="251"/>
      <c r="AX1472" s="251"/>
    </row>
    <row r="1473" spans="3:64" ht="12.95" customHeight="1" x14ac:dyDescent="0.2">
      <c r="C1473" s="207"/>
      <c r="D1473" s="207"/>
      <c r="AA1473" s="251"/>
      <c r="AB1473" s="251"/>
      <c r="AC1473" s="251"/>
      <c r="AD1473" s="251"/>
      <c r="AE1473" s="251"/>
      <c r="AF1473" s="288"/>
      <c r="AG1473" s="289"/>
      <c r="AN1473" s="251"/>
      <c r="AO1473" s="251"/>
      <c r="AP1473" s="251"/>
      <c r="AQ1473" s="251"/>
      <c r="AR1473" s="251"/>
      <c r="AS1473" s="251"/>
      <c r="AT1473" s="251"/>
      <c r="AU1473" s="251"/>
      <c r="AV1473" s="251"/>
      <c r="AX1473" s="251"/>
    </row>
    <row r="1474" spans="3:64" ht="12.95" customHeight="1" x14ac:dyDescent="0.2">
      <c r="C1474" s="207"/>
      <c r="D1474" s="207"/>
      <c r="AA1474" s="251"/>
      <c r="AB1474" s="251"/>
      <c r="AC1474" s="251"/>
      <c r="AD1474" s="251"/>
      <c r="AE1474" s="251"/>
      <c r="AF1474" s="288"/>
      <c r="AG1474" s="289"/>
      <c r="AN1474" s="251"/>
      <c r="AO1474" s="251"/>
      <c r="AP1474" s="251"/>
      <c r="AQ1474" s="251"/>
      <c r="AR1474" s="251"/>
      <c r="AS1474" s="251"/>
      <c r="AT1474" s="251"/>
      <c r="AU1474" s="251"/>
      <c r="AV1474" s="251"/>
      <c r="AW1474" s="251"/>
      <c r="AX1474" s="251"/>
      <c r="AY1474" s="251"/>
      <c r="AZ1474" s="251"/>
      <c r="BA1474" s="251"/>
      <c r="BB1474" s="251"/>
      <c r="BC1474" s="251"/>
      <c r="BD1474" s="251"/>
      <c r="BE1474" s="251"/>
      <c r="BF1474" s="251"/>
      <c r="BG1474" s="251"/>
      <c r="BH1474" s="251"/>
      <c r="BI1474" s="251"/>
      <c r="BJ1474" s="251"/>
      <c r="BK1474" s="251"/>
      <c r="BL1474" s="251"/>
    </row>
    <row r="1475" spans="3:64" ht="12.95" customHeight="1" x14ac:dyDescent="0.2">
      <c r="C1475" s="207"/>
      <c r="D1475" s="207"/>
      <c r="AA1475" s="251"/>
      <c r="AB1475" s="251"/>
      <c r="AC1475" s="251"/>
      <c r="AD1475" s="251"/>
      <c r="AE1475" s="251"/>
      <c r="AF1475" s="288"/>
      <c r="AG1475" s="289"/>
      <c r="AN1475" s="251"/>
      <c r="AO1475" s="251"/>
      <c r="AP1475" s="251"/>
      <c r="AQ1475" s="251"/>
      <c r="AR1475" s="251"/>
      <c r="AS1475" s="251"/>
      <c r="AT1475" s="251"/>
      <c r="AU1475" s="251"/>
      <c r="AV1475" s="251"/>
      <c r="AW1475" s="251"/>
      <c r="AX1475" s="251"/>
      <c r="AY1475" s="251"/>
      <c r="AZ1475" s="251"/>
      <c r="BA1475" s="251"/>
      <c r="BB1475" s="251"/>
      <c r="BC1475" s="251"/>
      <c r="BD1475" s="251"/>
      <c r="BE1475" s="251"/>
      <c r="BF1475" s="251"/>
      <c r="BG1475" s="251"/>
      <c r="BH1475" s="251"/>
      <c r="BI1475" s="251"/>
      <c r="BJ1475" s="251"/>
      <c r="BK1475" s="251"/>
      <c r="BL1475" s="251"/>
    </row>
    <row r="1476" spans="3:64" ht="12.95" customHeight="1" x14ac:dyDescent="0.2">
      <c r="C1476" s="207"/>
      <c r="D1476" s="207"/>
      <c r="AA1476" s="251"/>
      <c r="AB1476" s="251"/>
      <c r="AC1476" s="251"/>
      <c r="AD1476" s="251"/>
      <c r="AE1476" s="251"/>
      <c r="AF1476" s="288"/>
      <c r="AG1476" s="289"/>
      <c r="AN1476" s="251"/>
      <c r="AO1476" s="251"/>
      <c r="AP1476" s="251"/>
      <c r="AQ1476" s="251"/>
      <c r="AR1476" s="251"/>
      <c r="AS1476" s="251"/>
      <c r="AT1476" s="251"/>
      <c r="AU1476" s="251"/>
      <c r="AV1476" s="251"/>
      <c r="AW1476" s="251"/>
      <c r="AX1476" s="251"/>
      <c r="AY1476" s="251"/>
      <c r="AZ1476" s="251"/>
      <c r="BA1476" s="251"/>
      <c r="BB1476" s="251"/>
      <c r="BC1476" s="251"/>
      <c r="BD1476" s="251"/>
      <c r="BE1476" s="251"/>
      <c r="BF1476" s="251"/>
      <c r="BG1476" s="251"/>
      <c r="BH1476" s="251"/>
      <c r="BI1476" s="251"/>
      <c r="BJ1476" s="251"/>
      <c r="BK1476" s="251"/>
      <c r="BL1476" s="251"/>
    </row>
    <row r="1477" spans="3:64" ht="12.95" customHeight="1" x14ac:dyDescent="0.2">
      <c r="C1477" s="207"/>
      <c r="D1477" s="207"/>
      <c r="AA1477" s="251"/>
      <c r="AB1477" s="251"/>
      <c r="AC1477" s="251"/>
      <c r="AD1477" s="251"/>
      <c r="AE1477" s="251"/>
      <c r="AF1477" s="288"/>
      <c r="AG1477" s="289"/>
      <c r="AN1477" s="251"/>
      <c r="AO1477" s="251"/>
      <c r="AP1477" s="251"/>
      <c r="AQ1477" s="251"/>
      <c r="AR1477" s="251"/>
      <c r="AS1477" s="251"/>
      <c r="AT1477" s="251"/>
      <c r="AU1477" s="251"/>
      <c r="AV1477" s="251"/>
      <c r="AW1477" s="251"/>
      <c r="AX1477" s="251"/>
      <c r="AY1477" s="251"/>
      <c r="AZ1477" s="251"/>
      <c r="BA1477" s="251"/>
      <c r="BB1477" s="251"/>
      <c r="BC1477" s="251"/>
      <c r="BD1477" s="251"/>
      <c r="BE1477" s="251"/>
      <c r="BF1477" s="251"/>
      <c r="BG1477" s="251"/>
      <c r="BH1477" s="251"/>
      <c r="BI1477" s="251"/>
      <c r="BJ1477" s="251"/>
      <c r="BK1477" s="251"/>
      <c r="BL1477" s="251"/>
    </row>
    <row r="1478" spans="3:64" ht="12.95" customHeight="1" x14ac:dyDescent="0.2">
      <c r="C1478" s="207"/>
      <c r="D1478" s="207"/>
      <c r="AA1478" s="251"/>
      <c r="AB1478" s="251"/>
      <c r="AC1478" s="251"/>
      <c r="AD1478" s="251"/>
      <c r="AE1478" s="251"/>
      <c r="AF1478" s="288"/>
      <c r="AG1478" s="289"/>
      <c r="AN1478" s="251"/>
      <c r="AO1478" s="251"/>
      <c r="AP1478" s="251"/>
      <c r="AQ1478" s="251"/>
      <c r="AR1478" s="251"/>
      <c r="AS1478" s="251"/>
      <c r="AT1478" s="251"/>
      <c r="AU1478" s="251"/>
      <c r="AV1478" s="251"/>
    </row>
    <row r="1479" spans="3:64" ht="12.95" customHeight="1" x14ac:dyDescent="0.2">
      <c r="C1479" s="207"/>
      <c r="D1479" s="207"/>
      <c r="AA1479" s="251"/>
      <c r="AB1479" s="251"/>
      <c r="AC1479" s="251"/>
      <c r="AD1479" s="251"/>
      <c r="AE1479" s="251"/>
      <c r="AF1479" s="288"/>
      <c r="AG1479" s="289"/>
      <c r="AN1479" s="251"/>
      <c r="AO1479" s="251"/>
      <c r="AP1479" s="251"/>
      <c r="AQ1479" s="251"/>
      <c r="AR1479" s="251"/>
      <c r="AS1479" s="251"/>
      <c r="AT1479" s="251"/>
      <c r="AU1479" s="251"/>
    </row>
    <row r="1480" spans="3:64" ht="12.95" customHeight="1" x14ac:dyDescent="0.2">
      <c r="C1480" s="207"/>
      <c r="D1480" s="207"/>
      <c r="AA1480" s="251"/>
      <c r="AB1480" s="251"/>
      <c r="AC1480" s="251"/>
      <c r="AD1480" s="251"/>
      <c r="AE1480" s="251"/>
      <c r="AF1480" s="288"/>
      <c r="AG1480" s="289"/>
      <c r="AN1480" s="251"/>
      <c r="AO1480" s="251"/>
      <c r="AP1480" s="251"/>
      <c r="AQ1480" s="251"/>
      <c r="AR1480" s="251"/>
      <c r="AS1480" s="251"/>
      <c r="AT1480" s="251"/>
      <c r="AU1480" s="251"/>
    </row>
    <row r="1481" spans="3:64" ht="12.95" customHeight="1" x14ac:dyDescent="0.2">
      <c r="C1481" s="207"/>
      <c r="D1481" s="207"/>
      <c r="AA1481" s="251"/>
      <c r="AB1481" s="251"/>
      <c r="AC1481" s="251"/>
      <c r="AD1481" s="251"/>
      <c r="AE1481" s="251"/>
      <c r="AF1481" s="288"/>
      <c r="AG1481" s="289"/>
      <c r="AN1481" s="251"/>
      <c r="AO1481" s="251"/>
      <c r="AP1481" s="251"/>
      <c r="AQ1481" s="251"/>
      <c r="AR1481" s="251"/>
      <c r="AS1481" s="251"/>
      <c r="AT1481" s="251"/>
      <c r="AU1481" s="251"/>
      <c r="AV1481" s="251"/>
    </row>
    <row r="1482" spans="3:64" ht="12.95" customHeight="1" x14ac:dyDescent="0.2">
      <c r="C1482" s="207"/>
      <c r="D1482" s="207"/>
      <c r="AA1482" s="251"/>
      <c r="AB1482" s="251"/>
      <c r="AC1482" s="251"/>
      <c r="AD1482" s="251"/>
      <c r="AE1482" s="251"/>
      <c r="AF1482" s="288"/>
      <c r="AG1482" s="289"/>
      <c r="AN1482" s="251"/>
      <c r="AO1482" s="251"/>
      <c r="AP1482" s="251"/>
      <c r="AQ1482" s="251"/>
      <c r="AR1482" s="251"/>
      <c r="AS1482" s="251"/>
      <c r="AT1482" s="251"/>
      <c r="AU1482" s="251"/>
      <c r="AV1482" s="251"/>
      <c r="AW1482" s="251"/>
      <c r="AX1482" s="251"/>
      <c r="AY1482" s="251"/>
      <c r="AZ1482" s="251"/>
      <c r="BA1482" s="251"/>
      <c r="BB1482" s="251"/>
      <c r="BC1482" s="251"/>
      <c r="BD1482" s="251"/>
      <c r="BE1482" s="251"/>
      <c r="BF1482" s="251"/>
      <c r="BG1482" s="251"/>
      <c r="BH1482" s="251"/>
      <c r="BI1482" s="251"/>
      <c r="BJ1482" s="251"/>
      <c r="BK1482" s="251"/>
      <c r="BL1482" s="251"/>
    </row>
    <row r="1483" spans="3:64" ht="12.95" customHeight="1" x14ac:dyDescent="0.2">
      <c r="C1483" s="207"/>
      <c r="D1483" s="207"/>
      <c r="AA1483" s="251"/>
      <c r="AB1483" s="251"/>
      <c r="AC1483" s="251"/>
      <c r="AD1483" s="251"/>
      <c r="AE1483" s="251"/>
      <c r="AF1483" s="288"/>
      <c r="AG1483" s="289"/>
      <c r="AN1483" s="251"/>
      <c r="AO1483" s="251"/>
      <c r="AP1483" s="251"/>
      <c r="AQ1483" s="251"/>
      <c r="AR1483" s="251"/>
      <c r="AS1483" s="251"/>
      <c r="AT1483" s="251"/>
      <c r="AU1483" s="251"/>
      <c r="AV1483" s="251"/>
      <c r="AW1483" s="251"/>
      <c r="AX1483" s="251"/>
      <c r="AY1483" s="251"/>
      <c r="AZ1483" s="251"/>
      <c r="BA1483" s="251"/>
      <c r="BB1483" s="251"/>
      <c r="BC1483" s="251"/>
      <c r="BD1483" s="251"/>
      <c r="BE1483" s="251"/>
      <c r="BF1483" s="251"/>
      <c r="BG1483" s="251"/>
      <c r="BH1483" s="251"/>
      <c r="BI1483" s="251"/>
      <c r="BJ1483" s="251"/>
      <c r="BK1483" s="251"/>
      <c r="BL1483" s="251"/>
    </row>
    <row r="1484" spans="3:64" ht="12.95" customHeight="1" x14ac:dyDescent="0.2">
      <c r="C1484" s="207"/>
      <c r="D1484" s="207"/>
      <c r="AA1484" s="251"/>
      <c r="AB1484" s="251"/>
      <c r="AC1484" s="251"/>
      <c r="AD1484" s="251"/>
      <c r="AE1484" s="251"/>
      <c r="AF1484" s="288"/>
      <c r="AG1484" s="289"/>
      <c r="AN1484" s="251"/>
      <c r="AO1484" s="251"/>
      <c r="AP1484" s="251"/>
      <c r="AQ1484" s="251"/>
      <c r="AR1484" s="251"/>
      <c r="AS1484" s="251"/>
      <c r="AT1484" s="251"/>
      <c r="AU1484" s="251"/>
    </row>
    <row r="1485" spans="3:64" ht="12.95" customHeight="1" x14ac:dyDescent="0.2">
      <c r="C1485" s="207"/>
      <c r="D1485" s="207"/>
      <c r="AA1485" s="251"/>
      <c r="AB1485" s="251"/>
      <c r="AC1485" s="251"/>
      <c r="AD1485" s="251"/>
      <c r="AE1485" s="251"/>
      <c r="AF1485" s="288"/>
      <c r="AG1485" s="289"/>
      <c r="AN1485" s="251"/>
      <c r="AO1485" s="251"/>
      <c r="AP1485" s="251"/>
      <c r="AQ1485" s="251"/>
      <c r="AR1485" s="251"/>
      <c r="AS1485" s="251"/>
      <c r="AT1485" s="251"/>
      <c r="AU1485" s="251"/>
      <c r="AV1485" s="251"/>
      <c r="AX1485" s="251"/>
    </row>
    <row r="1486" spans="3:64" ht="12.95" customHeight="1" x14ac:dyDescent="0.2">
      <c r="C1486" s="207"/>
      <c r="D1486" s="207"/>
      <c r="AA1486" s="251"/>
      <c r="AB1486" s="251"/>
      <c r="AC1486" s="251"/>
      <c r="AD1486" s="251"/>
      <c r="AE1486" s="251"/>
      <c r="AF1486" s="288"/>
      <c r="AG1486" s="289"/>
      <c r="AN1486" s="251"/>
      <c r="AO1486" s="251"/>
      <c r="AP1486" s="251"/>
      <c r="AQ1486" s="251"/>
      <c r="AR1486" s="251"/>
      <c r="AS1486" s="251"/>
      <c r="AT1486" s="251"/>
      <c r="AU1486" s="251"/>
      <c r="AV1486" s="251"/>
    </row>
    <row r="1487" spans="3:64" ht="12.95" customHeight="1" x14ac:dyDescent="0.2">
      <c r="C1487" s="207"/>
      <c r="D1487" s="207"/>
      <c r="AA1487" s="251"/>
      <c r="AB1487" s="251"/>
      <c r="AC1487" s="251"/>
      <c r="AD1487" s="251"/>
      <c r="AE1487" s="251"/>
      <c r="AF1487" s="288"/>
      <c r="AG1487" s="289"/>
      <c r="AN1487" s="251"/>
      <c r="AO1487" s="251"/>
      <c r="AP1487" s="251"/>
      <c r="AQ1487" s="251"/>
      <c r="AR1487" s="251"/>
      <c r="AS1487" s="251"/>
      <c r="AT1487" s="251"/>
      <c r="AU1487" s="251"/>
    </row>
    <row r="1488" spans="3:64" ht="12.95" customHeight="1" x14ac:dyDescent="0.2">
      <c r="C1488" s="207"/>
      <c r="D1488" s="207"/>
      <c r="AA1488" s="251"/>
      <c r="AB1488" s="251"/>
      <c r="AC1488" s="251"/>
      <c r="AD1488" s="251"/>
      <c r="AE1488" s="251"/>
      <c r="AF1488" s="288"/>
      <c r="AG1488" s="289"/>
      <c r="AN1488" s="251"/>
      <c r="AO1488" s="251"/>
      <c r="AP1488" s="251"/>
      <c r="AQ1488" s="251"/>
      <c r="AR1488" s="251"/>
      <c r="AS1488" s="251"/>
      <c r="AT1488" s="251"/>
      <c r="AU1488" s="251"/>
    </row>
    <row r="1489" spans="3:64" ht="12.95" customHeight="1" x14ac:dyDescent="0.2">
      <c r="C1489" s="207"/>
      <c r="D1489" s="207"/>
      <c r="AA1489" s="251"/>
      <c r="AB1489" s="251"/>
      <c r="AC1489" s="251"/>
      <c r="AD1489" s="251"/>
      <c r="AE1489" s="251"/>
      <c r="AF1489" s="288"/>
      <c r="AG1489" s="289"/>
      <c r="AN1489" s="251"/>
      <c r="AO1489" s="251"/>
      <c r="AP1489" s="251"/>
      <c r="AQ1489" s="251"/>
      <c r="AR1489" s="251"/>
      <c r="AS1489" s="251"/>
      <c r="AT1489" s="251"/>
      <c r="AU1489" s="251"/>
    </row>
    <row r="1490" spans="3:64" ht="12.95" customHeight="1" x14ac:dyDescent="0.2">
      <c r="C1490" s="207"/>
      <c r="D1490" s="207"/>
      <c r="AA1490" s="251"/>
      <c r="AB1490" s="251"/>
      <c r="AC1490" s="251"/>
      <c r="AD1490" s="251"/>
      <c r="AE1490" s="251"/>
      <c r="AF1490" s="288"/>
      <c r="AG1490" s="289"/>
      <c r="AN1490" s="251"/>
      <c r="AO1490" s="251"/>
      <c r="AP1490" s="251"/>
      <c r="AQ1490" s="251"/>
      <c r="AR1490" s="251"/>
      <c r="AS1490" s="251"/>
      <c r="AT1490" s="251"/>
      <c r="AU1490" s="251"/>
    </row>
    <row r="1491" spans="3:64" ht="12.95" customHeight="1" x14ac:dyDescent="0.2">
      <c r="C1491" s="207"/>
      <c r="D1491" s="207"/>
      <c r="AA1491" s="251"/>
      <c r="AB1491" s="251"/>
      <c r="AC1491" s="251"/>
      <c r="AD1491" s="251"/>
      <c r="AE1491" s="251"/>
      <c r="AF1491" s="288"/>
      <c r="AG1491" s="289"/>
      <c r="AN1491" s="251"/>
      <c r="AO1491" s="251"/>
      <c r="AP1491" s="251"/>
      <c r="AQ1491" s="251"/>
      <c r="AR1491" s="251"/>
      <c r="AS1491" s="251"/>
      <c r="AT1491" s="251"/>
      <c r="AU1491" s="251"/>
      <c r="AV1491" s="251"/>
      <c r="AW1491" s="251"/>
      <c r="AX1491" s="251"/>
      <c r="AY1491" s="251"/>
      <c r="AZ1491" s="251"/>
      <c r="BA1491" s="251"/>
      <c r="BB1491" s="251"/>
      <c r="BC1491" s="251"/>
      <c r="BD1491" s="251"/>
      <c r="BE1491" s="251"/>
      <c r="BF1491" s="251"/>
      <c r="BG1491" s="251"/>
      <c r="BH1491" s="251"/>
      <c r="BI1491" s="251"/>
      <c r="BJ1491" s="251"/>
      <c r="BK1491" s="251"/>
      <c r="BL1491" s="251"/>
    </row>
    <row r="1492" spans="3:64" ht="12.95" customHeight="1" x14ac:dyDescent="0.2">
      <c r="C1492" s="207"/>
      <c r="D1492" s="207"/>
      <c r="AA1492" s="251"/>
      <c r="AB1492" s="251"/>
      <c r="AC1492" s="251"/>
      <c r="AD1492" s="251"/>
      <c r="AE1492" s="251"/>
      <c r="AF1492" s="288"/>
      <c r="AG1492" s="289"/>
      <c r="AN1492" s="251"/>
      <c r="AO1492" s="251"/>
      <c r="AP1492" s="251"/>
      <c r="AQ1492" s="251"/>
      <c r="AR1492" s="251"/>
      <c r="AS1492" s="251"/>
      <c r="AT1492" s="251"/>
      <c r="AU1492" s="251"/>
    </row>
    <row r="1493" spans="3:64" ht="12.95" customHeight="1" x14ac:dyDescent="0.2">
      <c r="C1493" s="207"/>
      <c r="D1493" s="207"/>
      <c r="AA1493" s="251"/>
      <c r="AB1493" s="251"/>
      <c r="AC1493" s="251"/>
      <c r="AD1493" s="251"/>
      <c r="AE1493" s="251"/>
      <c r="AF1493" s="288"/>
      <c r="AG1493" s="289"/>
      <c r="AN1493" s="251"/>
      <c r="AO1493" s="251"/>
      <c r="AP1493" s="251"/>
      <c r="AQ1493" s="251"/>
      <c r="AR1493" s="251"/>
      <c r="AS1493" s="251"/>
      <c r="AT1493" s="251"/>
      <c r="AU1493" s="251"/>
      <c r="AV1493" s="251"/>
      <c r="AW1493" s="251"/>
      <c r="AX1493" s="251"/>
      <c r="AY1493" s="251"/>
      <c r="AZ1493" s="251"/>
      <c r="BA1493" s="251"/>
      <c r="BB1493" s="251"/>
      <c r="BC1493" s="251"/>
      <c r="BD1493" s="251"/>
      <c r="BE1493" s="251"/>
      <c r="BF1493" s="251"/>
      <c r="BG1493" s="251"/>
      <c r="BH1493" s="251"/>
      <c r="BI1493" s="251"/>
      <c r="BJ1493" s="251"/>
      <c r="BK1493" s="251"/>
      <c r="BL1493" s="251"/>
    </row>
    <row r="1494" spans="3:64" ht="12.95" customHeight="1" x14ac:dyDescent="0.2">
      <c r="C1494" s="207"/>
      <c r="D1494" s="207"/>
      <c r="AA1494" s="251"/>
      <c r="AB1494" s="251"/>
      <c r="AC1494" s="251"/>
      <c r="AD1494" s="251"/>
      <c r="AE1494" s="251"/>
      <c r="AF1494" s="288"/>
      <c r="AG1494" s="289"/>
      <c r="AN1494" s="251"/>
      <c r="AO1494" s="251"/>
      <c r="AP1494" s="251"/>
      <c r="AQ1494" s="251"/>
      <c r="AR1494" s="251"/>
      <c r="AS1494" s="251"/>
      <c r="AT1494" s="251"/>
      <c r="AU1494" s="251"/>
      <c r="AV1494" s="251"/>
      <c r="AX1494" s="251"/>
    </row>
    <row r="1495" spans="3:64" ht="12.95" customHeight="1" x14ac:dyDescent="0.2">
      <c r="C1495" s="207"/>
      <c r="D1495" s="207"/>
      <c r="AA1495" s="251"/>
      <c r="AB1495" s="251"/>
      <c r="AC1495" s="251"/>
      <c r="AD1495" s="251"/>
      <c r="AE1495" s="251"/>
      <c r="AF1495" s="288"/>
      <c r="AG1495" s="289"/>
      <c r="AN1495" s="251"/>
      <c r="AO1495" s="251"/>
      <c r="AP1495" s="251"/>
      <c r="AQ1495" s="251"/>
      <c r="AR1495" s="251"/>
      <c r="AS1495" s="251"/>
      <c r="AT1495" s="251"/>
      <c r="AU1495" s="251"/>
      <c r="AV1495" s="251"/>
    </row>
    <row r="1496" spans="3:64" ht="12.95" customHeight="1" x14ac:dyDescent="0.2">
      <c r="C1496" s="207"/>
      <c r="D1496" s="207"/>
      <c r="AA1496" s="251"/>
      <c r="AB1496" s="251"/>
      <c r="AC1496" s="251"/>
      <c r="AD1496" s="251"/>
      <c r="AE1496" s="251"/>
      <c r="AF1496" s="288"/>
      <c r="AG1496" s="289"/>
      <c r="AN1496" s="251"/>
      <c r="AO1496" s="251"/>
      <c r="AP1496" s="251"/>
      <c r="AQ1496" s="251"/>
      <c r="AR1496" s="251"/>
      <c r="AS1496" s="251"/>
      <c r="AT1496" s="251"/>
      <c r="AU1496" s="251"/>
      <c r="AV1496" s="251"/>
    </row>
    <row r="1497" spans="3:64" ht="12.95" customHeight="1" thickBot="1" x14ac:dyDescent="0.25">
      <c r="C1497" s="207"/>
      <c r="D1497" s="207"/>
      <c r="Z1497" s="278"/>
      <c r="AA1497" s="299"/>
      <c r="AB1497" s="299"/>
      <c r="AC1497" s="299"/>
      <c r="AD1497" s="299"/>
      <c r="AE1497" s="299"/>
      <c r="AF1497" s="300"/>
      <c r="AG1497" s="289"/>
      <c r="AN1497" s="251"/>
      <c r="AO1497" s="251"/>
      <c r="AP1497" s="251"/>
      <c r="AQ1497" s="251"/>
      <c r="AR1497" s="251"/>
      <c r="AS1497" s="251"/>
      <c r="AT1497" s="251"/>
      <c r="AU1497" s="251"/>
      <c r="AV1497" s="251"/>
      <c r="AX1497" s="251"/>
    </row>
    <row r="1498" spans="3:64" ht="12.95" customHeight="1" x14ac:dyDescent="0.2">
      <c r="C1498" s="207"/>
      <c r="D1498" s="207"/>
      <c r="AA1498" s="251"/>
      <c r="AB1498" s="251"/>
      <c r="AC1498" s="251"/>
      <c r="AD1498" s="251"/>
      <c r="AE1498" s="251"/>
      <c r="AF1498" s="288"/>
      <c r="AG1498" s="289"/>
      <c r="AN1498" s="251"/>
      <c r="AO1498" s="251"/>
      <c r="AP1498" s="251"/>
      <c r="AQ1498" s="251"/>
      <c r="AR1498" s="251"/>
      <c r="AS1498" s="251"/>
      <c r="AT1498" s="251"/>
      <c r="AU1498" s="251"/>
      <c r="AV1498" s="251"/>
      <c r="AW1498" s="251"/>
      <c r="AX1498" s="251"/>
      <c r="AY1498" s="251"/>
      <c r="AZ1498" s="251"/>
      <c r="BA1498" s="251"/>
      <c r="BB1498" s="251"/>
      <c r="BC1498" s="251"/>
      <c r="BD1498" s="251"/>
      <c r="BE1498" s="251"/>
      <c r="BF1498" s="251"/>
      <c r="BG1498" s="251"/>
      <c r="BH1498" s="251"/>
      <c r="BI1498" s="251"/>
      <c r="BJ1498" s="251"/>
      <c r="BK1498" s="251"/>
      <c r="BL1498" s="251"/>
    </row>
    <row r="1499" spans="3:64" ht="12.95" customHeight="1" x14ac:dyDescent="0.2">
      <c r="C1499" s="207"/>
      <c r="D1499" s="207"/>
      <c r="AA1499" s="251"/>
      <c r="AB1499" s="251"/>
      <c r="AC1499" s="251"/>
      <c r="AD1499" s="251"/>
      <c r="AE1499" s="251"/>
      <c r="AF1499" s="288"/>
      <c r="AG1499" s="289"/>
      <c r="AN1499" s="251"/>
      <c r="AO1499" s="251"/>
      <c r="AP1499" s="251"/>
      <c r="AQ1499" s="251"/>
      <c r="AR1499" s="251"/>
      <c r="AS1499" s="251"/>
      <c r="AT1499" s="251"/>
      <c r="AU1499" s="251"/>
      <c r="AV1499" s="251"/>
    </row>
    <row r="1500" spans="3:64" ht="12.95" customHeight="1" x14ac:dyDescent="0.2">
      <c r="C1500" s="207"/>
      <c r="D1500" s="207"/>
      <c r="AA1500" s="251"/>
      <c r="AB1500" s="251"/>
      <c r="AC1500" s="251"/>
      <c r="AD1500" s="251"/>
      <c r="AE1500" s="251"/>
      <c r="AF1500" s="288"/>
      <c r="AG1500" s="289"/>
      <c r="AN1500" s="251"/>
      <c r="AO1500" s="251"/>
      <c r="AP1500" s="251"/>
      <c r="AQ1500" s="251"/>
      <c r="AR1500" s="251"/>
      <c r="AS1500" s="251"/>
      <c r="AT1500" s="251"/>
      <c r="AU1500" s="251"/>
      <c r="AV1500" s="251"/>
      <c r="AX1500" s="251"/>
    </row>
    <row r="1501" spans="3:64" ht="12.95" customHeight="1" x14ac:dyDescent="0.2">
      <c r="C1501" s="207"/>
      <c r="D1501" s="207"/>
      <c r="AA1501" s="251"/>
      <c r="AB1501" s="251"/>
      <c r="AC1501" s="251"/>
      <c r="AD1501" s="251"/>
      <c r="AE1501" s="251"/>
      <c r="AF1501" s="288"/>
      <c r="AG1501" s="289"/>
      <c r="AN1501" s="251"/>
      <c r="AO1501" s="251"/>
      <c r="AP1501" s="251"/>
      <c r="AQ1501" s="251"/>
      <c r="AR1501" s="251"/>
      <c r="AS1501" s="251"/>
      <c r="AT1501" s="251"/>
      <c r="AU1501" s="251"/>
      <c r="AV1501" s="251"/>
      <c r="AW1501" s="251"/>
      <c r="AX1501" s="251"/>
      <c r="AY1501" s="251"/>
      <c r="AZ1501" s="251"/>
      <c r="BA1501" s="251"/>
      <c r="BB1501" s="251"/>
      <c r="BC1501" s="251"/>
      <c r="BD1501" s="251"/>
      <c r="BE1501" s="251"/>
      <c r="BF1501" s="251"/>
      <c r="BG1501" s="251"/>
      <c r="BH1501" s="251"/>
      <c r="BI1501" s="251"/>
      <c r="BJ1501" s="251"/>
      <c r="BK1501" s="251"/>
      <c r="BL1501" s="251"/>
    </row>
    <row r="1502" spans="3:64" ht="12.95" customHeight="1" x14ac:dyDescent="0.2">
      <c r="C1502" s="207"/>
      <c r="D1502" s="207"/>
      <c r="AA1502" s="251"/>
      <c r="AB1502" s="251"/>
      <c r="AC1502" s="251"/>
      <c r="AD1502" s="251"/>
      <c r="AE1502" s="251"/>
      <c r="AF1502" s="288"/>
      <c r="AG1502" s="289"/>
      <c r="AN1502" s="251"/>
      <c r="AO1502" s="251"/>
      <c r="AP1502" s="251"/>
      <c r="AQ1502" s="251"/>
      <c r="AR1502" s="251"/>
      <c r="AS1502" s="251"/>
      <c r="AT1502" s="251"/>
      <c r="AU1502" s="251"/>
      <c r="AV1502" s="251"/>
    </row>
    <row r="1503" spans="3:64" ht="12.95" customHeight="1" x14ac:dyDescent="0.2">
      <c r="C1503" s="207"/>
      <c r="D1503" s="207"/>
      <c r="AA1503" s="251"/>
      <c r="AB1503" s="251"/>
      <c r="AC1503" s="251"/>
      <c r="AD1503" s="251"/>
      <c r="AE1503" s="251"/>
      <c r="AF1503" s="288"/>
      <c r="AG1503" s="289"/>
      <c r="AN1503" s="251"/>
      <c r="AO1503" s="251"/>
      <c r="AP1503" s="251"/>
      <c r="AQ1503" s="251"/>
      <c r="AR1503" s="251"/>
      <c r="AS1503" s="251"/>
      <c r="AT1503" s="251"/>
      <c r="AU1503" s="251"/>
      <c r="AV1503" s="251"/>
    </row>
    <row r="1504" spans="3:64" ht="12.95" customHeight="1" x14ac:dyDescent="0.2">
      <c r="C1504" s="207"/>
      <c r="D1504" s="207"/>
      <c r="AA1504" s="251"/>
      <c r="AB1504" s="251"/>
      <c r="AC1504" s="251"/>
      <c r="AD1504" s="251"/>
      <c r="AE1504" s="251"/>
      <c r="AF1504" s="288"/>
      <c r="AG1504" s="289"/>
      <c r="AN1504" s="251"/>
      <c r="AO1504" s="251"/>
      <c r="AP1504" s="251"/>
      <c r="AQ1504" s="251"/>
      <c r="AR1504" s="251"/>
      <c r="AS1504" s="251"/>
      <c r="AT1504" s="251"/>
      <c r="AU1504" s="251"/>
      <c r="AV1504" s="251"/>
      <c r="AX1504" s="251"/>
      <c r="AY1504" s="251"/>
      <c r="AZ1504" s="251"/>
      <c r="BA1504" s="251"/>
      <c r="BB1504" s="251"/>
      <c r="BC1504" s="251"/>
      <c r="BD1504" s="251"/>
      <c r="BE1504" s="251"/>
      <c r="BF1504" s="251"/>
      <c r="BG1504" s="251"/>
      <c r="BH1504" s="251"/>
      <c r="BI1504" s="251"/>
      <c r="BJ1504" s="251"/>
      <c r="BK1504" s="251"/>
      <c r="BL1504" s="251"/>
    </row>
    <row r="1505" spans="3:64" ht="12.95" customHeight="1" x14ac:dyDescent="0.2">
      <c r="C1505" s="207"/>
      <c r="D1505" s="207"/>
      <c r="AA1505" s="251"/>
      <c r="AB1505" s="251"/>
      <c r="AC1505" s="251"/>
      <c r="AD1505" s="251"/>
      <c r="AE1505" s="251"/>
      <c r="AF1505" s="288"/>
      <c r="AG1505" s="289"/>
      <c r="AN1505" s="251"/>
      <c r="AO1505" s="251"/>
      <c r="AP1505" s="251"/>
      <c r="AQ1505" s="251"/>
      <c r="AR1505" s="251"/>
      <c r="AS1505" s="251"/>
      <c r="AT1505" s="251"/>
      <c r="AU1505" s="251"/>
      <c r="AV1505" s="251"/>
    </row>
    <row r="1506" spans="3:64" ht="12.95" customHeight="1" x14ac:dyDescent="0.2">
      <c r="C1506" s="207"/>
      <c r="D1506" s="207"/>
      <c r="AA1506" s="251"/>
      <c r="AB1506" s="251"/>
      <c r="AC1506" s="251"/>
      <c r="AD1506" s="251"/>
      <c r="AE1506" s="251"/>
      <c r="AF1506" s="288"/>
      <c r="AG1506" s="289"/>
      <c r="AN1506" s="251"/>
      <c r="AO1506" s="251"/>
      <c r="AP1506" s="251"/>
      <c r="AQ1506" s="251"/>
      <c r="AR1506" s="251"/>
      <c r="AS1506" s="251"/>
      <c r="AT1506" s="251"/>
      <c r="AU1506" s="251"/>
      <c r="AV1506" s="251"/>
      <c r="AX1506" s="251"/>
      <c r="AY1506" s="251"/>
      <c r="AZ1506" s="251"/>
      <c r="BA1506" s="251"/>
      <c r="BB1506" s="251"/>
      <c r="BC1506" s="251"/>
      <c r="BD1506" s="251"/>
      <c r="BE1506" s="251"/>
      <c r="BF1506" s="251"/>
      <c r="BG1506" s="251"/>
      <c r="BH1506" s="251"/>
      <c r="BI1506" s="251"/>
      <c r="BJ1506" s="251"/>
      <c r="BK1506" s="251"/>
      <c r="BL1506" s="251"/>
    </row>
    <row r="1507" spans="3:64" ht="12.95" customHeight="1" x14ac:dyDescent="0.2">
      <c r="C1507" s="207"/>
      <c r="D1507" s="207"/>
      <c r="AA1507" s="251"/>
      <c r="AB1507" s="251"/>
      <c r="AC1507" s="251"/>
      <c r="AD1507" s="251"/>
      <c r="AE1507" s="251"/>
      <c r="AF1507" s="288"/>
      <c r="AG1507" s="289"/>
      <c r="AN1507" s="251"/>
      <c r="AO1507" s="251"/>
      <c r="AP1507" s="251"/>
      <c r="AQ1507" s="251"/>
      <c r="AR1507" s="251"/>
      <c r="AS1507" s="251"/>
      <c r="AT1507" s="251"/>
      <c r="AU1507" s="251"/>
    </row>
    <row r="1508" spans="3:64" ht="12.95" customHeight="1" x14ac:dyDescent="0.2">
      <c r="C1508" s="207"/>
      <c r="D1508" s="207"/>
      <c r="AA1508" s="251"/>
      <c r="AB1508" s="251"/>
      <c r="AC1508" s="251"/>
      <c r="AD1508" s="251"/>
      <c r="AE1508" s="251"/>
      <c r="AF1508" s="288"/>
      <c r="AG1508" s="289"/>
      <c r="AN1508" s="251"/>
      <c r="AO1508" s="251"/>
      <c r="AP1508" s="251"/>
      <c r="AQ1508" s="251"/>
      <c r="AR1508" s="251"/>
      <c r="AS1508" s="251"/>
      <c r="AT1508" s="251"/>
      <c r="AU1508" s="251"/>
      <c r="AV1508" s="251"/>
      <c r="AX1508" s="251"/>
    </row>
    <row r="1509" spans="3:64" ht="12.95" customHeight="1" x14ac:dyDescent="0.2">
      <c r="C1509" s="207"/>
      <c r="D1509" s="207"/>
      <c r="AA1509" s="251"/>
      <c r="AB1509" s="251"/>
      <c r="AC1509" s="251"/>
      <c r="AD1509" s="251"/>
      <c r="AE1509" s="251"/>
      <c r="AF1509" s="288"/>
      <c r="AG1509" s="289"/>
      <c r="AN1509" s="251"/>
      <c r="AO1509" s="251"/>
      <c r="AP1509" s="251"/>
      <c r="AQ1509" s="251"/>
      <c r="AR1509" s="251"/>
      <c r="AS1509" s="251"/>
      <c r="AT1509" s="251"/>
      <c r="AU1509" s="251"/>
    </row>
    <row r="1510" spans="3:64" ht="12.95" customHeight="1" x14ac:dyDescent="0.2">
      <c r="C1510" s="207"/>
      <c r="D1510" s="207"/>
      <c r="AA1510" s="251"/>
      <c r="AB1510" s="251"/>
      <c r="AC1510" s="251"/>
      <c r="AD1510" s="251"/>
      <c r="AE1510" s="251"/>
      <c r="AF1510" s="288"/>
      <c r="AG1510" s="289"/>
      <c r="AN1510" s="251"/>
      <c r="AO1510" s="251"/>
      <c r="AP1510" s="251"/>
      <c r="AQ1510" s="251"/>
      <c r="AR1510" s="251"/>
      <c r="AS1510" s="251"/>
      <c r="AT1510" s="251"/>
      <c r="AU1510" s="251"/>
      <c r="AV1510" s="251"/>
    </row>
    <row r="1511" spans="3:64" ht="12.95" customHeight="1" x14ac:dyDescent="0.2">
      <c r="C1511" s="207"/>
      <c r="D1511" s="207"/>
      <c r="AA1511" s="251"/>
      <c r="AB1511" s="251"/>
      <c r="AC1511" s="251"/>
      <c r="AD1511" s="251"/>
      <c r="AE1511" s="251"/>
      <c r="AF1511" s="288"/>
      <c r="AG1511" s="289"/>
      <c r="AN1511" s="251"/>
      <c r="AO1511" s="251"/>
      <c r="AP1511" s="251"/>
      <c r="AQ1511" s="251"/>
      <c r="AR1511" s="251"/>
      <c r="AS1511" s="251"/>
      <c r="AT1511" s="251"/>
      <c r="AU1511" s="251"/>
      <c r="AV1511" s="251"/>
      <c r="AW1511" s="251"/>
      <c r="AX1511" s="251"/>
      <c r="AY1511" s="251"/>
      <c r="AZ1511" s="251"/>
      <c r="BA1511" s="251"/>
      <c r="BB1511" s="251"/>
      <c r="BC1511" s="251"/>
      <c r="BD1511" s="251"/>
      <c r="BE1511" s="251"/>
      <c r="BF1511" s="251"/>
      <c r="BG1511" s="251"/>
      <c r="BH1511" s="251"/>
      <c r="BI1511" s="251"/>
      <c r="BJ1511" s="251"/>
      <c r="BK1511" s="251"/>
      <c r="BL1511" s="251"/>
    </row>
    <row r="1512" spans="3:64" ht="12.95" customHeight="1" x14ac:dyDescent="0.2">
      <c r="C1512" s="207"/>
      <c r="D1512" s="207"/>
      <c r="AA1512" s="251"/>
      <c r="AB1512" s="251"/>
      <c r="AC1512" s="251"/>
      <c r="AD1512" s="251"/>
      <c r="AE1512" s="251"/>
      <c r="AF1512" s="288"/>
      <c r="AG1512" s="289"/>
      <c r="AN1512" s="251"/>
      <c r="AO1512" s="251"/>
      <c r="AP1512" s="251"/>
      <c r="AQ1512" s="251"/>
      <c r="AR1512" s="251"/>
      <c r="AS1512" s="251"/>
      <c r="AT1512" s="251"/>
      <c r="AU1512" s="251"/>
    </row>
    <row r="1513" spans="3:64" ht="12.95" customHeight="1" x14ac:dyDescent="0.2">
      <c r="C1513" s="207"/>
      <c r="D1513" s="207"/>
      <c r="AA1513" s="251"/>
      <c r="AB1513" s="251"/>
      <c r="AC1513" s="251"/>
      <c r="AD1513" s="251"/>
      <c r="AE1513" s="251"/>
      <c r="AF1513" s="288"/>
      <c r="AG1513" s="289"/>
      <c r="AN1513" s="251"/>
      <c r="AO1513" s="251"/>
      <c r="AP1513" s="251"/>
      <c r="AQ1513" s="251"/>
      <c r="AR1513" s="251"/>
      <c r="AS1513" s="251"/>
      <c r="AT1513" s="251"/>
      <c r="AU1513" s="251"/>
      <c r="AV1513" s="251"/>
      <c r="AX1513" s="251"/>
    </row>
    <row r="1514" spans="3:64" ht="12.95" customHeight="1" x14ac:dyDescent="0.2">
      <c r="C1514" s="207"/>
      <c r="D1514" s="207"/>
      <c r="AA1514" s="251"/>
      <c r="AB1514" s="251"/>
      <c r="AC1514" s="251"/>
      <c r="AD1514" s="251"/>
      <c r="AE1514" s="251"/>
      <c r="AF1514" s="288"/>
      <c r="AG1514" s="289"/>
      <c r="AN1514" s="251"/>
      <c r="AO1514" s="251"/>
      <c r="AP1514" s="251"/>
      <c r="AQ1514" s="251"/>
      <c r="AR1514" s="251"/>
      <c r="AS1514" s="251"/>
      <c r="AT1514" s="251"/>
      <c r="AU1514" s="251"/>
      <c r="AV1514" s="251"/>
      <c r="AW1514" s="251"/>
      <c r="AX1514" s="251"/>
      <c r="AY1514" s="251"/>
      <c r="AZ1514" s="251"/>
      <c r="BA1514" s="251"/>
      <c r="BB1514" s="251"/>
      <c r="BC1514" s="251"/>
      <c r="BD1514" s="251"/>
      <c r="BE1514" s="251"/>
      <c r="BF1514" s="251"/>
      <c r="BG1514" s="251"/>
      <c r="BH1514" s="251"/>
      <c r="BI1514" s="251"/>
      <c r="BJ1514" s="251"/>
      <c r="BK1514" s="251"/>
      <c r="BL1514" s="251"/>
    </row>
    <row r="1515" spans="3:64" ht="12.95" customHeight="1" x14ac:dyDescent="0.2">
      <c r="C1515" s="207"/>
      <c r="D1515" s="207"/>
      <c r="AA1515" s="251"/>
      <c r="AB1515" s="251"/>
      <c r="AC1515" s="251"/>
      <c r="AD1515" s="251"/>
      <c r="AE1515" s="251"/>
      <c r="AF1515" s="288"/>
      <c r="AG1515" s="289"/>
      <c r="AN1515" s="251"/>
      <c r="AO1515" s="251"/>
      <c r="AP1515" s="251"/>
      <c r="AQ1515" s="251"/>
      <c r="AR1515" s="251"/>
      <c r="AS1515" s="251"/>
      <c r="AT1515" s="251"/>
      <c r="AU1515" s="251"/>
      <c r="AV1515" s="251"/>
      <c r="AW1515" s="251"/>
      <c r="AX1515" s="251"/>
      <c r="AY1515" s="251"/>
      <c r="AZ1515" s="251"/>
      <c r="BA1515" s="251"/>
      <c r="BB1515" s="251"/>
      <c r="BC1515" s="251"/>
      <c r="BD1515" s="251"/>
      <c r="BE1515" s="251"/>
      <c r="BF1515" s="251"/>
      <c r="BG1515" s="251"/>
      <c r="BH1515" s="251"/>
      <c r="BI1515" s="251"/>
      <c r="BJ1515" s="251"/>
      <c r="BK1515" s="251"/>
      <c r="BL1515" s="251"/>
    </row>
    <row r="1516" spans="3:64" ht="12.95" customHeight="1" x14ac:dyDescent="0.2">
      <c r="C1516" s="207"/>
      <c r="D1516" s="207"/>
      <c r="AA1516" s="251"/>
      <c r="AB1516" s="251"/>
      <c r="AC1516" s="251"/>
      <c r="AD1516" s="251"/>
      <c r="AE1516" s="251"/>
      <c r="AF1516" s="288"/>
      <c r="AG1516" s="289"/>
      <c r="AN1516" s="251"/>
      <c r="AO1516" s="251"/>
      <c r="AP1516" s="251"/>
      <c r="AQ1516" s="251"/>
      <c r="AR1516" s="251"/>
      <c r="AS1516" s="251"/>
      <c r="AT1516" s="251"/>
      <c r="AU1516" s="251"/>
      <c r="AV1516" s="251"/>
      <c r="AW1516" s="251"/>
      <c r="AX1516" s="251"/>
      <c r="AY1516" s="251"/>
      <c r="AZ1516" s="251"/>
      <c r="BA1516" s="251"/>
      <c r="BB1516" s="251"/>
      <c r="BC1516" s="251"/>
      <c r="BD1516" s="251"/>
      <c r="BE1516" s="251"/>
      <c r="BF1516" s="251"/>
      <c r="BG1516" s="251"/>
      <c r="BH1516" s="251"/>
      <c r="BI1516" s="251"/>
      <c r="BJ1516" s="251"/>
      <c r="BK1516" s="251"/>
      <c r="BL1516" s="251"/>
    </row>
    <row r="1517" spans="3:64" ht="12.95" customHeight="1" x14ac:dyDescent="0.2">
      <c r="C1517" s="207"/>
      <c r="D1517" s="207"/>
      <c r="AA1517" s="251"/>
      <c r="AB1517" s="251"/>
      <c r="AC1517" s="251"/>
      <c r="AD1517" s="251"/>
      <c r="AE1517" s="251"/>
      <c r="AF1517" s="288"/>
      <c r="AG1517" s="289"/>
      <c r="AN1517" s="251"/>
      <c r="AO1517" s="251"/>
      <c r="AP1517" s="251"/>
      <c r="AQ1517" s="251"/>
      <c r="AR1517" s="251"/>
      <c r="AS1517" s="251"/>
      <c r="AT1517" s="251"/>
      <c r="AU1517" s="251"/>
      <c r="AV1517" s="251"/>
    </row>
    <row r="1518" spans="3:64" ht="12.95" customHeight="1" x14ac:dyDescent="0.2">
      <c r="C1518" s="207"/>
      <c r="D1518" s="207"/>
      <c r="AA1518" s="251"/>
      <c r="AB1518" s="251"/>
      <c r="AC1518" s="251"/>
      <c r="AD1518" s="251"/>
      <c r="AE1518" s="251"/>
      <c r="AF1518" s="288"/>
      <c r="AG1518" s="289"/>
      <c r="AN1518" s="251"/>
      <c r="AO1518" s="251"/>
      <c r="AP1518" s="251"/>
      <c r="AQ1518" s="251"/>
      <c r="AR1518" s="251"/>
      <c r="AS1518" s="251"/>
      <c r="AT1518" s="251"/>
      <c r="AU1518" s="251"/>
      <c r="AV1518" s="251"/>
    </row>
    <row r="1519" spans="3:64" ht="12.95" customHeight="1" x14ac:dyDescent="0.2">
      <c r="C1519" s="207"/>
      <c r="D1519" s="207"/>
      <c r="AA1519" s="251"/>
      <c r="AB1519" s="251"/>
      <c r="AC1519" s="251"/>
      <c r="AD1519" s="251"/>
      <c r="AE1519" s="251"/>
      <c r="AF1519" s="288"/>
      <c r="AG1519" s="289"/>
      <c r="AN1519" s="251"/>
      <c r="AO1519" s="251"/>
      <c r="AP1519" s="251"/>
      <c r="AQ1519" s="251"/>
      <c r="AR1519" s="251"/>
      <c r="AS1519" s="251"/>
      <c r="AT1519" s="251"/>
      <c r="AU1519" s="251"/>
      <c r="AV1519" s="251"/>
      <c r="AX1519" s="251"/>
      <c r="AY1519" s="251"/>
      <c r="AZ1519" s="251"/>
      <c r="BA1519" s="251"/>
      <c r="BB1519" s="251"/>
      <c r="BC1519" s="251"/>
      <c r="BD1519" s="251"/>
      <c r="BE1519" s="251"/>
      <c r="BF1519" s="251"/>
      <c r="BG1519" s="251"/>
      <c r="BH1519" s="251"/>
      <c r="BI1519" s="251"/>
      <c r="BJ1519" s="251"/>
      <c r="BK1519" s="251"/>
      <c r="BL1519" s="251"/>
    </row>
    <row r="1520" spans="3:64" ht="12.95" customHeight="1" x14ac:dyDescent="0.2">
      <c r="C1520" s="207"/>
      <c r="D1520" s="207"/>
      <c r="AA1520" s="251"/>
      <c r="AB1520" s="251"/>
      <c r="AC1520" s="251"/>
      <c r="AD1520" s="251"/>
      <c r="AE1520" s="251"/>
      <c r="AF1520" s="288"/>
      <c r="AG1520" s="289"/>
      <c r="AN1520" s="251"/>
      <c r="AO1520" s="251"/>
      <c r="AP1520" s="251"/>
      <c r="AQ1520" s="251"/>
      <c r="AR1520" s="251"/>
      <c r="AS1520" s="251"/>
      <c r="AT1520" s="251"/>
      <c r="AU1520" s="251"/>
      <c r="AV1520" s="251"/>
    </row>
    <row r="1521" spans="3:64" ht="12.95" customHeight="1" x14ac:dyDescent="0.2">
      <c r="C1521" s="207"/>
      <c r="D1521" s="207"/>
      <c r="AA1521" s="251"/>
      <c r="AB1521" s="251"/>
      <c r="AC1521" s="251"/>
      <c r="AD1521" s="251"/>
      <c r="AE1521" s="251"/>
      <c r="AF1521" s="288"/>
      <c r="AG1521" s="289"/>
      <c r="AN1521" s="251"/>
      <c r="AO1521" s="251"/>
      <c r="AP1521" s="251"/>
      <c r="AQ1521" s="251"/>
      <c r="AR1521" s="251"/>
      <c r="AS1521" s="251"/>
      <c r="AT1521" s="251"/>
      <c r="AU1521" s="251"/>
      <c r="AV1521" s="251"/>
      <c r="AX1521" s="251"/>
      <c r="AY1521" s="251"/>
      <c r="AZ1521" s="251"/>
      <c r="BA1521" s="251"/>
      <c r="BB1521" s="251"/>
      <c r="BC1521" s="251"/>
      <c r="BD1521" s="251"/>
      <c r="BE1521" s="251"/>
      <c r="BF1521" s="251"/>
      <c r="BG1521" s="251"/>
      <c r="BH1521" s="251"/>
      <c r="BI1521" s="251"/>
      <c r="BJ1521" s="251"/>
      <c r="BK1521" s="251"/>
      <c r="BL1521" s="251"/>
    </row>
    <row r="1522" spans="3:64" ht="12.95" customHeight="1" x14ac:dyDescent="0.2">
      <c r="C1522" s="207"/>
      <c r="D1522" s="207"/>
      <c r="AA1522" s="251"/>
      <c r="AB1522" s="251"/>
      <c r="AC1522" s="251"/>
      <c r="AD1522" s="251"/>
      <c r="AE1522" s="251"/>
      <c r="AF1522" s="288"/>
      <c r="AG1522" s="289"/>
      <c r="AN1522" s="251"/>
      <c r="AO1522" s="251"/>
      <c r="AP1522" s="251"/>
      <c r="AQ1522" s="251"/>
      <c r="AR1522" s="251"/>
      <c r="AS1522" s="251"/>
      <c r="AT1522" s="251"/>
      <c r="AU1522" s="251"/>
      <c r="AV1522" s="251"/>
    </row>
    <row r="1523" spans="3:64" ht="12.95" customHeight="1" x14ac:dyDescent="0.2">
      <c r="C1523" s="207"/>
      <c r="D1523" s="207"/>
      <c r="AA1523" s="251"/>
      <c r="AB1523" s="251"/>
      <c r="AC1523" s="251"/>
      <c r="AD1523" s="251"/>
      <c r="AE1523" s="251"/>
      <c r="AF1523" s="288"/>
      <c r="AG1523" s="289"/>
      <c r="AN1523" s="251"/>
      <c r="AO1523" s="251"/>
      <c r="AP1523" s="251"/>
      <c r="AQ1523" s="251"/>
      <c r="AR1523" s="251"/>
      <c r="AS1523" s="251"/>
      <c r="AT1523" s="251"/>
      <c r="AU1523" s="251"/>
      <c r="AV1523" s="251"/>
    </row>
    <row r="1524" spans="3:64" ht="12.95" customHeight="1" x14ac:dyDescent="0.2">
      <c r="C1524" s="207"/>
      <c r="D1524" s="207"/>
      <c r="AA1524" s="251"/>
      <c r="AB1524" s="251"/>
      <c r="AC1524" s="251"/>
      <c r="AD1524" s="251"/>
      <c r="AE1524" s="251"/>
      <c r="AF1524" s="288"/>
      <c r="AG1524" s="289"/>
      <c r="AN1524" s="251"/>
      <c r="AO1524" s="251"/>
      <c r="AP1524" s="251"/>
      <c r="AQ1524" s="251"/>
      <c r="AR1524" s="251"/>
      <c r="AS1524" s="251"/>
      <c r="AT1524" s="251"/>
      <c r="AU1524" s="251"/>
      <c r="AV1524" s="251"/>
      <c r="AX1524" s="251"/>
    </row>
    <row r="1525" spans="3:64" ht="12.95" customHeight="1" x14ac:dyDescent="0.2">
      <c r="C1525" s="207"/>
      <c r="D1525" s="207"/>
      <c r="AA1525" s="251"/>
      <c r="AB1525" s="251"/>
      <c r="AC1525" s="251"/>
      <c r="AD1525" s="251"/>
      <c r="AE1525" s="251"/>
      <c r="AF1525" s="288"/>
      <c r="AG1525" s="289"/>
      <c r="AN1525" s="251"/>
      <c r="AO1525" s="251"/>
      <c r="AP1525" s="251"/>
      <c r="AQ1525" s="251"/>
      <c r="AR1525" s="251"/>
      <c r="AS1525" s="251"/>
      <c r="AT1525" s="251"/>
      <c r="AU1525" s="251"/>
      <c r="AV1525" s="251"/>
    </row>
    <row r="1526" spans="3:64" ht="12.95" customHeight="1" x14ac:dyDescent="0.2">
      <c r="C1526" s="207"/>
      <c r="D1526" s="207"/>
      <c r="AA1526" s="251"/>
      <c r="AB1526" s="251"/>
      <c r="AC1526" s="251"/>
      <c r="AD1526" s="251"/>
      <c r="AE1526" s="251"/>
      <c r="AF1526" s="288"/>
      <c r="AG1526" s="289"/>
      <c r="AN1526" s="251"/>
      <c r="AO1526" s="251"/>
      <c r="AP1526" s="251"/>
      <c r="AQ1526" s="251"/>
      <c r="AR1526" s="251"/>
      <c r="AS1526" s="251"/>
      <c r="AT1526" s="251"/>
      <c r="AU1526" s="251"/>
      <c r="AV1526" s="251"/>
      <c r="AX1526" s="251"/>
    </row>
    <row r="1527" spans="3:64" ht="12.95" customHeight="1" x14ac:dyDescent="0.2">
      <c r="C1527" s="207"/>
      <c r="D1527" s="207"/>
      <c r="AA1527" s="251"/>
      <c r="AB1527" s="251"/>
      <c r="AC1527" s="251"/>
      <c r="AD1527" s="251"/>
      <c r="AE1527" s="251"/>
      <c r="AF1527" s="288"/>
      <c r="AG1527" s="289"/>
      <c r="AN1527" s="251"/>
      <c r="AO1527" s="251"/>
      <c r="AP1527" s="251"/>
      <c r="AQ1527" s="251"/>
      <c r="AR1527" s="251"/>
      <c r="AS1527" s="251"/>
      <c r="AT1527" s="251"/>
      <c r="AU1527" s="251"/>
      <c r="AV1527" s="251"/>
    </row>
    <row r="1528" spans="3:64" ht="12.95" customHeight="1" x14ac:dyDescent="0.2">
      <c r="C1528" s="207"/>
      <c r="D1528" s="207"/>
      <c r="AA1528" s="251"/>
      <c r="AB1528" s="251"/>
      <c r="AC1528" s="251"/>
      <c r="AD1528" s="251"/>
      <c r="AE1528" s="251"/>
      <c r="AF1528" s="288"/>
      <c r="AG1528" s="289"/>
      <c r="AN1528" s="251"/>
      <c r="AO1528" s="251"/>
      <c r="AP1528" s="251"/>
      <c r="AQ1528" s="251"/>
      <c r="AR1528" s="251"/>
      <c r="AS1528" s="251"/>
      <c r="AT1528" s="251"/>
      <c r="AU1528" s="251"/>
      <c r="AV1528" s="251"/>
    </row>
    <row r="1529" spans="3:64" ht="12.95" customHeight="1" x14ac:dyDescent="0.2">
      <c r="C1529" s="207"/>
      <c r="D1529" s="207"/>
      <c r="AA1529" s="251"/>
      <c r="AB1529" s="251"/>
      <c r="AC1529" s="251"/>
      <c r="AD1529" s="251"/>
      <c r="AE1529" s="251"/>
      <c r="AF1529" s="288"/>
      <c r="AG1529" s="289"/>
      <c r="AN1529" s="251"/>
      <c r="AO1529" s="251"/>
      <c r="AP1529" s="251"/>
      <c r="AQ1529" s="251"/>
      <c r="AR1529" s="251"/>
      <c r="AS1529" s="251"/>
      <c r="AT1529" s="251"/>
      <c r="AU1529" s="251"/>
      <c r="AV1529" s="251"/>
    </row>
    <row r="1530" spans="3:64" ht="12.95" customHeight="1" x14ac:dyDescent="0.2">
      <c r="C1530" s="207"/>
      <c r="D1530" s="207"/>
      <c r="AA1530" s="251"/>
      <c r="AB1530" s="251"/>
      <c r="AC1530" s="251"/>
      <c r="AD1530" s="251"/>
      <c r="AE1530" s="251"/>
      <c r="AF1530" s="288"/>
      <c r="AG1530" s="289"/>
      <c r="AN1530" s="251"/>
      <c r="AO1530" s="251"/>
      <c r="AP1530" s="251"/>
      <c r="AQ1530" s="251"/>
      <c r="AR1530" s="251"/>
      <c r="AS1530" s="251"/>
      <c r="AT1530" s="251"/>
      <c r="AU1530" s="251"/>
    </row>
    <row r="1531" spans="3:64" ht="12.95" customHeight="1" x14ac:dyDescent="0.2">
      <c r="C1531" s="207"/>
      <c r="D1531" s="207"/>
      <c r="AA1531" s="251"/>
      <c r="AB1531" s="251"/>
      <c r="AC1531" s="251"/>
      <c r="AD1531" s="251"/>
      <c r="AE1531" s="251"/>
      <c r="AF1531" s="288"/>
      <c r="AG1531" s="289"/>
      <c r="AN1531" s="251"/>
      <c r="AO1531" s="251"/>
      <c r="AP1531" s="251"/>
      <c r="AQ1531" s="251"/>
      <c r="AR1531" s="251"/>
      <c r="AS1531" s="251"/>
      <c r="AT1531" s="251"/>
      <c r="AU1531" s="251"/>
      <c r="AV1531" s="251"/>
    </row>
    <row r="1532" spans="3:64" ht="12.95" customHeight="1" x14ac:dyDescent="0.2">
      <c r="C1532" s="207"/>
      <c r="D1532" s="207"/>
      <c r="AA1532" s="251"/>
      <c r="AB1532" s="251"/>
      <c r="AC1532" s="251"/>
      <c r="AD1532" s="251"/>
      <c r="AE1532" s="251"/>
      <c r="AF1532" s="288"/>
      <c r="AG1532" s="289"/>
      <c r="AN1532" s="251"/>
      <c r="AO1532" s="251"/>
      <c r="AP1532" s="251"/>
      <c r="AQ1532" s="251"/>
      <c r="AR1532" s="251"/>
      <c r="AS1532" s="251"/>
      <c r="AT1532" s="251"/>
      <c r="AU1532" s="251"/>
      <c r="AV1532" s="251"/>
      <c r="AW1532" s="251"/>
      <c r="AX1532" s="251"/>
      <c r="AY1532" s="251"/>
      <c r="AZ1532" s="251"/>
      <c r="BA1532" s="251"/>
      <c r="BB1532" s="251"/>
      <c r="BC1532" s="251"/>
      <c r="BD1532" s="251"/>
      <c r="BE1532" s="251"/>
      <c r="BF1532" s="251"/>
      <c r="BG1532" s="251"/>
      <c r="BH1532" s="251"/>
      <c r="BI1532" s="251"/>
      <c r="BJ1532" s="251"/>
      <c r="BK1532" s="251"/>
      <c r="BL1532" s="251"/>
    </row>
    <row r="1533" spans="3:64" ht="12.95" customHeight="1" x14ac:dyDescent="0.2">
      <c r="C1533" s="207"/>
      <c r="D1533" s="207"/>
      <c r="AA1533" s="251"/>
      <c r="AB1533" s="251"/>
      <c r="AC1533" s="251"/>
      <c r="AD1533" s="251"/>
      <c r="AE1533" s="251"/>
      <c r="AF1533" s="288"/>
      <c r="AG1533" s="289"/>
      <c r="AN1533" s="251"/>
      <c r="AO1533" s="251"/>
      <c r="AP1533" s="251"/>
      <c r="AQ1533" s="251"/>
      <c r="AR1533" s="251"/>
      <c r="AS1533" s="251"/>
      <c r="AT1533" s="251"/>
      <c r="AU1533" s="251"/>
    </row>
    <row r="1534" spans="3:64" ht="12.95" customHeight="1" x14ac:dyDescent="0.2">
      <c r="C1534" s="207"/>
      <c r="D1534" s="207"/>
      <c r="AA1534" s="251"/>
      <c r="AB1534" s="251"/>
      <c r="AC1534" s="251"/>
      <c r="AD1534" s="251"/>
      <c r="AE1534" s="251"/>
      <c r="AF1534" s="288"/>
      <c r="AG1534" s="289"/>
      <c r="AN1534" s="251"/>
      <c r="AO1534" s="251"/>
      <c r="AP1534" s="251"/>
      <c r="AQ1534" s="251"/>
      <c r="AR1534" s="251"/>
      <c r="AS1534" s="251"/>
      <c r="AT1534" s="251"/>
      <c r="AU1534" s="251"/>
    </row>
    <row r="1535" spans="3:64" ht="12.95" customHeight="1" x14ac:dyDescent="0.2">
      <c r="C1535" s="207"/>
      <c r="D1535" s="207"/>
      <c r="AA1535" s="251"/>
      <c r="AB1535" s="251"/>
      <c r="AC1535" s="251"/>
      <c r="AD1535" s="251"/>
      <c r="AE1535" s="251"/>
      <c r="AF1535" s="288"/>
      <c r="AG1535" s="289"/>
      <c r="AN1535" s="251"/>
      <c r="AO1535" s="251"/>
      <c r="AP1535" s="251"/>
      <c r="AQ1535" s="251"/>
      <c r="AR1535" s="251"/>
      <c r="AS1535" s="251"/>
      <c r="AT1535" s="251"/>
      <c r="AU1535" s="251"/>
    </row>
    <row r="1536" spans="3:64" ht="12.95" customHeight="1" x14ac:dyDescent="0.2">
      <c r="C1536" s="207"/>
      <c r="D1536" s="207"/>
      <c r="AA1536" s="251"/>
      <c r="AB1536" s="251"/>
      <c r="AC1536" s="251"/>
      <c r="AD1536" s="251"/>
      <c r="AE1536" s="251"/>
      <c r="AF1536" s="288"/>
      <c r="AG1536" s="289"/>
      <c r="AN1536" s="251"/>
      <c r="AO1536" s="251"/>
      <c r="AP1536" s="251"/>
      <c r="AQ1536" s="251"/>
      <c r="AR1536" s="251"/>
      <c r="AS1536" s="251"/>
      <c r="AT1536" s="251"/>
      <c r="AU1536" s="251"/>
      <c r="AV1536" s="251"/>
    </row>
    <row r="1537" spans="3:64" ht="12.95" customHeight="1" x14ac:dyDescent="0.2">
      <c r="C1537" s="207"/>
      <c r="D1537" s="207"/>
      <c r="AA1537" s="251"/>
      <c r="AB1537" s="251"/>
      <c r="AC1537" s="251"/>
      <c r="AD1537" s="251"/>
      <c r="AE1537" s="251"/>
      <c r="AF1537" s="288"/>
      <c r="AG1537" s="289"/>
      <c r="AN1537" s="251"/>
      <c r="AO1537" s="251"/>
      <c r="AP1537" s="251"/>
      <c r="AQ1537" s="251"/>
      <c r="AR1537" s="251"/>
      <c r="AS1537" s="251"/>
      <c r="AT1537" s="251"/>
      <c r="AU1537" s="251"/>
      <c r="AV1537" s="251"/>
    </row>
    <row r="1538" spans="3:64" ht="12.95" customHeight="1" x14ac:dyDescent="0.2">
      <c r="C1538" s="207"/>
      <c r="D1538" s="207"/>
      <c r="AA1538" s="251"/>
      <c r="AB1538" s="251"/>
      <c r="AC1538" s="251"/>
      <c r="AD1538" s="251"/>
      <c r="AE1538" s="251"/>
      <c r="AF1538" s="288"/>
      <c r="AG1538" s="289"/>
      <c r="AN1538" s="251"/>
      <c r="AO1538" s="251"/>
      <c r="AP1538" s="251"/>
      <c r="AQ1538" s="251"/>
      <c r="AR1538" s="251"/>
      <c r="AS1538" s="251"/>
      <c r="AT1538" s="251"/>
      <c r="AU1538" s="251"/>
      <c r="AV1538" s="251"/>
    </row>
    <row r="1539" spans="3:64" ht="12.95" customHeight="1" x14ac:dyDescent="0.2">
      <c r="C1539" s="207"/>
      <c r="D1539" s="207"/>
      <c r="AA1539" s="251"/>
      <c r="AB1539" s="251"/>
      <c r="AC1539" s="251"/>
      <c r="AD1539" s="251"/>
      <c r="AE1539" s="251"/>
      <c r="AF1539" s="288"/>
      <c r="AG1539" s="289"/>
      <c r="AN1539" s="251"/>
      <c r="AO1539" s="251"/>
      <c r="AP1539" s="251"/>
      <c r="AQ1539" s="251"/>
      <c r="AR1539" s="251"/>
      <c r="AS1539" s="251"/>
      <c r="AT1539" s="251"/>
      <c r="AU1539" s="251"/>
    </row>
    <row r="1540" spans="3:64" ht="12.95" customHeight="1" x14ac:dyDescent="0.2">
      <c r="C1540" s="207"/>
      <c r="D1540" s="207"/>
      <c r="AA1540" s="251"/>
      <c r="AB1540" s="251"/>
      <c r="AC1540" s="251"/>
      <c r="AD1540" s="251"/>
      <c r="AE1540" s="251"/>
      <c r="AF1540" s="288"/>
      <c r="AG1540" s="289"/>
      <c r="AN1540" s="251"/>
      <c r="AO1540" s="251"/>
      <c r="AP1540" s="251"/>
      <c r="AQ1540" s="251"/>
      <c r="AR1540" s="251"/>
      <c r="AS1540" s="251"/>
      <c r="AT1540" s="251"/>
      <c r="AU1540" s="251"/>
      <c r="AV1540" s="251"/>
      <c r="AW1540" s="251"/>
      <c r="AX1540" s="251"/>
      <c r="AY1540" s="251"/>
      <c r="AZ1540" s="251"/>
      <c r="BA1540" s="251"/>
      <c r="BB1540" s="251"/>
      <c r="BC1540" s="251"/>
      <c r="BD1540" s="251"/>
      <c r="BE1540" s="251"/>
      <c r="BF1540" s="251"/>
      <c r="BG1540" s="251"/>
      <c r="BH1540" s="251"/>
      <c r="BI1540" s="251"/>
      <c r="BJ1540" s="251"/>
      <c r="BK1540" s="251"/>
      <c r="BL1540" s="251"/>
    </row>
    <row r="1541" spans="3:64" ht="12.95" customHeight="1" x14ac:dyDescent="0.2">
      <c r="C1541" s="207"/>
      <c r="D1541" s="207"/>
      <c r="AA1541" s="251"/>
      <c r="AB1541" s="251"/>
      <c r="AC1541" s="251"/>
      <c r="AD1541" s="251"/>
      <c r="AE1541" s="251"/>
      <c r="AF1541" s="288"/>
      <c r="AG1541" s="289"/>
      <c r="AN1541" s="251"/>
      <c r="AO1541" s="251"/>
      <c r="AP1541" s="251"/>
      <c r="AQ1541" s="251"/>
      <c r="AR1541" s="251"/>
      <c r="AS1541" s="251"/>
      <c r="AT1541" s="251"/>
      <c r="AU1541" s="251"/>
      <c r="AV1541" s="251"/>
      <c r="AX1541" s="251"/>
      <c r="AY1541" s="251"/>
      <c r="AZ1541" s="251"/>
      <c r="BA1541" s="251"/>
      <c r="BB1541" s="251"/>
      <c r="BC1541" s="251"/>
      <c r="BD1541" s="251"/>
      <c r="BE1541" s="251"/>
      <c r="BF1541" s="251"/>
      <c r="BG1541" s="251"/>
      <c r="BH1541" s="251"/>
      <c r="BI1541" s="251"/>
      <c r="BJ1541" s="251"/>
      <c r="BK1541" s="251"/>
      <c r="BL1541" s="251"/>
    </row>
    <row r="1542" spans="3:64" ht="12.95" customHeight="1" x14ac:dyDescent="0.2">
      <c r="C1542" s="207"/>
      <c r="D1542" s="207"/>
      <c r="AA1542" s="251"/>
      <c r="AB1542" s="251"/>
      <c r="AC1542" s="251"/>
      <c r="AD1542" s="251"/>
      <c r="AE1542" s="251"/>
      <c r="AF1542" s="288"/>
      <c r="AG1542" s="289"/>
      <c r="AN1542" s="251"/>
      <c r="AO1542" s="251"/>
      <c r="AP1542" s="251"/>
      <c r="AQ1542" s="251"/>
      <c r="AR1542" s="251"/>
      <c r="AS1542" s="251"/>
      <c r="AT1542" s="251"/>
      <c r="AU1542" s="251"/>
    </row>
    <row r="1543" spans="3:64" ht="12.95" customHeight="1" x14ac:dyDescent="0.2">
      <c r="C1543" s="207"/>
      <c r="D1543" s="207"/>
      <c r="AA1543" s="251"/>
      <c r="AB1543" s="251"/>
      <c r="AC1543" s="251"/>
      <c r="AD1543" s="251"/>
      <c r="AE1543" s="251"/>
      <c r="AF1543" s="288"/>
      <c r="AG1543" s="289"/>
      <c r="AN1543" s="251"/>
      <c r="AO1543" s="251"/>
      <c r="AP1543" s="251"/>
      <c r="AQ1543" s="251"/>
      <c r="AR1543" s="251"/>
      <c r="AS1543" s="251"/>
      <c r="AT1543" s="251"/>
      <c r="AU1543" s="251"/>
      <c r="AV1543" s="251"/>
    </row>
    <row r="1544" spans="3:64" ht="12.95" customHeight="1" x14ac:dyDescent="0.2">
      <c r="C1544" s="207"/>
      <c r="D1544" s="207"/>
      <c r="AA1544" s="251"/>
      <c r="AB1544" s="251"/>
      <c r="AC1544" s="251"/>
      <c r="AD1544" s="251"/>
      <c r="AE1544" s="251"/>
      <c r="AF1544" s="288"/>
      <c r="AG1544" s="289"/>
      <c r="AN1544" s="251"/>
      <c r="AO1544" s="251"/>
      <c r="AP1544" s="251"/>
      <c r="AQ1544" s="251"/>
      <c r="AR1544" s="251"/>
      <c r="AS1544" s="251"/>
      <c r="AT1544" s="251"/>
      <c r="AU1544" s="251"/>
    </row>
    <row r="1545" spans="3:64" ht="12.95" customHeight="1" x14ac:dyDescent="0.2">
      <c r="C1545" s="207"/>
      <c r="D1545" s="207"/>
      <c r="AA1545" s="251"/>
      <c r="AB1545" s="251"/>
      <c r="AC1545" s="251"/>
      <c r="AD1545" s="251"/>
      <c r="AE1545" s="251"/>
      <c r="AF1545" s="288"/>
      <c r="AG1545" s="289"/>
      <c r="AN1545" s="251"/>
      <c r="AO1545" s="251"/>
      <c r="AP1545" s="251"/>
      <c r="AQ1545" s="251"/>
      <c r="AR1545" s="251"/>
      <c r="AS1545" s="251"/>
      <c r="AT1545" s="251"/>
      <c r="AU1545" s="251"/>
      <c r="AV1545" s="251"/>
      <c r="AW1545" s="251"/>
      <c r="AX1545" s="251"/>
      <c r="AY1545" s="251"/>
      <c r="AZ1545" s="251"/>
      <c r="BA1545" s="251"/>
      <c r="BB1545" s="251"/>
      <c r="BC1545" s="251"/>
      <c r="BD1545" s="251"/>
      <c r="BE1545" s="251"/>
      <c r="BF1545" s="251"/>
      <c r="BG1545" s="251"/>
      <c r="BH1545" s="251"/>
      <c r="BI1545" s="251"/>
      <c r="BJ1545" s="251"/>
      <c r="BK1545" s="251"/>
      <c r="BL1545" s="251"/>
    </row>
    <row r="1546" spans="3:64" ht="12.95" customHeight="1" x14ac:dyDescent="0.2">
      <c r="C1546" s="207"/>
      <c r="D1546" s="207"/>
      <c r="AA1546" s="251"/>
      <c r="AB1546" s="251"/>
      <c r="AC1546" s="251"/>
      <c r="AD1546" s="251"/>
      <c r="AE1546" s="251"/>
      <c r="AF1546" s="288"/>
      <c r="AG1546" s="289"/>
      <c r="AN1546" s="251"/>
      <c r="AO1546" s="251"/>
      <c r="AP1546" s="251"/>
      <c r="AQ1546" s="251"/>
      <c r="AR1546" s="251"/>
      <c r="AS1546" s="251"/>
      <c r="AT1546" s="251"/>
      <c r="AU1546" s="251"/>
    </row>
    <row r="1547" spans="3:64" ht="12.95" customHeight="1" x14ac:dyDescent="0.2">
      <c r="C1547" s="207"/>
      <c r="D1547" s="207"/>
      <c r="AA1547" s="251"/>
      <c r="AB1547" s="251"/>
      <c r="AC1547" s="251"/>
      <c r="AD1547" s="251"/>
      <c r="AE1547" s="251"/>
      <c r="AF1547" s="288"/>
      <c r="AG1547" s="289"/>
      <c r="AN1547" s="251"/>
      <c r="AO1547" s="251"/>
      <c r="AP1547" s="251"/>
      <c r="AQ1547" s="251"/>
      <c r="AR1547" s="251"/>
      <c r="AS1547" s="251"/>
      <c r="AT1547" s="251"/>
      <c r="AU1547" s="251"/>
      <c r="AV1547" s="251"/>
      <c r="AX1547" s="251"/>
    </row>
    <row r="1548" spans="3:64" ht="12.95" customHeight="1" x14ac:dyDescent="0.2">
      <c r="C1548" s="207"/>
      <c r="D1548" s="207"/>
      <c r="AA1548" s="251"/>
      <c r="AB1548" s="251"/>
      <c r="AC1548" s="251"/>
      <c r="AD1548" s="251"/>
      <c r="AE1548" s="251"/>
      <c r="AF1548" s="288"/>
      <c r="AG1548" s="289"/>
      <c r="AN1548" s="251"/>
      <c r="AO1548" s="251"/>
      <c r="AP1548" s="251"/>
      <c r="AQ1548" s="251"/>
      <c r="AR1548" s="251"/>
      <c r="AS1548" s="251"/>
      <c r="AT1548" s="251"/>
      <c r="AU1548" s="251"/>
      <c r="AV1548" s="251"/>
      <c r="AX1548" s="251"/>
    </row>
    <row r="1549" spans="3:64" ht="12.95" customHeight="1" x14ac:dyDescent="0.2">
      <c r="C1549" s="207"/>
      <c r="D1549" s="207"/>
      <c r="AA1549" s="251"/>
      <c r="AB1549" s="251"/>
      <c r="AC1549" s="251"/>
      <c r="AD1549" s="251"/>
      <c r="AE1549" s="251"/>
      <c r="AF1549" s="288"/>
      <c r="AG1549" s="289"/>
      <c r="AN1549" s="251"/>
      <c r="AO1549" s="251"/>
      <c r="AP1549" s="251"/>
      <c r="AQ1549" s="251"/>
      <c r="AR1549" s="251"/>
      <c r="AS1549" s="251"/>
      <c r="AT1549" s="251"/>
      <c r="AU1549" s="251"/>
      <c r="AV1549" s="251"/>
      <c r="AX1549" s="251"/>
    </row>
    <row r="1550" spans="3:64" ht="12.95" customHeight="1" x14ac:dyDescent="0.2">
      <c r="C1550" s="207"/>
      <c r="D1550" s="207"/>
      <c r="AA1550" s="251"/>
      <c r="AB1550" s="251"/>
      <c r="AC1550" s="251"/>
      <c r="AD1550" s="251"/>
      <c r="AE1550" s="251"/>
      <c r="AF1550" s="288"/>
      <c r="AG1550" s="289"/>
      <c r="AN1550" s="251"/>
      <c r="AO1550" s="251"/>
      <c r="AP1550" s="251"/>
      <c r="AQ1550" s="251"/>
      <c r="AR1550" s="251"/>
      <c r="AS1550" s="251"/>
      <c r="AT1550" s="251"/>
      <c r="AU1550" s="251"/>
      <c r="AV1550" s="251"/>
    </row>
    <row r="1551" spans="3:64" ht="12.95" customHeight="1" x14ac:dyDescent="0.2">
      <c r="C1551" s="207"/>
      <c r="D1551" s="207"/>
      <c r="AA1551" s="251"/>
      <c r="AB1551" s="251"/>
      <c r="AC1551" s="251"/>
      <c r="AD1551" s="251"/>
      <c r="AE1551" s="251"/>
      <c r="AF1551" s="288"/>
      <c r="AG1551" s="289"/>
      <c r="AN1551" s="251"/>
      <c r="AO1551" s="251"/>
      <c r="AP1551" s="251"/>
      <c r="AQ1551" s="251"/>
      <c r="AR1551" s="251"/>
      <c r="AS1551" s="251"/>
      <c r="AT1551" s="251"/>
      <c r="AU1551" s="251"/>
    </row>
    <row r="1552" spans="3:64" ht="12.95" customHeight="1" x14ac:dyDescent="0.2">
      <c r="C1552" s="207"/>
      <c r="D1552" s="207"/>
      <c r="AA1552" s="251"/>
      <c r="AB1552" s="251"/>
      <c r="AC1552" s="251"/>
      <c r="AD1552" s="251"/>
      <c r="AE1552" s="251"/>
      <c r="AF1552" s="288"/>
      <c r="AG1552" s="289"/>
      <c r="AN1552" s="251"/>
      <c r="AO1552" s="251"/>
      <c r="AP1552" s="251"/>
      <c r="AQ1552" s="251"/>
      <c r="AR1552" s="251"/>
      <c r="AS1552" s="251"/>
      <c r="AT1552" s="251"/>
      <c r="AU1552" s="251"/>
      <c r="AV1552" s="251"/>
    </row>
    <row r="1553" spans="3:64" ht="12.95" customHeight="1" x14ac:dyDescent="0.2">
      <c r="C1553" s="207"/>
      <c r="D1553" s="207"/>
      <c r="AA1553" s="251"/>
      <c r="AB1553" s="251"/>
      <c r="AC1553" s="251"/>
      <c r="AD1553" s="251"/>
      <c r="AE1553" s="251"/>
      <c r="AF1553" s="288"/>
      <c r="AG1553" s="289"/>
      <c r="AN1553" s="251"/>
      <c r="AO1553" s="251"/>
      <c r="AP1553" s="251"/>
      <c r="AQ1553" s="251"/>
      <c r="AR1553" s="251"/>
      <c r="AS1553" s="251"/>
      <c r="AT1553" s="251"/>
      <c r="AU1553" s="251"/>
      <c r="AV1553" s="251"/>
    </row>
    <row r="1554" spans="3:64" ht="12.95" customHeight="1" x14ac:dyDescent="0.2">
      <c r="C1554" s="207"/>
      <c r="D1554" s="207"/>
      <c r="AA1554" s="251"/>
      <c r="AB1554" s="251"/>
      <c r="AC1554" s="251"/>
      <c r="AD1554" s="251"/>
      <c r="AE1554" s="251"/>
      <c r="AF1554" s="288"/>
      <c r="AG1554" s="289"/>
      <c r="AN1554" s="251"/>
      <c r="AO1554" s="251"/>
      <c r="AP1554" s="251"/>
      <c r="AQ1554" s="251"/>
      <c r="AR1554" s="251"/>
      <c r="AS1554" s="251"/>
      <c r="AT1554" s="251"/>
      <c r="AU1554" s="251"/>
      <c r="AV1554" s="251"/>
      <c r="AW1554" s="251"/>
      <c r="AX1554" s="251"/>
      <c r="AY1554" s="251"/>
      <c r="AZ1554" s="251"/>
      <c r="BA1554" s="251"/>
      <c r="BB1554" s="251"/>
      <c r="BC1554" s="251"/>
      <c r="BD1554" s="251"/>
      <c r="BE1554" s="251"/>
      <c r="BF1554" s="251"/>
      <c r="BG1554" s="251"/>
      <c r="BH1554" s="251"/>
      <c r="BI1554" s="251"/>
      <c r="BJ1554" s="251"/>
      <c r="BK1554" s="251"/>
      <c r="BL1554" s="251"/>
    </row>
    <row r="1555" spans="3:64" ht="12.95" customHeight="1" x14ac:dyDescent="0.2">
      <c r="C1555" s="207"/>
      <c r="D1555" s="207"/>
      <c r="AA1555" s="251"/>
      <c r="AB1555" s="251"/>
      <c r="AC1555" s="251"/>
      <c r="AD1555" s="251"/>
      <c r="AE1555" s="251"/>
      <c r="AF1555" s="288"/>
      <c r="AG1555" s="289"/>
      <c r="AN1555" s="251"/>
      <c r="AO1555" s="251"/>
      <c r="AP1555" s="251"/>
      <c r="AQ1555" s="251"/>
      <c r="AR1555" s="251"/>
      <c r="AS1555" s="251"/>
      <c r="AT1555" s="251"/>
      <c r="AU1555" s="251"/>
    </row>
    <row r="1556" spans="3:64" ht="12.95" customHeight="1" x14ac:dyDescent="0.2">
      <c r="C1556" s="207"/>
      <c r="D1556" s="207"/>
      <c r="AA1556" s="251"/>
      <c r="AB1556" s="251"/>
      <c r="AC1556" s="251"/>
      <c r="AD1556" s="251"/>
      <c r="AE1556" s="251"/>
      <c r="AF1556" s="288"/>
      <c r="AG1556" s="289"/>
      <c r="AN1556" s="251"/>
      <c r="AO1556" s="251"/>
      <c r="AP1556" s="251"/>
      <c r="AQ1556" s="251"/>
      <c r="AR1556" s="251"/>
      <c r="AS1556" s="251"/>
      <c r="AT1556" s="251"/>
      <c r="AU1556" s="251"/>
    </row>
    <row r="1557" spans="3:64" ht="12.95" customHeight="1" x14ac:dyDescent="0.2">
      <c r="C1557" s="207"/>
      <c r="D1557" s="207"/>
      <c r="AA1557" s="251"/>
      <c r="AB1557" s="251"/>
      <c r="AC1557" s="251"/>
      <c r="AD1557" s="251"/>
      <c r="AE1557" s="251"/>
      <c r="AF1557" s="288"/>
      <c r="AG1557" s="289"/>
      <c r="AN1557" s="251"/>
      <c r="AO1557" s="251"/>
      <c r="AP1557" s="251"/>
      <c r="AQ1557" s="251"/>
      <c r="AR1557" s="251"/>
      <c r="AS1557" s="251"/>
      <c r="AT1557" s="251"/>
      <c r="AU1557" s="251"/>
      <c r="AV1557" s="251"/>
      <c r="AW1557" s="251"/>
      <c r="AX1557" s="251"/>
      <c r="AY1557" s="251"/>
      <c r="AZ1557" s="251"/>
      <c r="BA1557" s="251"/>
      <c r="BB1557" s="251"/>
      <c r="BC1557" s="251"/>
      <c r="BD1557" s="251"/>
      <c r="BE1557" s="251"/>
      <c r="BF1557" s="251"/>
      <c r="BG1557" s="251"/>
      <c r="BH1557" s="251"/>
      <c r="BI1557" s="251"/>
      <c r="BJ1557" s="251"/>
      <c r="BK1557" s="251"/>
      <c r="BL1557" s="251"/>
    </row>
    <row r="1558" spans="3:64" ht="12.95" customHeight="1" x14ac:dyDescent="0.2">
      <c r="C1558" s="207"/>
      <c r="D1558" s="207"/>
      <c r="AA1558" s="251"/>
      <c r="AB1558" s="251"/>
      <c r="AC1558" s="251"/>
      <c r="AD1558" s="251"/>
      <c r="AE1558" s="251"/>
      <c r="AF1558" s="288"/>
      <c r="AG1558" s="289"/>
      <c r="AN1558" s="251"/>
      <c r="AO1558" s="251"/>
      <c r="AP1558" s="251"/>
      <c r="AQ1558" s="251"/>
      <c r="AR1558" s="251"/>
      <c r="AS1558" s="251"/>
      <c r="AT1558" s="251"/>
      <c r="AU1558" s="251"/>
      <c r="AV1558" s="251"/>
      <c r="AX1558" s="251"/>
      <c r="AY1558" s="251"/>
      <c r="AZ1558" s="251"/>
      <c r="BA1558" s="251"/>
      <c r="BB1558" s="251"/>
      <c r="BC1558" s="251"/>
      <c r="BD1558" s="251"/>
      <c r="BE1558" s="251"/>
      <c r="BF1558" s="251"/>
      <c r="BG1558" s="251"/>
      <c r="BH1558" s="251"/>
      <c r="BI1558" s="251"/>
      <c r="BJ1558" s="251"/>
      <c r="BK1558" s="251"/>
      <c r="BL1558" s="251"/>
    </row>
    <row r="1559" spans="3:64" ht="12.95" customHeight="1" x14ac:dyDescent="0.2">
      <c r="C1559" s="207"/>
      <c r="D1559" s="207"/>
      <c r="AA1559" s="251"/>
      <c r="AB1559" s="251"/>
      <c r="AC1559" s="251"/>
      <c r="AD1559" s="251"/>
      <c r="AE1559" s="251"/>
      <c r="AF1559" s="288"/>
      <c r="AG1559" s="289"/>
      <c r="AN1559" s="251"/>
      <c r="AO1559" s="251"/>
      <c r="AP1559" s="251"/>
      <c r="AQ1559" s="251"/>
      <c r="AR1559" s="251"/>
      <c r="AS1559" s="251"/>
      <c r="AT1559" s="251"/>
      <c r="AU1559" s="251"/>
      <c r="AV1559" s="251"/>
      <c r="AX1559" s="251"/>
    </row>
    <row r="1560" spans="3:64" ht="12.95" customHeight="1" x14ac:dyDescent="0.2">
      <c r="C1560" s="207"/>
      <c r="D1560" s="207"/>
      <c r="AA1560" s="251"/>
      <c r="AB1560" s="251"/>
      <c r="AC1560" s="251"/>
      <c r="AD1560" s="251"/>
      <c r="AE1560" s="251"/>
      <c r="AF1560" s="288"/>
      <c r="AG1560" s="289"/>
      <c r="AN1560" s="251"/>
      <c r="AO1560" s="251"/>
      <c r="AP1560" s="251"/>
      <c r="AQ1560" s="251"/>
      <c r="AR1560" s="251"/>
      <c r="AS1560" s="251"/>
      <c r="AT1560" s="251"/>
      <c r="AU1560" s="251"/>
    </row>
    <row r="1561" spans="3:64" ht="12.95" customHeight="1" x14ac:dyDescent="0.2">
      <c r="C1561" s="207"/>
      <c r="D1561" s="207"/>
      <c r="AA1561" s="251"/>
      <c r="AB1561" s="251"/>
      <c r="AC1561" s="251"/>
      <c r="AD1561" s="251"/>
      <c r="AE1561" s="251"/>
      <c r="AF1561" s="288"/>
      <c r="AG1561" s="289"/>
      <c r="AN1561" s="251"/>
      <c r="AO1561" s="251"/>
      <c r="AP1561" s="251"/>
      <c r="AQ1561" s="251"/>
      <c r="AR1561" s="251"/>
      <c r="AS1561" s="251"/>
      <c r="AT1561" s="251"/>
      <c r="AU1561" s="251"/>
      <c r="AV1561" s="251"/>
    </row>
    <row r="1562" spans="3:64" ht="12.95" customHeight="1" x14ac:dyDescent="0.2">
      <c r="C1562" s="207"/>
      <c r="D1562" s="207"/>
      <c r="AA1562" s="251"/>
      <c r="AB1562" s="251"/>
      <c r="AC1562" s="251"/>
      <c r="AD1562" s="251"/>
      <c r="AE1562" s="251"/>
      <c r="AF1562" s="288"/>
      <c r="AG1562" s="289"/>
      <c r="AN1562" s="251"/>
      <c r="AO1562" s="251"/>
      <c r="AP1562" s="251"/>
      <c r="AQ1562" s="251"/>
      <c r="AR1562" s="251"/>
      <c r="AS1562" s="251"/>
      <c r="AT1562" s="251"/>
      <c r="AU1562" s="251"/>
      <c r="AV1562" s="251"/>
    </row>
    <row r="1563" spans="3:64" ht="12.95" customHeight="1" x14ac:dyDescent="0.2">
      <c r="C1563" s="207"/>
      <c r="D1563" s="207"/>
      <c r="AA1563" s="251"/>
      <c r="AB1563" s="251"/>
      <c r="AC1563" s="251"/>
      <c r="AD1563" s="251"/>
      <c r="AE1563" s="251"/>
      <c r="AF1563" s="288"/>
      <c r="AG1563" s="289"/>
      <c r="AN1563" s="251"/>
      <c r="AO1563" s="251"/>
      <c r="AP1563" s="251"/>
      <c r="AQ1563" s="251"/>
      <c r="AR1563" s="251"/>
      <c r="AS1563" s="251"/>
      <c r="AT1563" s="251"/>
      <c r="AU1563" s="251"/>
      <c r="AV1563" s="251"/>
      <c r="AX1563" s="251"/>
    </row>
    <row r="1564" spans="3:64" ht="12.95" customHeight="1" x14ac:dyDescent="0.2">
      <c r="C1564" s="207"/>
      <c r="D1564" s="207"/>
      <c r="AA1564" s="251"/>
      <c r="AB1564" s="251"/>
      <c r="AC1564" s="251"/>
      <c r="AD1564" s="251"/>
      <c r="AE1564" s="251"/>
      <c r="AF1564" s="288"/>
      <c r="AG1564" s="289"/>
      <c r="AN1564" s="251"/>
      <c r="AO1564" s="251"/>
      <c r="AP1564" s="251"/>
      <c r="AQ1564" s="251"/>
      <c r="AR1564" s="251"/>
      <c r="AS1564" s="251"/>
      <c r="AT1564" s="251"/>
      <c r="AU1564" s="251"/>
      <c r="AV1564" s="251"/>
      <c r="AX1564" s="251"/>
      <c r="AY1564" s="251"/>
      <c r="AZ1564" s="251"/>
      <c r="BA1564" s="251"/>
      <c r="BB1564" s="251"/>
      <c r="BC1564" s="251"/>
      <c r="BD1564" s="251"/>
      <c r="BE1564" s="251"/>
      <c r="BF1564" s="251"/>
      <c r="BG1564" s="251"/>
      <c r="BH1564" s="251"/>
      <c r="BI1564" s="251"/>
      <c r="BJ1564" s="251"/>
      <c r="BK1564" s="251"/>
      <c r="BL1564" s="251"/>
    </row>
    <row r="1565" spans="3:64" ht="12.95" customHeight="1" x14ac:dyDescent="0.2">
      <c r="C1565" s="207"/>
      <c r="D1565" s="207"/>
      <c r="AA1565" s="251"/>
      <c r="AB1565" s="251"/>
      <c r="AC1565" s="251"/>
      <c r="AD1565" s="251"/>
      <c r="AE1565" s="251"/>
      <c r="AF1565" s="288"/>
      <c r="AG1565" s="289"/>
      <c r="AN1565" s="251"/>
      <c r="AO1565" s="251"/>
      <c r="AP1565" s="251"/>
      <c r="AQ1565" s="251"/>
      <c r="AR1565" s="251"/>
      <c r="AS1565" s="251"/>
      <c r="AT1565" s="251"/>
      <c r="AU1565" s="251"/>
      <c r="AV1565" s="251"/>
    </row>
    <row r="1566" spans="3:64" ht="12.95" customHeight="1" x14ac:dyDescent="0.2">
      <c r="C1566" s="207"/>
      <c r="D1566" s="207"/>
      <c r="AA1566" s="251"/>
      <c r="AB1566" s="251"/>
      <c r="AC1566" s="251"/>
      <c r="AD1566" s="251"/>
      <c r="AE1566" s="251"/>
      <c r="AF1566" s="288"/>
      <c r="AG1566" s="289"/>
      <c r="AN1566" s="251"/>
      <c r="AO1566" s="251"/>
      <c r="AP1566" s="251"/>
      <c r="AQ1566" s="251"/>
      <c r="AR1566" s="251"/>
      <c r="AS1566" s="251"/>
      <c r="AT1566" s="251"/>
      <c r="AU1566" s="251"/>
      <c r="AV1566" s="251"/>
    </row>
    <row r="1567" spans="3:64" ht="12.95" customHeight="1" x14ac:dyDescent="0.2">
      <c r="C1567" s="207"/>
      <c r="D1567" s="207"/>
      <c r="AA1567" s="251"/>
      <c r="AB1567" s="251"/>
      <c r="AC1567" s="251"/>
      <c r="AD1567" s="251"/>
      <c r="AE1567" s="251"/>
      <c r="AF1567" s="288"/>
      <c r="AG1567" s="289"/>
      <c r="AN1567" s="251"/>
      <c r="AO1567" s="251"/>
      <c r="AP1567" s="251"/>
      <c r="AQ1567" s="251"/>
      <c r="AR1567" s="251"/>
      <c r="AS1567" s="251"/>
      <c r="AT1567" s="251"/>
      <c r="AU1567" s="251"/>
      <c r="AV1567" s="251"/>
    </row>
    <row r="1568" spans="3:64" ht="12.95" customHeight="1" x14ac:dyDescent="0.2">
      <c r="C1568" s="207"/>
      <c r="D1568" s="207"/>
      <c r="AA1568" s="251"/>
      <c r="AB1568" s="251"/>
      <c r="AC1568" s="251"/>
      <c r="AD1568" s="251"/>
      <c r="AE1568" s="251"/>
      <c r="AF1568" s="288"/>
      <c r="AG1568" s="289"/>
      <c r="AN1568" s="251"/>
      <c r="AO1568" s="251"/>
      <c r="AP1568" s="251"/>
      <c r="AQ1568" s="251"/>
      <c r="AR1568" s="251"/>
      <c r="AS1568" s="251"/>
      <c r="AT1568" s="251"/>
      <c r="AU1568" s="251"/>
      <c r="AV1568" s="251"/>
      <c r="AX1568" s="251"/>
    </row>
    <row r="1569" spans="3:64" ht="12.95" customHeight="1" x14ac:dyDescent="0.2">
      <c r="C1569" s="207"/>
      <c r="D1569" s="207"/>
      <c r="AA1569" s="251"/>
      <c r="AB1569" s="251"/>
      <c r="AC1569" s="251"/>
      <c r="AD1569" s="251"/>
      <c r="AE1569" s="251"/>
      <c r="AF1569" s="288"/>
      <c r="AG1569" s="289"/>
      <c r="AN1569" s="251"/>
      <c r="AO1569" s="251"/>
      <c r="AP1569" s="251"/>
      <c r="AQ1569" s="251"/>
      <c r="AR1569" s="251"/>
      <c r="AS1569" s="251"/>
      <c r="AT1569" s="251"/>
      <c r="AU1569" s="251"/>
      <c r="AV1569" s="251"/>
      <c r="AX1569" s="251"/>
      <c r="AY1569" s="251"/>
      <c r="AZ1569" s="251"/>
      <c r="BA1569" s="251"/>
      <c r="BB1569" s="251"/>
      <c r="BC1569" s="251"/>
      <c r="BD1569" s="251"/>
      <c r="BE1569" s="251"/>
      <c r="BF1569" s="251"/>
      <c r="BG1569" s="251"/>
      <c r="BH1569" s="251"/>
      <c r="BI1569" s="251"/>
      <c r="BJ1569" s="251"/>
      <c r="BK1569" s="251"/>
      <c r="BL1569" s="251"/>
    </row>
    <row r="1570" spans="3:64" ht="12.95" customHeight="1" x14ac:dyDescent="0.2">
      <c r="C1570" s="207"/>
      <c r="D1570" s="207"/>
      <c r="AA1570" s="251"/>
      <c r="AB1570" s="251"/>
      <c r="AC1570" s="251"/>
      <c r="AD1570" s="251"/>
      <c r="AE1570" s="251"/>
      <c r="AF1570" s="288"/>
      <c r="AG1570" s="289"/>
      <c r="AN1570" s="251"/>
      <c r="AO1570" s="251"/>
      <c r="AP1570" s="251"/>
      <c r="AQ1570" s="251"/>
      <c r="AR1570" s="251"/>
      <c r="AS1570" s="251"/>
      <c r="AT1570" s="251"/>
      <c r="AU1570" s="251"/>
    </row>
    <row r="1571" spans="3:64" ht="12.95" customHeight="1" x14ac:dyDescent="0.2">
      <c r="C1571" s="207"/>
      <c r="D1571" s="207"/>
      <c r="AA1571" s="251"/>
      <c r="AB1571" s="251"/>
      <c r="AC1571" s="251"/>
      <c r="AD1571" s="251"/>
      <c r="AE1571" s="251"/>
      <c r="AF1571" s="288"/>
      <c r="AG1571" s="289"/>
      <c r="AN1571" s="251"/>
      <c r="AO1571" s="251"/>
      <c r="AP1571" s="251"/>
      <c r="AQ1571" s="251"/>
      <c r="AR1571" s="251"/>
      <c r="AS1571" s="251"/>
      <c r="AT1571" s="251"/>
      <c r="AU1571" s="251"/>
      <c r="AV1571" s="251"/>
    </row>
    <row r="1572" spans="3:64" ht="12.95" customHeight="1" x14ac:dyDescent="0.2">
      <c r="C1572" s="207"/>
      <c r="D1572" s="207"/>
      <c r="AA1572" s="251"/>
      <c r="AB1572" s="251"/>
      <c r="AC1572" s="251"/>
      <c r="AD1572" s="251"/>
      <c r="AE1572" s="251"/>
      <c r="AF1572" s="288"/>
      <c r="AG1572" s="289"/>
      <c r="AN1572" s="251"/>
      <c r="AO1572" s="251"/>
      <c r="AP1572" s="251"/>
      <c r="AQ1572" s="251"/>
      <c r="AR1572" s="251"/>
      <c r="AS1572" s="251"/>
      <c r="AT1572" s="251"/>
      <c r="AU1572" s="251"/>
      <c r="AV1572" s="251"/>
    </row>
    <row r="1573" spans="3:64" ht="12.95" customHeight="1" x14ac:dyDescent="0.2">
      <c r="C1573" s="207"/>
      <c r="D1573" s="207"/>
      <c r="AA1573" s="251"/>
      <c r="AB1573" s="251"/>
      <c r="AC1573" s="251"/>
      <c r="AD1573" s="251"/>
      <c r="AE1573" s="251"/>
      <c r="AF1573" s="288"/>
      <c r="AG1573" s="289"/>
      <c r="AN1573" s="251"/>
      <c r="AO1573" s="251"/>
      <c r="AP1573" s="251"/>
      <c r="AQ1573" s="251"/>
      <c r="AR1573" s="251"/>
      <c r="AS1573" s="251"/>
      <c r="AT1573" s="251"/>
      <c r="AU1573" s="251"/>
      <c r="AV1573" s="251"/>
      <c r="AX1573" s="251"/>
    </row>
    <row r="1574" spans="3:64" ht="12.95" customHeight="1" x14ac:dyDescent="0.2">
      <c r="C1574" s="207"/>
      <c r="D1574" s="207"/>
      <c r="AA1574" s="251"/>
      <c r="AB1574" s="251"/>
      <c r="AC1574" s="251"/>
      <c r="AD1574" s="251"/>
      <c r="AE1574" s="251"/>
      <c r="AF1574" s="288"/>
      <c r="AG1574" s="289"/>
      <c r="AN1574" s="251"/>
      <c r="AO1574" s="251"/>
      <c r="AP1574" s="251"/>
      <c r="AQ1574" s="251"/>
      <c r="AR1574" s="251"/>
      <c r="AS1574" s="251"/>
      <c r="AT1574" s="251"/>
      <c r="AU1574" s="251"/>
      <c r="AV1574" s="251"/>
    </row>
    <row r="1575" spans="3:64" ht="12.95" customHeight="1" x14ac:dyDescent="0.2">
      <c r="C1575" s="207"/>
      <c r="D1575" s="207"/>
      <c r="AA1575" s="251"/>
      <c r="AB1575" s="251"/>
      <c r="AC1575" s="251"/>
      <c r="AD1575" s="251"/>
      <c r="AE1575" s="251"/>
      <c r="AF1575" s="288"/>
      <c r="AG1575" s="289"/>
      <c r="AN1575" s="251"/>
      <c r="AO1575" s="251"/>
      <c r="AP1575" s="251"/>
      <c r="AQ1575" s="251"/>
      <c r="AR1575" s="251"/>
      <c r="AS1575" s="251"/>
      <c r="AT1575" s="251"/>
      <c r="AU1575" s="251"/>
    </row>
    <row r="1576" spans="3:64" ht="12.95" customHeight="1" x14ac:dyDescent="0.2">
      <c r="C1576" s="207"/>
      <c r="D1576" s="207"/>
      <c r="AA1576" s="251"/>
      <c r="AB1576" s="251"/>
      <c r="AC1576" s="251"/>
      <c r="AD1576" s="251"/>
      <c r="AE1576" s="251"/>
      <c r="AF1576" s="288"/>
      <c r="AG1576" s="289"/>
      <c r="AN1576" s="251"/>
      <c r="AO1576" s="251"/>
      <c r="AP1576" s="251"/>
      <c r="AQ1576" s="251"/>
      <c r="AR1576" s="251"/>
      <c r="AS1576" s="251"/>
      <c r="AT1576" s="251"/>
      <c r="AU1576" s="251"/>
    </row>
    <row r="1577" spans="3:64" ht="12.95" customHeight="1" x14ac:dyDescent="0.2">
      <c r="C1577" s="207"/>
      <c r="D1577" s="207"/>
      <c r="AA1577" s="251"/>
      <c r="AB1577" s="251"/>
      <c r="AC1577" s="251"/>
      <c r="AD1577" s="251"/>
      <c r="AE1577" s="251"/>
      <c r="AF1577" s="288"/>
      <c r="AG1577" s="289"/>
      <c r="AN1577" s="251"/>
      <c r="AO1577" s="251"/>
      <c r="AP1577" s="251"/>
      <c r="AQ1577" s="251"/>
      <c r="AR1577" s="251"/>
      <c r="AS1577" s="251"/>
      <c r="AT1577" s="251"/>
      <c r="AU1577" s="251"/>
      <c r="AV1577" s="251"/>
      <c r="AW1577" s="251"/>
      <c r="AX1577" s="251"/>
      <c r="AY1577" s="251"/>
      <c r="AZ1577" s="251"/>
      <c r="BA1577" s="251"/>
      <c r="BB1577" s="251"/>
      <c r="BC1577" s="251"/>
      <c r="BD1577" s="251"/>
      <c r="BE1577" s="251"/>
      <c r="BF1577" s="251"/>
      <c r="BG1577" s="251"/>
      <c r="BH1577" s="251"/>
      <c r="BI1577" s="251"/>
      <c r="BJ1577" s="251"/>
      <c r="BK1577" s="251"/>
      <c r="BL1577" s="251"/>
    </row>
    <row r="1578" spans="3:64" ht="12.95" customHeight="1" x14ac:dyDescent="0.2">
      <c r="C1578" s="207"/>
      <c r="D1578" s="207"/>
      <c r="AA1578" s="251"/>
      <c r="AB1578" s="251"/>
      <c r="AC1578" s="251"/>
      <c r="AD1578" s="251"/>
      <c r="AE1578" s="251"/>
      <c r="AF1578" s="288"/>
      <c r="AG1578" s="289"/>
      <c r="AN1578" s="251"/>
      <c r="AO1578" s="251"/>
      <c r="AP1578" s="251"/>
      <c r="AQ1578" s="251"/>
      <c r="AR1578" s="251"/>
      <c r="AS1578" s="251"/>
      <c r="AT1578" s="251"/>
      <c r="AU1578" s="251"/>
    </row>
    <row r="1579" spans="3:64" ht="12.95" customHeight="1" x14ac:dyDescent="0.2">
      <c r="C1579" s="207"/>
      <c r="D1579" s="207"/>
      <c r="AA1579" s="251"/>
      <c r="AB1579" s="251"/>
      <c r="AC1579" s="251"/>
      <c r="AD1579" s="251"/>
      <c r="AE1579" s="251"/>
      <c r="AF1579" s="288"/>
      <c r="AG1579" s="289"/>
      <c r="AN1579" s="251"/>
      <c r="AO1579" s="251"/>
      <c r="AP1579" s="251"/>
      <c r="AQ1579" s="251"/>
      <c r="AR1579" s="251"/>
      <c r="AS1579" s="251"/>
      <c r="AT1579" s="251"/>
      <c r="AU1579" s="251"/>
      <c r="AV1579" s="251"/>
      <c r="AW1579" s="251"/>
      <c r="AX1579" s="251"/>
      <c r="AY1579" s="251"/>
      <c r="AZ1579" s="251"/>
      <c r="BA1579" s="251"/>
      <c r="BB1579" s="251"/>
      <c r="BC1579" s="251"/>
      <c r="BD1579" s="251"/>
      <c r="BE1579" s="251"/>
      <c r="BF1579" s="251"/>
      <c r="BG1579" s="251"/>
      <c r="BH1579" s="251"/>
      <c r="BI1579" s="251"/>
      <c r="BJ1579" s="251"/>
      <c r="BK1579" s="251"/>
      <c r="BL1579" s="251"/>
    </row>
    <row r="1580" spans="3:64" ht="12.95" customHeight="1" x14ac:dyDescent="0.2">
      <c r="C1580" s="207"/>
      <c r="D1580" s="207"/>
      <c r="AA1580" s="251"/>
      <c r="AB1580" s="251"/>
      <c r="AC1580" s="251"/>
      <c r="AD1580" s="251"/>
      <c r="AE1580" s="251"/>
      <c r="AF1580" s="288"/>
      <c r="AG1580" s="289"/>
      <c r="AN1580" s="251"/>
      <c r="AO1580" s="251"/>
      <c r="AP1580" s="251"/>
      <c r="AQ1580" s="251"/>
      <c r="AR1580" s="251"/>
      <c r="AS1580" s="251"/>
      <c r="AT1580" s="251"/>
      <c r="AU1580" s="251"/>
      <c r="AV1580" s="251"/>
      <c r="AX1580" s="251"/>
      <c r="AY1580" s="251"/>
      <c r="AZ1580" s="251"/>
      <c r="BA1580" s="251"/>
      <c r="BB1580" s="251"/>
      <c r="BC1580" s="251"/>
      <c r="BD1580" s="251"/>
      <c r="BE1580" s="251"/>
      <c r="BF1580" s="251"/>
      <c r="BG1580" s="251"/>
      <c r="BH1580" s="251"/>
      <c r="BI1580" s="251"/>
      <c r="BJ1580" s="251"/>
      <c r="BK1580" s="251"/>
      <c r="BL1580" s="251"/>
    </row>
    <row r="1581" spans="3:64" ht="12.95" customHeight="1" x14ac:dyDescent="0.2">
      <c r="C1581" s="207"/>
      <c r="D1581" s="207"/>
      <c r="AA1581" s="251"/>
      <c r="AB1581" s="251"/>
      <c r="AC1581" s="251"/>
      <c r="AD1581" s="251"/>
      <c r="AE1581" s="251"/>
      <c r="AF1581" s="288"/>
      <c r="AG1581" s="289"/>
      <c r="AN1581" s="251"/>
      <c r="AO1581" s="251"/>
      <c r="AP1581" s="251"/>
      <c r="AQ1581" s="251"/>
      <c r="AR1581" s="251"/>
      <c r="AS1581" s="251"/>
      <c r="AT1581" s="251"/>
      <c r="AU1581" s="251"/>
      <c r="AV1581" s="251"/>
      <c r="AW1581" s="251"/>
      <c r="AX1581" s="251"/>
      <c r="AY1581" s="251"/>
      <c r="AZ1581" s="251"/>
      <c r="BA1581" s="251"/>
      <c r="BB1581" s="251"/>
      <c r="BC1581" s="251"/>
      <c r="BD1581" s="251"/>
      <c r="BE1581" s="251"/>
      <c r="BF1581" s="251"/>
      <c r="BG1581" s="251"/>
      <c r="BH1581" s="251"/>
      <c r="BI1581" s="251"/>
      <c r="BJ1581" s="251"/>
      <c r="BK1581" s="251"/>
      <c r="BL1581" s="251"/>
    </row>
    <row r="1582" spans="3:64" ht="12.95" customHeight="1" x14ac:dyDescent="0.2">
      <c r="C1582" s="207"/>
      <c r="D1582" s="207"/>
      <c r="AA1582" s="251"/>
      <c r="AB1582" s="251"/>
      <c r="AC1582" s="251"/>
      <c r="AD1582" s="251"/>
      <c r="AE1582" s="251"/>
      <c r="AF1582" s="288"/>
      <c r="AG1582" s="289"/>
      <c r="AN1582" s="251"/>
      <c r="AO1582" s="251"/>
      <c r="AP1582" s="251"/>
      <c r="AQ1582" s="251"/>
      <c r="AR1582" s="251"/>
      <c r="AS1582" s="251"/>
      <c r="AT1582" s="251"/>
      <c r="AU1582" s="251"/>
      <c r="AV1582" s="251"/>
      <c r="AX1582" s="251"/>
      <c r="AY1582" s="251"/>
      <c r="AZ1582" s="251"/>
      <c r="BA1582" s="251"/>
      <c r="BB1582" s="251"/>
      <c r="BC1582" s="251"/>
      <c r="BD1582" s="251"/>
      <c r="BE1582" s="251"/>
      <c r="BF1582" s="251"/>
      <c r="BG1582" s="251"/>
      <c r="BH1582" s="251"/>
      <c r="BI1582" s="251"/>
      <c r="BJ1582" s="251"/>
      <c r="BK1582" s="251"/>
      <c r="BL1582" s="251"/>
    </row>
    <row r="1583" spans="3:64" ht="12.95" customHeight="1" x14ac:dyDescent="0.2">
      <c r="C1583" s="207"/>
      <c r="D1583" s="207"/>
      <c r="AA1583" s="251"/>
      <c r="AB1583" s="251"/>
      <c r="AC1583" s="251"/>
      <c r="AD1583" s="251"/>
      <c r="AE1583" s="251"/>
      <c r="AF1583" s="288"/>
      <c r="AG1583" s="289"/>
      <c r="AN1583" s="251"/>
      <c r="AO1583" s="251"/>
      <c r="AP1583" s="251"/>
      <c r="AQ1583" s="251"/>
      <c r="AR1583" s="251"/>
      <c r="AS1583" s="251"/>
      <c r="AT1583" s="251"/>
      <c r="AU1583" s="251"/>
      <c r="AV1583" s="251"/>
      <c r="AW1583" s="251"/>
      <c r="AX1583" s="251"/>
      <c r="AY1583" s="251"/>
      <c r="AZ1583" s="251"/>
      <c r="BA1583" s="251"/>
      <c r="BB1583" s="251"/>
      <c r="BC1583" s="251"/>
      <c r="BD1583" s="251"/>
      <c r="BE1583" s="251"/>
      <c r="BF1583" s="251"/>
      <c r="BG1583" s="251"/>
      <c r="BH1583" s="251"/>
      <c r="BI1583" s="251"/>
      <c r="BJ1583" s="251"/>
      <c r="BK1583" s="251"/>
      <c r="BL1583" s="251"/>
    </row>
    <row r="1584" spans="3:64" ht="12.95" customHeight="1" x14ac:dyDescent="0.2">
      <c r="C1584" s="207"/>
      <c r="D1584" s="207"/>
      <c r="AA1584" s="251"/>
      <c r="AB1584" s="251"/>
      <c r="AC1584" s="251"/>
      <c r="AD1584" s="251"/>
      <c r="AE1584" s="251"/>
      <c r="AF1584" s="288"/>
      <c r="AG1584" s="289"/>
      <c r="AN1584" s="251"/>
      <c r="AO1584" s="251"/>
      <c r="AP1584" s="251"/>
      <c r="AQ1584" s="251"/>
      <c r="AR1584" s="251"/>
      <c r="AS1584" s="251"/>
      <c r="AT1584" s="251"/>
      <c r="AU1584" s="251"/>
      <c r="AV1584" s="251"/>
      <c r="AX1584" s="251"/>
    </row>
    <row r="1585" spans="3:64" ht="12.95" customHeight="1" x14ac:dyDescent="0.2">
      <c r="C1585" s="207"/>
      <c r="D1585" s="207"/>
      <c r="AA1585" s="251"/>
      <c r="AB1585" s="251"/>
      <c r="AC1585" s="251"/>
      <c r="AD1585" s="251"/>
      <c r="AE1585" s="251"/>
      <c r="AF1585" s="288"/>
      <c r="AG1585" s="289"/>
      <c r="AN1585" s="251"/>
      <c r="AO1585" s="251"/>
      <c r="AP1585" s="251"/>
      <c r="AQ1585" s="251"/>
      <c r="AR1585" s="251"/>
      <c r="AS1585" s="251"/>
      <c r="AT1585" s="251"/>
      <c r="AU1585" s="251"/>
      <c r="AV1585" s="251"/>
      <c r="AW1585" s="251"/>
      <c r="AX1585" s="251"/>
      <c r="AY1585" s="251"/>
      <c r="AZ1585" s="251"/>
      <c r="BA1585" s="251"/>
      <c r="BB1585" s="251"/>
      <c r="BC1585" s="251"/>
      <c r="BD1585" s="251"/>
      <c r="BE1585" s="251"/>
      <c r="BF1585" s="251"/>
      <c r="BG1585" s="251"/>
      <c r="BH1585" s="251"/>
      <c r="BI1585" s="251"/>
      <c r="BJ1585" s="251"/>
      <c r="BK1585" s="251"/>
      <c r="BL1585" s="251"/>
    </row>
    <row r="1586" spans="3:64" ht="12.95" customHeight="1" x14ac:dyDescent="0.2">
      <c r="C1586" s="207"/>
      <c r="D1586" s="207"/>
      <c r="AA1586" s="251"/>
      <c r="AB1586" s="251"/>
      <c r="AC1586" s="251"/>
      <c r="AD1586" s="251"/>
      <c r="AE1586" s="251"/>
      <c r="AF1586" s="288"/>
      <c r="AG1586" s="289"/>
      <c r="AN1586" s="251"/>
      <c r="AO1586" s="251"/>
      <c r="AP1586" s="251"/>
      <c r="AQ1586" s="251"/>
      <c r="AR1586" s="251"/>
      <c r="AS1586" s="251"/>
      <c r="AT1586" s="251"/>
      <c r="AU1586" s="251"/>
      <c r="AV1586" s="251"/>
      <c r="AX1586" s="251"/>
    </row>
    <row r="1587" spans="3:64" ht="12.95" customHeight="1" x14ac:dyDescent="0.2">
      <c r="C1587" s="207"/>
      <c r="D1587" s="207"/>
      <c r="AA1587" s="251"/>
      <c r="AB1587" s="251"/>
      <c r="AC1587" s="251"/>
      <c r="AD1587" s="251"/>
      <c r="AE1587" s="251"/>
      <c r="AF1587" s="288"/>
      <c r="AG1587" s="289"/>
      <c r="AN1587" s="251"/>
      <c r="AO1587" s="251"/>
      <c r="AP1587" s="251"/>
      <c r="AQ1587" s="251"/>
      <c r="AR1587" s="251"/>
      <c r="AS1587" s="251"/>
      <c r="AT1587" s="251"/>
      <c r="AU1587" s="251"/>
      <c r="AV1587" s="251"/>
      <c r="AW1587" s="251"/>
      <c r="AX1587" s="251"/>
      <c r="AY1587" s="251"/>
      <c r="AZ1587" s="251"/>
      <c r="BA1587" s="251"/>
      <c r="BB1587" s="251"/>
      <c r="BC1587" s="251"/>
      <c r="BD1587" s="251"/>
      <c r="BE1587" s="251"/>
      <c r="BF1587" s="251"/>
      <c r="BG1587" s="251"/>
      <c r="BH1587" s="251"/>
      <c r="BI1587" s="251"/>
      <c r="BJ1587" s="251"/>
      <c r="BK1587" s="251"/>
      <c r="BL1587" s="251"/>
    </row>
    <row r="1588" spans="3:64" ht="12.95" customHeight="1" x14ac:dyDescent="0.2">
      <c r="C1588" s="207"/>
      <c r="D1588" s="207"/>
      <c r="AA1588" s="251"/>
      <c r="AB1588" s="251"/>
      <c r="AC1588" s="251"/>
      <c r="AD1588" s="251"/>
      <c r="AE1588" s="251"/>
      <c r="AF1588" s="288"/>
      <c r="AG1588" s="289"/>
      <c r="AN1588" s="251"/>
      <c r="AO1588" s="251"/>
      <c r="AP1588" s="251"/>
      <c r="AQ1588" s="251"/>
      <c r="AR1588" s="251"/>
      <c r="AS1588" s="251"/>
      <c r="AT1588" s="251"/>
      <c r="AU1588" s="251"/>
      <c r="AV1588" s="251"/>
      <c r="AW1588" s="251"/>
      <c r="AX1588" s="251"/>
      <c r="AY1588" s="251"/>
      <c r="AZ1588" s="251"/>
      <c r="BA1588" s="251"/>
      <c r="BB1588" s="251"/>
      <c r="BC1588" s="251"/>
      <c r="BD1588" s="251"/>
      <c r="BE1588" s="251"/>
      <c r="BF1588" s="251"/>
      <c r="BG1588" s="251"/>
      <c r="BH1588" s="251"/>
      <c r="BI1588" s="251"/>
      <c r="BJ1588" s="251"/>
      <c r="BK1588" s="251"/>
      <c r="BL1588" s="251"/>
    </row>
    <row r="1589" spans="3:64" ht="12.95" customHeight="1" x14ac:dyDescent="0.2">
      <c r="C1589" s="207"/>
      <c r="D1589" s="207"/>
      <c r="AA1589" s="251"/>
      <c r="AB1589" s="251"/>
      <c r="AC1589" s="251"/>
      <c r="AD1589" s="251"/>
      <c r="AE1589" s="251"/>
      <c r="AF1589" s="288"/>
      <c r="AG1589" s="289"/>
      <c r="AN1589" s="251"/>
      <c r="AO1589" s="251"/>
      <c r="AP1589" s="251"/>
      <c r="AQ1589" s="251"/>
      <c r="AR1589" s="251"/>
      <c r="AS1589" s="251"/>
      <c r="AT1589" s="251"/>
      <c r="AU1589" s="251"/>
      <c r="AV1589" s="251"/>
      <c r="AW1589" s="251"/>
      <c r="AX1589" s="251"/>
      <c r="AY1589" s="251"/>
      <c r="AZ1589" s="251"/>
      <c r="BA1589" s="251"/>
      <c r="BB1589" s="251"/>
      <c r="BC1589" s="251"/>
      <c r="BD1589" s="251"/>
      <c r="BE1589" s="251"/>
      <c r="BF1589" s="251"/>
      <c r="BG1589" s="251"/>
      <c r="BH1589" s="251"/>
      <c r="BI1589" s="251"/>
      <c r="BJ1589" s="251"/>
      <c r="BK1589" s="251"/>
      <c r="BL1589" s="251"/>
    </row>
    <row r="1590" spans="3:64" ht="12.95" customHeight="1" x14ac:dyDescent="0.2">
      <c r="C1590" s="207"/>
      <c r="D1590" s="207"/>
      <c r="AA1590" s="251"/>
      <c r="AB1590" s="251"/>
      <c r="AC1590" s="251"/>
      <c r="AD1590" s="251"/>
      <c r="AE1590" s="251"/>
      <c r="AF1590" s="288"/>
      <c r="AG1590" s="289"/>
      <c r="AN1590" s="251"/>
      <c r="AO1590" s="251"/>
      <c r="AP1590" s="251"/>
      <c r="AQ1590" s="251"/>
      <c r="AR1590" s="251"/>
      <c r="AS1590" s="251"/>
      <c r="AT1590" s="251"/>
      <c r="AU1590" s="251"/>
      <c r="AV1590" s="251"/>
      <c r="AW1590" s="251"/>
      <c r="AX1590" s="251"/>
      <c r="AY1590" s="251"/>
      <c r="AZ1590" s="251"/>
      <c r="BA1590" s="251"/>
      <c r="BB1590" s="251"/>
      <c r="BC1590" s="251"/>
      <c r="BD1590" s="251"/>
      <c r="BE1590" s="251"/>
      <c r="BF1590" s="251"/>
      <c r="BG1590" s="251"/>
      <c r="BH1590" s="251"/>
      <c r="BI1590" s="251"/>
      <c r="BJ1590" s="251"/>
      <c r="BK1590" s="251"/>
      <c r="BL1590" s="251"/>
    </row>
    <row r="1591" spans="3:64" ht="12.95" customHeight="1" x14ac:dyDescent="0.2">
      <c r="C1591" s="207"/>
      <c r="D1591" s="207"/>
      <c r="AA1591" s="251"/>
      <c r="AB1591" s="251"/>
      <c r="AC1591" s="251"/>
      <c r="AD1591" s="251"/>
      <c r="AE1591" s="251"/>
      <c r="AF1591" s="288"/>
      <c r="AG1591" s="289"/>
      <c r="AN1591" s="251"/>
      <c r="AO1591" s="251"/>
      <c r="AP1591" s="251"/>
      <c r="AQ1591" s="251"/>
      <c r="AR1591" s="251"/>
      <c r="AS1591" s="251"/>
      <c r="AT1591" s="251"/>
      <c r="AU1591" s="251"/>
      <c r="AV1591" s="251"/>
      <c r="AX1591" s="251"/>
    </row>
    <row r="1592" spans="3:64" ht="12.95" customHeight="1" x14ac:dyDescent="0.2">
      <c r="C1592" s="207"/>
      <c r="D1592" s="207"/>
      <c r="AA1592" s="251"/>
      <c r="AB1592" s="251"/>
      <c r="AC1592" s="251"/>
      <c r="AD1592" s="251"/>
      <c r="AE1592" s="251"/>
      <c r="AF1592" s="288"/>
      <c r="AG1592" s="289"/>
      <c r="AN1592" s="251"/>
      <c r="AO1592" s="251"/>
      <c r="AP1592" s="251"/>
      <c r="AQ1592" s="251"/>
      <c r="AR1592" s="251"/>
      <c r="AS1592" s="251"/>
      <c r="AT1592" s="251"/>
      <c r="AU1592" s="251"/>
    </row>
    <row r="1593" spans="3:64" ht="12.95" customHeight="1" x14ac:dyDescent="0.2">
      <c r="C1593" s="207"/>
      <c r="D1593" s="207"/>
      <c r="AA1593" s="251"/>
      <c r="AB1593" s="251"/>
      <c r="AC1593" s="251"/>
      <c r="AD1593" s="251"/>
      <c r="AE1593" s="251"/>
      <c r="AF1593" s="288"/>
      <c r="AG1593" s="289"/>
      <c r="AN1593" s="251"/>
      <c r="AO1593" s="251"/>
      <c r="AP1593" s="251"/>
      <c r="AQ1593" s="251"/>
      <c r="AR1593" s="251"/>
      <c r="AS1593" s="251"/>
      <c r="AT1593" s="251"/>
      <c r="AU1593" s="251"/>
    </row>
    <row r="1594" spans="3:64" ht="12.95" customHeight="1" x14ac:dyDescent="0.2">
      <c r="C1594" s="207"/>
      <c r="D1594" s="207"/>
      <c r="AA1594" s="251"/>
      <c r="AB1594" s="251"/>
      <c r="AC1594" s="251"/>
      <c r="AD1594" s="251"/>
      <c r="AE1594" s="251"/>
      <c r="AF1594" s="288"/>
      <c r="AG1594" s="289"/>
      <c r="AN1594" s="251"/>
      <c r="AO1594" s="251"/>
      <c r="AP1594" s="251"/>
      <c r="AQ1594" s="251"/>
      <c r="AR1594" s="251"/>
      <c r="AS1594" s="251"/>
      <c r="AT1594" s="251"/>
      <c r="AU1594" s="251"/>
    </row>
    <row r="1595" spans="3:64" ht="12.95" customHeight="1" x14ac:dyDescent="0.2">
      <c r="C1595" s="207"/>
      <c r="D1595" s="207"/>
      <c r="AA1595" s="251"/>
      <c r="AB1595" s="251"/>
      <c r="AC1595" s="251"/>
      <c r="AD1595" s="251"/>
      <c r="AE1595" s="251"/>
      <c r="AF1595" s="288"/>
      <c r="AG1595" s="289"/>
      <c r="AN1595" s="251"/>
      <c r="AO1595" s="251"/>
      <c r="AP1595" s="251"/>
      <c r="AQ1595" s="251"/>
      <c r="AR1595" s="251"/>
      <c r="AS1595" s="251"/>
      <c r="AT1595" s="251"/>
      <c r="AU1595" s="251"/>
      <c r="AV1595" s="251"/>
    </row>
    <row r="1596" spans="3:64" ht="12.95" customHeight="1" x14ac:dyDescent="0.2">
      <c r="C1596" s="207"/>
      <c r="D1596" s="207"/>
      <c r="AA1596" s="251"/>
      <c r="AB1596" s="251"/>
      <c r="AC1596" s="251"/>
      <c r="AD1596" s="251"/>
      <c r="AE1596" s="251"/>
      <c r="AF1596" s="288"/>
      <c r="AG1596" s="289"/>
      <c r="AN1596" s="251"/>
      <c r="AO1596" s="251"/>
      <c r="AP1596" s="251"/>
      <c r="AQ1596" s="251"/>
      <c r="AR1596" s="251"/>
      <c r="AS1596" s="251"/>
      <c r="AT1596" s="251"/>
      <c r="AU1596" s="251"/>
      <c r="AV1596" s="251"/>
      <c r="AX1596" s="251"/>
    </row>
    <row r="1597" spans="3:64" ht="12.95" customHeight="1" x14ac:dyDescent="0.2">
      <c r="C1597" s="207"/>
      <c r="D1597" s="207"/>
      <c r="AA1597" s="251"/>
      <c r="AB1597" s="251"/>
      <c r="AC1597" s="251"/>
      <c r="AD1597" s="251"/>
      <c r="AE1597" s="251"/>
      <c r="AF1597" s="288"/>
      <c r="AG1597" s="289"/>
      <c r="AN1597" s="251"/>
      <c r="AO1597" s="251"/>
      <c r="AP1597" s="251"/>
      <c r="AQ1597" s="251"/>
      <c r="AR1597" s="251"/>
      <c r="AS1597" s="251"/>
      <c r="AT1597" s="251"/>
      <c r="AU1597" s="251"/>
      <c r="AV1597" s="251"/>
      <c r="AW1597" s="251"/>
      <c r="AX1597" s="251"/>
      <c r="AY1597" s="251"/>
      <c r="AZ1597" s="251"/>
      <c r="BA1597" s="251"/>
      <c r="BB1597" s="251"/>
      <c r="BC1597" s="251"/>
      <c r="BD1597" s="251"/>
      <c r="BE1597" s="251"/>
      <c r="BF1597" s="251"/>
      <c r="BG1597" s="251"/>
      <c r="BH1597" s="251"/>
      <c r="BI1597" s="251"/>
      <c r="BJ1597" s="251"/>
      <c r="BK1597" s="251"/>
      <c r="BL1597" s="251"/>
    </row>
    <row r="1598" spans="3:64" ht="12.95" customHeight="1" x14ac:dyDescent="0.2">
      <c r="C1598" s="207"/>
      <c r="D1598" s="207"/>
      <c r="AA1598" s="251"/>
      <c r="AB1598" s="251"/>
      <c r="AC1598" s="251"/>
      <c r="AD1598" s="251"/>
      <c r="AE1598" s="251"/>
      <c r="AF1598" s="288"/>
      <c r="AG1598" s="289"/>
      <c r="AN1598" s="251"/>
      <c r="AO1598" s="251"/>
      <c r="AP1598" s="251"/>
      <c r="AQ1598" s="251"/>
      <c r="AR1598" s="251"/>
      <c r="AS1598" s="251"/>
      <c r="AT1598" s="251"/>
      <c r="AU1598" s="251"/>
      <c r="AV1598" s="251"/>
    </row>
    <row r="1599" spans="3:64" ht="12.95" customHeight="1" x14ac:dyDescent="0.2">
      <c r="C1599" s="207"/>
      <c r="D1599" s="207"/>
      <c r="AA1599" s="251"/>
      <c r="AB1599" s="251"/>
      <c r="AC1599" s="251"/>
      <c r="AD1599" s="251"/>
      <c r="AE1599" s="251"/>
      <c r="AF1599" s="288"/>
      <c r="AG1599" s="289"/>
      <c r="AN1599" s="251"/>
      <c r="AO1599" s="251"/>
      <c r="AP1599" s="251"/>
      <c r="AQ1599" s="251"/>
      <c r="AR1599" s="251"/>
      <c r="AS1599" s="251"/>
      <c r="AT1599" s="251"/>
      <c r="AU1599" s="251"/>
      <c r="AV1599" s="251"/>
      <c r="AX1599" s="251"/>
    </row>
    <row r="1600" spans="3:64" ht="12.95" customHeight="1" x14ac:dyDescent="0.2">
      <c r="C1600" s="207"/>
      <c r="D1600" s="207"/>
      <c r="AA1600" s="251"/>
      <c r="AB1600" s="251"/>
      <c r="AC1600" s="251"/>
      <c r="AD1600" s="251"/>
      <c r="AE1600" s="251"/>
      <c r="AF1600" s="288"/>
      <c r="AG1600" s="289"/>
      <c r="AN1600" s="251"/>
      <c r="AO1600" s="251"/>
      <c r="AP1600" s="251"/>
      <c r="AQ1600" s="251"/>
      <c r="AR1600" s="251"/>
      <c r="AS1600" s="251"/>
      <c r="AT1600" s="251"/>
      <c r="AU1600" s="251"/>
    </row>
    <row r="1601" spans="3:64" ht="12.95" customHeight="1" x14ac:dyDescent="0.2">
      <c r="C1601" s="207"/>
      <c r="D1601" s="207"/>
      <c r="AA1601" s="251"/>
      <c r="AB1601" s="251"/>
      <c r="AC1601" s="251"/>
      <c r="AD1601" s="251"/>
      <c r="AE1601" s="251"/>
      <c r="AF1601" s="288"/>
      <c r="AG1601" s="289"/>
      <c r="AN1601" s="251"/>
      <c r="AO1601" s="251"/>
      <c r="AP1601" s="251"/>
      <c r="AQ1601" s="251"/>
      <c r="AR1601" s="251"/>
      <c r="AS1601" s="251"/>
      <c r="AT1601" s="251"/>
      <c r="AU1601" s="251"/>
      <c r="AV1601" s="251"/>
      <c r="AX1601" s="251"/>
    </row>
    <row r="1602" spans="3:64" ht="12.95" customHeight="1" x14ac:dyDescent="0.2">
      <c r="C1602" s="207"/>
      <c r="D1602" s="207"/>
      <c r="AA1602" s="251"/>
      <c r="AB1602" s="251"/>
      <c r="AC1602" s="251"/>
      <c r="AD1602" s="251"/>
      <c r="AE1602" s="251"/>
      <c r="AF1602" s="288"/>
      <c r="AG1602" s="289"/>
      <c r="AN1602" s="251"/>
      <c r="AO1602" s="251"/>
      <c r="AP1602" s="251"/>
      <c r="AQ1602" s="251"/>
      <c r="AR1602" s="251"/>
      <c r="AS1602" s="251"/>
      <c r="AT1602" s="251"/>
      <c r="AU1602" s="251"/>
    </row>
    <row r="1603" spans="3:64" ht="12.95" customHeight="1" x14ac:dyDescent="0.2">
      <c r="C1603" s="207"/>
      <c r="D1603" s="207"/>
      <c r="AA1603" s="251"/>
      <c r="AB1603" s="251"/>
      <c r="AC1603" s="251"/>
      <c r="AD1603" s="251"/>
      <c r="AE1603" s="251"/>
      <c r="AF1603" s="288"/>
      <c r="AG1603" s="289"/>
      <c r="AN1603" s="251"/>
      <c r="AO1603" s="251"/>
      <c r="AP1603" s="251"/>
      <c r="AQ1603" s="251"/>
      <c r="AR1603" s="251"/>
      <c r="AS1603" s="251"/>
      <c r="AT1603" s="251"/>
      <c r="AU1603" s="251"/>
      <c r="AV1603" s="251"/>
    </row>
    <row r="1604" spans="3:64" ht="12.95" customHeight="1" x14ac:dyDescent="0.2">
      <c r="C1604" s="207"/>
      <c r="D1604" s="207"/>
      <c r="AA1604" s="251"/>
      <c r="AB1604" s="251"/>
      <c r="AC1604" s="251"/>
      <c r="AD1604" s="251"/>
      <c r="AE1604" s="251"/>
      <c r="AF1604" s="288"/>
      <c r="AG1604" s="289"/>
      <c r="AN1604" s="251"/>
      <c r="AO1604" s="251"/>
      <c r="AP1604" s="251"/>
      <c r="AQ1604" s="251"/>
      <c r="AR1604" s="251"/>
      <c r="AS1604" s="251"/>
      <c r="AT1604" s="251"/>
      <c r="AU1604" s="251"/>
      <c r="AV1604" s="251"/>
      <c r="AW1604" s="251"/>
      <c r="AX1604" s="251"/>
      <c r="AY1604" s="251"/>
      <c r="AZ1604" s="251"/>
      <c r="BA1604" s="251"/>
      <c r="BB1604" s="251"/>
      <c r="BC1604" s="251"/>
      <c r="BD1604" s="251"/>
      <c r="BE1604" s="251"/>
      <c r="BF1604" s="251"/>
      <c r="BG1604" s="251"/>
      <c r="BH1604" s="251"/>
      <c r="BI1604" s="251"/>
      <c r="BJ1604" s="251"/>
      <c r="BK1604" s="251"/>
      <c r="BL1604" s="251"/>
    </row>
    <row r="1605" spans="3:64" ht="12.95" customHeight="1" x14ac:dyDescent="0.2">
      <c r="C1605" s="207"/>
      <c r="D1605" s="207"/>
      <c r="AA1605" s="251"/>
      <c r="AB1605" s="251"/>
      <c r="AC1605" s="251"/>
      <c r="AD1605" s="251"/>
      <c r="AE1605" s="251"/>
      <c r="AF1605" s="288"/>
      <c r="AG1605" s="289"/>
      <c r="AN1605" s="251"/>
      <c r="AO1605" s="251"/>
      <c r="AP1605" s="251"/>
      <c r="AQ1605" s="251"/>
      <c r="AR1605" s="251"/>
      <c r="AS1605" s="251"/>
      <c r="AT1605" s="251"/>
      <c r="AU1605" s="251"/>
    </row>
    <row r="1606" spans="3:64" ht="12.95" customHeight="1" x14ac:dyDescent="0.2">
      <c r="C1606" s="207"/>
      <c r="D1606" s="207"/>
      <c r="AA1606" s="251"/>
      <c r="AB1606" s="251"/>
      <c r="AC1606" s="251"/>
      <c r="AD1606" s="251"/>
      <c r="AE1606" s="251"/>
      <c r="AF1606" s="288"/>
      <c r="AG1606" s="289"/>
      <c r="AN1606" s="251"/>
      <c r="AO1606" s="251"/>
      <c r="AP1606" s="251"/>
      <c r="AQ1606" s="251"/>
      <c r="AR1606" s="251"/>
      <c r="AS1606" s="251"/>
      <c r="AT1606" s="251"/>
      <c r="AU1606" s="251"/>
      <c r="AV1606" s="251"/>
    </row>
    <row r="1607" spans="3:64" ht="12.95" customHeight="1" x14ac:dyDescent="0.2">
      <c r="C1607" s="207"/>
      <c r="D1607" s="207"/>
      <c r="AA1607" s="251"/>
      <c r="AB1607" s="251"/>
      <c r="AC1607" s="251"/>
      <c r="AD1607" s="251"/>
      <c r="AE1607" s="251"/>
      <c r="AF1607" s="288"/>
      <c r="AG1607" s="289"/>
      <c r="AN1607" s="251"/>
      <c r="AO1607" s="251"/>
      <c r="AP1607" s="251"/>
      <c r="AQ1607" s="251"/>
      <c r="AR1607" s="251"/>
      <c r="AS1607" s="251"/>
      <c r="AT1607" s="251"/>
      <c r="AU1607" s="251"/>
    </row>
    <row r="1608" spans="3:64" ht="12.95" customHeight="1" x14ac:dyDescent="0.2">
      <c r="C1608" s="207"/>
      <c r="D1608" s="207"/>
      <c r="AA1608" s="251"/>
      <c r="AB1608" s="251"/>
      <c r="AC1608" s="251"/>
      <c r="AD1608" s="251"/>
      <c r="AE1608" s="251"/>
      <c r="AF1608" s="288"/>
      <c r="AG1608" s="289"/>
      <c r="AN1608" s="251"/>
      <c r="AO1608" s="251"/>
      <c r="AP1608" s="251"/>
      <c r="AQ1608" s="251"/>
      <c r="AR1608" s="251"/>
      <c r="AS1608" s="251"/>
      <c r="AT1608" s="251"/>
      <c r="AU1608" s="251"/>
      <c r="AV1608" s="251"/>
      <c r="AX1608" s="251"/>
    </row>
    <row r="1609" spans="3:64" ht="12.95" customHeight="1" x14ac:dyDescent="0.2">
      <c r="C1609" s="207"/>
      <c r="D1609" s="207"/>
      <c r="AA1609" s="251"/>
      <c r="AB1609" s="251"/>
      <c r="AC1609" s="251"/>
      <c r="AD1609" s="251"/>
      <c r="AE1609" s="251"/>
      <c r="AF1609" s="288"/>
      <c r="AG1609" s="289"/>
      <c r="AN1609" s="251"/>
      <c r="AO1609" s="251"/>
      <c r="AP1609" s="251"/>
      <c r="AQ1609" s="251"/>
      <c r="AR1609" s="251"/>
      <c r="AS1609" s="251"/>
      <c r="AT1609" s="251"/>
      <c r="AU1609" s="251"/>
      <c r="AV1609" s="251"/>
    </row>
    <row r="1610" spans="3:64" ht="12.95" customHeight="1" x14ac:dyDescent="0.2">
      <c r="C1610" s="207"/>
      <c r="D1610" s="207"/>
      <c r="AA1610" s="251"/>
      <c r="AB1610" s="251"/>
      <c r="AC1610" s="251"/>
      <c r="AD1610" s="251"/>
      <c r="AE1610" s="251"/>
      <c r="AF1610" s="288"/>
      <c r="AG1610" s="289"/>
      <c r="AN1610" s="251"/>
      <c r="AO1610" s="251"/>
      <c r="AP1610" s="251"/>
      <c r="AQ1610" s="251"/>
      <c r="AR1610" s="251"/>
      <c r="AS1610" s="251"/>
      <c r="AT1610" s="251"/>
      <c r="AU1610" s="251"/>
    </row>
    <row r="1611" spans="3:64" ht="12.95" customHeight="1" x14ac:dyDescent="0.2">
      <c r="C1611" s="207"/>
      <c r="D1611" s="207"/>
      <c r="AA1611" s="251"/>
      <c r="AB1611" s="251"/>
      <c r="AC1611" s="251"/>
      <c r="AD1611" s="251"/>
      <c r="AE1611" s="251"/>
      <c r="AF1611" s="288"/>
      <c r="AG1611" s="289"/>
      <c r="AN1611" s="251"/>
      <c r="AO1611" s="251"/>
      <c r="AP1611" s="251"/>
      <c r="AQ1611" s="251"/>
      <c r="AR1611" s="251"/>
      <c r="AS1611" s="251"/>
      <c r="AT1611" s="251"/>
      <c r="AU1611" s="251"/>
    </row>
    <row r="1612" spans="3:64" ht="12.95" customHeight="1" x14ac:dyDescent="0.2">
      <c r="C1612" s="207"/>
      <c r="D1612" s="207"/>
      <c r="AA1612" s="251"/>
      <c r="AB1612" s="251"/>
      <c r="AC1612" s="251"/>
      <c r="AD1612" s="251"/>
      <c r="AE1612" s="251"/>
      <c r="AF1612" s="288"/>
      <c r="AG1612" s="289"/>
      <c r="AN1612" s="251"/>
      <c r="AO1612" s="251"/>
      <c r="AP1612" s="251"/>
      <c r="AQ1612" s="251"/>
      <c r="AR1612" s="251"/>
      <c r="AS1612" s="251"/>
      <c r="AT1612" s="251"/>
      <c r="AU1612" s="251"/>
      <c r="AV1612" s="251"/>
      <c r="AX1612" s="251"/>
      <c r="AY1612" s="251"/>
      <c r="AZ1612" s="251"/>
      <c r="BA1612" s="251"/>
      <c r="BB1612" s="251"/>
      <c r="BC1612" s="251"/>
      <c r="BD1612" s="251"/>
      <c r="BE1612" s="251"/>
      <c r="BF1612" s="251"/>
      <c r="BG1612" s="251"/>
      <c r="BH1612" s="251"/>
      <c r="BI1612" s="251"/>
      <c r="BJ1612" s="251"/>
      <c r="BK1612" s="251"/>
      <c r="BL1612" s="251"/>
    </row>
    <row r="1613" spans="3:64" ht="12.95" customHeight="1" x14ac:dyDescent="0.2">
      <c r="C1613" s="207"/>
      <c r="D1613" s="207"/>
      <c r="AA1613" s="251"/>
      <c r="AB1613" s="251"/>
      <c r="AC1613" s="251"/>
      <c r="AD1613" s="251"/>
      <c r="AE1613" s="251"/>
      <c r="AF1613" s="288"/>
      <c r="AG1613" s="289"/>
      <c r="AN1613" s="251"/>
      <c r="AO1613" s="251"/>
      <c r="AP1613" s="251"/>
      <c r="AQ1613" s="251"/>
      <c r="AR1613" s="251"/>
      <c r="AS1613" s="251"/>
      <c r="AT1613" s="251"/>
      <c r="AU1613" s="251"/>
      <c r="AV1613" s="251"/>
    </row>
    <row r="1614" spans="3:64" ht="12.95" customHeight="1" x14ac:dyDescent="0.2">
      <c r="C1614" s="207"/>
      <c r="D1614" s="207"/>
      <c r="AA1614" s="251"/>
      <c r="AB1614" s="251"/>
      <c r="AC1614" s="251"/>
      <c r="AD1614" s="251"/>
      <c r="AE1614" s="251"/>
      <c r="AF1614" s="288"/>
      <c r="AG1614" s="289"/>
      <c r="AN1614" s="251"/>
      <c r="AO1614" s="251"/>
      <c r="AP1614" s="251"/>
      <c r="AQ1614" s="251"/>
      <c r="AR1614" s="251"/>
      <c r="AS1614" s="251"/>
      <c r="AT1614" s="251"/>
      <c r="AU1614" s="251"/>
      <c r="AV1614" s="251"/>
    </row>
    <row r="1615" spans="3:64" ht="12.95" customHeight="1" x14ac:dyDescent="0.2">
      <c r="C1615" s="207"/>
      <c r="D1615" s="207"/>
      <c r="AA1615" s="251"/>
      <c r="AB1615" s="251"/>
      <c r="AC1615" s="251"/>
      <c r="AD1615" s="251"/>
      <c r="AE1615" s="251"/>
      <c r="AF1615" s="288"/>
      <c r="AG1615" s="289"/>
      <c r="AN1615" s="251"/>
      <c r="AO1615" s="251"/>
      <c r="AP1615" s="251"/>
      <c r="AQ1615" s="251"/>
      <c r="AR1615" s="251"/>
      <c r="AS1615" s="251"/>
      <c r="AT1615" s="251"/>
      <c r="AU1615" s="251"/>
      <c r="AV1615" s="251"/>
    </row>
    <row r="1616" spans="3:64" ht="12.95" customHeight="1" x14ac:dyDescent="0.2">
      <c r="C1616" s="207"/>
      <c r="D1616" s="207"/>
      <c r="AA1616" s="251"/>
      <c r="AB1616" s="251"/>
      <c r="AC1616" s="251"/>
      <c r="AD1616" s="251"/>
      <c r="AE1616" s="251"/>
      <c r="AF1616" s="288"/>
      <c r="AG1616" s="289"/>
      <c r="AN1616" s="251"/>
      <c r="AO1616" s="251"/>
      <c r="AP1616" s="251"/>
      <c r="AQ1616" s="251"/>
      <c r="AR1616" s="251"/>
      <c r="AS1616" s="251"/>
      <c r="AT1616" s="251"/>
      <c r="AU1616" s="251"/>
      <c r="AV1616" s="251"/>
      <c r="AX1616" s="251"/>
    </row>
    <row r="1617" spans="3:64" ht="12.95" customHeight="1" x14ac:dyDescent="0.2">
      <c r="C1617" s="207"/>
      <c r="D1617" s="207"/>
      <c r="AA1617" s="251"/>
      <c r="AB1617" s="251"/>
      <c r="AC1617" s="251"/>
      <c r="AD1617" s="251"/>
      <c r="AE1617" s="251"/>
      <c r="AF1617" s="288"/>
      <c r="AG1617" s="289"/>
      <c r="AN1617" s="251"/>
      <c r="AO1617" s="251"/>
      <c r="AP1617" s="251"/>
      <c r="AQ1617" s="251"/>
      <c r="AR1617" s="251"/>
      <c r="AS1617" s="251"/>
      <c r="AT1617" s="251"/>
      <c r="AU1617" s="251"/>
      <c r="AV1617" s="251"/>
    </row>
    <row r="1618" spans="3:64" ht="12.95" customHeight="1" x14ac:dyDescent="0.2">
      <c r="C1618" s="207"/>
      <c r="D1618" s="207"/>
      <c r="AA1618" s="251"/>
      <c r="AB1618" s="251"/>
      <c r="AC1618" s="251"/>
      <c r="AD1618" s="251"/>
      <c r="AE1618" s="251"/>
      <c r="AF1618" s="288"/>
      <c r="AG1618" s="289"/>
      <c r="AN1618" s="251"/>
      <c r="AO1618" s="251"/>
      <c r="AP1618" s="251"/>
      <c r="AQ1618" s="251"/>
      <c r="AR1618" s="251"/>
      <c r="AS1618" s="251"/>
      <c r="AT1618" s="251"/>
      <c r="AU1618" s="251"/>
      <c r="AV1618" s="251"/>
    </row>
    <row r="1619" spans="3:64" ht="12.95" customHeight="1" x14ac:dyDescent="0.2">
      <c r="C1619" s="207"/>
      <c r="D1619" s="207"/>
      <c r="AA1619" s="251"/>
      <c r="AB1619" s="251"/>
      <c r="AC1619" s="251"/>
      <c r="AD1619" s="251"/>
      <c r="AE1619" s="251"/>
      <c r="AF1619" s="288"/>
      <c r="AG1619" s="289"/>
      <c r="AN1619" s="251"/>
      <c r="AO1619" s="251"/>
      <c r="AP1619" s="251"/>
      <c r="AQ1619" s="251"/>
      <c r="AR1619" s="251"/>
      <c r="AS1619" s="251"/>
      <c r="AT1619" s="251"/>
      <c r="AU1619" s="251"/>
      <c r="AV1619" s="251"/>
      <c r="AW1619" s="251"/>
      <c r="AX1619" s="251"/>
      <c r="AY1619" s="251"/>
      <c r="AZ1619" s="251"/>
      <c r="BA1619" s="251"/>
      <c r="BB1619" s="251"/>
      <c r="BC1619" s="251"/>
      <c r="BD1619" s="251"/>
      <c r="BE1619" s="251"/>
      <c r="BF1619" s="251"/>
      <c r="BG1619" s="251"/>
      <c r="BH1619" s="251"/>
      <c r="BI1619" s="251"/>
      <c r="BJ1619" s="251"/>
      <c r="BK1619" s="251"/>
      <c r="BL1619" s="251"/>
    </row>
    <row r="1620" spans="3:64" ht="12.95" customHeight="1" x14ac:dyDescent="0.2">
      <c r="C1620" s="207"/>
      <c r="D1620" s="207"/>
      <c r="AA1620" s="251"/>
      <c r="AB1620" s="251"/>
      <c r="AC1620" s="251"/>
      <c r="AD1620" s="251"/>
      <c r="AE1620" s="251"/>
      <c r="AF1620" s="288"/>
      <c r="AG1620" s="289"/>
      <c r="AN1620" s="251"/>
      <c r="AO1620" s="251"/>
      <c r="AP1620" s="251"/>
      <c r="AQ1620" s="251"/>
      <c r="AR1620" s="251"/>
      <c r="AS1620" s="251"/>
      <c r="AT1620" s="251"/>
      <c r="AU1620" s="251"/>
      <c r="AV1620" s="251"/>
      <c r="AX1620" s="251"/>
      <c r="AY1620" s="251"/>
      <c r="AZ1620" s="251"/>
      <c r="BA1620" s="251"/>
      <c r="BB1620" s="251"/>
      <c r="BC1620" s="251"/>
      <c r="BD1620" s="251"/>
      <c r="BE1620" s="251"/>
      <c r="BF1620" s="251"/>
      <c r="BG1620" s="251"/>
      <c r="BH1620" s="251"/>
      <c r="BI1620" s="251"/>
      <c r="BJ1620" s="251"/>
      <c r="BK1620" s="251"/>
      <c r="BL1620" s="251"/>
    </row>
    <row r="1621" spans="3:64" ht="12.95" customHeight="1" x14ac:dyDescent="0.2">
      <c r="C1621" s="207"/>
      <c r="D1621" s="207"/>
      <c r="AA1621" s="251"/>
      <c r="AB1621" s="251"/>
      <c r="AC1621" s="251"/>
      <c r="AD1621" s="251"/>
      <c r="AE1621" s="251"/>
      <c r="AF1621" s="288"/>
      <c r="AG1621" s="289"/>
      <c r="AN1621" s="251"/>
      <c r="AO1621" s="251"/>
      <c r="AP1621" s="251"/>
      <c r="AQ1621" s="251"/>
      <c r="AR1621" s="251"/>
      <c r="AS1621" s="251"/>
      <c r="AT1621" s="251"/>
      <c r="AU1621" s="251"/>
      <c r="AV1621" s="251"/>
      <c r="AX1621" s="251"/>
    </row>
    <row r="1622" spans="3:64" ht="12.95" customHeight="1" x14ac:dyDescent="0.2">
      <c r="C1622" s="207"/>
      <c r="D1622" s="207"/>
      <c r="AA1622" s="251"/>
      <c r="AB1622" s="251"/>
      <c r="AC1622" s="251"/>
      <c r="AD1622" s="251"/>
      <c r="AE1622" s="251"/>
      <c r="AF1622" s="288"/>
      <c r="AG1622" s="289"/>
      <c r="AN1622" s="251"/>
      <c r="AO1622" s="251"/>
      <c r="AP1622" s="251"/>
      <c r="AQ1622" s="251"/>
      <c r="AR1622" s="251"/>
      <c r="AS1622" s="251"/>
      <c r="AT1622" s="251"/>
      <c r="AU1622" s="251"/>
      <c r="AV1622" s="251"/>
      <c r="AW1622" s="251"/>
      <c r="AX1622" s="251"/>
      <c r="AY1622" s="251"/>
      <c r="AZ1622" s="251"/>
      <c r="BA1622" s="251"/>
      <c r="BB1622" s="251"/>
      <c r="BC1622" s="251"/>
      <c r="BD1622" s="251"/>
      <c r="BE1622" s="251"/>
      <c r="BF1622" s="251"/>
      <c r="BG1622" s="251"/>
      <c r="BH1622" s="251"/>
      <c r="BI1622" s="251"/>
      <c r="BJ1622" s="251"/>
      <c r="BK1622" s="251"/>
      <c r="BL1622" s="251"/>
    </row>
    <row r="1623" spans="3:64" ht="12.95" customHeight="1" x14ac:dyDescent="0.2">
      <c r="C1623" s="207"/>
      <c r="D1623" s="207"/>
      <c r="AA1623" s="251"/>
      <c r="AB1623" s="251"/>
      <c r="AC1623" s="251"/>
      <c r="AD1623" s="251"/>
      <c r="AE1623" s="251"/>
      <c r="AF1623" s="288"/>
      <c r="AG1623" s="289"/>
      <c r="AN1623" s="251"/>
      <c r="AO1623" s="251"/>
      <c r="AP1623" s="251"/>
      <c r="AQ1623" s="251"/>
      <c r="AR1623" s="251"/>
      <c r="AS1623" s="251"/>
      <c r="AT1623" s="251"/>
      <c r="AU1623" s="251"/>
    </row>
    <row r="1624" spans="3:64" ht="12.95" customHeight="1" x14ac:dyDescent="0.2">
      <c r="C1624" s="207"/>
      <c r="D1624" s="207"/>
      <c r="AA1624" s="251"/>
      <c r="AB1624" s="251"/>
      <c r="AC1624" s="251"/>
      <c r="AD1624" s="251"/>
      <c r="AE1624" s="251"/>
      <c r="AF1624" s="288"/>
      <c r="AG1624" s="289"/>
      <c r="AN1624" s="251"/>
      <c r="AO1624" s="251"/>
      <c r="AP1624" s="251"/>
      <c r="AQ1624" s="251"/>
      <c r="AR1624" s="251"/>
      <c r="AS1624" s="251"/>
      <c r="AT1624" s="251"/>
      <c r="AU1624" s="251"/>
    </row>
    <row r="1625" spans="3:64" ht="12.95" customHeight="1" x14ac:dyDescent="0.2">
      <c r="C1625" s="207"/>
      <c r="D1625" s="207"/>
      <c r="AA1625" s="251"/>
      <c r="AB1625" s="251"/>
      <c r="AC1625" s="251"/>
      <c r="AD1625" s="251"/>
      <c r="AE1625" s="251"/>
      <c r="AF1625" s="288"/>
      <c r="AG1625" s="289"/>
      <c r="AN1625" s="251"/>
      <c r="AO1625" s="251"/>
      <c r="AP1625" s="251"/>
      <c r="AQ1625" s="251"/>
      <c r="AR1625" s="251"/>
      <c r="AS1625" s="251"/>
      <c r="AT1625" s="251"/>
      <c r="AU1625" s="251"/>
      <c r="AV1625" s="251"/>
      <c r="AX1625" s="251"/>
      <c r="AY1625" s="251"/>
      <c r="AZ1625" s="251"/>
      <c r="BA1625" s="251"/>
      <c r="BB1625" s="251"/>
      <c r="BC1625" s="251"/>
      <c r="BD1625" s="251"/>
      <c r="BE1625" s="251"/>
      <c r="BF1625" s="251"/>
      <c r="BG1625" s="251"/>
      <c r="BH1625" s="251"/>
      <c r="BI1625" s="251"/>
      <c r="BJ1625" s="251"/>
      <c r="BK1625" s="251"/>
      <c r="BL1625" s="251"/>
    </row>
    <row r="1626" spans="3:64" ht="12.95" customHeight="1" x14ac:dyDescent="0.2">
      <c r="C1626" s="207"/>
      <c r="D1626" s="207"/>
      <c r="AA1626" s="251"/>
      <c r="AB1626" s="251"/>
      <c r="AC1626" s="251"/>
      <c r="AD1626" s="251"/>
      <c r="AE1626" s="251"/>
      <c r="AF1626" s="288"/>
      <c r="AG1626" s="289"/>
      <c r="AN1626" s="251"/>
      <c r="AO1626" s="251"/>
      <c r="AP1626" s="251"/>
      <c r="AQ1626" s="251"/>
      <c r="AR1626" s="251"/>
      <c r="AS1626" s="251"/>
      <c r="AT1626" s="251"/>
      <c r="AU1626" s="251"/>
      <c r="AV1626" s="251"/>
    </row>
    <row r="1627" spans="3:64" ht="12.95" customHeight="1" x14ac:dyDescent="0.2">
      <c r="C1627" s="207"/>
      <c r="D1627" s="207"/>
      <c r="AA1627" s="251"/>
      <c r="AB1627" s="251"/>
      <c r="AC1627" s="251"/>
      <c r="AD1627" s="251"/>
      <c r="AE1627" s="251"/>
      <c r="AF1627" s="288"/>
      <c r="AG1627" s="289"/>
      <c r="AN1627" s="251"/>
      <c r="AO1627" s="251"/>
      <c r="AP1627" s="251"/>
      <c r="AQ1627" s="251"/>
      <c r="AR1627" s="251"/>
      <c r="AS1627" s="251"/>
      <c r="AT1627" s="251"/>
      <c r="AU1627" s="251"/>
      <c r="AV1627" s="251"/>
      <c r="AW1627" s="251"/>
      <c r="AX1627" s="251"/>
      <c r="AY1627" s="251"/>
      <c r="AZ1627" s="251"/>
      <c r="BA1627" s="251"/>
      <c r="BB1627" s="251"/>
      <c r="BC1627" s="251"/>
      <c r="BD1627" s="251"/>
      <c r="BE1627" s="251"/>
      <c r="BF1627" s="251"/>
      <c r="BG1627" s="251"/>
      <c r="BH1627" s="251"/>
      <c r="BI1627" s="251"/>
      <c r="BJ1627" s="251"/>
      <c r="BK1627" s="251"/>
      <c r="BL1627" s="251"/>
    </row>
    <row r="1628" spans="3:64" ht="12.95" customHeight="1" x14ac:dyDescent="0.2">
      <c r="C1628" s="207"/>
      <c r="D1628" s="207"/>
      <c r="AA1628" s="251"/>
      <c r="AB1628" s="251"/>
      <c r="AC1628" s="251"/>
      <c r="AD1628" s="251"/>
      <c r="AE1628" s="251"/>
      <c r="AF1628" s="288"/>
      <c r="AG1628" s="289"/>
      <c r="AN1628" s="251"/>
      <c r="AO1628" s="251"/>
      <c r="AP1628" s="251"/>
      <c r="AQ1628" s="251"/>
      <c r="AR1628" s="251"/>
      <c r="AS1628" s="251"/>
      <c r="AT1628" s="251"/>
      <c r="AU1628" s="251"/>
    </row>
    <row r="1629" spans="3:64" ht="12.95" customHeight="1" x14ac:dyDescent="0.2">
      <c r="C1629" s="207"/>
      <c r="D1629" s="207"/>
      <c r="AA1629" s="251"/>
      <c r="AB1629" s="251"/>
      <c r="AC1629" s="251"/>
      <c r="AD1629" s="251"/>
      <c r="AE1629" s="251"/>
      <c r="AF1629" s="288"/>
      <c r="AG1629" s="289"/>
      <c r="AN1629" s="251"/>
      <c r="AO1629" s="251"/>
      <c r="AP1629" s="251"/>
      <c r="AQ1629" s="251"/>
      <c r="AR1629" s="251"/>
      <c r="AS1629" s="251"/>
      <c r="AT1629" s="251"/>
      <c r="AU1629" s="251"/>
      <c r="AV1629" s="251"/>
      <c r="AW1629" s="251"/>
      <c r="AX1629" s="251"/>
      <c r="AY1629" s="251"/>
      <c r="AZ1629" s="251"/>
      <c r="BA1629" s="251"/>
      <c r="BB1629" s="251"/>
      <c r="BC1629" s="251"/>
      <c r="BD1629" s="251"/>
      <c r="BE1629" s="251"/>
      <c r="BF1629" s="251"/>
      <c r="BG1629" s="251"/>
      <c r="BH1629" s="251"/>
      <c r="BI1629" s="251"/>
      <c r="BJ1629" s="251"/>
      <c r="BK1629" s="251"/>
      <c r="BL1629" s="251"/>
    </row>
    <row r="1630" spans="3:64" ht="12.95" customHeight="1" x14ac:dyDescent="0.2">
      <c r="C1630" s="207"/>
      <c r="D1630" s="207"/>
      <c r="AA1630" s="251"/>
      <c r="AB1630" s="251"/>
      <c r="AC1630" s="251"/>
      <c r="AD1630" s="251"/>
      <c r="AE1630" s="251"/>
      <c r="AF1630" s="288"/>
      <c r="AG1630" s="289"/>
      <c r="AN1630" s="251"/>
      <c r="AO1630" s="251"/>
      <c r="AP1630" s="251"/>
      <c r="AQ1630" s="251"/>
      <c r="AR1630" s="251"/>
      <c r="AS1630" s="251"/>
      <c r="AT1630" s="251"/>
      <c r="AU1630" s="251"/>
    </row>
    <row r="1631" spans="3:64" ht="12.95" customHeight="1" x14ac:dyDescent="0.2">
      <c r="C1631" s="207"/>
      <c r="D1631" s="207"/>
      <c r="AA1631" s="251"/>
      <c r="AB1631" s="251"/>
      <c r="AC1631" s="251"/>
      <c r="AD1631" s="251"/>
      <c r="AE1631" s="251"/>
      <c r="AF1631" s="288"/>
      <c r="AG1631" s="289"/>
      <c r="AN1631" s="251"/>
      <c r="AO1631" s="251"/>
      <c r="AP1631" s="251"/>
      <c r="AQ1631" s="251"/>
      <c r="AR1631" s="251"/>
      <c r="AS1631" s="251"/>
      <c r="AT1631" s="251"/>
      <c r="AU1631" s="251"/>
    </row>
    <row r="1632" spans="3:64" ht="12.95" customHeight="1" x14ac:dyDescent="0.2">
      <c r="C1632" s="207"/>
      <c r="D1632" s="207"/>
      <c r="AA1632" s="251"/>
      <c r="AB1632" s="251"/>
      <c r="AC1632" s="251"/>
      <c r="AD1632" s="251"/>
      <c r="AE1632" s="251"/>
      <c r="AF1632" s="288"/>
      <c r="AG1632" s="289"/>
      <c r="AN1632" s="251"/>
      <c r="AO1632" s="251"/>
      <c r="AP1632" s="251"/>
      <c r="AQ1632" s="251"/>
      <c r="AR1632" s="251"/>
      <c r="AS1632" s="251"/>
      <c r="AT1632" s="251"/>
      <c r="AU1632" s="251"/>
    </row>
    <row r="1633" spans="3:64" ht="12.95" customHeight="1" x14ac:dyDescent="0.2">
      <c r="C1633" s="207"/>
      <c r="D1633" s="207"/>
      <c r="AA1633" s="251"/>
      <c r="AB1633" s="251"/>
      <c r="AC1633" s="251"/>
      <c r="AD1633" s="251"/>
      <c r="AE1633" s="251"/>
      <c r="AF1633" s="288"/>
      <c r="AG1633" s="289"/>
      <c r="AN1633" s="251"/>
      <c r="AO1633" s="251"/>
      <c r="AP1633" s="251"/>
      <c r="AQ1633" s="251"/>
      <c r="AR1633" s="251"/>
      <c r="AS1633" s="251"/>
      <c r="AT1633" s="251"/>
      <c r="AU1633" s="251"/>
    </row>
    <row r="1634" spans="3:64" ht="12.95" customHeight="1" x14ac:dyDescent="0.2">
      <c r="C1634" s="207"/>
      <c r="D1634" s="207"/>
      <c r="AA1634" s="251"/>
      <c r="AB1634" s="251"/>
      <c r="AC1634" s="251"/>
      <c r="AD1634" s="251"/>
      <c r="AE1634" s="251"/>
      <c r="AF1634" s="288"/>
      <c r="AG1634" s="289"/>
      <c r="AN1634" s="251"/>
      <c r="AO1634" s="251"/>
      <c r="AP1634" s="251"/>
      <c r="AQ1634" s="251"/>
      <c r="AR1634" s="251"/>
      <c r="AS1634" s="251"/>
      <c r="AT1634" s="251"/>
      <c r="AU1634" s="251"/>
    </row>
    <row r="1635" spans="3:64" ht="12.95" customHeight="1" x14ac:dyDescent="0.2">
      <c r="C1635" s="207"/>
      <c r="D1635" s="207"/>
      <c r="AA1635" s="251"/>
      <c r="AB1635" s="251"/>
      <c r="AC1635" s="251"/>
      <c r="AD1635" s="251"/>
      <c r="AE1635" s="251"/>
      <c r="AF1635" s="288"/>
      <c r="AG1635" s="289"/>
      <c r="AN1635" s="251"/>
      <c r="AO1635" s="251"/>
      <c r="AP1635" s="251"/>
      <c r="AQ1635" s="251"/>
      <c r="AR1635" s="251"/>
      <c r="AS1635" s="251"/>
      <c r="AT1635" s="251"/>
      <c r="AU1635" s="251"/>
      <c r="AV1635" s="251"/>
      <c r="AX1635" s="251"/>
    </row>
    <row r="1636" spans="3:64" ht="12.95" customHeight="1" x14ac:dyDescent="0.2">
      <c r="C1636" s="207"/>
      <c r="D1636" s="207"/>
      <c r="AA1636" s="251"/>
      <c r="AB1636" s="251"/>
      <c r="AC1636" s="251"/>
      <c r="AD1636" s="251"/>
      <c r="AE1636" s="251"/>
      <c r="AF1636" s="288"/>
      <c r="AG1636" s="289"/>
      <c r="AN1636" s="251"/>
      <c r="AO1636" s="251"/>
      <c r="AP1636" s="251"/>
      <c r="AQ1636" s="251"/>
      <c r="AR1636" s="251"/>
      <c r="AS1636" s="251"/>
      <c r="AT1636" s="251"/>
      <c r="AU1636" s="251"/>
      <c r="AV1636" s="251"/>
      <c r="AX1636" s="251"/>
    </row>
    <row r="1637" spans="3:64" ht="12.95" customHeight="1" x14ac:dyDescent="0.2">
      <c r="C1637" s="207"/>
      <c r="D1637" s="207"/>
      <c r="AA1637" s="251"/>
      <c r="AB1637" s="251"/>
      <c r="AC1637" s="251"/>
      <c r="AD1637" s="251"/>
      <c r="AE1637" s="251"/>
      <c r="AF1637" s="288"/>
      <c r="AG1637" s="289"/>
      <c r="AN1637" s="251"/>
      <c r="AO1637" s="251"/>
      <c r="AP1637" s="251"/>
      <c r="AQ1637" s="251"/>
      <c r="AR1637" s="251"/>
      <c r="AS1637" s="251"/>
      <c r="AT1637" s="251"/>
      <c r="AU1637" s="251"/>
      <c r="AV1637" s="251"/>
      <c r="AW1637" s="251"/>
      <c r="AX1637" s="251"/>
      <c r="AY1637" s="251"/>
      <c r="AZ1637" s="251"/>
      <c r="BA1637" s="251"/>
      <c r="BB1637" s="251"/>
      <c r="BC1637" s="251"/>
      <c r="BD1637" s="251"/>
      <c r="BE1637" s="251"/>
      <c r="BF1637" s="251"/>
      <c r="BG1637" s="251"/>
      <c r="BH1637" s="251"/>
      <c r="BI1637" s="251"/>
      <c r="BJ1637" s="251"/>
      <c r="BK1637" s="251"/>
      <c r="BL1637" s="251"/>
    </row>
    <row r="1638" spans="3:64" ht="12.95" customHeight="1" x14ac:dyDescent="0.2">
      <c r="C1638" s="207"/>
      <c r="D1638" s="207"/>
      <c r="AA1638" s="251"/>
      <c r="AB1638" s="251"/>
      <c r="AC1638" s="251"/>
      <c r="AD1638" s="251"/>
      <c r="AE1638" s="251"/>
      <c r="AF1638" s="288"/>
      <c r="AG1638" s="289"/>
      <c r="AN1638" s="251"/>
      <c r="AO1638" s="251"/>
      <c r="AP1638" s="251"/>
      <c r="AQ1638" s="251"/>
      <c r="AR1638" s="251"/>
      <c r="AS1638" s="251"/>
      <c r="AT1638" s="251"/>
      <c r="AU1638" s="251"/>
    </row>
    <row r="1639" spans="3:64" ht="12.95" customHeight="1" x14ac:dyDescent="0.2">
      <c r="C1639" s="207"/>
      <c r="D1639" s="207"/>
      <c r="AA1639" s="251"/>
      <c r="AB1639" s="251"/>
      <c r="AC1639" s="251"/>
      <c r="AD1639" s="251"/>
      <c r="AE1639" s="251"/>
      <c r="AF1639" s="288"/>
      <c r="AG1639" s="289"/>
      <c r="AN1639" s="251"/>
      <c r="AO1639" s="251"/>
      <c r="AP1639" s="251"/>
      <c r="AQ1639" s="251"/>
      <c r="AR1639" s="251"/>
      <c r="AS1639" s="251"/>
      <c r="AT1639" s="251"/>
      <c r="AU1639" s="251"/>
      <c r="AV1639" s="251"/>
      <c r="AX1639" s="251"/>
      <c r="AY1639" s="251"/>
      <c r="AZ1639" s="251"/>
      <c r="BA1639" s="251"/>
      <c r="BB1639" s="251"/>
      <c r="BC1639" s="251"/>
      <c r="BD1639" s="251"/>
      <c r="BE1639" s="251"/>
      <c r="BF1639" s="251"/>
      <c r="BG1639" s="251"/>
      <c r="BH1639" s="251"/>
      <c r="BI1639" s="251"/>
      <c r="BJ1639" s="251"/>
      <c r="BK1639" s="251"/>
      <c r="BL1639" s="251"/>
    </row>
    <row r="1640" spans="3:64" ht="12.95" customHeight="1" x14ac:dyDescent="0.2">
      <c r="C1640" s="207"/>
      <c r="D1640" s="207"/>
      <c r="AA1640" s="251"/>
      <c r="AB1640" s="251"/>
      <c r="AC1640" s="251"/>
      <c r="AD1640" s="251"/>
      <c r="AE1640" s="251"/>
      <c r="AF1640" s="288"/>
      <c r="AG1640" s="289"/>
      <c r="AN1640" s="251"/>
      <c r="AO1640" s="251"/>
      <c r="AP1640" s="251"/>
      <c r="AQ1640" s="251"/>
      <c r="AR1640" s="251"/>
      <c r="AS1640" s="251"/>
      <c r="AT1640" s="251"/>
      <c r="AU1640" s="251"/>
      <c r="AV1640" s="179"/>
    </row>
    <row r="1641" spans="3:64" ht="12.95" customHeight="1" x14ac:dyDescent="0.2">
      <c r="C1641" s="207"/>
      <c r="D1641" s="207"/>
      <c r="AA1641" s="251"/>
      <c r="AB1641" s="251"/>
      <c r="AC1641" s="251"/>
      <c r="AD1641" s="251"/>
      <c r="AE1641" s="251"/>
      <c r="AF1641" s="288"/>
      <c r="AG1641" s="289"/>
      <c r="AN1641" s="251"/>
      <c r="AO1641" s="251"/>
      <c r="AP1641" s="251"/>
      <c r="AQ1641" s="251"/>
      <c r="AR1641" s="251"/>
      <c r="AS1641" s="251"/>
      <c r="AT1641" s="251"/>
      <c r="AU1641" s="251"/>
      <c r="AV1641" s="251"/>
    </row>
    <row r="1642" spans="3:64" ht="12.95" customHeight="1" x14ac:dyDescent="0.2">
      <c r="C1642" s="207"/>
      <c r="D1642" s="207"/>
      <c r="AA1642" s="251"/>
      <c r="AB1642" s="251"/>
      <c r="AC1642" s="251"/>
      <c r="AD1642" s="251"/>
      <c r="AE1642" s="251"/>
      <c r="AF1642" s="288"/>
      <c r="AG1642" s="289"/>
      <c r="AN1642" s="251"/>
      <c r="AO1642" s="251"/>
      <c r="AP1642" s="251"/>
      <c r="AQ1642" s="251"/>
      <c r="AR1642" s="251"/>
      <c r="AS1642" s="251"/>
      <c r="AT1642" s="251"/>
      <c r="AU1642" s="251"/>
      <c r="AV1642" s="251"/>
      <c r="AX1642" s="251"/>
      <c r="AY1642" s="251"/>
      <c r="AZ1642" s="251"/>
      <c r="BA1642" s="251"/>
      <c r="BB1642" s="251"/>
      <c r="BC1642" s="251"/>
      <c r="BD1642" s="251"/>
      <c r="BE1642" s="251"/>
      <c r="BF1642" s="251"/>
      <c r="BG1642" s="251"/>
      <c r="BH1642" s="251"/>
      <c r="BI1642" s="251"/>
      <c r="BJ1642" s="251"/>
      <c r="BK1642" s="251"/>
      <c r="BL1642" s="251"/>
    </row>
    <row r="1643" spans="3:64" ht="12.95" customHeight="1" x14ac:dyDescent="0.2">
      <c r="C1643" s="207"/>
      <c r="D1643" s="207"/>
      <c r="AA1643" s="251"/>
      <c r="AB1643" s="251"/>
      <c r="AC1643" s="251"/>
      <c r="AD1643" s="251"/>
      <c r="AE1643" s="251"/>
      <c r="AF1643" s="288"/>
      <c r="AG1643" s="289"/>
      <c r="AN1643" s="251"/>
      <c r="AO1643" s="251"/>
      <c r="AP1643" s="251"/>
      <c r="AQ1643" s="251"/>
      <c r="AR1643" s="251"/>
      <c r="AS1643" s="251"/>
      <c r="AT1643" s="251"/>
      <c r="AU1643" s="251"/>
      <c r="AV1643" s="251"/>
    </row>
    <row r="1644" spans="3:64" ht="12.95" customHeight="1" x14ac:dyDescent="0.2">
      <c r="C1644" s="207"/>
      <c r="D1644" s="207"/>
      <c r="AA1644" s="251"/>
      <c r="AB1644" s="251"/>
      <c r="AC1644" s="251"/>
      <c r="AD1644" s="251"/>
      <c r="AE1644" s="251"/>
      <c r="AF1644" s="288"/>
      <c r="AG1644" s="289"/>
      <c r="AN1644" s="251"/>
      <c r="AO1644" s="251"/>
      <c r="AP1644" s="251"/>
      <c r="AQ1644" s="251"/>
      <c r="AR1644" s="251"/>
      <c r="AS1644" s="251"/>
      <c r="AT1644" s="251"/>
      <c r="AU1644" s="251"/>
      <c r="AV1644" s="251"/>
    </row>
    <row r="1645" spans="3:64" ht="12.95" customHeight="1" x14ac:dyDescent="0.2">
      <c r="C1645" s="207"/>
      <c r="D1645" s="207"/>
      <c r="AA1645" s="251"/>
      <c r="AB1645" s="251"/>
      <c r="AC1645" s="251"/>
      <c r="AD1645" s="251"/>
      <c r="AE1645" s="251"/>
      <c r="AF1645" s="288"/>
      <c r="AG1645" s="289"/>
      <c r="AN1645" s="251"/>
      <c r="AO1645" s="251"/>
      <c r="AP1645" s="251"/>
      <c r="AQ1645" s="251"/>
      <c r="AR1645" s="251"/>
      <c r="AS1645" s="251"/>
      <c r="AT1645" s="251"/>
      <c r="AU1645" s="251"/>
    </row>
    <row r="1646" spans="3:64" ht="12.95" customHeight="1" x14ac:dyDescent="0.2">
      <c r="C1646" s="207"/>
      <c r="D1646" s="207"/>
      <c r="AA1646" s="251"/>
      <c r="AB1646" s="251"/>
      <c r="AC1646" s="251"/>
      <c r="AD1646" s="251"/>
      <c r="AE1646" s="251"/>
      <c r="AF1646" s="288"/>
      <c r="AG1646" s="289"/>
      <c r="AN1646" s="251"/>
      <c r="AO1646" s="251"/>
      <c r="AP1646" s="251"/>
      <c r="AQ1646" s="251"/>
      <c r="AR1646" s="251"/>
      <c r="AS1646" s="251"/>
      <c r="AT1646" s="251"/>
      <c r="AU1646" s="251"/>
    </row>
    <row r="1647" spans="3:64" ht="12.95" customHeight="1" x14ac:dyDescent="0.2">
      <c r="C1647" s="207"/>
      <c r="D1647" s="207"/>
      <c r="AA1647" s="251"/>
      <c r="AB1647" s="251"/>
      <c r="AC1647" s="251"/>
      <c r="AD1647" s="251"/>
      <c r="AE1647" s="251"/>
      <c r="AF1647" s="288"/>
      <c r="AG1647" s="289"/>
      <c r="AN1647" s="251"/>
      <c r="AO1647" s="251"/>
      <c r="AP1647" s="251"/>
      <c r="AQ1647" s="251"/>
      <c r="AR1647" s="251"/>
      <c r="AS1647" s="251"/>
      <c r="AT1647" s="251"/>
      <c r="AU1647" s="251"/>
    </row>
    <row r="1648" spans="3:64" ht="12.95" customHeight="1" x14ac:dyDescent="0.2">
      <c r="C1648" s="207"/>
      <c r="D1648" s="207"/>
      <c r="AA1648" s="251"/>
      <c r="AB1648" s="251"/>
      <c r="AC1648" s="251"/>
      <c r="AD1648" s="251"/>
      <c r="AE1648" s="251"/>
      <c r="AF1648" s="288"/>
      <c r="AG1648" s="289"/>
      <c r="AN1648" s="251"/>
      <c r="AO1648" s="251"/>
      <c r="AP1648" s="251"/>
      <c r="AQ1648" s="251"/>
      <c r="AR1648" s="251"/>
      <c r="AS1648" s="251"/>
      <c r="AT1648" s="251"/>
      <c r="AU1648" s="251"/>
    </row>
    <row r="1649" spans="3:64" ht="12.95" customHeight="1" x14ac:dyDescent="0.2">
      <c r="C1649" s="207"/>
      <c r="D1649" s="207"/>
      <c r="AA1649" s="251"/>
      <c r="AB1649" s="251"/>
      <c r="AC1649" s="251"/>
      <c r="AD1649" s="251"/>
      <c r="AE1649" s="251"/>
      <c r="AF1649" s="288"/>
      <c r="AG1649" s="289"/>
      <c r="AN1649" s="251"/>
      <c r="AO1649" s="251"/>
      <c r="AP1649" s="251"/>
      <c r="AQ1649" s="251"/>
      <c r="AR1649" s="251"/>
      <c r="AS1649" s="251"/>
      <c r="AT1649" s="251"/>
      <c r="AU1649" s="251"/>
    </row>
    <row r="1650" spans="3:64" ht="12.95" customHeight="1" x14ac:dyDescent="0.2">
      <c r="C1650" s="207"/>
      <c r="D1650" s="207"/>
      <c r="AA1650" s="251"/>
      <c r="AB1650" s="251"/>
      <c r="AC1650" s="251"/>
      <c r="AD1650" s="251"/>
      <c r="AE1650" s="251"/>
      <c r="AF1650" s="288"/>
      <c r="AG1650" s="289"/>
      <c r="AN1650" s="251"/>
      <c r="AO1650" s="251"/>
      <c r="AP1650" s="251"/>
      <c r="AQ1650" s="251"/>
      <c r="AR1650" s="251"/>
      <c r="AS1650" s="251"/>
      <c r="AT1650" s="251"/>
      <c r="AU1650" s="251"/>
    </row>
    <row r="1651" spans="3:64" ht="12.95" customHeight="1" x14ac:dyDescent="0.2">
      <c r="C1651" s="207"/>
      <c r="D1651" s="207"/>
      <c r="AA1651" s="251"/>
      <c r="AB1651" s="251"/>
      <c r="AC1651" s="251"/>
      <c r="AD1651" s="251"/>
      <c r="AE1651" s="251"/>
      <c r="AF1651" s="288"/>
      <c r="AG1651" s="289"/>
      <c r="AN1651" s="251"/>
      <c r="AO1651" s="251"/>
      <c r="AP1651" s="251"/>
      <c r="AQ1651" s="251"/>
      <c r="AR1651" s="251"/>
      <c r="AS1651" s="251"/>
      <c r="AT1651" s="251"/>
      <c r="AU1651" s="251"/>
    </row>
    <row r="1652" spans="3:64" ht="12.95" customHeight="1" x14ac:dyDescent="0.2">
      <c r="C1652" s="207"/>
      <c r="D1652" s="207"/>
      <c r="AA1652" s="251"/>
      <c r="AB1652" s="251"/>
      <c r="AC1652" s="251"/>
      <c r="AD1652" s="251"/>
      <c r="AE1652" s="251"/>
      <c r="AF1652" s="288"/>
      <c r="AG1652" s="289"/>
      <c r="AN1652" s="251"/>
      <c r="AO1652" s="251"/>
      <c r="AP1652" s="251"/>
      <c r="AQ1652" s="251"/>
      <c r="AR1652" s="251"/>
      <c r="AS1652" s="251"/>
      <c r="AT1652" s="251"/>
      <c r="AU1652" s="251"/>
      <c r="AV1652" s="251"/>
    </row>
    <row r="1653" spans="3:64" ht="12.95" customHeight="1" x14ac:dyDescent="0.2">
      <c r="C1653" s="207"/>
      <c r="D1653" s="207"/>
      <c r="AA1653" s="251"/>
      <c r="AB1653" s="251"/>
      <c r="AC1653" s="251"/>
      <c r="AD1653" s="251"/>
      <c r="AE1653" s="251"/>
      <c r="AF1653" s="288"/>
      <c r="AG1653" s="289"/>
      <c r="AN1653" s="251"/>
      <c r="AO1653" s="251"/>
      <c r="AP1653" s="251"/>
      <c r="AQ1653" s="251"/>
      <c r="AR1653" s="251"/>
      <c r="AS1653" s="251"/>
      <c r="AT1653" s="251"/>
      <c r="AU1653" s="251"/>
      <c r="AV1653" s="251"/>
      <c r="AW1653" s="251"/>
      <c r="AX1653" s="251"/>
      <c r="AY1653" s="251"/>
      <c r="AZ1653" s="251"/>
      <c r="BA1653" s="251"/>
      <c r="BB1653" s="251"/>
      <c r="BC1653" s="251"/>
      <c r="BD1653" s="251"/>
      <c r="BE1653" s="251"/>
      <c r="BF1653" s="251"/>
      <c r="BG1653" s="251"/>
      <c r="BH1653" s="251"/>
      <c r="BI1653" s="251"/>
      <c r="BJ1653" s="251"/>
      <c r="BK1653" s="251"/>
      <c r="BL1653" s="251"/>
    </row>
    <row r="1654" spans="3:64" ht="12.95" customHeight="1" x14ac:dyDescent="0.2">
      <c r="C1654" s="207"/>
      <c r="D1654" s="207"/>
      <c r="AA1654" s="251"/>
      <c r="AB1654" s="251"/>
      <c r="AC1654" s="251"/>
      <c r="AD1654" s="251"/>
      <c r="AE1654" s="251"/>
      <c r="AF1654" s="288"/>
      <c r="AG1654" s="289"/>
      <c r="AN1654" s="251"/>
      <c r="AO1654" s="251"/>
      <c r="AP1654" s="251"/>
      <c r="AQ1654" s="251"/>
      <c r="AR1654" s="251"/>
      <c r="AS1654" s="251"/>
      <c r="AT1654" s="251"/>
      <c r="AU1654" s="251"/>
    </row>
    <row r="1655" spans="3:64" ht="12.95" customHeight="1" x14ac:dyDescent="0.2">
      <c r="C1655" s="207"/>
      <c r="D1655" s="207"/>
      <c r="AA1655" s="251"/>
      <c r="AB1655" s="251"/>
      <c r="AC1655" s="251"/>
      <c r="AD1655" s="251"/>
      <c r="AE1655" s="251"/>
      <c r="AF1655" s="288"/>
      <c r="AG1655" s="289"/>
      <c r="AN1655" s="251"/>
      <c r="AO1655" s="251"/>
      <c r="AP1655" s="251"/>
      <c r="AQ1655" s="251"/>
      <c r="AR1655" s="251"/>
      <c r="AS1655" s="251"/>
      <c r="AT1655" s="251"/>
      <c r="AU1655" s="251"/>
    </row>
    <row r="1656" spans="3:64" ht="12.95" customHeight="1" x14ac:dyDescent="0.2">
      <c r="C1656" s="207"/>
      <c r="D1656" s="207"/>
      <c r="AA1656" s="251"/>
      <c r="AB1656" s="251"/>
      <c r="AC1656" s="251"/>
      <c r="AD1656" s="251"/>
      <c r="AE1656" s="251"/>
      <c r="AF1656" s="288"/>
      <c r="AG1656" s="289"/>
      <c r="AN1656" s="251"/>
      <c r="AO1656" s="251"/>
      <c r="AP1656" s="251"/>
      <c r="AQ1656" s="251"/>
      <c r="AR1656" s="251"/>
      <c r="AS1656" s="251"/>
      <c r="AT1656" s="251"/>
      <c r="AU1656" s="251"/>
    </row>
    <row r="1657" spans="3:64" ht="12.95" customHeight="1" x14ac:dyDescent="0.2">
      <c r="C1657" s="207"/>
      <c r="D1657" s="207"/>
      <c r="AA1657" s="251"/>
      <c r="AB1657" s="251"/>
      <c r="AC1657" s="251"/>
      <c r="AD1657" s="251"/>
      <c r="AE1657" s="251"/>
      <c r="AF1657" s="288"/>
      <c r="AG1657" s="289"/>
      <c r="AN1657" s="251"/>
      <c r="AO1657" s="251"/>
      <c r="AP1657" s="251"/>
      <c r="AQ1657" s="251"/>
      <c r="AR1657" s="251"/>
      <c r="AS1657" s="251"/>
      <c r="AT1657" s="251"/>
      <c r="AU1657" s="251"/>
    </row>
    <row r="1658" spans="3:64" ht="12.95" customHeight="1" x14ac:dyDescent="0.2">
      <c r="C1658" s="207"/>
      <c r="D1658" s="207"/>
      <c r="AA1658" s="251"/>
      <c r="AB1658" s="251"/>
      <c r="AC1658" s="251"/>
      <c r="AD1658" s="251"/>
      <c r="AE1658" s="251"/>
      <c r="AF1658" s="288"/>
      <c r="AG1658" s="289"/>
      <c r="AN1658" s="251"/>
      <c r="AO1658" s="251"/>
      <c r="AP1658" s="251"/>
      <c r="AQ1658" s="251"/>
      <c r="AR1658" s="251"/>
      <c r="AS1658" s="251"/>
      <c r="AT1658" s="251"/>
      <c r="AU1658" s="251"/>
      <c r="AV1658" s="251"/>
      <c r="AW1658" s="251"/>
      <c r="AX1658" s="251"/>
      <c r="AY1658" s="251"/>
      <c r="AZ1658" s="251"/>
      <c r="BA1658" s="251"/>
      <c r="BB1658" s="251"/>
      <c r="BC1658" s="251"/>
      <c r="BD1658" s="251"/>
      <c r="BE1658" s="251"/>
      <c r="BF1658" s="251"/>
      <c r="BG1658" s="251"/>
      <c r="BH1658" s="251"/>
      <c r="BI1658" s="251"/>
      <c r="BJ1658" s="251"/>
      <c r="BK1658" s="251"/>
      <c r="BL1658" s="251"/>
    </row>
    <row r="1659" spans="3:64" ht="12.95" customHeight="1" x14ac:dyDescent="0.2">
      <c r="C1659" s="207"/>
      <c r="D1659" s="207"/>
      <c r="AA1659" s="251"/>
      <c r="AB1659" s="251"/>
      <c r="AC1659" s="251"/>
      <c r="AD1659" s="251"/>
      <c r="AE1659" s="251"/>
      <c r="AF1659" s="288"/>
      <c r="AG1659" s="289"/>
      <c r="AN1659" s="251"/>
      <c r="AO1659" s="251"/>
      <c r="AP1659" s="251"/>
      <c r="AQ1659" s="251"/>
      <c r="AR1659" s="251"/>
      <c r="AS1659" s="251"/>
      <c r="AT1659" s="251"/>
      <c r="AU1659" s="251"/>
    </row>
    <row r="1660" spans="3:64" ht="12.95" customHeight="1" x14ac:dyDescent="0.2">
      <c r="C1660" s="207"/>
      <c r="D1660" s="207"/>
      <c r="AA1660" s="251"/>
      <c r="AB1660" s="251"/>
      <c r="AC1660" s="251"/>
      <c r="AD1660" s="251"/>
      <c r="AE1660" s="251"/>
      <c r="AF1660" s="288"/>
      <c r="AG1660" s="289"/>
      <c r="AN1660" s="251"/>
      <c r="AO1660" s="251"/>
      <c r="AP1660" s="251"/>
      <c r="AQ1660" s="251"/>
      <c r="AR1660" s="251"/>
      <c r="AS1660" s="251"/>
      <c r="AT1660" s="251"/>
      <c r="AU1660" s="251"/>
    </row>
    <row r="1661" spans="3:64" ht="12.95" customHeight="1" x14ac:dyDescent="0.2">
      <c r="C1661" s="207"/>
      <c r="D1661" s="207"/>
      <c r="AA1661" s="251"/>
      <c r="AB1661" s="251"/>
      <c r="AC1661" s="251"/>
      <c r="AD1661" s="251"/>
      <c r="AE1661" s="251"/>
      <c r="AF1661" s="288"/>
      <c r="AG1661" s="289"/>
      <c r="AN1661" s="251"/>
      <c r="AO1661" s="251"/>
      <c r="AP1661" s="251"/>
      <c r="AQ1661" s="251"/>
      <c r="AR1661" s="251"/>
      <c r="AS1661" s="251"/>
      <c r="AT1661" s="251"/>
      <c r="AU1661" s="251"/>
      <c r="AV1661" s="251"/>
      <c r="AX1661" s="251"/>
    </row>
    <row r="1662" spans="3:64" ht="12.95" customHeight="1" x14ac:dyDescent="0.2">
      <c r="C1662" s="207"/>
      <c r="D1662" s="207"/>
      <c r="AA1662" s="251"/>
      <c r="AB1662" s="251"/>
      <c r="AC1662" s="251"/>
      <c r="AD1662" s="251"/>
      <c r="AE1662" s="251"/>
      <c r="AF1662" s="288"/>
      <c r="AG1662" s="289"/>
      <c r="AN1662" s="251"/>
      <c r="AO1662" s="251"/>
      <c r="AP1662" s="251"/>
      <c r="AQ1662" s="251"/>
      <c r="AR1662" s="251"/>
      <c r="AS1662" s="251"/>
      <c r="AT1662" s="251"/>
      <c r="AU1662" s="251"/>
      <c r="AV1662" s="251"/>
      <c r="AX1662" s="251"/>
      <c r="AY1662" s="251"/>
      <c r="AZ1662" s="251"/>
      <c r="BA1662" s="251"/>
      <c r="BB1662" s="251"/>
      <c r="BC1662" s="251"/>
      <c r="BD1662" s="251"/>
      <c r="BE1662" s="251"/>
      <c r="BF1662" s="251"/>
      <c r="BG1662" s="251"/>
      <c r="BH1662" s="251"/>
      <c r="BI1662" s="251"/>
      <c r="BJ1662" s="251"/>
      <c r="BK1662" s="251"/>
      <c r="BL1662" s="251"/>
    </row>
    <row r="1663" spans="3:64" ht="12.95" customHeight="1" x14ac:dyDescent="0.2">
      <c r="C1663" s="207"/>
      <c r="D1663" s="207"/>
      <c r="AA1663" s="251"/>
      <c r="AB1663" s="251"/>
      <c r="AC1663" s="251"/>
      <c r="AD1663" s="251"/>
      <c r="AE1663" s="251"/>
      <c r="AF1663" s="288"/>
      <c r="AG1663" s="289"/>
      <c r="AN1663" s="251"/>
      <c r="AO1663" s="251"/>
      <c r="AP1663" s="251"/>
      <c r="AQ1663" s="251"/>
      <c r="AR1663" s="251"/>
      <c r="AS1663" s="251"/>
      <c r="AT1663" s="251"/>
      <c r="AU1663" s="251"/>
      <c r="AV1663" s="251"/>
      <c r="AW1663" s="251"/>
      <c r="AX1663" s="251"/>
      <c r="AY1663" s="251"/>
      <c r="AZ1663" s="251"/>
      <c r="BA1663" s="251"/>
      <c r="BB1663" s="251"/>
      <c r="BC1663" s="251"/>
      <c r="BD1663" s="251"/>
      <c r="BE1663" s="251"/>
      <c r="BF1663" s="251"/>
      <c r="BG1663" s="251"/>
      <c r="BH1663" s="251"/>
      <c r="BI1663" s="251"/>
      <c r="BJ1663" s="251"/>
      <c r="BK1663" s="251"/>
      <c r="BL1663" s="251"/>
    </row>
    <row r="1664" spans="3:64" ht="12.95" customHeight="1" x14ac:dyDescent="0.2">
      <c r="C1664" s="207"/>
      <c r="D1664" s="207"/>
      <c r="AA1664" s="251"/>
      <c r="AB1664" s="251"/>
      <c r="AC1664" s="251"/>
      <c r="AD1664" s="251"/>
      <c r="AE1664" s="251"/>
      <c r="AF1664" s="288"/>
      <c r="AG1664" s="289"/>
      <c r="AN1664" s="251"/>
      <c r="AO1664" s="251"/>
      <c r="AP1664" s="251"/>
      <c r="AQ1664" s="251"/>
      <c r="AR1664" s="251"/>
      <c r="AS1664" s="251"/>
      <c r="AT1664" s="251"/>
      <c r="AU1664" s="251"/>
      <c r="AV1664" s="251"/>
    </row>
    <row r="1665" spans="3:64" ht="12.95" customHeight="1" x14ac:dyDescent="0.2">
      <c r="C1665" s="207"/>
      <c r="D1665" s="207"/>
      <c r="AA1665" s="251"/>
      <c r="AB1665" s="251"/>
      <c r="AC1665" s="251"/>
      <c r="AD1665" s="251"/>
      <c r="AE1665" s="251"/>
      <c r="AF1665" s="288"/>
      <c r="AG1665" s="289"/>
      <c r="AN1665" s="251"/>
      <c r="AO1665" s="251"/>
      <c r="AP1665" s="251"/>
      <c r="AQ1665" s="251"/>
      <c r="AR1665" s="251"/>
      <c r="AS1665" s="251"/>
      <c r="AT1665" s="251"/>
      <c r="AU1665" s="251"/>
    </row>
    <row r="1666" spans="3:64" ht="12.95" customHeight="1" x14ac:dyDescent="0.2">
      <c r="C1666" s="207"/>
      <c r="D1666" s="207"/>
      <c r="AA1666" s="251"/>
      <c r="AB1666" s="251"/>
      <c r="AC1666" s="251"/>
      <c r="AD1666" s="251"/>
      <c r="AE1666" s="251"/>
      <c r="AF1666" s="288"/>
      <c r="AG1666" s="289"/>
      <c r="AN1666" s="251"/>
      <c r="AO1666" s="251"/>
      <c r="AP1666" s="251"/>
      <c r="AQ1666" s="251"/>
      <c r="AR1666" s="251"/>
      <c r="AS1666" s="251"/>
      <c r="AT1666" s="251"/>
      <c r="AU1666" s="251"/>
      <c r="AV1666" s="251"/>
    </row>
    <row r="1667" spans="3:64" ht="12.95" customHeight="1" x14ac:dyDescent="0.2">
      <c r="C1667" s="207"/>
      <c r="D1667" s="207"/>
      <c r="AA1667" s="251"/>
      <c r="AB1667" s="251"/>
      <c r="AC1667" s="251"/>
      <c r="AD1667" s="251"/>
      <c r="AE1667" s="251"/>
      <c r="AF1667" s="288"/>
      <c r="AG1667" s="289"/>
      <c r="AN1667" s="251"/>
      <c r="AO1667" s="251"/>
      <c r="AP1667" s="251"/>
      <c r="AQ1667" s="251"/>
      <c r="AR1667" s="251"/>
      <c r="AS1667" s="251"/>
      <c r="AT1667" s="251"/>
      <c r="AU1667" s="251"/>
      <c r="AV1667" s="251"/>
    </row>
    <row r="1668" spans="3:64" ht="12.95" customHeight="1" x14ac:dyDescent="0.2">
      <c r="C1668" s="207"/>
      <c r="D1668" s="207"/>
      <c r="AA1668" s="251"/>
      <c r="AB1668" s="251"/>
      <c r="AC1668" s="251"/>
      <c r="AD1668" s="251"/>
      <c r="AE1668" s="251"/>
      <c r="AF1668" s="288"/>
      <c r="AG1668" s="289"/>
      <c r="AN1668" s="251"/>
      <c r="AO1668" s="251"/>
      <c r="AP1668" s="251"/>
      <c r="AQ1668" s="251"/>
      <c r="AR1668" s="251"/>
      <c r="AS1668" s="251"/>
      <c r="AT1668" s="251"/>
      <c r="AU1668" s="251"/>
    </row>
    <row r="1669" spans="3:64" ht="12.95" customHeight="1" x14ac:dyDescent="0.2">
      <c r="C1669" s="207"/>
      <c r="D1669" s="207"/>
      <c r="AA1669" s="251"/>
      <c r="AB1669" s="251"/>
      <c r="AC1669" s="251"/>
      <c r="AD1669" s="251"/>
      <c r="AE1669" s="251"/>
      <c r="AF1669" s="288"/>
      <c r="AG1669" s="289"/>
      <c r="AN1669" s="251"/>
      <c r="AO1669" s="251"/>
      <c r="AP1669" s="251"/>
      <c r="AQ1669" s="251"/>
      <c r="AR1669" s="251"/>
      <c r="AS1669" s="251"/>
      <c r="AT1669" s="251"/>
      <c r="AU1669" s="251"/>
      <c r="AV1669" s="251"/>
      <c r="AX1669" s="251"/>
    </row>
    <row r="1670" spans="3:64" ht="12.95" customHeight="1" x14ac:dyDescent="0.2">
      <c r="C1670" s="207"/>
      <c r="D1670" s="207"/>
      <c r="AA1670" s="251"/>
      <c r="AB1670" s="251"/>
      <c r="AC1670" s="251"/>
      <c r="AD1670" s="251"/>
      <c r="AE1670" s="251"/>
      <c r="AF1670" s="288"/>
      <c r="AG1670" s="289"/>
      <c r="AN1670" s="251"/>
      <c r="AO1670" s="251"/>
      <c r="AP1670" s="251"/>
      <c r="AQ1670" s="251"/>
      <c r="AR1670" s="251"/>
      <c r="AS1670" s="251"/>
      <c r="AT1670" s="251"/>
      <c r="AU1670" s="251"/>
    </row>
    <row r="1671" spans="3:64" ht="12.95" customHeight="1" x14ac:dyDescent="0.2">
      <c r="C1671" s="207"/>
      <c r="D1671" s="207"/>
      <c r="AA1671" s="251"/>
      <c r="AB1671" s="251"/>
      <c r="AC1671" s="251"/>
      <c r="AD1671" s="251"/>
      <c r="AE1671" s="251"/>
      <c r="AF1671" s="288"/>
      <c r="AG1671" s="289"/>
      <c r="AN1671" s="251"/>
      <c r="AO1671" s="251"/>
      <c r="AP1671" s="251"/>
      <c r="AQ1671" s="251"/>
      <c r="AR1671" s="251"/>
      <c r="AS1671" s="251"/>
      <c r="AT1671" s="251"/>
      <c r="AU1671" s="251"/>
    </row>
    <row r="1672" spans="3:64" ht="12.95" customHeight="1" x14ac:dyDescent="0.2">
      <c r="C1672" s="207"/>
      <c r="D1672" s="207"/>
      <c r="AA1672" s="251"/>
      <c r="AB1672" s="251"/>
      <c r="AC1672" s="251"/>
      <c r="AD1672" s="251"/>
      <c r="AE1672" s="251"/>
      <c r="AF1672" s="288"/>
      <c r="AG1672" s="289"/>
      <c r="AN1672" s="251"/>
      <c r="AO1672" s="251"/>
      <c r="AP1672" s="251"/>
      <c r="AQ1672" s="251"/>
      <c r="AR1672" s="251"/>
      <c r="AS1672" s="251"/>
      <c r="AT1672" s="251"/>
      <c r="AU1672" s="251"/>
    </row>
    <row r="1673" spans="3:64" ht="12.95" customHeight="1" x14ac:dyDescent="0.2">
      <c r="C1673" s="207"/>
      <c r="D1673" s="207"/>
      <c r="AA1673" s="251"/>
      <c r="AB1673" s="251"/>
      <c r="AC1673" s="251"/>
      <c r="AD1673" s="251"/>
      <c r="AE1673" s="251"/>
      <c r="AF1673" s="288"/>
      <c r="AG1673" s="289"/>
      <c r="AN1673" s="251"/>
      <c r="AO1673" s="251"/>
      <c r="AP1673" s="251"/>
      <c r="AQ1673" s="251"/>
      <c r="AR1673" s="251"/>
      <c r="AS1673" s="251"/>
      <c r="AT1673" s="251"/>
      <c r="AU1673" s="251"/>
      <c r="AV1673" s="251"/>
      <c r="AX1673" s="251"/>
    </row>
    <row r="1674" spans="3:64" ht="12.95" customHeight="1" x14ac:dyDescent="0.2">
      <c r="C1674" s="207"/>
      <c r="D1674" s="207"/>
      <c r="AA1674" s="251"/>
      <c r="AB1674" s="251"/>
      <c r="AC1674" s="251"/>
      <c r="AD1674" s="251"/>
      <c r="AE1674" s="251"/>
      <c r="AF1674" s="288"/>
      <c r="AG1674" s="289"/>
      <c r="AN1674" s="251"/>
      <c r="AO1674" s="251"/>
      <c r="AP1674" s="251"/>
      <c r="AQ1674" s="251"/>
      <c r="AR1674" s="251"/>
      <c r="AS1674" s="251"/>
      <c r="AT1674" s="251"/>
      <c r="AU1674" s="251"/>
      <c r="AV1674" s="251"/>
    </row>
    <row r="1675" spans="3:64" ht="12.95" customHeight="1" x14ac:dyDescent="0.2">
      <c r="C1675" s="207"/>
      <c r="D1675" s="207"/>
      <c r="AA1675" s="251"/>
      <c r="AB1675" s="251"/>
      <c r="AC1675" s="251"/>
      <c r="AD1675" s="251"/>
      <c r="AE1675" s="251"/>
      <c r="AF1675" s="288"/>
      <c r="AG1675" s="289"/>
      <c r="AN1675" s="251"/>
      <c r="AO1675" s="251"/>
      <c r="AP1675" s="251"/>
      <c r="AQ1675" s="251"/>
      <c r="AR1675" s="251"/>
      <c r="AS1675" s="251"/>
      <c r="AT1675" s="251"/>
      <c r="AU1675" s="251"/>
      <c r="AV1675" s="251"/>
      <c r="AW1675" s="251"/>
      <c r="AX1675" s="251"/>
      <c r="AY1675" s="251"/>
      <c r="AZ1675" s="251"/>
      <c r="BA1675" s="251"/>
      <c r="BB1675" s="251"/>
      <c r="BC1675" s="251"/>
      <c r="BD1675" s="251"/>
      <c r="BE1675" s="251"/>
      <c r="BF1675" s="251"/>
      <c r="BG1675" s="251"/>
      <c r="BH1675" s="251"/>
      <c r="BI1675" s="251"/>
      <c r="BJ1675" s="251"/>
      <c r="BK1675" s="251"/>
      <c r="BL1675" s="251"/>
    </row>
    <row r="1676" spans="3:64" ht="12.95" customHeight="1" x14ac:dyDescent="0.2">
      <c r="C1676" s="207"/>
      <c r="D1676" s="207"/>
      <c r="AA1676" s="251"/>
      <c r="AB1676" s="251"/>
      <c r="AC1676" s="251"/>
      <c r="AD1676" s="251"/>
      <c r="AE1676" s="251"/>
      <c r="AF1676" s="288"/>
      <c r="AG1676" s="289"/>
      <c r="AN1676" s="251"/>
      <c r="AO1676" s="251"/>
      <c r="AP1676" s="251"/>
      <c r="AQ1676" s="251"/>
      <c r="AR1676" s="251"/>
      <c r="AS1676" s="251"/>
      <c r="AT1676" s="251"/>
      <c r="AU1676" s="251"/>
      <c r="AV1676" s="251"/>
      <c r="AW1676" s="251"/>
      <c r="AX1676" s="251"/>
      <c r="AY1676" s="251"/>
      <c r="AZ1676" s="251"/>
      <c r="BA1676" s="251"/>
      <c r="BB1676" s="251"/>
      <c r="BC1676" s="251"/>
      <c r="BD1676" s="251"/>
      <c r="BE1676" s="251"/>
      <c r="BF1676" s="251"/>
      <c r="BG1676" s="251"/>
      <c r="BH1676" s="251"/>
      <c r="BI1676" s="251"/>
      <c r="BJ1676" s="251"/>
      <c r="BK1676" s="251"/>
      <c r="BL1676" s="251"/>
    </row>
    <row r="1677" spans="3:64" ht="12.95" customHeight="1" x14ac:dyDescent="0.2">
      <c r="C1677" s="207"/>
      <c r="D1677" s="207"/>
      <c r="AA1677" s="251"/>
      <c r="AB1677" s="251"/>
      <c r="AC1677" s="251"/>
      <c r="AD1677" s="251"/>
      <c r="AE1677" s="251"/>
      <c r="AF1677" s="288"/>
      <c r="AG1677" s="289"/>
      <c r="AN1677" s="251"/>
      <c r="AO1677" s="251"/>
      <c r="AP1677" s="251"/>
      <c r="AQ1677" s="251"/>
      <c r="AR1677" s="251"/>
      <c r="AS1677" s="251"/>
      <c r="AT1677" s="251"/>
      <c r="AU1677" s="251"/>
      <c r="AV1677" s="251"/>
      <c r="AW1677" s="251"/>
      <c r="AX1677" s="251"/>
      <c r="AY1677" s="251"/>
      <c r="AZ1677" s="251"/>
      <c r="BA1677" s="251"/>
      <c r="BB1677" s="251"/>
      <c r="BC1677" s="251"/>
      <c r="BD1677" s="251"/>
      <c r="BE1677" s="251"/>
      <c r="BF1677" s="251"/>
      <c r="BG1677" s="251"/>
      <c r="BH1677" s="251"/>
      <c r="BI1677" s="251"/>
      <c r="BJ1677" s="251"/>
      <c r="BK1677" s="251"/>
      <c r="BL1677" s="251"/>
    </row>
    <row r="1678" spans="3:64" ht="12.95" customHeight="1" x14ac:dyDescent="0.2">
      <c r="C1678" s="207"/>
      <c r="D1678" s="207"/>
      <c r="AA1678" s="251"/>
      <c r="AB1678" s="251"/>
      <c r="AC1678" s="251"/>
      <c r="AD1678" s="251"/>
      <c r="AE1678" s="251"/>
      <c r="AF1678" s="288"/>
      <c r="AG1678" s="289"/>
      <c r="AN1678" s="251"/>
      <c r="AO1678" s="251"/>
      <c r="AP1678" s="251"/>
      <c r="AQ1678" s="251"/>
      <c r="AR1678" s="251"/>
      <c r="AS1678" s="251"/>
      <c r="AT1678" s="251"/>
      <c r="AU1678" s="251"/>
      <c r="AV1678" s="251"/>
      <c r="AW1678" s="251"/>
      <c r="AX1678" s="251"/>
      <c r="AY1678" s="251"/>
      <c r="AZ1678" s="251"/>
      <c r="BA1678" s="251"/>
      <c r="BB1678" s="251"/>
      <c r="BC1678" s="251"/>
      <c r="BD1678" s="251"/>
      <c r="BE1678" s="251"/>
      <c r="BF1678" s="251"/>
      <c r="BG1678" s="251"/>
      <c r="BH1678" s="251"/>
      <c r="BI1678" s="251"/>
      <c r="BJ1678" s="251"/>
      <c r="BK1678" s="251"/>
      <c r="BL1678" s="251"/>
    </row>
    <row r="1679" spans="3:64" ht="12.95" customHeight="1" x14ac:dyDescent="0.2">
      <c r="C1679" s="207"/>
      <c r="D1679" s="207"/>
      <c r="AA1679" s="251"/>
      <c r="AB1679" s="251"/>
      <c r="AC1679" s="251"/>
      <c r="AD1679" s="251"/>
      <c r="AE1679" s="251"/>
      <c r="AF1679" s="288"/>
      <c r="AG1679" s="289"/>
      <c r="AN1679" s="251"/>
      <c r="AO1679" s="251"/>
      <c r="AP1679" s="251"/>
      <c r="AQ1679" s="251"/>
      <c r="AR1679" s="251"/>
      <c r="AS1679" s="251"/>
      <c r="AT1679" s="251"/>
      <c r="AU1679" s="251"/>
      <c r="AV1679" s="251"/>
      <c r="AX1679" s="251"/>
    </row>
    <row r="1680" spans="3:64" ht="12.95" customHeight="1" x14ac:dyDescent="0.2">
      <c r="C1680" s="207"/>
      <c r="D1680" s="207"/>
      <c r="AA1680" s="251"/>
      <c r="AB1680" s="251"/>
      <c r="AC1680" s="251"/>
      <c r="AD1680" s="251"/>
      <c r="AE1680" s="251"/>
      <c r="AF1680" s="288"/>
      <c r="AG1680" s="289"/>
      <c r="AN1680" s="251"/>
      <c r="AO1680" s="251"/>
      <c r="AP1680" s="251"/>
      <c r="AQ1680" s="251"/>
      <c r="AR1680" s="251"/>
      <c r="AS1680" s="251"/>
      <c r="AT1680" s="251"/>
      <c r="AU1680" s="251"/>
      <c r="AV1680" s="251"/>
      <c r="AW1680" s="251"/>
      <c r="AX1680" s="251"/>
      <c r="AY1680" s="251"/>
      <c r="AZ1680" s="251"/>
      <c r="BA1680" s="251"/>
      <c r="BB1680" s="251"/>
      <c r="BC1680" s="251"/>
      <c r="BD1680" s="251"/>
      <c r="BE1680" s="251"/>
      <c r="BF1680" s="251"/>
      <c r="BG1680" s="251"/>
      <c r="BH1680" s="251"/>
      <c r="BI1680" s="251"/>
      <c r="BJ1680" s="251"/>
      <c r="BK1680" s="251"/>
      <c r="BL1680" s="251"/>
    </row>
    <row r="1681" spans="3:64" ht="12.95" customHeight="1" x14ac:dyDescent="0.2">
      <c r="C1681" s="207"/>
      <c r="D1681" s="207"/>
      <c r="AA1681" s="251"/>
      <c r="AB1681" s="251"/>
      <c r="AC1681" s="251"/>
      <c r="AD1681" s="251"/>
      <c r="AE1681" s="251"/>
      <c r="AF1681" s="288"/>
      <c r="AG1681" s="289"/>
      <c r="AN1681" s="251"/>
      <c r="AO1681" s="251"/>
      <c r="AP1681" s="251"/>
      <c r="AQ1681" s="251"/>
      <c r="AR1681" s="251"/>
      <c r="AS1681" s="251"/>
      <c r="AT1681" s="251"/>
      <c r="AU1681" s="251"/>
      <c r="AV1681" s="251"/>
      <c r="AW1681" s="251"/>
      <c r="AX1681" s="251"/>
      <c r="AY1681" s="251"/>
      <c r="AZ1681" s="251"/>
      <c r="BA1681" s="251"/>
      <c r="BB1681" s="251"/>
      <c r="BC1681" s="251"/>
      <c r="BD1681" s="251"/>
      <c r="BE1681" s="251"/>
      <c r="BF1681" s="251"/>
      <c r="BG1681" s="251"/>
      <c r="BH1681" s="251"/>
      <c r="BI1681" s="251"/>
      <c r="BJ1681" s="251"/>
      <c r="BK1681" s="251"/>
      <c r="BL1681" s="251"/>
    </row>
    <row r="1682" spans="3:64" ht="12.95" customHeight="1" x14ac:dyDescent="0.2">
      <c r="C1682" s="207"/>
      <c r="D1682" s="207"/>
      <c r="AA1682" s="251"/>
      <c r="AB1682" s="251"/>
      <c r="AC1682" s="251"/>
      <c r="AD1682" s="251"/>
      <c r="AE1682" s="251"/>
      <c r="AF1682" s="288"/>
      <c r="AG1682" s="289"/>
      <c r="AN1682" s="251"/>
      <c r="AO1682" s="251"/>
      <c r="AP1682" s="251"/>
      <c r="AQ1682" s="251"/>
      <c r="AR1682" s="251"/>
      <c r="AS1682" s="251"/>
      <c r="AT1682" s="251"/>
      <c r="AU1682" s="251"/>
      <c r="AV1682" s="251"/>
      <c r="AX1682" s="251"/>
    </row>
    <row r="1683" spans="3:64" ht="12.95" customHeight="1" x14ac:dyDescent="0.2">
      <c r="C1683" s="207"/>
      <c r="D1683" s="207"/>
      <c r="AA1683" s="251"/>
      <c r="AB1683" s="251"/>
      <c r="AC1683" s="251"/>
      <c r="AD1683" s="251"/>
      <c r="AE1683" s="251"/>
      <c r="AF1683" s="288"/>
      <c r="AG1683" s="289"/>
      <c r="AN1683" s="251"/>
      <c r="AO1683" s="251"/>
      <c r="AP1683" s="251"/>
      <c r="AQ1683" s="251"/>
      <c r="AR1683" s="251"/>
      <c r="AS1683" s="251"/>
      <c r="AT1683" s="251"/>
      <c r="AU1683" s="251"/>
      <c r="AV1683" s="251"/>
      <c r="AX1683" s="251"/>
    </row>
    <row r="1684" spans="3:64" ht="12.95" customHeight="1" x14ac:dyDescent="0.2">
      <c r="C1684" s="207"/>
      <c r="D1684" s="207"/>
      <c r="AA1684" s="251"/>
      <c r="AB1684" s="251"/>
      <c r="AC1684" s="251"/>
      <c r="AD1684" s="251"/>
      <c r="AE1684" s="251"/>
      <c r="AF1684" s="288"/>
      <c r="AG1684" s="289"/>
      <c r="AN1684" s="251"/>
      <c r="AO1684" s="251"/>
      <c r="AP1684" s="251"/>
      <c r="AQ1684" s="251"/>
      <c r="AR1684" s="251"/>
      <c r="AS1684" s="251"/>
      <c r="AT1684" s="251"/>
      <c r="AU1684" s="251"/>
      <c r="AV1684" s="251"/>
      <c r="AX1684" s="251"/>
      <c r="AY1684" s="251"/>
      <c r="AZ1684" s="251"/>
      <c r="BA1684" s="251"/>
      <c r="BB1684" s="251"/>
      <c r="BC1684" s="251"/>
      <c r="BD1684" s="251"/>
      <c r="BE1684" s="251"/>
      <c r="BF1684" s="251"/>
      <c r="BG1684" s="251"/>
      <c r="BH1684" s="251"/>
      <c r="BI1684" s="251"/>
      <c r="BJ1684" s="251"/>
      <c r="BK1684" s="251"/>
      <c r="BL1684" s="251"/>
    </row>
    <row r="1685" spans="3:64" ht="12.95" customHeight="1" x14ac:dyDescent="0.2">
      <c r="C1685" s="207"/>
      <c r="D1685" s="207"/>
      <c r="AA1685" s="251"/>
      <c r="AB1685" s="251"/>
      <c r="AC1685" s="251"/>
      <c r="AD1685" s="251"/>
      <c r="AE1685" s="251"/>
      <c r="AF1685" s="288"/>
      <c r="AG1685" s="289"/>
      <c r="AN1685" s="251"/>
      <c r="AO1685" s="251"/>
      <c r="AP1685" s="251"/>
      <c r="AQ1685" s="251"/>
      <c r="AR1685" s="251"/>
      <c r="AS1685" s="251"/>
      <c r="AT1685" s="251"/>
      <c r="AU1685" s="251"/>
      <c r="AV1685" s="251"/>
      <c r="AW1685" s="251"/>
      <c r="AX1685" s="251"/>
      <c r="AY1685" s="251"/>
      <c r="AZ1685" s="251"/>
      <c r="BA1685" s="251"/>
      <c r="BB1685" s="251"/>
      <c r="BC1685" s="251"/>
      <c r="BD1685" s="251"/>
      <c r="BE1685" s="251"/>
      <c r="BF1685" s="251"/>
      <c r="BG1685" s="251"/>
      <c r="BH1685" s="251"/>
      <c r="BI1685" s="251"/>
      <c r="BJ1685" s="251"/>
      <c r="BK1685" s="251"/>
      <c r="BL1685" s="251"/>
    </row>
    <row r="1686" spans="3:64" ht="12.95" customHeight="1" x14ac:dyDescent="0.2">
      <c r="C1686" s="207"/>
      <c r="D1686" s="207"/>
      <c r="AA1686" s="251"/>
      <c r="AB1686" s="251"/>
      <c r="AC1686" s="251"/>
      <c r="AD1686" s="251"/>
      <c r="AE1686" s="251"/>
      <c r="AF1686" s="288"/>
      <c r="AG1686" s="289"/>
      <c r="AN1686" s="251"/>
      <c r="AO1686" s="251"/>
      <c r="AP1686" s="251"/>
      <c r="AQ1686" s="251"/>
      <c r="AR1686" s="251"/>
      <c r="AS1686" s="251"/>
      <c r="AT1686" s="251"/>
      <c r="AU1686" s="251"/>
      <c r="AV1686" s="251"/>
      <c r="AW1686" s="251"/>
      <c r="AX1686" s="251"/>
      <c r="AY1686" s="251"/>
      <c r="AZ1686" s="251"/>
      <c r="BA1686" s="251"/>
      <c r="BB1686" s="251"/>
      <c r="BC1686" s="251"/>
      <c r="BD1686" s="251"/>
      <c r="BE1686" s="251"/>
      <c r="BF1686" s="251"/>
      <c r="BG1686" s="251"/>
      <c r="BH1686" s="251"/>
      <c r="BI1686" s="251"/>
      <c r="BJ1686" s="251"/>
      <c r="BK1686" s="251"/>
      <c r="BL1686" s="251"/>
    </row>
    <row r="1687" spans="3:64" ht="12.95" customHeight="1" x14ac:dyDescent="0.2">
      <c r="C1687" s="207"/>
      <c r="D1687" s="207"/>
      <c r="AA1687" s="251"/>
      <c r="AB1687" s="251"/>
      <c r="AC1687" s="251"/>
      <c r="AD1687" s="251"/>
      <c r="AE1687" s="251"/>
      <c r="AF1687" s="288"/>
      <c r="AG1687" s="289"/>
      <c r="AN1687" s="251"/>
      <c r="AO1687" s="251"/>
      <c r="AP1687" s="251"/>
      <c r="AQ1687" s="251"/>
      <c r="AR1687" s="251"/>
      <c r="AS1687" s="251"/>
      <c r="AT1687" s="251"/>
      <c r="AU1687" s="251"/>
      <c r="AV1687" s="251"/>
    </row>
    <row r="1688" spans="3:64" ht="12.95" customHeight="1" x14ac:dyDescent="0.2">
      <c r="C1688" s="207"/>
      <c r="D1688" s="207"/>
      <c r="AA1688" s="251"/>
      <c r="AB1688" s="251"/>
      <c r="AC1688" s="251"/>
      <c r="AD1688" s="251"/>
      <c r="AE1688" s="251"/>
      <c r="AF1688" s="288"/>
      <c r="AG1688" s="289"/>
      <c r="AN1688" s="251"/>
      <c r="AO1688" s="251"/>
      <c r="AP1688" s="251"/>
      <c r="AQ1688" s="251"/>
      <c r="AR1688" s="251"/>
      <c r="AS1688" s="251"/>
      <c r="AT1688" s="251"/>
      <c r="AU1688" s="251"/>
      <c r="AV1688" s="251"/>
    </row>
    <row r="1689" spans="3:64" ht="12.95" customHeight="1" x14ac:dyDescent="0.2">
      <c r="C1689" s="207"/>
      <c r="D1689" s="207"/>
      <c r="AA1689" s="251"/>
      <c r="AB1689" s="251"/>
      <c r="AC1689" s="251"/>
      <c r="AD1689" s="251"/>
      <c r="AE1689" s="251"/>
      <c r="AF1689" s="288"/>
      <c r="AG1689" s="289"/>
      <c r="AN1689" s="251"/>
      <c r="AO1689" s="251"/>
      <c r="AP1689" s="251"/>
      <c r="AQ1689" s="251"/>
      <c r="AR1689" s="251"/>
      <c r="AS1689" s="251"/>
      <c r="AT1689" s="251"/>
      <c r="AU1689" s="251"/>
      <c r="AV1689" s="251"/>
    </row>
    <row r="1690" spans="3:64" ht="12.95" customHeight="1" x14ac:dyDescent="0.2">
      <c r="C1690" s="207"/>
      <c r="D1690" s="207"/>
      <c r="AA1690" s="251"/>
      <c r="AB1690" s="251"/>
      <c r="AC1690" s="251"/>
      <c r="AD1690" s="251"/>
      <c r="AE1690" s="251"/>
      <c r="AF1690" s="288"/>
      <c r="AG1690" s="289"/>
      <c r="AN1690" s="251"/>
      <c r="AO1690" s="251"/>
      <c r="AP1690" s="251"/>
      <c r="AQ1690" s="251"/>
      <c r="AR1690" s="251"/>
      <c r="AS1690" s="251"/>
      <c r="AT1690" s="251"/>
      <c r="AU1690" s="251"/>
      <c r="AV1690" s="251"/>
      <c r="AX1690" s="251"/>
    </row>
    <row r="1691" spans="3:64" ht="12.95" customHeight="1" x14ac:dyDescent="0.2">
      <c r="C1691" s="207"/>
      <c r="D1691" s="207"/>
      <c r="AA1691" s="251"/>
      <c r="AB1691" s="251"/>
      <c r="AC1691" s="251"/>
      <c r="AD1691" s="251"/>
      <c r="AE1691" s="251"/>
      <c r="AF1691" s="288"/>
      <c r="AG1691" s="289"/>
      <c r="AN1691" s="251"/>
      <c r="AO1691" s="251"/>
      <c r="AP1691" s="251"/>
      <c r="AQ1691" s="251"/>
      <c r="AR1691" s="251"/>
      <c r="AS1691" s="251"/>
      <c r="AT1691" s="251"/>
      <c r="AU1691" s="251"/>
      <c r="AV1691" s="251"/>
      <c r="AW1691" s="251"/>
      <c r="AX1691" s="251"/>
      <c r="AY1691" s="251"/>
      <c r="AZ1691" s="251"/>
      <c r="BA1691" s="251"/>
      <c r="BB1691" s="251"/>
      <c r="BC1691" s="251"/>
      <c r="BD1691" s="251"/>
      <c r="BE1691" s="251"/>
      <c r="BF1691" s="251"/>
      <c r="BG1691" s="251"/>
      <c r="BH1691" s="251"/>
      <c r="BI1691" s="251"/>
      <c r="BJ1691" s="251"/>
      <c r="BK1691" s="251"/>
      <c r="BL1691" s="251"/>
    </row>
    <row r="1692" spans="3:64" ht="12.95" customHeight="1" x14ac:dyDescent="0.2">
      <c r="C1692" s="207"/>
      <c r="D1692" s="207"/>
      <c r="AA1692" s="251"/>
      <c r="AB1692" s="251"/>
      <c r="AC1692" s="251"/>
      <c r="AD1692" s="251"/>
      <c r="AE1692" s="251"/>
      <c r="AF1692" s="288"/>
      <c r="AG1692" s="289"/>
      <c r="AN1692" s="251"/>
      <c r="AO1692" s="251"/>
      <c r="AP1692" s="251"/>
      <c r="AQ1692" s="251"/>
      <c r="AR1692" s="251"/>
      <c r="AS1692" s="251"/>
      <c r="AT1692" s="251"/>
      <c r="AU1692" s="251"/>
      <c r="AV1692" s="251"/>
      <c r="AW1692" s="251"/>
      <c r="AX1692" s="251"/>
      <c r="AY1692" s="251"/>
      <c r="AZ1692" s="251"/>
      <c r="BA1692" s="251"/>
      <c r="BB1692" s="251"/>
      <c r="BC1692" s="251"/>
      <c r="BD1692" s="251"/>
      <c r="BE1692" s="251"/>
      <c r="BF1692" s="251"/>
      <c r="BG1692" s="251"/>
      <c r="BH1692" s="251"/>
      <c r="BI1692" s="251"/>
      <c r="BJ1692" s="251"/>
      <c r="BK1692" s="251"/>
      <c r="BL1692" s="251"/>
    </row>
    <row r="1693" spans="3:64" ht="12.95" customHeight="1" x14ac:dyDescent="0.2">
      <c r="C1693" s="207"/>
      <c r="D1693" s="207"/>
      <c r="AA1693" s="251"/>
      <c r="AB1693" s="251"/>
      <c r="AC1693" s="251"/>
      <c r="AD1693" s="251"/>
      <c r="AE1693" s="251"/>
      <c r="AF1693" s="288"/>
      <c r="AG1693" s="289"/>
      <c r="AN1693" s="251"/>
      <c r="AO1693" s="251"/>
      <c r="AP1693" s="251"/>
      <c r="AQ1693" s="251"/>
      <c r="AR1693" s="251"/>
      <c r="AS1693" s="251"/>
      <c r="AT1693" s="251"/>
      <c r="AU1693" s="251"/>
    </row>
    <row r="1694" spans="3:64" ht="12.95" customHeight="1" x14ac:dyDescent="0.2">
      <c r="C1694" s="207"/>
      <c r="D1694" s="207"/>
      <c r="AA1694" s="251"/>
      <c r="AB1694" s="251"/>
      <c r="AC1694" s="251"/>
      <c r="AD1694" s="251"/>
      <c r="AE1694" s="251"/>
      <c r="AF1694" s="288"/>
      <c r="AG1694" s="289"/>
      <c r="AN1694" s="251"/>
      <c r="AO1694" s="251"/>
      <c r="AP1694" s="251"/>
      <c r="AQ1694" s="251"/>
      <c r="AR1694" s="251"/>
      <c r="AS1694" s="251"/>
      <c r="AT1694" s="251"/>
      <c r="AU1694" s="251"/>
      <c r="AV1694" s="251"/>
      <c r="AX1694" s="251"/>
    </row>
    <row r="1695" spans="3:64" ht="12.95" customHeight="1" x14ac:dyDescent="0.2">
      <c r="C1695" s="207"/>
      <c r="D1695" s="207"/>
      <c r="AA1695" s="251"/>
      <c r="AB1695" s="251"/>
      <c r="AC1695" s="251"/>
      <c r="AD1695" s="251"/>
      <c r="AE1695" s="251"/>
      <c r="AF1695" s="288"/>
      <c r="AG1695" s="289"/>
      <c r="AN1695" s="251"/>
      <c r="AO1695" s="251"/>
      <c r="AP1695" s="251"/>
      <c r="AQ1695" s="251"/>
      <c r="AR1695" s="251"/>
      <c r="AS1695" s="251"/>
      <c r="AT1695" s="251"/>
      <c r="AU1695" s="251"/>
      <c r="AV1695" s="251"/>
    </row>
    <row r="1696" spans="3:64" ht="12.95" customHeight="1" x14ac:dyDescent="0.2">
      <c r="C1696" s="207"/>
      <c r="D1696" s="207"/>
      <c r="AA1696" s="251"/>
      <c r="AB1696" s="251"/>
      <c r="AC1696" s="251"/>
      <c r="AD1696" s="251"/>
      <c r="AE1696" s="251"/>
      <c r="AF1696" s="288"/>
      <c r="AG1696" s="289"/>
      <c r="AN1696" s="251"/>
      <c r="AO1696" s="251"/>
      <c r="AP1696" s="251"/>
      <c r="AQ1696" s="251"/>
      <c r="AR1696" s="251"/>
      <c r="AS1696" s="251"/>
      <c r="AT1696" s="251"/>
      <c r="AU1696" s="251"/>
      <c r="AV1696" s="251"/>
    </row>
    <row r="1697" spans="3:64" ht="12.95" customHeight="1" x14ac:dyDescent="0.2">
      <c r="C1697" s="207"/>
      <c r="D1697" s="207"/>
      <c r="AA1697" s="251"/>
      <c r="AB1697" s="251"/>
      <c r="AC1697" s="251"/>
      <c r="AD1697" s="251"/>
      <c r="AE1697" s="251"/>
      <c r="AF1697" s="288"/>
      <c r="AG1697" s="289"/>
      <c r="AN1697" s="251"/>
      <c r="AO1697" s="251"/>
      <c r="AP1697" s="251"/>
      <c r="AQ1697" s="251"/>
      <c r="AR1697" s="251"/>
      <c r="AS1697" s="251"/>
      <c r="AT1697" s="251"/>
      <c r="AU1697" s="251"/>
    </row>
    <row r="1698" spans="3:64" ht="12.95" customHeight="1" x14ac:dyDescent="0.2">
      <c r="C1698" s="207"/>
      <c r="D1698" s="207"/>
      <c r="AA1698" s="251"/>
      <c r="AB1698" s="251"/>
      <c r="AC1698" s="251"/>
      <c r="AD1698" s="251"/>
      <c r="AE1698" s="251"/>
      <c r="AF1698" s="288"/>
      <c r="AG1698" s="289"/>
      <c r="AN1698" s="251"/>
      <c r="AO1698" s="251"/>
      <c r="AP1698" s="251"/>
      <c r="AQ1698" s="251"/>
      <c r="AR1698" s="251"/>
      <c r="AS1698" s="251"/>
      <c r="AT1698" s="251"/>
      <c r="AU1698" s="251"/>
    </row>
    <row r="1699" spans="3:64" ht="12.95" customHeight="1" x14ac:dyDescent="0.2">
      <c r="C1699" s="207"/>
      <c r="D1699" s="207"/>
      <c r="AA1699" s="251"/>
      <c r="AB1699" s="251"/>
      <c r="AC1699" s="251"/>
      <c r="AD1699" s="251"/>
      <c r="AE1699" s="251"/>
      <c r="AF1699" s="288"/>
      <c r="AG1699" s="289"/>
      <c r="AN1699" s="251"/>
      <c r="AO1699" s="251"/>
      <c r="AP1699" s="251"/>
      <c r="AQ1699" s="251"/>
      <c r="AR1699" s="251"/>
      <c r="AS1699" s="251"/>
      <c r="AT1699" s="251"/>
      <c r="AU1699" s="251"/>
    </row>
    <row r="1700" spans="3:64" ht="12.95" customHeight="1" x14ac:dyDescent="0.2">
      <c r="C1700" s="207"/>
      <c r="D1700" s="207"/>
      <c r="AA1700" s="251"/>
      <c r="AB1700" s="251"/>
      <c r="AC1700" s="251"/>
      <c r="AD1700" s="251"/>
      <c r="AE1700" s="251"/>
      <c r="AF1700" s="288"/>
      <c r="AG1700" s="289"/>
      <c r="AN1700" s="251"/>
      <c r="AO1700" s="251"/>
      <c r="AP1700" s="251"/>
      <c r="AQ1700" s="251"/>
      <c r="AR1700" s="251"/>
      <c r="AS1700" s="251"/>
      <c r="AT1700" s="251"/>
      <c r="AU1700" s="251"/>
    </row>
    <row r="1701" spans="3:64" ht="12.95" customHeight="1" x14ac:dyDescent="0.2">
      <c r="C1701" s="207"/>
      <c r="D1701" s="207"/>
      <c r="AA1701" s="251"/>
      <c r="AB1701" s="251"/>
      <c r="AC1701" s="251"/>
      <c r="AD1701" s="251"/>
      <c r="AE1701" s="251"/>
      <c r="AF1701" s="288"/>
      <c r="AG1701" s="289"/>
      <c r="AN1701" s="251"/>
      <c r="AO1701" s="251"/>
      <c r="AP1701" s="251"/>
      <c r="AQ1701" s="251"/>
      <c r="AR1701" s="251"/>
      <c r="AS1701" s="251"/>
      <c r="AT1701" s="251"/>
      <c r="AU1701" s="251"/>
    </row>
    <row r="1702" spans="3:64" ht="12.95" customHeight="1" x14ac:dyDescent="0.2">
      <c r="C1702" s="207"/>
      <c r="D1702" s="207"/>
      <c r="AA1702" s="251"/>
      <c r="AB1702" s="251"/>
      <c r="AC1702" s="251"/>
      <c r="AD1702" s="251"/>
      <c r="AE1702" s="251"/>
      <c r="AF1702" s="288"/>
      <c r="AG1702" s="289"/>
      <c r="AN1702" s="251"/>
      <c r="AO1702" s="251"/>
      <c r="AP1702" s="251"/>
      <c r="AQ1702" s="251"/>
      <c r="AR1702" s="251"/>
      <c r="AS1702" s="251"/>
      <c r="AT1702" s="251"/>
      <c r="AU1702" s="251"/>
    </row>
    <row r="1703" spans="3:64" ht="12.95" customHeight="1" x14ac:dyDescent="0.2">
      <c r="C1703" s="207"/>
      <c r="D1703" s="207"/>
      <c r="AA1703" s="251"/>
      <c r="AB1703" s="251"/>
      <c r="AC1703" s="251"/>
      <c r="AD1703" s="251"/>
      <c r="AE1703" s="251"/>
      <c r="AF1703" s="288"/>
      <c r="AG1703" s="289"/>
      <c r="AN1703" s="251"/>
      <c r="AO1703" s="251"/>
      <c r="AP1703" s="251"/>
      <c r="AQ1703" s="251"/>
      <c r="AR1703" s="251"/>
      <c r="AS1703" s="251"/>
      <c r="AT1703" s="251"/>
      <c r="AU1703" s="251"/>
    </row>
    <row r="1704" spans="3:64" ht="12.95" customHeight="1" x14ac:dyDescent="0.2">
      <c r="C1704" s="207"/>
      <c r="D1704" s="207"/>
      <c r="AA1704" s="251"/>
      <c r="AB1704" s="251"/>
      <c r="AC1704" s="251"/>
      <c r="AD1704" s="251"/>
      <c r="AE1704" s="251"/>
      <c r="AF1704" s="288"/>
      <c r="AG1704" s="289"/>
      <c r="AN1704" s="251"/>
      <c r="AO1704" s="251"/>
      <c r="AP1704" s="251"/>
      <c r="AQ1704" s="251"/>
      <c r="AR1704" s="251"/>
      <c r="AS1704" s="251"/>
      <c r="AT1704" s="251"/>
      <c r="AU1704" s="251"/>
    </row>
    <row r="1705" spans="3:64" ht="12.95" customHeight="1" x14ac:dyDescent="0.2">
      <c r="C1705" s="207"/>
      <c r="D1705" s="207"/>
      <c r="AA1705" s="251"/>
      <c r="AB1705" s="251"/>
      <c r="AC1705" s="251"/>
      <c r="AD1705" s="251"/>
      <c r="AE1705" s="251"/>
      <c r="AF1705" s="288"/>
      <c r="AG1705" s="289"/>
      <c r="AN1705" s="251"/>
      <c r="AO1705" s="251"/>
      <c r="AP1705" s="251"/>
      <c r="AQ1705" s="251"/>
      <c r="AR1705" s="251"/>
      <c r="AS1705" s="251"/>
      <c r="AT1705" s="251"/>
      <c r="AU1705" s="251"/>
      <c r="AV1705" s="251"/>
    </row>
    <row r="1706" spans="3:64" ht="12.95" customHeight="1" x14ac:dyDescent="0.2">
      <c r="C1706" s="207"/>
      <c r="D1706" s="207"/>
      <c r="AA1706" s="251"/>
      <c r="AB1706" s="251"/>
      <c r="AC1706" s="251"/>
      <c r="AD1706" s="251"/>
      <c r="AE1706" s="251"/>
      <c r="AF1706" s="288"/>
      <c r="AG1706" s="289"/>
      <c r="AN1706" s="251"/>
      <c r="AO1706" s="251"/>
      <c r="AP1706" s="251"/>
      <c r="AQ1706" s="251"/>
      <c r="AR1706" s="251"/>
      <c r="AS1706" s="251"/>
      <c r="AT1706" s="251"/>
      <c r="AU1706" s="251"/>
      <c r="AV1706" s="251"/>
      <c r="AW1706" s="251"/>
      <c r="AX1706" s="251"/>
      <c r="AY1706" s="251"/>
      <c r="AZ1706" s="251"/>
      <c r="BA1706" s="251"/>
      <c r="BB1706" s="251"/>
      <c r="BC1706" s="251"/>
      <c r="BD1706" s="251"/>
      <c r="BE1706" s="251"/>
      <c r="BF1706" s="251"/>
      <c r="BG1706" s="251"/>
      <c r="BH1706" s="251"/>
      <c r="BI1706" s="251"/>
      <c r="BJ1706" s="251"/>
      <c r="BK1706" s="251"/>
      <c r="BL1706" s="251"/>
    </row>
    <row r="1707" spans="3:64" ht="12.95" customHeight="1" x14ac:dyDescent="0.2">
      <c r="C1707" s="207"/>
      <c r="D1707" s="207"/>
      <c r="AA1707" s="251"/>
      <c r="AB1707" s="251"/>
      <c r="AC1707" s="251"/>
      <c r="AD1707" s="251"/>
      <c r="AE1707" s="251"/>
      <c r="AF1707" s="288"/>
      <c r="AG1707" s="289"/>
      <c r="AN1707" s="251"/>
      <c r="AO1707" s="251"/>
      <c r="AP1707" s="251"/>
      <c r="AQ1707" s="251"/>
      <c r="AR1707" s="251"/>
      <c r="AS1707" s="251"/>
      <c r="AT1707" s="251"/>
      <c r="AU1707" s="251"/>
      <c r="AV1707" s="251"/>
    </row>
    <row r="1708" spans="3:64" ht="12.95" customHeight="1" x14ac:dyDescent="0.2">
      <c r="C1708" s="207"/>
      <c r="D1708" s="207"/>
      <c r="AA1708" s="251"/>
      <c r="AB1708" s="251"/>
      <c r="AC1708" s="251"/>
      <c r="AD1708" s="251"/>
      <c r="AE1708" s="251"/>
      <c r="AF1708" s="288"/>
      <c r="AG1708" s="289"/>
      <c r="AN1708" s="251"/>
      <c r="AO1708" s="251"/>
      <c r="AP1708" s="251"/>
      <c r="AQ1708" s="251"/>
      <c r="AR1708" s="251"/>
      <c r="AS1708" s="251"/>
      <c r="AT1708" s="251"/>
      <c r="AU1708" s="251"/>
      <c r="AV1708" s="251"/>
    </row>
    <row r="1709" spans="3:64" ht="12.95" customHeight="1" x14ac:dyDescent="0.2">
      <c r="C1709" s="207"/>
      <c r="D1709" s="207"/>
      <c r="AA1709" s="251"/>
      <c r="AB1709" s="251"/>
      <c r="AC1709" s="251"/>
      <c r="AD1709" s="251"/>
      <c r="AE1709" s="251"/>
      <c r="AF1709" s="288"/>
      <c r="AG1709" s="289"/>
      <c r="AN1709" s="251"/>
      <c r="AO1709" s="251"/>
      <c r="AP1709" s="251"/>
      <c r="AQ1709" s="251"/>
      <c r="AR1709" s="251"/>
      <c r="AS1709" s="251"/>
      <c r="AT1709" s="251"/>
      <c r="AU1709" s="251"/>
      <c r="AV1709" s="251"/>
      <c r="AX1709" s="251"/>
    </row>
    <row r="1710" spans="3:64" ht="12.95" customHeight="1" x14ac:dyDescent="0.2">
      <c r="C1710" s="207"/>
      <c r="D1710" s="207"/>
      <c r="AA1710" s="251"/>
      <c r="AB1710" s="251"/>
      <c r="AC1710" s="251"/>
      <c r="AD1710" s="251"/>
      <c r="AE1710" s="251"/>
      <c r="AF1710" s="288"/>
      <c r="AG1710" s="289"/>
      <c r="AN1710" s="251"/>
      <c r="AO1710" s="251"/>
      <c r="AP1710" s="251"/>
      <c r="AQ1710" s="251"/>
      <c r="AR1710" s="251"/>
      <c r="AS1710" s="251"/>
      <c r="AT1710" s="251"/>
      <c r="AU1710" s="251"/>
      <c r="AV1710" s="251"/>
    </row>
    <row r="1711" spans="3:64" ht="12.95" customHeight="1" x14ac:dyDescent="0.2">
      <c r="C1711" s="207"/>
      <c r="D1711" s="207"/>
      <c r="AA1711" s="251"/>
      <c r="AB1711" s="251"/>
      <c r="AC1711" s="251"/>
      <c r="AD1711" s="251"/>
      <c r="AE1711" s="251"/>
      <c r="AF1711" s="288"/>
      <c r="AG1711" s="289"/>
      <c r="AN1711" s="251"/>
      <c r="AO1711" s="251"/>
      <c r="AP1711" s="251"/>
      <c r="AQ1711" s="251"/>
      <c r="AR1711" s="251"/>
      <c r="AS1711" s="251"/>
      <c r="AT1711" s="251"/>
      <c r="AU1711" s="251"/>
    </row>
    <row r="1712" spans="3:64" ht="12.95" customHeight="1" x14ac:dyDescent="0.2">
      <c r="C1712" s="207"/>
      <c r="D1712" s="207"/>
      <c r="AA1712" s="251"/>
      <c r="AB1712" s="251"/>
      <c r="AC1712" s="251"/>
      <c r="AD1712" s="251"/>
      <c r="AE1712" s="251"/>
      <c r="AF1712" s="288"/>
      <c r="AG1712" s="289"/>
      <c r="AN1712" s="251"/>
      <c r="AO1712" s="251"/>
      <c r="AP1712" s="251"/>
      <c r="AQ1712" s="251"/>
      <c r="AR1712" s="251"/>
      <c r="AS1712" s="251"/>
      <c r="AT1712" s="251"/>
      <c r="AU1712" s="251"/>
      <c r="AV1712" s="251"/>
      <c r="AX1712" s="251"/>
    </row>
    <row r="1713" spans="3:64" ht="12.95" customHeight="1" x14ac:dyDescent="0.2">
      <c r="C1713" s="207"/>
      <c r="D1713" s="207"/>
      <c r="AA1713" s="251"/>
      <c r="AB1713" s="251"/>
      <c r="AC1713" s="251"/>
      <c r="AD1713" s="251"/>
      <c r="AE1713" s="251"/>
      <c r="AF1713" s="288"/>
      <c r="AG1713" s="289"/>
      <c r="AN1713" s="251"/>
      <c r="AO1713" s="251"/>
      <c r="AP1713" s="251"/>
      <c r="AQ1713" s="251"/>
      <c r="AR1713" s="251"/>
      <c r="AS1713" s="251"/>
      <c r="AT1713" s="251"/>
      <c r="AU1713" s="251"/>
      <c r="AV1713" s="251"/>
      <c r="AX1713" s="251"/>
      <c r="AY1713" s="251"/>
      <c r="AZ1713" s="251"/>
      <c r="BA1713" s="251"/>
      <c r="BB1713" s="251"/>
      <c r="BC1713" s="251"/>
      <c r="BD1713" s="251"/>
      <c r="BE1713" s="251"/>
      <c r="BF1713" s="251"/>
      <c r="BG1713" s="251"/>
      <c r="BH1713" s="251"/>
      <c r="BI1713" s="251"/>
      <c r="BJ1713" s="251"/>
      <c r="BK1713" s="251"/>
      <c r="BL1713" s="251"/>
    </row>
    <row r="1714" spans="3:64" ht="12.95" customHeight="1" x14ac:dyDescent="0.2">
      <c r="C1714" s="207"/>
      <c r="D1714" s="207"/>
      <c r="AA1714" s="251"/>
      <c r="AB1714" s="251"/>
      <c r="AC1714" s="251"/>
      <c r="AD1714" s="251"/>
      <c r="AE1714" s="251"/>
      <c r="AF1714" s="288"/>
      <c r="AG1714" s="289"/>
      <c r="AN1714" s="251"/>
      <c r="AO1714" s="251"/>
      <c r="AP1714" s="251"/>
      <c r="AQ1714" s="251"/>
      <c r="AR1714" s="251"/>
      <c r="AS1714" s="251"/>
      <c r="AT1714" s="251"/>
      <c r="AU1714" s="251"/>
      <c r="AV1714" s="251"/>
      <c r="AW1714" s="251"/>
      <c r="AX1714" s="251"/>
      <c r="AY1714" s="251"/>
      <c r="AZ1714" s="251"/>
      <c r="BA1714" s="251"/>
      <c r="BB1714" s="251"/>
      <c r="BC1714" s="251"/>
      <c r="BD1714" s="251"/>
      <c r="BE1714" s="251"/>
      <c r="BF1714" s="251"/>
      <c r="BG1714" s="251"/>
      <c r="BH1714" s="251"/>
      <c r="BI1714" s="251"/>
      <c r="BJ1714" s="251"/>
      <c r="BK1714" s="251"/>
      <c r="BL1714" s="251"/>
    </row>
    <row r="1715" spans="3:64" ht="12.95" customHeight="1" x14ac:dyDescent="0.2">
      <c r="C1715" s="207"/>
      <c r="D1715" s="207"/>
      <c r="AA1715" s="251"/>
      <c r="AB1715" s="251"/>
      <c r="AC1715" s="251"/>
      <c r="AD1715" s="251"/>
      <c r="AE1715" s="251"/>
      <c r="AF1715" s="288"/>
      <c r="AG1715" s="289"/>
      <c r="AN1715" s="251"/>
      <c r="AO1715" s="251"/>
      <c r="AP1715" s="251"/>
      <c r="AQ1715" s="251"/>
      <c r="AR1715" s="251"/>
      <c r="AS1715" s="251"/>
      <c r="AT1715" s="251"/>
      <c r="AU1715" s="251"/>
      <c r="AV1715" s="251"/>
    </row>
    <row r="1716" spans="3:64" ht="12.95" customHeight="1" x14ac:dyDescent="0.2">
      <c r="C1716" s="207"/>
      <c r="D1716" s="207"/>
      <c r="AA1716" s="251"/>
      <c r="AB1716" s="251"/>
      <c r="AC1716" s="251"/>
      <c r="AD1716" s="251"/>
      <c r="AE1716" s="251"/>
      <c r="AF1716" s="288"/>
      <c r="AG1716" s="289"/>
      <c r="AN1716" s="251"/>
      <c r="AO1716" s="251"/>
      <c r="AP1716" s="251"/>
      <c r="AQ1716" s="251"/>
      <c r="AR1716" s="251"/>
      <c r="AS1716" s="251"/>
      <c r="AT1716" s="251"/>
      <c r="AU1716" s="251"/>
    </row>
    <row r="1717" spans="3:64" ht="12.95" customHeight="1" x14ac:dyDescent="0.2">
      <c r="C1717" s="207"/>
      <c r="D1717" s="207"/>
      <c r="AA1717" s="251"/>
      <c r="AB1717" s="251"/>
      <c r="AC1717" s="251"/>
      <c r="AD1717" s="251"/>
      <c r="AE1717" s="251"/>
      <c r="AF1717" s="288"/>
      <c r="AG1717" s="289"/>
      <c r="AN1717" s="251"/>
      <c r="AO1717" s="251"/>
      <c r="AP1717" s="251"/>
      <c r="AQ1717" s="251"/>
      <c r="AR1717" s="251"/>
      <c r="AS1717" s="251"/>
      <c r="AT1717" s="251"/>
      <c r="AU1717" s="251"/>
      <c r="AV1717" s="251"/>
    </row>
    <row r="1718" spans="3:64" ht="12.95" customHeight="1" x14ac:dyDescent="0.2">
      <c r="C1718" s="207"/>
      <c r="D1718" s="207"/>
      <c r="AA1718" s="251"/>
      <c r="AB1718" s="251"/>
      <c r="AC1718" s="251"/>
      <c r="AD1718" s="251"/>
      <c r="AE1718" s="251"/>
      <c r="AF1718" s="288"/>
      <c r="AG1718" s="289"/>
      <c r="AN1718" s="251"/>
      <c r="AO1718" s="251"/>
      <c r="AP1718" s="251"/>
      <c r="AQ1718" s="251"/>
      <c r="AR1718" s="251"/>
      <c r="AS1718" s="251"/>
      <c r="AT1718" s="251"/>
      <c r="AU1718" s="251"/>
      <c r="AV1718" s="251"/>
    </row>
    <row r="1719" spans="3:64" ht="12.95" customHeight="1" x14ac:dyDescent="0.2">
      <c r="C1719" s="207"/>
      <c r="D1719" s="207"/>
      <c r="AA1719" s="251"/>
      <c r="AB1719" s="251"/>
      <c r="AC1719" s="251"/>
      <c r="AD1719" s="251"/>
      <c r="AE1719" s="251"/>
      <c r="AF1719" s="288"/>
      <c r="AG1719" s="289"/>
      <c r="AN1719" s="251"/>
      <c r="AO1719" s="251"/>
      <c r="AP1719" s="251"/>
      <c r="AQ1719" s="251"/>
      <c r="AR1719" s="251"/>
      <c r="AS1719" s="251"/>
      <c r="AT1719" s="251"/>
      <c r="AU1719" s="251"/>
      <c r="AV1719" s="251"/>
    </row>
    <row r="1720" spans="3:64" ht="12.95" customHeight="1" x14ac:dyDescent="0.2">
      <c r="C1720" s="207"/>
      <c r="D1720" s="207"/>
      <c r="AA1720" s="251"/>
      <c r="AB1720" s="251"/>
      <c r="AC1720" s="251"/>
      <c r="AD1720" s="251"/>
      <c r="AE1720" s="251"/>
      <c r="AF1720" s="288"/>
      <c r="AG1720" s="289"/>
      <c r="AN1720" s="251"/>
      <c r="AO1720" s="251"/>
      <c r="AP1720" s="251"/>
      <c r="AQ1720" s="251"/>
      <c r="AR1720" s="251"/>
      <c r="AS1720" s="251"/>
      <c r="AT1720" s="251"/>
      <c r="AU1720" s="251"/>
      <c r="AV1720" s="251"/>
    </row>
    <row r="1721" spans="3:64" ht="12.95" customHeight="1" x14ac:dyDescent="0.2">
      <c r="C1721" s="207"/>
      <c r="D1721" s="207"/>
      <c r="AA1721" s="251"/>
      <c r="AB1721" s="251"/>
      <c r="AC1721" s="251"/>
      <c r="AD1721" s="251"/>
      <c r="AE1721" s="251"/>
      <c r="AF1721" s="288"/>
      <c r="AG1721" s="289"/>
      <c r="AN1721" s="251"/>
      <c r="AO1721" s="251"/>
      <c r="AP1721" s="251"/>
      <c r="AQ1721" s="251"/>
      <c r="AR1721" s="251"/>
      <c r="AS1721" s="251"/>
      <c r="AT1721" s="251"/>
      <c r="AU1721" s="251"/>
      <c r="AV1721" s="251"/>
    </row>
    <row r="1722" spans="3:64" ht="12.95" customHeight="1" x14ac:dyDescent="0.2">
      <c r="C1722" s="207"/>
      <c r="D1722" s="207"/>
      <c r="AA1722" s="251"/>
      <c r="AB1722" s="251"/>
      <c r="AC1722" s="251"/>
      <c r="AD1722" s="251"/>
      <c r="AE1722" s="251"/>
      <c r="AF1722" s="288"/>
      <c r="AG1722" s="289"/>
      <c r="AN1722" s="251"/>
      <c r="AO1722" s="251"/>
      <c r="AP1722" s="251"/>
      <c r="AQ1722" s="251"/>
      <c r="AR1722" s="251"/>
      <c r="AS1722" s="251"/>
      <c r="AT1722" s="251"/>
      <c r="AU1722" s="251"/>
      <c r="AV1722" s="251"/>
      <c r="AX1722" s="251"/>
      <c r="AY1722" s="251"/>
      <c r="AZ1722" s="251"/>
      <c r="BA1722" s="251"/>
      <c r="BB1722" s="251"/>
      <c r="BC1722" s="251"/>
      <c r="BD1722" s="251"/>
      <c r="BE1722" s="251"/>
      <c r="BF1722" s="251"/>
      <c r="BG1722" s="251"/>
      <c r="BH1722" s="251"/>
      <c r="BI1722" s="251"/>
      <c r="BJ1722" s="251"/>
      <c r="BK1722" s="251"/>
      <c r="BL1722" s="251"/>
    </row>
    <row r="1723" spans="3:64" ht="12.95" customHeight="1" x14ac:dyDescent="0.2">
      <c r="C1723" s="207"/>
      <c r="D1723" s="207"/>
      <c r="AA1723" s="251"/>
      <c r="AB1723" s="251"/>
      <c r="AC1723" s="251"/>
      <c r="AD1723" s="251"/>
      <c r="AE1723" s="251"/>
      <c r="AF1723" s="288"/>
      <c r="AG1723" s="289"/>
      <c r="AN1723" s="251"/>
      <c r="AO1723" s="251"/>
      <c r="AP1723" s="251"/>
      <c r="AQ1723" s="251"/>
      <c r="AR1723" s="251"/>
      <c r="AS1723" s="251"/>
      <c r="AT1723" s="251"/>
      <c r="AU1723" s="251"/>
    </row>
    <row r="1724" spans="3:64" ht="12.95" customHeight="1" x14ac:dyDescent="0.2">
      <c r="C1724" s="207"/>
      <c r="D1724" s="207"/>
      <c r="AA1724" s="251"/>
      <c r="AB1724" s="251"/>
      <c r="AC1724" s="251"/>
      <c r="AD1724" s="251"/>
      <c r="AE1724" s="251"/>
      <c r="AF1724" s="288"/>
      <c r="AG1724" s="289"/>
      <c r="AN1724" s="251"/>
      <c r="AO1724" s="251"/>
      <c r="AP1724" s="251"/>
      <c r="AQ1724" s="251"/>
      <c r="AR1724" s="251"/>
      <c r="AS1724" s="251"/>
      <c r="AT1724" s="251"/>
      <c r="AU1724" s="251"/>
      <c r="AV1724" s="251"/>
    </row>
    <row r="1725" spans="3:64" ht="12.95" customHeight="1" x14ac:dyDescent="0.2">
      <c r="C1725" s="207"/>
      <c r="D1725" s="207"/>
      <c r="AA1725" s="251"/>
      <c r="AB1725" s="251"/>
      <c r="AC1725" s="251"/>
      <c r="AD1725" s="251"/>
      <c r="AE1725" s="251"/>
      <c r="AF1725" s="288"/>
      <c r="AG1725" s="289"/>
      <c r="AN1725" s="251"/>
      <c r="AO1725" s="251"/>
      <c r="AP1725" s="251"/>
      <c r="AQ1725" s="251"/>
      <c r="AR1725" s="251"/>
      <c r="AS1725" s="251"/>
      <c r="AT1725" s="251"/>
      <c r="AU1725" s="251"/>
      <c r="AV1725" s="251"/>
    </row>
    <row r="1726" spans="3:64" ht="12.95" customHeight="1" x14ac:dyDescent="0.2">
      <c r="C1726" s="207"/>
      <c r="D1726" s="207"/>
      <c r="AA1726" s="251"/>
      <c r="AB1726" s="251"/>
      <c r="AC1726" s="251"/>
      <c r="AD1726" s="251"/>
      <c r="AE1726" s="251"/>
      <c r="AF1726" s="288"/>
      <c r="AG1726" s="289"/>
      <c r="AN1726" s="251"/>
      <c r="AO1726" s="251"/>
      <c r="AP1726" s="251"/>
      <c r="AQ1726" s="251"/>
      <c r="AR1726" s="251"/>
      <c r="AS1726" s="251"/>
      <c r="AT1726" s="251"/>
      <c r="AU1726" s="251"/>
    </row>
    <row r="1727" spans="3:64" ht="12.95" customHeight="1" x14ac:dyDescent="0.2">
      <c r="C1727" s="207"/>
      <c r="D1727" s="207"/>
      <c r="AA1727" s="251"/>
      <c r="AB1727" s="251"/>
      <c r="AC1727" s="251"/>
      <c r="AD1727" s="251"/>
      <c r="AE1727" s="251"/>
      <c r="AF1727" s="288"/>
      <c r="AG1727" s="289"/>
      <c r="AN1727" s="251"/>
      <c r="AO1727" s="251"/>
      <c r="AP1727" s="251"/>
      <c r="AQ1727" s="251"/>
      <c r="AR1727" s="251"/>
      <c r="AS1727" s="251"/>
      <c r="AT1727" s="251"/>
      <c r="AU1727" s="251"/>
      <c r="AV1727" s="251"/>
      <c r="AX1727" s="251"/>
      <c r="AY1727" s="251"/>
      <c r="AZ1727" s="251"/>
      <c r="BA1727" s="251"/>
      <c r="BB1727" s="251"/>
      <c r="BC1727" s="251"/>
      <c r="BD1727" s="251"/>
      <c r="BE1727" s="251"/>
      <c r="BF1727" s="251"/>
      <c r="BG1727" s="251"/>
      <c r="BH1727" s="251"/>
      <c r="BI1727" s="251"/>
      <c r="BJ1727" s="251"/>
      <c r="BK1727" s="251"/>
      <c r="BL1727" s="251"/>
    </row>
    <row r="1728" spans="3:64" ht="12.95" customHeight="1" x14ac:dyDescent="0.2">
      <c r="C1728" s="207"/>
      <c r="D1728" s="207"/>
      <c r="AA1728" s="251"/>
      <c r="AB1728" s="251"/>
      <c r="AC1728" s="251"/>
      <c r="AD1728" s="251"/>
      <c r="AE1728" s="251"/>
      <c r="AF1728" s="288"/>
      <c r="AG1728" s="289"/>
      <c r="AN1728" s="251"/>
      <c r="AO1728" s="251"/>
      <c r="AP1728" s="251"/>
      <c r="AQ1728" s="251"/>
      <c r="AR1728" s="251"/>
      <c r="AS1728" s="251"/>
      <c r="AT1728" s="251"/>
      <c r="AU1728" s="251"/>
      <c r="AV1728" s="251"/>
    </row>
    <row r="1729" spans="3:64" ht="12.95" customHeight="1" x14ac:dyDescent="0.2">
      <c r="C1729" s="207"/>
      <c r="D1729" s="207"/>
      <c r="AA1729" s="251"/>
      <c r="AB1729" s="251"/>
      <c r="AC1729" s="251"/>
      <c r="AD1729" s="251"/>
      <c r="AE1729" s="251"/>
      <c r="AF1729" s="288"/>
      <c r="AG1729" s="289"/>
      <c r="AN1729" s="251"/>
      <c r="AO1729" s="251"/>
      <c r="AP1729" s="251"/>
      <c r="AQ1729" s="251"/>
      <c r="AR1729" s="251"/>
      <c r="AS1729" s="251"/>
      <c r="AT1729" s="251"/>
      <c r="AU1729" s="251"/>
    </row>
    <row r="1730" spans="3:64" ht="12.95" customHeight="1" x14ac:dyDescent="0.2">
      <c r="C1730" s="207"/>
      <c r="D1730" s="207"/>
      <c r="AA1730" s="251"/>
      <c r="AB1730" s="251"/>
      <c r="AC1730" s="251"/>
      <c r="AD1730" s="251"/>
      <c r="AE1730" s="251"/>
      <c r="AF1730" s="288"/>
      <c r="AG1730" s="289"/>
      <c r="AN1730" s="251"/>
      <c r="AO1730" s="251"/>
      <c r="AP1730" s="251"/>
      <c r="AQ1730" s="251"/>
      <c r="AR1730" s="251"/>
      <c r="AS1730" s="251"/>
      <c r="AT1730" s="251"/>
      <c r="AU1730" s="251"/>
    </row>
    <row r="1731" spans="3:64" ht="12.95" customHeight="1" x14ac:dyDescent="0.2">
      <c r="C1731" s="207"/>
      <c r="D1731" s="207"/>
      <c r="AA1731" s="251"/>
      <c r="AB1731" s="251"/>
      <c r="AC1731" s="251"/>
      <c r="AD1731" s="251"/>
      <c r="AE1731" s="251"/>
      <c r="AF1731" s="288"/>
      <c r="AG1731" s="289"/>
      <c r="AN1731" s="251"/>
      <c r="AO1731" s="251"/>
      <c r="AP1731" s="251"/>
      <c r="AQ1731" s="251"/>
      <c r="AR1731" s="251"/>
      <c r="AS1731" s="251"/>
      <c r="AT1731" s="251"/>
      <c r="AU1731" s="251"/>
    </row>
    <row r="1732" spans="3:64" ht="12.95" customHeight="1" x14ac:dyDescent="0.2">
      <c r="C1732" s="207"/>
      <c r="D1732" s="207"/>
      <c r="AA1732" s="251"/>
      <c r="AB1732" s="251"/>
      <c r="AC1732" s="251"/>
      <c r="AD1732" s="251"/>
      <c r="AE1732" s="251"/>
      <c r="AF1732" s="288"/>
      <c r="AG1732" s="289"/>
      <c r="AN1732" s="251"/>
      <c r="AO1732" s="251"/>
      <c r="AP1732" s="251"/>
      <c r="AQ1732" s="251"/>
      <c r="AR1732" s="251"/>
      <c r="AS1732" s="251"/>
      <c r="AT1732" s="251"/>
      <c r="AU1732" s="251"/>
      <c r="AV1732" s="251"/>
      <c r="AX1732" s="251"/>
      <c r="AY1732" s="251"/>
      <c r="AZ1732" s="251"/>
      <c r="BA1732" s="251"/>
      <c r="BB1732" s="251"/>
      <c r="BC1732" s="251"/>
      <c r="BD1732" s="251"/>
      <c r="BE1732" s="251"/>
      <c r="BF1732" s="251"/>
      <c r="BG1732" s="251"/>
      <c r="BH1732" s="251"/>
      <c r="BI1732" s="251"/>
      <c r="BJ1732" s="251"/>
      <c r="BK1732" s="251"/>
      <c r="BL1732" s="251"/>
    </row>
    <row r="1733" spans="3:64" ht="12.95" customHeight="1" x14ac:dyDescent="0.2">
      <c r="C1733" s="207"/>
      <c r="D1733" s="207"/>
      <c r="AA1733" s="251"/>
      <c r="AB1733" s="251"/>
      <c r="AC1733" s="251"/>
      <c r="AD1733" s="251"/>
      <c r="AE1733" s="251"/>
      <c r="AF1733" s="288"/>
      <c r="AG1733" s="289"/>
      <c r="AN1733" s="251"/>
      <c r="AO1733" s="251"/>
      <c r="AP1733" s="251"/>
      <c r="AQ1733" s="251"/>
      <c r="AR1733" s="251"/>
      <c r="AS1733" s="251"/>
      <c r="AT1733" s="251"/>
      <c r="AU1733" s="251"/>
    </row>
    <row r="1734" spans="3:64" ht="12.95" customHeight="1" x14ac:dyDescent="0.2">
      <c r="C1734" s="207"/>
      <c r="D1734" s="207"/>
      <c r="AA1734" s="251"/>
      <c r="AB1734" s="251"/>
      <c r="AC1734" s="251"/>
      <c r="AD1734" s="251"/>
      <c r="AE1734" s="251"/>
      <c r="AF1734" s="288"/>
      <c r="AG1734" s="289"/>
      <c r="AN1734" s="251"/>
      <c r="AO1734" s="251"/>
      <c r="AP1734" s="251"/>
      <c r="AQ1734" s="251"/>
      <c r="AR1734" s="251"/>
      <c r="AS1734" s="251"/>
      <c r="AT1734" s="251"/>
      <c r="AU1734" s="251"/>
      <c r="AV1734" s="251"/>
      <c r="AX1734" s="251"/>
    </row>
    <row r="1735" spans="3:64" ht="12.95" customHeight="1" x14ac:dyDescent="0.2">
      <c r="C1735" s="207"/>
      <c r="D1735" s="207"/>
      <c r="AA1735" s="251"/>
      <c r="AB1735" s="251"/>
      <c r="AC1735" s="251"/>
      <c r="AD1735" s="251"/>
      <c r="AE1735" s="251"/>
      <c r="AF1735" s="288"/>
      <c r="AG1735" s="289"/>
      <c r="AN1735" s="251"/>
      <c r="AO1735" s="251"/>
      <c r="AP1735" s="251"/>
      <c r="AQ1735" s="251"/>
      <c r="AR1735" s="251"/>
      <c r="AS1735" s="251"/>
      <c r="AT1735" s="251"/>
      <c r="AU1735" s="251"/>
    </row>
    <row r="1736" spans="3:64" ht="12.95" customHeight="1" x14ac:dyDescent="0.2">
      <c r="C1736" s="207"/>
      <c r="D1736" s="207"/>
      <c r="AA1736" s="251"/>
      <c r="AB1736" s="251"/>
      <c r="AC1736" s="251"/>
      <c r="AD1736" s="251"/>
      <c r="AE1736" s="251"/>
      <c r="AF1736" s="288"/>
      <c r="AG1736" s="289"/>
      <c r="AN1736" s="251"/>
      <c r="AO1736" s="251"/>
      <c r="AP1736" s="251"/>
      <c r="AQ1736" s="251"/>
      <c r="AR1736" s="251"/>
      <c r="AS1736" s="251"/>
      <c r="AT1736" s="251"/>
      <c r="AU1736" s="251"/>
    </row>
    <row r="1737" spans="3:64" ht="12.95" customHeight="1" x14ac:dyDescent="0.2">
      <c r="C1737" s="207"/>
      <c r="D1737" s="207"/>
      <c r="AA1737" s="251"/>
      <c r="AB1737" s="251"/>
      <c r="AC1737" s="251"/>
      <c r="AD1737" s="251"/>
      <c r="AE1737" s="251"/>
      <c r="AF1737" s="288"/>
      <c r="AG1737" s="289"/>
      <c r="AN1737" s="251"/>
      <c r="AO1737" s="251"/>
      <c r="AP1737" s="251"/>
      <c r="AQ1737" s="251"/>
      <c r="AR1737" s="251"/>
      <c r="AS1737" s="251"/>
      <c r="AT1737" s="251"/>
      <c r="AU1737" s="251"/>
      <c r="AV1737" s="251"/>
      <c r="AW1737" s="251"/>
      <c r="AX1737" s="251"/>
      <c r="AY1737" s="251"/>
      <c r="AZ1737" s="251"/>
      <c r="BA1737" s="251"/>
      <c r="BB1737" s="251"/>
      <c r="BC1737" s="251"/>
      <c r="BD1737" s="251"/>
      <c r="BE1737" s="251"/>
      <c r="BF1737" s="251"/>
      <c r="BG1737" s="251"/>
      <c r="BH1737" s="251"/>
      <c r="BI1737" s="251"/>
      <c r="BJ1737" s="251"/>
      <c r="BK1737" s="251"/>
      <c r="BL1737" s="251"/>
    </row>
    <row r="1738" spans="3:64" ht="12.95" customHeight="1" x14ac:dyDescent="0.2">
      <c r="C1738" s="207"/>
      <c r="D1738" s="207"/>
      <c r="AA1738" s="251"/>
      <c r="AB1738" s="251"/>
      <c r="AC1738" s="251"/>
      <c r="AD1738" s="251"/>
      <c r="AE1738" s="251"/>
      <c r="AF1738" s="288"/>
      <c r="AG1738" s="289"/>
      <c r="AN1738" s="251"/>
      <c r="AO1738" s="251"/>
      <c r="AP1738" s="251"/>
      <c r="AQ1738" s="251"/>
      <c r="AR1738" s="251"/>
      <c r="AS1738" s="251"/>
      <c r="AT1738" s="251"/>
      <c r="AU1738" s="251"/>
      <c r="AV1738" s="251"/>
      <c r="AW1738" s="251"/>
      <c r="AX1738" s="251"/>
      <c r="AY1738" s="251"/>
      <c r="AZ1738" s="251"/>
      <c r="BA1738" s="251"/>
      <c r="BB1738" s="251"/>
      <c r="BC1738" s="251"/>
      <c r="BD1738" s="251"/>
      <c r="BE1738" s="251"/>
      <c r="BF1738" s="251"/>
      <c r="BG1738" s="251"/>
      <c r="BH1738" s="251"/>
      <c r="BI1738" s="251"/>
      <c r="BJ1738" s="251"/>
      <c r="BK1738" s="251"/>
      <c r="BL1738" s="251"/>
    </row>
    <row r="1739" spans="3:64" ht="12.95" customHeight="1" x14ac:dyDescent="0.2">
      <c r="C1739" s="207"/>
      <c r="D1739" s="207"/>
      <c r="AA1739" s="251"/>
      <c r="AB1739" s="251"/>
      <c r="AC1739" s="251"/>
      <c r="AD1739" s="251"/>
      <c r="AE1739" s="251"/>
      <c r="AF1739" s="288"/>
      <c r="AG1739" s="289"/>
      <c r="AN1739" s="251"/>
      <c r="AO1739" s="251"/>
      <c r="AP1739" s="251"/>
      <c r="AQ1739" s="251"/>
      <c r="AR1739" s="251"/>
      <c r="AS1739" s="251"/>
      <c r="AT1739" s="251"/>
      <c r="AU1739" s="251"/>
    </row>
    <row r="1740" spans="3:64" ht="12.95" customHeight="1" x14ac:dyDescent="0.2">
      <c r="C1740" s="207"/>
      <c r="D1740" s="207"/>
      <c r="AA1740" s="251"/>
      <c r="AB1740" s="251"/>
      <c r="AC1740" s="251"/>
      <c r="AD1740" s="251"/>
      <c r="AE1740" s="251"/>
      <c r="AF1740" s="288"/>
      <c r="AG1740" s="289"/>
      <c r="AN1740" s="251"/>
      <c r="AO1740" s="251"/>
      <c r="AP1740" s="251"/>
      <c r="AQ1740" s="251"/>
      <c r="AR1740" s="251"/>
      <c r="AS1740" s="251"/>
      <c r="AT1740" s="251"/>
      <c r="AU1740" s="251"/>
    </row>
    <row r="1741" spans="3:64" ht="12.95" customHeight="1" x14ac:dyDescent="0.2">
      <c r="C1741" s="207"/>
      <c r="D1741" s="207"/>
      <c r="AA1741" s="251"/>
      <c r="AB1741" s="251"/>
      <c r="AC1741" s="251"/>
      <c r="AD1741" s="251"/>
      <c r="AE1741" s="251"/>
      <c r="AF1741" s="288"/>
      <c r="AG1741" s="289"/>
      <c r="AN1741" s="251"/>
      <c r="AO1741" s="251"/>
      <c r="AP1741" s="251"/>
      <c r="AQ1741" s="251"/>
      <c r="AR1741" s="251"/>
      <c r="AS1741" s="251"/>
      <c r="AT1741" s="251"/>
      <c r="AU1741" s="251"/>
      <c r="AV1741" s="251"/>
    </row>
    <row r="1742" spans="3:64" ht="12.95" customHeight="1" x14ac:dyDescent="0.2">
      <c r="C1742" s="207"/>
      <c r="D1742" s="207"/>
      <c r="AA1742" s="251"/>
      <c r="AB1742" s="251"/>
      <c r="AC1742" s="251"/>
      <c r="AD1742" s="251"/>
      <c r="AE1742" s="251"/>
      <c r="AF1742" s="288"/>
      <c r="AG1742" s="289"/>
      <c r="AN1742" s="251"/>
      <c r="AO1742" s="251"/>
      <c r="AP1742" s="251"/>
      <c r="AQ1742" s="251"/>
      <c r="AR1742" s="251"/>
      <c r="AS1742" s="251"/>
      <c r="AT1742" s="251"/>
      <c r="AU1742" s="251"/>
    </row>
    <row r="1743" spans="3:64" ht="12.95" customHeight="1" x14ac:dyDescent="0.2">
      <c r="C1743" s="207"/>
      <c r="D1743" s="207"/>
      <c r="AA1743" s="251"/>
      <c r="AB1743" s="251"/>
      <c r="AC1743" s="251"/>
      <c r="AD1743" s="251"/>
      <c r="AE1743" s="251"/>
      <c r="AF1743" s="288"/>
      <c r="AG1743" s="289"/>
      <c r="AN1743" s="251"/>
      <c r="AO1743" s="251"/>
      <c r="AP1743" s="251"/>
      <c r="AQ1743" s="251"/>
      <c r="AR1743" s="251"/>
      <c r="AS1743" s="251"/>
      <c r="AT1743" s="251"/>
      <c r="AU1743" s="251"/>
    </row>
    <row r="1744" spans="3:64" ht="12.95" customHeight="1" x14ac:dyDescent="0.2">
      <c r="C1744" s="207"/>
      <c r="D1744" s="207"/>
      <c r="AA1744" s="251"/>
      <c r="AB1744" s="251"/>
      <c r="AC1744" s="251"/>
      <c r="AD1744" s="251"/>
      <c r="AE1744" s="251"/>
      <c r="AF1744" s="288"/>
      <c r="AG1744" s="289"/>
      <c r="AN1744" s="251"/>
      <c r="AO1744" s="251"/>
      <c r="AP1744" s="251"/>
      <c r="AQ1744" s="251"/>
      <c r="AR1744" s="251"/>
      <c r="AS1744" s="251"/>
      <c r="AT1744" s="251"/>
      <c r="AU1744" s="251"/>
    </row>
    <row r="1745" spans="3:64" ht="12.95" customHeight="1" x14ac:dyDescent="0.2">
      <c r="C1745" s="207"/>
      <c r="D1745" s="207"/>
      <c r="AA1745" s="251"/>
      <c r="AB1745" s="251"/>
      <c r="AC1745" s="251"/>
      <c r="AD1745" s="251"/>
      <c r="AE1745" s="251"/>
      <c r="AF1745" s="288"/>
      <c r="AG1745" s="289"/>
      <c r="AN1745" s="251"/>
      <c r="AO1745" s="251"/>
      <c r="AP1745" s="251"/>
      <c r="AQ1745" s="251"/>
      <c r="AR1745" s="251"/>
      <c r="AS1745" s="251"/>
      <c r="AT1745" s="251"/>
      <c r="AU1745" s="251"/>
    </row>
    <row r="1746" spans="3:64" ht="12.95" customHeight="1" x14ac:dyDescent="0.2">
      <c r="C1746" s="207"/>
      <c r="D1746" s="207"/>
      <c r="AA1746" s="251"/>
      <c r="AB1746" s="251"/>
      <c r="AC1746" s="251"/>
      <c r="AD1746" s="251"/>
      <c r="AE1746" s="251"/>
      <c r="AF1746" s="288"/>
      <c r="AG1746" s="289"/>
      <c r="AN1746" s="251"/>
      <c r="AO1746" s="251"/>
      <c r="AP1746" s="251"/>
      <c r="AQ1746" s="251"/>
      <c r="AR1746" s="251"/>
      <c r="AS1746" s="251"/>
      <c r="AT1746" s="251"/>
      <c r="AU1746" s="251"/>
    </row>
    <row r="1747" spans="3:64" ht="12.95" customHeight="1" x14ac:dyDescent="0.2">
      <c r="C1747" s="207"/>
      <c r="D1747" s="207"/>
      <c r="AA1747" s="251"/>
      <c r="AB1747" s="251"/>
      <c r="AC1747" s="251"/>
      <c r="AD1747" s="251"/>
      <c r="AE1747" s="251"/>
      <c r="AF1747" s="288"/>
      <c r="AG1747" s="289"/>
      <c r="AN1747" s="251"/>
      <c r="AO1747" s="251"/>
      <c r="AP1747" s="251"/>
      <c r="AQ1747" s="251"/>
      <c r="AR1747" s="251"/>
      <c r="AS1747" s="251"/>
      <c r="AT1747" s="251"/>
      <c r="AU1747" s="251"/>
      <c r="AV1747" s="251"/>
    </row>
    <row r="1748" spans="3:64" ht="12.95" customHeight="1" x14ac:dyDescent="0.2">
      <c r="C1748" s="207"/>
      <c r="D1748" s="207"/>
      <c r="AA1748" s="251"/>
      <c r="AB1748" s="251"/>
      <c r="AC1748" s="251"/>
      <c r="AD1748" s="251"/>
      <c r="AE1748" s="251"/>
      <c r="AF1748" s="288"/>
      <c r="AG1748" s="289"/>
      <c r="AN1748" s="251"/>
      <c r="AO1748" s="251"/>
      <c r="AP1748" s="251"/>
      <c r="AQ1748" s="251"/>
      <c r="AR1748" s="251"/>
      <c r="AS1748" s="251"/>
      <c r="AT1748" s="251"/>
      <c r="AU1748" s="251"/>
    </row>
    <row r="1749" spans="3:64" ht="12.95" customHeight="1" x14ac:dyDescent="0.2">
      <c r="C1749" s="207"/>
      <c r="D1749" s="207"/>
      <c r="AA1749" s="251"/>
      <c r="AB1749" s="251"/>
      <c r="AC1749" s="251"/>
      <c r="AD1749" s="251"/>
      <c r="AE1749" s="251"/>
      <c r="AF1749" s="288"/>
      <c r="AG1749" s="289"/>
      <c r="AN1749" s="251"/>
      <c r="AO1749" s="251"/>
      <c r="AP1749" s="251"/>
      <c r="AQ1749" s="251"/>
      <c r="AR1749" s="251"/>
      <c r="AS1749" s="251"/>
      <c r="AT1749" s="251"/>
      <c r="AU1749" s="251"/>
    </row>
    <row r="1750" spans="3:64" ht="12.95" customHeight="1" x14ac:dyDescent="0.2">
      <c r="C1750" s="207"/>
      <c r="D1750" s="207"/>
      <c r="AA1750" s="251"/>
      <c r="AB1750" s="251"/>
      <c r="AC1750" s="251"/>
      <c r="AD1750" s="251"/>
      <c r="AE1750" s="251"/>
      <c r="AF1750" s="288"/>
      <c r="AG1750" s="289"/>
      <c r="AN1750" s="251"/>
      <c r="AO1750" s="251"/>
      <c r="AP1750" s="251"/>
      <c r="AQ1750" s="251"/>
      <c r="AR1750" s="251"/>
      <c r="AS1750" s="251"/>
      <c r="AT1750" s="251"/>
      <c r="AU1750" s="251"/>
      <c r="AV1750" s="251"/>
      <c r="AW1750" s="251"/>
      <c r="AX1750" s="251"/>
      <c r="AY1750" s="251"/>
      <c r="AZ1750" s="251"/>
      <c r="BA1750" s="251"/>
      <c r="BB1750" s="251"/>
      <c r="BC1750" s="251"/>
      <c r="BD1750" s="251"/>
      <c r="BE1750" s="251"/>
      <c r="BF1750" s="251"/>
      <c r="BG1750" s="251"/>
      <c r="BH1750" s="251"/>
      <c r="BI1750" s="251"/>
      <c r="BJ1750" s="251"/>
      <c r="BK1750" s="251"/>
      <c r="BL1750" s="251"/>
    </row>
    <row r="1751" spans="3:64" ht="12.95" customHeight="1" x14ac:dyDescent="0.2">
      <c r="C1751" s="207"/>
      <c r="D1751" s="207"/>
      <c r="AA1751" s="251"/>
      <c r="AB1751" s="251"/>
      <c r="AC1751" s="251"/>
      <c r="AD1751" s="251"/>
      <c r="AE1751" s="251"/>
      <c r="AF1751" s="288"/>
      <c r="AG1751" s="289"/>
      <c r="AN1751" s="251"/>
      <c r="AO1751" s="251"/>
      <c r="AP1751" s="251"/>
      <c r="AQ1751" s="251"/>
      <c r="AR1751" s="251"/>
      <c r="AS1751" s="251"/>
      <c r="AT1751" s="251"/>
      <c r="AU1751" s="251"/>
    </row>
    <row r="1752" spans="3:64" ht="12.95" customHeight="1" x14ac:dyDescent="0.2">
      <c r="C1752" s="207"/>
      <c r="D1752" s="207"/>
      <c r="AA1752" s="251"/>
      <c r="AB1752" s="251"/>
      <c r="AC1752" s="251"/>
      <c r="AD1752" s="251"/>
      <c r="AE1752" s="251"/>
      <c r="AF1752" s="288"/>
      <c r="AG1752" s="289"/>
      <c r="AN1752" s="251"/>
      <c r="AO1752" s="251"/>
      <c r="AP1752" s="251"/>
      <c r="AQ1752" s="251"/>
      <c r="AR1752" s="251"/>
      <c r="AS1752" s="251"/>
      <c r="AT1752" s="251"/>
      <c r="AU1752" s="251"/>
    </row>
    <row r="1753" spans="3:64" ht="12.95" customHeight="1" x14ac:dyDescent="0.2">
      <c r="C1753" s="207"/>
      <c r="D1753" s="207"/>
      <c r="AA1753" s="251"/>
      <c r="AB1753" s="251"/>
      <c r="AC1753" s="251"/>
      <c r="AD1753" s="251"/>
      <c r="AE1753" s="251"/>
      <c r="AF1753" s="288"/>
      <c r="AG1753" s="289"/>
      <c r="AN1753" s="251"/>
      <c r="AO1753" s="251"/>
      <c r="AP1753" s="251"/>
      <c r="AQ1753" s="251"/>
      <c r="AR1753" s="251"/>
      <c r="AS1753" s="251"/>
      <c r="AT1753" s="251"/>
      <c r="AU1753" s="251"/>
    </row>
    <row r="1754" spans="3:64" ht="12.95" customHeight="1" x14ac:dyDescent="0.2">
      <c r="C1754" s="207"/>
      <c r="D1754" s="207"/>
      <c r="AA1754" s="251"/>
      <c r="AB1754" s="251"/>
      <c r="AC1754" s="251"/>
      <c r="AD1754" s="251"/>
      <c r="AE1754" s="251"/>
      <c r="AF1754" s="288"/>
      <c r="AG1754" s="289"/>
      <c r="AN1754" s="251"/>
      <c r="AO1754" s="251"/>
      <c r="AP1754" s="251"/>
      <c r="AQ1754" s="251"/>
      <c r="AR1754" s="251"/>
      <c r="AS1754" s="251"/>
      <c r="AT1754" s="251"/>
      <c r="AU1754" s="251"/>
    </row>
    <row r="1755" spans="3:64" ht="12.95" customHeight="1" x14ac:dyDescent="0.2">
      <c r="C1755" s="207"/>
      <c r="D1755" s="207"/>
      <c r="AA1755" s="251"/>
      <c r="AB1755" s="251"/>
      <c r="AC1755" s="251"/>
      <c r="AD1755" s="251"/>
      <c r="AE1755" s="251"/>
      <c r="AF1755" s="288"/>
      <c r="AG1755" s="289"/>
      <c r="AN1755" s="251"/>
      <c r="AO1755" s="251"/>
      <c r="AP1755" s="251"/>
      <c r="AQ1755" s="251"/>
      <c r="AR1755" s="251"/>
      <c r="AS1755" s="251"/>
      <c r="AT1755" s="251"/>
      <c r="AU1755" s="251"/>
    </row>
    <row r="1756" spans="3:64" ht="12.95" customHeight="1" x14ac:dyDescent="0.2">
      <c r="C1756" s="207"/>
      <c r="D1756" s="207"/>
      <c r="AA1756" s="251"/>
      <c r="AB1756" s="251"/>
      <c r="AC1756" s="251"/>
      <c r="AD1756" s="251"/>
      <c r="AE1756" s="251"/>
      <c r="AF1756" s="288"/>
      <c r="AG1756" s="289"/>
      <c r="AN1756" s="251"/>
      <c r="AO1756" s="251"/>
      <c r="AP1756" s="251"/>
      <c r="AQ1756" s="251"/>
      <c r="AR1756" s="251"/>
      <c r="AS1756" s="251"/>
      <c r="AT1756" s="251"/>
      <c r="AU1756" s="251"/>
      <c r="AV1756" s="251"/>
      <c r="AW1756" s="251"/>
      <c r="AX1756" s="251"/>
      <c r="AY1756" s="251"/>
      <c r="AZ1756" s="251"/>
      <c r="BA1756" s="251"/>
      <c r="BB1756" s="251"/>
      <c r="BC1756" s="251"/>
      <c r="BD1756" s="251"/>
      <c r="BE1756" s="251"/>
      <c r="BF1756" s="251"/>
      <c r="BG1756" s="251"/>
      <c r="BH1756" s="251"/>
      <c r="BI1756" s="251"/>
      <c r="BJ1756" s="251"/>
      <c r="BK1756" s="251"/>
      <c r="BL1756" s="251"/>
    </row>
    <row r="1757" spans="3:64" ht="12.95" customHeight="1" x14ac:dyDescent="0.2">
      <c r="C1757" s="207"/>
      <c r="D1757" s="207"/>
      <c r="AA1757" s="251"/>
      <c r="AB1757" s="251"/>
      <c r="AC1757" s="251"/>
      <c r="AD1757" s="251"/>
      <c r="AE1757" s="251"/>
      <c r="AF1757" s="288"/>
      <c r="AG1757" s="289"/>
      <c r="AN1757" s="251"/>
      <c r="AO1757" s="251"/>
      <c r="AP1757" s="251"/>
      <c r="AQ1757" s="251"/>
      <c r="AR1757" s="251"/>
      <c r="AS1757" s="251"/>
      <c r="AT1757" s="251"/>
      <c r="AU1757" s="251"/>
      <c r="AV1757" s="251"/>
      <c r="AW1757" s="251"/>
      <c r="AX1757" s="251"/>
      <c r="AY1757" s="251"/>
      <c r="AZ1757" s="251"/>
      <c r="BA1757" s="251"/>
      <c r="BB1757" s="251"/>
      <c r="BC1757" s="251"/>
      <c r="BD1757" s="251"/>
      <c r="BE1757" s="251"/>
      <c r="BF1757" s="251"/>
      <c r="BG1757" s="251"/>
      <c r="BH1757" s="251"/>
      <c r="BI1757" s="251"/>
      <c r="BJ1757" s="251"/>
      <c r="BK1757" s="251"/>
      <c r="BL1757" s="251"/>
    </row>
    <row r="1758" spans="3:64" ht="12.95" customHeight="1" x14ac:dyDescent="0.2">
      <c r="C1758" s="207"/>
      <c r="D1758" s="207"/>
      <c r="AA1758" s="251"/>
      <c r="AB1758" s="251"/>
      <c r="AC1758" s="251"/>
      <c r="AD1758" s="251"/>
      <c r="AE1758" s="251"/>
      <c r="AF1758" s="288"/>
      <c r="AG1758" s="289"/>
      <c r="AN1758" s="251"/>
      <c r="AO1758" s="251"/>
      <c r="AP1758" s="251"/>
      <c r="AQ1758" s="251"/>
      <c r="AR1758" s="251"/>
      <c r="AS1758" s="251"/>
      <c r="AT1758" s="251"/>
      <c r="AU1758" s="251"/>
      <c r="AV1758" s="251"/>
    </row>
    <row r="1759" spans="3:64" ht="12.95" customHeight="1" x14ac:dyDescent="0.2">
      <c r="C1759" s="207"/>
      <c r="D1759" s="207"/>
      <c r="AA1759" s="251"/>
      <c r="AB1759" s="251"/>
      <c r="AC1759" s="251"/>
      <c r="AD1759" s="251"/>
      <c r="AE1759" s="251"/>
      <c r="AF1759" s="288"/>
      <c r="AG1759" s="289"/>
      <c r="AN1759" s="251"/>
      <c r="AO1759" s="251"/>
      <c r="AP1759" s="251"/>
      <c r="AQ1759" s="251"/>
      <c r="AR1759" s="251"/>
      <c r="AS1759" s="251"/>
      <c r="AT1759" s="251"/>
      <c r="AU1759" s="251"/>
      <c r="AV1759" s="251"/>
    </row>
    <row r="1760" spans="3:64" ht="12.95" customHeight="1" x14ac:dyDescent="0.2">
      <c r="C1760" s="207"/>
      <c r="D1760" s="207"/>
      <c r="AA1760" s="251"/>
      <c r="AB1760" s="251"/>
      <c r="AC1760" s="251"/>
      <c r="AD1760" s="251"/>
      <c r="AE1760" s="251"/>
      <c r="AF1760" s="288"/>
      <c r="AG1760" s="289"/>
      <c r="AN1760" s="251"/>
      <c r="AO1760" s="251"/>
      <c r="AP1760" s="251"/>
      <c r="AQ1760" s="251"/>
      <c r="AR1760" s="251"/>
      <c r="AS1760" s="251"/>
      <c r="AT1760" s="251"/>
      <c r="AU1760" s="251"/>
    </row>
    <row r="1761" spans="3:64" ht="12.95" customHeight="1" x14ac:dyDescent="0.2">
      <c r="C1761" s="207"/>
      <c r="D1761" s="207"/>
      <c r="AA1761" s="251"/>
      <c r="AB1761" s="251"/>
      <c r="AC1761" s="251"/>
      <c r="AD1761" s="251"/>
      <c r="AE1761" s="251"/>
      <c r="AF1761" s="288"/>
      <c r="AG1761" s="289"/>
      <c r="AN1761" s="251"/>
      <c r="AO1761" s="251"/>
      <c r="AP1761" s="251"/>
      <c r="AQ1761" s="251"/>
      <c r="AR1761" s="251"/>
      <c r="AS1761" s="251"/>
      <c r="AT1761" s="251"/>
      <c r="AU1761" s="251"/>
    </row>
    <row r="1762" spans="3:64" ht="12.95" customHeight="1" x14ac:dyDescent="0.2">
      <c r="C1762" s="207"/>
      <c r="D1762" s="207"/>
      <c r="AA1762" s="251"/>
      <c r="AB1762" s="251"/>
      <c r="AC1762" s="251"/>
      <c r="AD1762" s="251"/>
      <c r="AE1762" s="251"/>
      <c r="AF1762" s="288"/>
      <c r="AG1762" s="289"/>
      <c r="AN1762" s="251"/>
      <c r="AO1762" s="251"/>
      <c r="AP1762" s="251"/>
      <c r="AQ1762" s="251"/>
      <c r="AR1762" s="251"/>
      <c r="AS1762" s="251"/>
      <c r="AT1762" s="251"/>
      <c r="AU1762" s="251"/>
      <c r="AV1762" s="251"/>
      <c r="AW1762" s="251"/>
      <c r="AX1762" s="251"/>
      <c r="AY1762" s="251"/>
      <c r="AZ1762" s="251"/>
      <c r="BA1762" s="251"/>
      <c r="BB1762" s="251"/>
      <c r="BC1762" s="251"/>
      <c r="BD1762" s="251"/>
      <c r="BE1762" s="251"/>
      <c r="BF1762" s="251"/>
      <c r="BG1762" s="251"/>
      <c r="BH1762" s="251"/>
      <c r="BI1762" s="251"/>
      <c r="BJ1762" s="251"/>
      <c r="BK1762" s="251"/>
      <c r="BL1762" s="251"/>
    </row>
    <row r="1763" spans="3:64" ht="12.95" customHeight="1" x14ac:dyDescent="0.2">
      <c r="C1763" s="207"/>
      <c r="D1763" s="207"/>
      <c r="AA1763" s="251"/>
      <c r="AB1763" s="251"/>
      <c r="AC1763" s="251"/>
      <c r="AD1763" s="251"/>
      <c r="AE1763" s="251"/>
      <c r="AF1763" s="288"/>
      <c r="AG1763" s="289"/>
      <c r="AN1763" s="251"/>
      <c r="AO1763" s="251"/>
      <c r="AP1763" s="251"/>
      <c r="AQ1763" s="251"/>
      <c r="AR1763" s="251"/>
      <c r="AS1763" s="251"/>
      <c r="AT1763" s="251"/>
      <c r="AU1763" s="251"/>
      <c r="AV1763" s="251"/>
      <c r="AX1763" s="251"/>
      <c r="AY1763" s="251"/>
      <c r="AZ1763" s="251"/>
      <c r="BA1763" s="251"/>
      <c r="BB1763" s="251"/>
      <c r="BC1763" s="251"/>
      <c r="BD1763" s="251"/>
      <c r="BE1763" s="251"/>
      <c r="BF1763" s="251"/>
      <c r="BG1763" s="251"/>
      <c r="BH1763" s="251"/>
      <c r="BI1763" s="251"/>
      <c r="BJ1763" s="251"/>
      <c r="BK1763" s="251"/>
      <c r="BL1763" s="251"/>
    </row>
    <row r="1764" spans="3:64" ht="12.95" customHeight="1" x14ac:dyDescent="0.2">
      <c r="C1764" s="207"/>
      <c r="D1764" s="207"/>
      <c r="AA1764" s="251"/>
      <c r="AB1764" s="251"/>
      <c r="AC1764" s="251"/>
      <c r="AD1764" s="251"/>
      <c r="AE1764" s="251"/>
      <c r="AF1764" s="288"/>
      <c r="AG1764" s="289"/>
      <c r="AN1764" s="251"/>
      <c r="AO1764" s="251"/>
      <c r="AP1764" s="251"/>
      <c r="AQ1764" s="251"/>
      <c r="AR1764" s="251"/>
      <c r="AS1764" s="251"/>
      <c r="AT1764" s="251"/>
      <c r="AU1764" s="251"/>
    </row>
    <row r="1765" spans="3:64" ht="12.95" customHeight="1" x14ac:dyDescent="0.2">
      <c r="C1765" s="207"/>
      <c r="D1765" s="207"/>
      <c r="AA1765" s="251"/>
      <c r="AB1765" s="251"/>
      <c r="AC1765" s="251"/>
      <c r="AD1765" s="251"/>
      <c r="AE1765" s="251"/>
      <c r="AF1765" s="288"/>
      <c r="AG1765" s="289"/>
      <c r="AN1765" s="251"/>
      <c r="AO1765" s="251"/>
      <c r="AP1765" s="251"/>
      <c r="AQ1765" s="251"/>
      <c r="AR1765" s="251"/>
      <c r="AS1765" s="251"/>
      <c r="AT1765" s="251"/>
      <c r="AU1765" s="251"/>
      <c r="AV1765" s="251"/>
    </row>
    <row r="1766" spans="3:64" ht="12.95" customHeight="1" x14ac:dyDescent="0.2">
      <c r="C1766" s="207"/>
      <c r="D1766" s="207"/>
      <c r="AA1766" s="251"/>
      <c r="AB1766" s="251"/>
      <c r="AC1766" s="251"/>
      <c r="AD1766" s="251"/>
      <c r="AE1766" s="251"/>
      <c r="AF1766" s="288"/>
      <c r="AG1766" s="289"/>
      <c r="AN1766" s="251"/>
      <c r="AO1766" s="251"/>
      <c r="AP1766" s="251"/>
      <c r="AQ1766" s="251"/>
      <c r="AR1766" s="251"/>
      <c r="AS1766" s="251"/>
      <c r="AT1766" s="251"/>
      <c r="AU1766" s="251"/>
    </row>
    <row r="1767" spans="3:64" ht="12.95" customHeight="1" x14ac:dyDescent="0.2">
      <c r="C1767" s="207"/>
      <c r="D1767" s="207"/>
      <c r="AA1767" s="251"/>
      <c r="AB1767" s="251"/>
      <c r="AC1767" s="251"/>
      <c r="AD1767" s="251"/>
      <c r="AE1767" s="251"/>
      <c r="AF1767" s="288"/>
      <c r="AG1767" s="289"/>
      <c r="AN1767" s="251"/>
      <c r="AO1767" s="251"/>
      <c r="AP1767" s="251"/>
      <c r="AQ1767" s="251"/>
      <c r="AR1767" s="251"/>
      <c r="AS1767" s="251"/>
      <c r="AT1767" s="251"/>
      <c r="AU1767" s="251"/>
      <c r="AV1767" s="251"/>
    </row>
    <row r="1768" spans="3:64" ht="12.95" customHeight="1" x14ac:dyDescent="0.2">
      <c r="C1768" s="207"/>
      <c r="D1768" s="207"/>
      <c r="AA1768" s="251"/>
      <c r="AB1768" s="251"/>
      <c r="AC1768" s="251"/>
      <c r="AD1768" s="251"/>
      <c r="AE1768" s="251"/>
      <c r="AF1768" s="288"/>
      <c r="AG1768" s="289"/>
      <c r="AN1768" s="251"/>
      <c r="AO1768" s="251"/>
      <c r="AP1768" s="251"/>
      <c r="AQ1768" s="251"/>
      <c r="AR1768" s="251"/>
      <c r="AS1768" s="251"/>
      <c r="AT1768" s="251"/>
      <c r="AU1768" s="251"/>
    </row>
    <row r="1769" spans="3:64" ht="12.95" customHeight="1" x14ac:dyDescent="0.2">
      <c r="C1769" s="207"/>
      <c r="D1769" s="207"/>
      <c r="AA1769" s="251"/>
      <c r="AB1769" s="251"/>
      <c r="AC1769" s="251"/>
      <c r="AD1769" s="251"/>
      <c r="AE1769" s="251"/>
      <c r="AF1769" s="288"/>
      <c r="AG1769" s="289"/>
      <c r="AN1769" s="251"/>
      <c r="AO1769" s="251"/>
      <c r="AP1769" s="251"/>
      <c r="AQ1769" s="251"/>
      <c r="AR1769" s="251"/>
      <c r="AS1769" s="251"/>
      <c r="AT1769" s="251"/>
      <c r="AU1769" s="251"/>
      <c r="AV1769" s="251"/>
    </row>
    <row r="1770" spans="3:64" ht="12.95" customHeight="1" x14ac:dyDescent="0.2">
      <c r="C1770" s="207"/>
      <c r="D1770" s="207"/>
      <c r="AA1770" s="251"/>
      <c r="AB1770" s="251"/>
      <c r="AC1770" s="251"/>
      <c r="AD1770" s="251"/>
      <c r="AE1770" s="251"/>
      <c r="AF1770" s="288"/>
      <c r="AG1770" s="289"/>
      <c r="AN1770" s="251"/>
      <c r="AO1770" s="251"/>
      <c r="AP1770" s="251"/>
      <c r="AQ1770" s="251"/>
      <c r="AR1770" s="251"/>
      <c r="AS1770" s="251"/>
      <c r="AT1770" s="251"/>
      <c r="AU1770" s="251"/>
      <c r="AV1770" s="251"/>
      <c r="AW1770" s="251"/>
      <c r="AX1770" s="251"/>
      <c r="AY1770" s="251"/>
      <c r="AZ1770" s="251"/>
      <c r="BA1770" s="251"/>
      <c r="BB1770" s="251"/>
      <c r="BC1770" s="251"/>
      <c r="BD1770" s="251"/>
      <c r="BE1770" s="251"/>
      <c r="BF1770" s="251"/>
      <c r="BG1770" s="251"/>
      <c r="BH1770" s="251"/>
      <c r="BI1770" s="251"/>
      <c r="BJ1770" s="251"/>
      <c r="BK1770" s="251"/>
      <c r="BL1770" s="251"/>
    </row>
    <row r="1771" spans="3:64" ht="12.95" customHeight="1" x14ac:dyDescent="0.2">
      <c r="C1771" s="207"/>
      <c r="D1771" s="207"/>
      <c r="AA1771" s="251"/>
      <c r="AB1771" s="251"/>
      <c r="AC1771" s="251"/>
      <c r="AD1771" s="251"/>
      <c r="AE1771" s="251"/>
      <c r="AF1771" s="288"/>
      <c r="AG1771" s="289"/>
      <c r="AN1771" s="251"/>
      <c r="AO1771" s="251"/>
      <c r="AP1771" s="251"/>
      <c r="AQ1771" s="251"/>
      <c r="AR1771" s="251"/>
      <c r="AS1771" s="251"/>
      <c r="AT1771" s="251"/>
      <c r="AU1771" s="251"/>
    </row>
    <row r="1772" spans="3:64" ht="12.95" customHeight="1" x14ac:dyDescent="0.2">
      <c r="C1772" s="207"/>
      <c r="D1772" s="207"/>
      <c r="AA1772" s="251"/>
      <c r="AB1772" s="251"/>
      <c r="AC1772" s="251"/>
      <c r="AD1772" s="251"/>
      <c r="AE1772" s="251"/>
      <c r="AF1772" s="288"/>
      <c r="AG1772" s="289"/>
      <c r="AN1772" s="251"/>
      <c r="AO1772" s="251"/>
      <c r="AP1772" s="251"/>
      <c r="AQ1772" s="251"/>
      <c r="AR1772" s="251"/>
      <c r="AS1772" s="251"/>
      <c r="AT1772" s="251"/>
      <c r="AU1772" s="251"/>
    </row>
    <row r="1773" spans="3:64" ht="12.95" customHeight="1" x14ac:dyDescent="0.2">
      <c r="C1773" s="207"/>
      <c r="D1773" s="207"/>
      <c r="AA1773" s="251"/>
      <c r="AB1773" s="251"/>
      <c r="AC1773" s="251"/>
      <c r="AD1773" s="251"/>
      <c r="AE1773" s="251"/>
      <c r="AF1773" s="288"/>
      <c r="AG1773" s="289"/>
      <c r="AN1773" s="251"/>
      <c r="AO1773" s="251"/>
      <c r="AP1773" s="251"/>
      <c r="AQ1773" s="251"/>
      <c r="AR1773" s="251"/>
      <c r="AS1773" s="251"/>
      <c r="AT1773" s="251"/>
      <c r="AU1773" s="251"/>
    </row>
    <row r="1774" spans="3:64" ht="12.95" customHeight="1" x14ac:dyDescent="0.2">
      <c r="C1774" s="207"/>
      <c r="D1774" s="207"/>
      <c r="AA1774" s="251"/>
      <c r="AB1774" s="251"/>
      <c r="AC1774" s="251"/>
      <c r="AD1774" s="251"/>
      <c r="AE1774" s="251"/>
      <c r="AF1774" s="288"/>
      <c r="AG1774" s="289"/>
      <c r="AN1774" s="251"/>
      <c r="AO1774" s="251"/>
      <c r="AP1774" s="251"/>
      <c r="AQ1774" s="251"/>
      <c r="AR1774" s="251"/>
      <c r="AS1774" s="251"/>
      <c r="AT1774" s="251"/>
      <c r="AU1774" s="251"/>
    </row>
    <row r="1775" spans="3:64" ht="12.95" customHeight="1" x14ac:dyDescent="0.2">
      <c r="C1775" s="207"/>
      <c r="D1775" s="207"/>
      <c r="AA1775" s="251"/>
      <c r="AB1775" s="251"/>
      <c r="AC1775" s="251"/>
      <c r="AD1775" s="251"/>
      <c r="AE1775" s="251"/>
      <c r="AF1775" s="288"/>
      <c r="AG1775" s="289"/>
      <c r="AN1775" s="251"/>
      <c r="AO1775" s="251"/>
      <c r="AP1775" s="251"/>
      <c r="AQ1775" s="251"/>
      <c r="AR1775" s="251"/>
      <c r="AS1775" s="251"/>
      <c r="AT1775" s="251"/>
      <c r="AU1775" s="251"/>
    </row>
    <row r="1776" spans="3:64" ht="12.95" customHeight="1" x14ac:dyDescent="0.2">
      <c r="C1776" s="207"/>
      <c r="D1776" s="207"/>
      <c r="AA1776" s="251"/>
      <c r="AB1776" s="251"/>
      <c r="AC1776" s="251"/>
      <c r="AD1776" s="251"/>
      <c r="AE1776" s="251"/>
      <c r="AF1776" s="288"/>
      <c r="AG1776" s="289"/>
      <c r="AN1776" s="251"/>
      <c r="AO1776" s="251"/>
      <c r="AP1776" s="251"/>
      <c r="AQ1776" s="251"/>
      <c r="AR1776" s="251"/>
      <c r="AS1776" s="251"/>
      <c r="AT1776" s="251"/>
      <c r="AU1776" s="251"/>
    </row>
    <row r="1777" spans="3:48" ht="12.95" customHeight="1" x14ac:dyDescent="0.2">
      <c r="C1777" s="207"/>
      <c r="D1777" s="207"/>
      <c r="AA1777" s="251"/>
      <c r="AB1777" s="251"/>
      <c r="AC1777" s="251"/>
      <c r="AD1777" s="251"/>
      <c r="AE1777" s="251"/>
      <c r="AF1777" s="288"/>
      <c r="AG1777" s="289"/>
      <c r="AN1777" s="251"/>
      <c r="AO1777" s="251"/>
      <c r="AP1777" s="251"/>
      <c r="AQ1777" s="251"/>
      <c r="AR1777" s="251"/>
      <c r="AS1777" s="251"/>
      <c r="AT1777" s="251"/>
      <c r="AU1777" s="251"/>
    </row>
    <row r="1778" spans="3:48" ht="12.95" customHeight="1" x14ac:dyDescent="0.2">
      <c r="C1778" s="207"/>
      <c r="D1778" s="207"/>
      <c r="AA1778" s="251"/>
      <c r="AB1778" s="251"/>
      <c r="AC1778" s="251"/>
      <c r="AD1778" s="251"/>
      <c r="AE1778" s="251"/>
      <c r="AF1778" s="288"/>
      <c r="AG1778" s="289"/>
      <c r="AN1778" s="251"/>
      <c r="AO1778" s="251"/>
      <c r="AP1778" s="251"/>
      <c r="AQ1778" s="251"/>
      <c r="AR1778" s="251"/>
      <c r="AS1778" s="251"/>
      <c r="AT1778" s="251"/>
      <c r="AU1778" s="251"/>
    </row>
    <row r="1779" spans="3:48" ht="12.95" customHeight="1" x14ac:dyDescent="0.2">
      <c r="C1779" s="207"/>
      <c r="D1779" s="207"/>
      <c r="AA1779" s="251"/>
      <c r="AB1779" s="251"/>
      <c r="AC1779" s="251"/>
      <c r="AD1779" s="251"/>
      <c r="AE1779" s="251"/>
      <c r="AF1779" s="288"/>
      <c r="AG1779" s="289"/>
      <c r="AN1779" s="251"/>
      <c r="AO1779" s="251"/>
      <c r="AP1779" s="251"/>
      <c r="AQ1779" s="251"/>
      <c r="AR1779" s="251"/>
      <c r="AS1779" s="251"/>
      <c r="AT1779" s="251"/>
      <c r="AU1779" s="251"/>
    </row>
    <row r="1780" spans="3:48" ht="12.95" customHeight="1" x14ac:dyDescent="0.2">
      <c r="C1780" s="207"/>
      <c r="D1780" s="207"/>
      <c r="AA1780" s="251"/>
      <c r="AB1780" s="251"/>
      <c r="AC1780" s="251"/>
      <c r="AD1780" s="251"/>
      <c r="AE1780" s="251"/>
      <c r="AF1780" s="288"/>
      <c r="AG1780" s="289"/>
      <c r="AN1780" s="251"/>
      <c r="AO1780" s="251"/>
      <c r="AP1780" s="251"/>
      <c r="AQ1780" s="251"/>
      <c r="AR1780" s="251"/>
      <c r="AS1780" s="251"/>
      <c r="AT1780" s="251"/>
      <c r="AU1780" s="251"/>
    </row>
    <row r="1781" spans="3:48" ht="12.95" customHeight="1" x14ac:dyDescent="0.2">
      <c r="C1781" s="207"/>
      <c r="D1781" s="207"/>
      <c r="AA1781" s="251"/>
      <c r="AB1781" s="251"/>
      <c r="AC1781" s="251"/>
      <c r="AD1781" s="251"/>
      <c r="AE1781" s="251"/>
      <c r="AF1781" s="288"/>
      <c r="AG1781" s="289"/>
      <c r="AN1781" s="251"/>
      <c r="AO1781" s="251"/>
      <c r="AP1781" s="251"/>
      <c r="AQ1781" s="251"/>
      <c r="AR1781" s="251"/>
      <c r="AS1781" s="251"/>
      <c r="AT1781" s="251"/>
      <c r="AU1781" s="251"/>
      <c r="AV1781" s="251"/>
    </row>
    <row r="1782" spans="3:48" ht="12.95" customHeight="1" x14ac:dyDescent="0.2">
      <c r="C1782" s="207"/>
      <c r="D1782" s="207"/>
      <c r="AA1782" s="251"/>
      <c r="AB1782" s="251"/>
      <c r="AC1782" s="251"/>
      <c r="AD1782" s="251"/>
      <c r="AE1782" s="251"/>
      <c r="AF1782" s="288"/>
      <c r="AG1782" s="289"/>
      <c r="AN1782" s="251"/>
      <c r="AO1782" s="251"/>
      <c r="AP1782" s="251"/>
      <c r="AQ1782" s="251"/>
      <c r="AR1782" s="251"/>
      <c r="AS1782" s="251"/>
      <c r="AT1782" s="251"/>
      <c r="AU1782" s="251"/>
    </row>
    <row r="1783" spans="3:48" ht="12.95" customHeight="1" x14ac:dyDescent="0.2">
      <c r="C1783" s="207"/>
      <c r="D1783" s="207"/>
      <c r="AA1783" s="251"/>
      <c r="AB1783" s="251"/>
      <c r="AC1783" s="251"/>
      <c r="AD1783" s="251"/>
      <c r="AE1783" s="251"/>
      <c r="AF1783" s="288"/>
      <c r="AG1783" s="289"/>
      <c r="AN1783" s="251"/>
      <c r="AO1783" s="251"/>
      <c r="AP1783" s="251"/>
      <c r="AQ1783" s="251"/>
      <c r="AR1783" s="251"/>
      <c r="AS1783" s="251"/>
      <c r="AT1783" s="251"/>
      <c r="AU1783" s="251"/>
    </row>
    <row r="1784" spans="3:48" ht="12.95" customHeight="1" x14ac:dyDescent="0.2">
      <c r="C1784" s="207"/>
      <c r="D1784" s="207"/>
      <c r="AA1784" s="251"/>
      <c r="AB1784" s="251"/>
      <c r="AC1784" s="251"/>
      <c r="AD1784" s="251"/>
      <c r="AE1784" s="251"/>
      <c r="AF1784" s="288"/>
      <c r="AG1784" s="289"/>
      <c r="AN1784" s="251"/>
      <c r="AO1784" s="251"/>
      <c r="AP1784" s="251"/>
      <c r="AQ1784" s="251"/>
      <c r="AR1784" s="251"/>
      <c r="AS1784" s="251"/>
      <c r="AT1784" s="251"/>
      <c r="AU1784" s="251"/>
    </row>
    <row r="1785" spans="3:48" ht="12.95" customHeight="1" x14ac:dyDescent="0.2">
      <c r="C1785" s="207"/>
      <c r="D1785" s="207"/>
      <c r="AA1785" s="251"/>
      <c r="AB1785" s="251"/>
      <c r="AC1785" s="251"/>
      <c r="AD1785" s="251"/>
      <c r="AE1785" s="251"/>
      <c r="AF1785" s="288"/>
      <c r="AG1785" s="289"/>
      <c r="AN1785" s="251"/>
      <c r="AO1785" s="251"/>
      <c r="AP1785" s="251"/>
      <c r="AQ1785" s="251"/>
      <c r="AR1785" s="251"/>
      <c r="AS1785" s="251"/>
      <c r="AT1785" s="251"/>
      <c r="AU1785" s="251"/>
    </row>
    <row r="1786" spans="3:48" ht="12.95" customHeight="1" x14ac:dyDescent="0.2">
      <c r="C1786" s="207"/>
      <c r="D1786" s="207"/>
      <c r="AA1786" s="251"/>
      <c r="AB1786" s="251"/>
      <c r="AC1786" s="251"/>
      <c r="AD1786" s="251"/>
      <c r="AE1786" s="251"/>
      <c r="AF1786" s="288"/>
      <c r="AG1786" s="289"/>
      <c r="AN1786" s="251"/>
      <c r="AO1786" s="251"/>
      <c r="AP1786" s="251"/>
      <c r="AQ1786" s="251"/>
      <c r="AR1786" s="251"/>
      <c r="AS1786" s="251"/>
      <c r="AT1786" s="251"/>
      <c r="AU1786" s="251"/>
      <c r="AV1786" s="251"/>
    </row>
    <row r="1787" spans="3:48" ht="12.95" customHeight="1" x14ac:dyDescent="0.2">
      <c r="C1787" s="207"/>
      <c r="D1787" s="207"/>
      <c r="AA1787" s="251"/>
      <c r="AB1787" s="251"/>
      <c r="AC1787" s="251"/>
      <c r="AD1787" s="251"/>
      <c r="AE1787" s="251"/>
      <c r="AF1787" s="288"/>
      <c r="AG1787" s="289"/>
      <c r="AN1787" s="251"/>
      <c r="AO1787" s="251"/>
      <c r="AP1787" s="251"/>
      <c r="AQ1787" s="251"/>
      <c r="AR1787" s="251"/>
      <c r="AS1787" s="251"/>
      <c r="AT1787" s="251"/>
      <c r="AU1787" s="251"/>
    </row>
    <row r="1788" spans="3:48" ht="12.95" customHeight="1" x14ac:dyDescent="0.2">
      <c r="C1788" s="207"/>
      <c r="D1788" s="207"/>
      <c r="AA1788" s="251"/>
      <c r="AB1788" s="251"/>
      <c r="AC1788" s="251"/>
      <c r="AD1788" s="251"/>
      <c r="AE1788" s="251"/>
      <c r="AF1788" s="288"/>
      <c r="AG1788" s="289"/>
      <c r="AN1788" s="251"/>
      <c r="AO1788" s="251"/>
      <c r="AP1788" s="251"/>
      <c r="AQ1788" s="251"/>
      <c r="AR1788" s="251"/>
      <c r="AS1788" s="251"/>
      <c r="AT1788" s="251"/>
      <c r="AU1788" s="251"/>
    </row>
    <row r="1789" spans="3:48" ht="12.95" customHeight="1" x14ac:dyDescent="0.2">
      <c r="C1789" s="207"/>
      <c r="D1789" s="207"/>
      <c r="AA1789" s="251"/>
      <c r="AB1789" s="251"/>
      <c r="AC1789" s="251"/>
      <c r="AD1789" s="251"/>
      <c r="AE1789" s="251"/>
      <c r="AF1789" s="288"/>
      <c r="AG1789" s="289"/>
      <c r="AN1789" s="251"/>
      <c r="AO1789" s="251"/>
      <c r="AP1789" s="251"/>
      <c r="AQ1789" s="251"/>
      <c r="AR1789" s="251"/>
      <c r="AS1789" s="251"/>
      <c r="AT1789" s="251"/>
      <c r="AU1789" s="251"/>
    </row>
    <row r="1790" spans="3:48" ht="12.95" customHeight="1" x14ac:dyDescent="0.2">
      <c r="C1790" s="207"/>
      <c r="D1790" s="207"/>
      <c r="AA1790" s="251"/>
      <c r="AB1790" s="251"/>
      <c r="AC1790" s="251"/>
      <c r="AD1790" s="251"/>
      <c r="AE1790" s="251"/>
      <c r="AF1790" s="288"/>
      <c r="AG1790" s="289"/>
      <c r="AN1790" s="251"/>
      <c r="AO1790" s="251"/>
      <c r="AP1790" s="251"/>
      <c r="AQ1790" s="251"/>
      <c r="AR1790" s="251"/>
      <c r="AS1790" s="251"/>
      <c r="AT1790" s="251"/>
      <c r="AU1790" s="251"/>
    </row>
    <row r="1791" spans="3:48" ht="12.95" customHeight="1" x14ac:dyDescent="0.2">
      <c r="C1791" s="207"/>
      <c r="D1791" s="207"/>
      <c r="AA1791" s="251"/>
      <c r="AB1791" s="251"/>
      <c r="AC1791" s="251"/>
      <c r="AD1791" s="251"/>
      <c r="AE1791" s="251"/>
      <c r="AF1791" s="288"/>
      <c r="AG1791" s="289"/>
      <c r="AN1791" s="251"/>
      <c r="AO1791" s="251"/>
      <c r="AP1791" s="251"/>
      <c r="AQ1791" s="251"/>
      <c r="AR1791" s="251"/>
      <c r="AS1791" s="251"/>
      <c r="AT1791" s="251"/>
      <c r="AU1791" s="251"/>
    </row>
    <row r="1792" spans="3:48" ht="12.95" customHeight="1" x14ac:dyDescent="0.2">
      <c r="C1792" s="207"/>
      <c r="D1792" s="207"/>
      <c r="AA1792" s="251"/>
      <c r="AB1792" s="251"/>
      <c r="AC1792" s="251"/>
      <c r="AD1792" s="251"/>
      <c r="AE1792" s="251"/>
      <c r="AF1792" s="288"/>
      <c r="AG1792" s="289"/>
      <c r="AN1792" s="251"/>
      <c r="AO1792" s="251"/>
      <c r="AP1792" s="251"/>
      <c r="AQ1792" s="251"/>
      <c r="AR1792" s="251"/>
      <c r="AS1792" s="251"/>
      <c r="AT1792" s="251"/>
      <c r="AU1792" s="251"/>
    </row>
    <row r="1793" spans="3:64" ht="12.95" customHeight="1" x14ac:dyDescent="0.2">
      <c r="C1793" s="207"/>
      <c r="D1793" s="207"/>
      <c r="AA1793" s="251"/>
      <c r="AB1793" s="251"/>
      <c r="AC1793" s="251"/>
      <c r="AD1793" s="251"/>
      <c r="AE1793" s="251"/>
      <c r="AF1793" s="288"/>
      <c r="AG1793" s="289"/>
      <c r="AN1793" s="251"/>
      <c r="AO1793" s="251"/>
      <c r="AP1793" s="251"/>
      <c r="AQ1793" s="251"/>
      <c r="AR1793" s="251"/>
      <c r="AS1793" s="251"/>
      <c r="AT1793" s="251"/>
      <c r="AU1793" s="251"/>
    </row>
    <row r="1794" spans="3:64" ht="12.95" customHeight="1" x14ac:dyDescent="0.2">
      <c r="C1794" s="207"/>
      <c r="D1794" s="207"/>
      <c r="AA1794" s="251"/>
      <c r="AB1794" s="251"/>
      <c r="AC1794" s="251"/>
      <c r="AD1794" s="251"/>
      <c r="AE1794" s="251"/>
      <c r="AF1794" s="288"/>
      <c r="AG1794" s="289"/>
      <c r="AN1794" s="251"/>
      <c r="AO1794" s="251"/>
      <c r="AP1794" s="251"/>
      <c r="AQ1794" s="251"/>
      <c r="AR1794" s="251"/>
      <c r="AS1794" s="251"/>
      <c r="AT1794" s="251"/>
      <c r="AU1794" s="251"/>
    </row>
    <row r="1795" spans="3:64" ht="12.95" customHeight="1" x14ac:dyDescent="0.2">
      <c r="C1795" s="207"/>
      <c r="D1795" s="207"/>
      <c r="AA1795" s="251"/>
      <c r="AB1795" s="251"/>
      <c r="AC1795" s="251"/>
      <c r="AD1795" s="251"/>
      <c r="AE1795" s="251"/>
      <c r="AF1795" s="288"/>
      <c r="AG1795" s="289"/>
      <c r="AN1795" s="251"/>
      <c r="AO1795" s="251"/>
      <c r="AP1795" s="251"/>
      <c r="AQ1795" s="251"/>
      <c r="AR1795" s="251"/>
      <c r="AS1795" s="251"/>
      <c r="AT1795" s="251"/>
      <c r="AU1795" s="251"/>
      <c r="AV1795" s="251"/>
    </row>
    <row r="1796" spans="3:64" ht="12.95" customHeight="1" x14ac:dyDescent="0.2">
      <c r="C1796" s="207"/>
      <c r="D1796" s="207"/>
      <c r="AA1796" s="251"/>
      <c r="AB1796" s="251"/>
      <c r="AC1796" s="251"/>
      <c r="AD1796" s="251"/>
      <c r="AE1796" s="251"/>
      <c r="AF1796" s="288"/>
      <c r="AG1796" s="289"/>
      <c r="AN1796" s="251"/>
      <c r="AO1796" s="251"/>
      <c r="AP1796" s="251"/>
      <c r="AQ1796" s="251"/>
      <c r="AR1796" s="251"/>
      <c r="AS1796" s="251"/>
      <c r="AT1796" s="251"/>
      <c r="AU1796" s="251"/>
    </row>
    <row r="1797" spans="3:64" ht="12.95" customHeight="1" x14ac:dyDescent="0.2">
      <c r="C1797" s="207"/>
      <c r="D1797" s="207"/>
      <c r="AA1797" s="251"/>
      <c r="AB1797" s="251"/>
      <c r="AC1797" s="251"/>
      <c r="AD1797" s="251"/>
      <c r="AE1797" s="251"/>
      <c r="AF1797" s="288"/>
      <c r="AG1797" s="289"/>
      <c r="AN1797" s="251"/>
      <c r="AO1797" s="251"/>
      <c r="AP1797" s="251"/>
      <c r="AQ1797" s="251"/>
      <c r="AR1797" s="251"/>
      <c r="AS1797" s="251"/>
      <c r="AT1797" s="251"/>
      <c r="AU1797" s="251"/>
      <c r="AV1797" s="251"/>
      <c r="AX1797" s="251"/>
    </row>
    <row r="1798" spans="3:64" ht="12.95" customHeight="1" x14ac:dyDescent="0.2">
      <c r="C1798" s="207"/>
      <c r="D1798" s="207"/>
      <c r="AA1798" s="251"/>
      <c r="AB1798" s="251"/>
      <c r="AC1798" s="251"/>
      <c r="AD1798" s="251"/>
      <c r="AE1798" s="251"/>
      <c r="AF1798" s="288"/>
      <c r="AG1798" s="289"/>
      <c r="AN1798" s="251"/>
      <c r="AO1798" s="251"/>
      <c r="AP1798" s="251"/>
      <c r="AQ1798" s="251"/>
      <c r="AR1798" s="251"/>
      <c r="AS1798" s="251"/>
      <c r="AT1798" s="251"/>
      <c r="AU1798" s="251"/>
      <c r="AV1798" s="251"/>
      <c r="AW1798" s="251"/>
      <c r="AX1798" s="251"/>
      <c r="AY1798" s="251"/>
      <c r="AZ1798" s="251"/>
      <c r="BA1798" s="251"/>
      <c r="BB1798" s="251"/>
      <c r="BC1798" s="251"/>
      <c r="BD1798" s="251"/>
      <c r="BE1798" s="251"/>
      <c r="BF1798" s="251"/>
      <c r="BG1798" s="251"/>
      <c r="BH1798" s="251"/>
      <c r="BI1798" s="251"/>
      <c r="BJ1798" s="251"/>
      <c r="BK1798" s="251"/>
      <c r="BL1798" s="251"/>
    </row>
    <row r="1799" spans="3:64" ht="12.95" customHeight="1" x14ac:dyDescent="0.2">
      <c r="C1799" s="207"/>
      <c r="D1799" s="207"/>
      <c r="AA1799" s="251"/>
      <c r="AB1799" s="251"/>
      <c r="AC1799" s="251"/>
      <c r="AD1799" s="251"/>
      <c r="AE1799" s="251"/>
      <c r="AF1799" s="288"/>
      <c r="AG1799" s="289"/>
      <c r="AN1799" s="251"/>
      <c r="AO1799" s="251"/>
      <c r="AP1799" s="251"/>
      <c r="AQ1799" s="251"/>
      <c r="AR1799" s="251"/>
      <c r="AS1799" s="251"/>
      <c r="AT1799" s="251"/>
      <c r="AU1799" s="251"/>
    </row>
    <row r="1800" spans="3:64" ht="12.95" customHeight="1" x14ac:dyDescent="0.2">
      <c r="C1800" s="207"/>
      <c r="D1800" s="207"/>
      <c r="AA1800" s="251"/>
      <c r="AB1800" s="251"/>
      <c r="AC1800" s="251"/>
      <c r="AD1800" s="251"/>
      <c r="AE1800" s="251"/>
      <c r="AF1800" s="288"/>
      <c r="AG1800" s="289"/>
      <c r="AN1800" s="251"/>
      <c r="AO1800" s="251"/>
      <c r="AP1800" s="251"/>
      <c r="AQ1800" s="251"/>
      <c r="AR1800" s="251"/>
      <c r="AS1800" s="251"/>
      <c r="AT1800" s="251"/>
      <c r="AU1800" s="251"/>
    </row>
    <row r="1801" spans="3:64" ht="12.95" customHeight="1" x14ac:dyDescent="0.2">
      <c r="C1801" s="207"/>
      <c r="D1801" s="207"/>
      <c r="AA1801" s="251"/>
      <c r="AB1801" s="251"/>
      <c r="AC1801" s="251"/>
      <c r="AD1801" s="251"/>
      <c r="AE1801" s="251"/>
      <c r="AF1801" s="288"/>
      <c r="AG1801" s="289"/>
      <c r="AN1801" s="251"/>
      <c r="AO1801" s="251"/>
      <c r="AP1801" s="251"/>
      <c r="AQ1801" s="251"/>
      <c r="AR1801" s="251"/>
      <c r="AS1801" s="251"/>
      <c r="AT1801" s="251"/>
      <c r="AU1801" s="251"/>
      <c r="AV1801" s="251"/>
      <c r="AX1801" s="251"/>
    </row>
    <row r="1802" spans="3:64" ht="12.95" customHeight="1" x14ac:dyDescent="0.2">
      <c r="C1802" s="207"/>
      <c r="D1802" s="207"/>
      <c r="AA1802" s="251"/>
      <c r="AB1802" s="251"/>
      <c r="AC1802" s="251"/>
      <c r="AD1802" s="251"/>
      <c r="AE1802" s="251"/>
      <c r="AF1802" s="288"/>
      <c r="AG1802" s="289"/>
      <c r="AN1802" s="251"/>
      <c r="AO1802" s="251"/>
      <c r="AP1802" s="251"/>
      <c r="AQ1802" s="251"/>
      <c r="AR1802" s="251"/>
      <c r="AS1802" s="251"/>
      <c r="AT1802" s="251"/>
      <c r="AU1802" s="251"/>
      <c r="AV1802" s="251"/>
      <c r="AW1802" s="251"/>
      <c r="AX1802" s="251"/>
      <c r="AY1802" s="251"/>
      <c r="AZ1802" s="251"/>
      <c r="BA1802" s="251"/>
      <c r="BB1802" s="251"/>
      <c r="BC1802" s="251"/>
      <c r="BD1802" s="251"/>
      <c r="BE1802" s="251"/>
      <c r="BF1802" s="251"/>
      <c r="BG1802" s="251"/>
      <c r="BH1802" s="251"/>
      <c r="BI1802" s="251"/>
      <c r="BJ1802" s="251"/>
      <c r="BK1802" s="251"/>
      <c r="BL1802" s="251"/>
    </row>
    <row r="1803" spans="3:64" ht="12.95" customHeight="1" x14ac:dyDescent="0.2">
      <c r="C1803" s="207"/>
      <c r="D1803" s="207"/>
      <c r="AA1803" s="251"/>
      <c r="AB1803" s="251"/>
      <c r="AC1803" s="251"/>
      <c r="AD1803" s="251"/>
      <c r="AE1803" s="251"/>
      <c r="AF1803" s="288"/>
      <c r="AG1803" s="289"/>
      <c r="AN1803" s="251"/>
      <c r="AO1803" s="251"/>
      <c r="AP1803" s="251"/>
      <c r="AQ1803" s="251"/>
      <c r="AR1803" s="251"/>
      <c r="AS1803" s="251"/>
      <c r="AT1803" s="251"/>
      <c r="AU1803" s="251"/>
    </row>
    <row r="1804" spans="3:64" ht="12.95" customHeight="1" x14ac:dyDescent="0.2">
      <c r="C1804" s="207"/>
      <c r="D1804" s="207"/>
      <c r="AA1804" s="251"/>
      <c r="AB1804" s="251"/>
      <c r="AC1804" s="251"/>
      <c r="AD1804" s="251"/>
      <c r="AE1804" s="251"/>
      <c r="AF1804" s="288"/>
      <c r="AG1804" s="289"/>
      <c r="AN1804" s="251"/>
      <c r="AO1804" s="251"/>
      <c r="AP1804" s="251"/>
      <c r="AQ1804" s="251"/>
      <c r="AR1804" s="251"/>
      <c r="AS1804" s="251"/>
      <c r="AT1804" s="251"/>
      <c r="AU1804" s="251"/>
    </row>
    <row r="1805" spans="3:64" ht="12.95" customHeight="1" x14ac:dyDescent="0.2">
      <c r="C1805" s="207"/>
      <c r="D1805" s="207"/>
      <c r="AA1805" s="251"/>
      <c r="AB1805" s="251"/>
      <c r="AC1805" s="251"/>
      <c r="AD1805" s="251"/>
      <c r="AE1805" s="251"/>
      <c r="AF1805" s="288"/>
      <c r="AG1805" s="289"/>
      <c r="AN1805" s="251"/>
      <c r="AO1805" s="251"/>
      <c r="AP1805" s="251"/>
      <c r="AQ1805" s="251"/>
      <c r="AR1805" s="251"/>
      <c r="AS1805" s="251"/>
      <c r="AT1805" s="251"/>
      <c r="AU1805" s="251"/>
    </row>
    <row r="1806" spans="3:64" ht="12.95" customHeight="1" x14ac:dyDescent="0.2">
      <c r="C1806" s="207"/>
      <c r="D1806" s="207"/>
      <c r="AA1806" s="251"/>
      <c r="AB1806" s="251"/>
      <c r="AC1806" s="251"/>
      <c r="AD1806" s="251"/>
      <c r="AE1806" s="251"/>
      <c r="AF1806" s="288"/>
      <c r="AG1806" s="289"/>
      <c r="AN1806" s="251"/>
      <c r="AO1806" s="251"/>
      <c r="AP1806" s="251"/>
      <c r="AQ1806" s="251"/>
      <c r="AR1806" s="251"/>
      <c r="AS1806" s="251"/>
      <c r="AT1806" s="251"/>
      <c r="AU1806" s="251"/>
    </row>
    <row r="1807" spans="3:64" ht="12.95" customHeight="1" x14ac:dyDescent="0.2">
      <c r="C1807" s="207"/>
      <c r="D1807" s="207"/>
      <c r="AA1807" s="251"/>
      <c r="AB1807" s="251"/>
      <c r="AC1807" s="251"/>
      <c r="AD1807" s="251"/>
      <c r="AE1807" s="251"/>
      <c r="AF1807" s="288"/>
      <c r="AG1807" s="289"/>
      <c r="AN1807" s="251"/>
      <c r="AO1807" s="251"/>
      <c r="AP1807" s="251"/>
      <c r="AQ1807" s="251"/>
      <c r="AR1807" s="251"/>
      <c r="AS1807" s="251"/>
      <c r="AT1807" s="251"/>
      <c r="AU1807" s="251"/>
      <c r="AV1807" s="251"/>
      <c r="AX1807" s="251"/>
    </row>
    <row r="1808" spans="3:64" ht="12.95" customHeight="1" x14ac:dyDescent="0.2">
      <c r="C1808" s="207"/>
      <c r="D1808" s="207"/>
      <c r="AA1808" s="251"/>
      <c r="AB1808" s="251"/>
      <c r="AC1808" s="251"/>
      <c r="AD1808" s="251"/>
      <c r="AE1808" s="251"/>
      <c r="AF1808" s="288"/>
      <c r="AG1808" s="289"/>
      <c r="AN1808" s="251"/>
      <c r="AO1808" s="251"/>
      <c r="AP1808" s="251"/>
      <c r="AQ1808" s="251"/>
      <c r="AR1808" s="251"/>
      <c r="AS1808" s="251"/>
      <c r="AT1808" s="251"/>
      <c r="AU1808" s="251"/>
    </row>
    <row r="1809" spans="3:64" ht="12.95" customHeight="1" x14ac:dyDescent="0.2">
      <c r="C1809" s="207"/>
      <c r="D1809" s="207"/>
      <c r="AA1809" s="251"/>
      <c r="AB1809" s="251"/>
      <c r="AC1809" s="251"/>
      <c r="AD1809" s="251"/>
      <c r="AE1809" s="251"/>
      <c r="AF1809" s="288"/>
      <c r="AG1809" s="289"/>
      <c r="AN1809" s="251"/>
      <c r="AO1809" s="251"/>
      <c r="AP1809" s="251"/>
      <c r="AQ1809" s="251"/>
      <c r="AR1809" s="251"/>
      <c r="AS1809" s="251"/>
      <c r="AT1809" s="251"/>
      <c r="AU1809" s="251"/>
    </row>
    <row r="1810" spans="3:64" ht="12.95" customHeight="1" x14ac:dyDescent="0.2">
      <c r="C1810" s="207"/>
      <c r="D1810" s="207"/>
      <c r="AA1810" s="251"/>
      <c r="AB1810" s="251"/>
      <c r="AC1810" s="251"/>
      <c r="AD1810" s="251"/>
      <c r="AE1810" s="251"/>
      <c r="AF1810" s="288"/>
      <c r="AG1810" s="289"/>
      <c r="AN1810" s="251"/>
      <c r="AO1810" s="251"/>
      <c r="AP1810" s="251"/>
      <c r="AQ1810" s="251"/>
      <c r="AR1810" s="251"/>
      <c r="AS1810" s="251"/>
      <c r="AT1810" s="251"/>
      <c r="AU1810" s="251"/>
    </row>
    <row r="1811" spans="3:64" ht="12.95" customHeight="1" x14ac:dyDescent="0.2">
      <c r="C1811" s="207"/>
      <c r="D1811" s="207"/>
      <c r="AA1811" s="251"/>
      <c r="AB1811" s="251"/>
      <c r="AC1811" s="251"/>
      <c r="AD1811" s="251"/>
      <c r="AE1811" s="251"/>
      <c r="AF1811" s="288"/>
      <c r="AG1811" s="289"/>
      <c r="AN1811" s="251"/>
      <c r="AO1811" s="251"/>
      <c r="AP1811" s="251"/>
      <c r="AQ1811" s="251"/>
      <c r="AR1811" s="251"/>
      <c r="AS1811" s="251"/>
      <c r="AT1811" s="251"/>
      <c r="AU1811" s="251"/>
    </row>
    <row r="1812" spans="3:64" ht="12.95" customHeight="1" x14ac:dyDescent="0.2">
      <c r="C1812" s="207"/>
      <c r="D1812" s="207"/>
      <c r="AA1812" s="251"/>
      <c r="AB1812" s="251"/>
      <c r="AC1812" s="251"/>
      <c r="AD1812" s="251"/>
      <c r="AE1812" s="251"/>
      <c r="AF1812" s="288"/>
      <c r="AG1812" s="289"/>
      <c r="AN1812" s="251"/>
      <c r="AO1812" s="251"/>
      <c r="AP1812" s="251"/>
      <c r="AQ1812" s="251"/>
      <c r="AR1812" s="251"/>
      <c r="AS1812" s="251"/>
      <c r="AT1812" s="251"/>
      <c r="AU1812" s="251"/>
    </row>
    <row r="1813" spans="3:64" ht="12.95" customHeight="1" x14ac:dyDescent="0.2">
      <c r="C1813" s="207"/>
      <c r="D1813" s="207"/>
      <c r="AA1813" s="251"/>
      <c r="AB1813" s="251"/>
      <c r="AC1813" s="251"/>
      <c r="AD1813" s="251"/>
      <c r="AE1813" s="251"/>
      <c r="AF1813" s="288"/>
      <c r="AG1813" s="289"/>
      <c r="AN1813" s="251"/>
      <c r="AO1813" s="251"/>
      <c r="AP1813" s="251"/>
      <c r="AQ1813" s="251"/>
      <c r="AR1813" s="251"/>
      <c r="AS1813" s="251"/>
      <c r="AT1813" s="251"/>
      <c r="AU1813" s="251"/>
    </row>
    <row r="1814" spans="3:64" ht="12.95" customHeight="1" x14ac:dyDescent="0.2">
      <c r="C1814" s="207"/>
      <c r="D1814" s="207"/>
      <c r="AA1814" s="251"/>
      <c r="AB1814" s="251"/>
      <c r="AC1814" s="251"/>
      <c r="AD1814" s="251"/>
      <c r="AE1814" s="251"/>
      <c r="AF1814" s="288"/>
      <c r="AG1814" s="289"/>
      <c r="AN1814" s="251"/>
      <c r="AO1814" s="251"/>
      <c r="AP1814" s="251"/>
      <c r="AQ1814" s="251"/>
      <c r="AR1814" s="251"/>
      <c r="AS1814" s="251"/>
      <c r="AT1814" s="251"/>
      <c r="AU1814" s="251"/>
      <c r="AV1814" s="251"/>
      <c r="AX1814" s="251"/>
      <c r="AY1814" s="251"/>
      <c r="AZ1814" s="251"/>
      <c r="BA1814" s="251"/>
      <c r="BB1814" s="251"/>
      <c r="BC1814" s="251"/>
      <c r="BD1814" s="251"/>
      <c r="BE1814" s="251"/>
      <c r="BF1814" s="251"/>
      <c r="BG1814" s="251"/>
      <c r="BH1814" s="251"/>
      <c r="BI1814" s="251"/>
      <c r="BJ1814" s="251"/>
      <c r="BK1814" s="251"/>
      <c r="BL1814" s="251"/>
    </row>
    <row r="1815" spans="3:64" ht="12.95" customHeight="1" x14ac:dyDescent="0.2">
      <c r="C1815" s="207"/>
      <c r="D1815" s="207"/>
      <c r="AA1815" s="251"/>
      <c r="AB1815" s="251"/>
      <c r="AC1815" s="251"/>
      <c r="AD1815" s="251"/>
      <c r="AE1815" s="251"/>
      <c r="AF1815" s="288"/>
      <c r="AG1815" s="289"/>
      <c r="AN1815" s="251"/>
      <c r="AO1815" s="251"/>
      <c r="AP1815" s="251"/>
      <c r="AQ1815" s="251"/>
      <c r="AR1815" s="251"/>
      <c r="AS1815" s="251"/>
      <c r="AT1815" s="251"/>
      <c r="AU1815" s="251"/>
      <c r="AV1815" s="251"/>
    </row>
    <row r="1816" spans="3:64" ht="12.95" customHeight="1" x14ac:dyDescent="0.2">
      <c r="C1816" s="207"/>
      <c r="D1816" s="207"/>
      <c r="AA1816" s="251"/>
      <c r="AB1816" s="251"/>
      <c r="AC1816" s="251"/>
      <c r="AD1816" s="251"/>
      <c r="AE1816" s="251"/>
      <c r="AF1816" s="288"/>
      <c r="AG1816" s="289"/>
      <c r="AN1816" s="251"/>
      <c r="AO1816" s="251"/>
      <c r="AP1816" s="251"/>
      <c r="AQ1816" s="251"/>
      <c r="AR1816" s="251"/>
      <c r="AS1816" s="251"/>
      <c r="AT1816" s="251"/>
      <c r="AU1816" s="251"/>
    </row>
    <row r="1817" spans="3:64" ht="12.95" customHeight="1" x14ac:dyDescent="0.2">
      <c r="C1817" s="207"/>
      <c r="D1817" s="207"/>
      <c r="AA1817" s="251"/>
      <c r="AB1817" s="251"/>
      <c r="AC1817" s="251"/>
      <c r="AD1817" s="251"/>
      <c r="AE1817" s="251"/>
      <c r="AF1817" s="288"/>
      <c r="AG1817" s="289"/>
      <c r="AN1817" s="251"/>
      <c r="AO1817" s="251"/>
      <c r="AP1817" s="251"/>
      <c r="AQ1817" s="251"/>
      <c r="AR1817" s="251"/>
      <c r="AS1817" s="251"/>
      <c r="AT1817" s="251"/>
      <c r="AU1817" s="251"/>
      <c r="AV1817" s="251"/>
    </row>
    <row r="1818" spans="3:64" ht="12.95" customHeight="1" x14ac:dyDescent="0.2">
      <c r="C1818" s="207"/>
      <c r="D1818" s="207"/>
      <c r="AA1818" s="251"/>
      <c r="AB1818" s="251"/>
      <c r="AC1818" s="251"/>
      <c r="AD1818" s="251"/>
      <c r="AE1818" s="251"/>
      <c r="AF1818" s="288"/>
      <c r="AG1818" s="289"/>
      <c r="AN1818" s="251"/>
      <c r="AO1818" s="251"/>
      <c r="AP1818" s="251"/>
      <c r="AQ1818" s="251"/>
      <c r="AR1818" s="251"/>
      <c r="AS1818" s="251"/>
      <c r="AT1818" s="251"/>
      <c r="AU1818" s="251"/>
    </row>
    <row r="1819" spans="3:64" ht="12.95" customHeight="1" x14ac:dyDescent="0.2">
      <c r="C1819" s="207"/>
      <c r="D1819" s="207"/>
      <c r="AA1819" s="251"/>
      <c r="AB1819" s="251"/>
      <c r="AC1819" s="251"/>
      <c r="AD1819" s="251"/>
      <c r="AE1819" s="251"/>
      <c r="AF1819" s="288"/>
      <c r="AG1819" s="289"/>
      <c r="AN1819" s="251"/>
      <c r="AO1819" s="251"/>
      <c r="AP1819" s="251"/>
      <c r="AQ1819" s="251"/>
      <c r="AR1819" s="251"/>
      <c r="AS1819" s="251"/>
      <c r="AT1819" s="251"/>
      <c r="AU1819" s="251"/>
    </row>
    <row r="1820" spans="3:64" ht="12.95" customHeight="1" x14ac:dyDescent="0.2">
      <c r="C1820" s="207"/>
      <c r="D1820" s="207"/>
      <c r="AA1820" s="251"/>
      <c r="AB1820" s="251"/>
      <c r="AC1820" s="251"/>
      <c r="AD1820" s="251"/>
      <c r="AE1820" s="251"/>
      <c r="AF1820" s="288"/>
      <c r="AG1820" s="289"/>
      <c r="AN1820" s="251"/>
      <c r="AO1820" s="251"/>
      <c r="AP1820" s="251"/>
      <c r="AQ1820" s="251"/>
      <c r="AR1820" s="251"/>
      <c r="AS1820" s="251"/>
      <c r="AT1820" s="251"/>
      <c r="AU1820" s="251"/>
    </row>
    <row r="1821" spans="3:64" ht="12.95" customHeight="1" x14ac:dyDescent="0.2">
      <c r="C1821" s="207"/>
      <c r="D1821" s="207"/>
      <c r="AA1821" s="251"/>
      <c r="AB1821" s="251"/>
      <c r="AC1821" s="251"/>
      <c r="AD1821" s="251"/>
      <c r="AE1821" s="251"/>
      <c r="AF1821" s="288"/>
      <c r="AG1821" s="289"/>
      <c r="AN1821" s="251"/>
      <c r="AO1821" s="251"/>
      <c r="AP1821" s="251"/>
      <c r="AQ1821" s="251"/>
      <c r="AR1821" s="251"/>
      <c r="AS1821" s="251"/>
      <c r="AT1821" s="251"/>
      <c r="AU1821" s="251"/>
    </row>
    <row r="1822" spans="3:64" ht="12.95" customHeight="1" x14ac:dyDescent="0.2">
      <c r="C1822" s="207"/>
      <c r="D1822" s="207"/>
      <c r="AA1822" s="251"/>
      <c r="AB1822" s="251"/>
      <c r="AC1822" s="251"/>
      <c r="AD1822" s="251"/>
      <c r="AE1822" s="251"/>
      <c r="AF1822" s="288"/>
      <c r="AG1822" s="289"/>
      <c r="AN1822" s="251"/>
      <c r="AO1822" s="251"/>
      <c r="AP1822" s="251"/>
      <c r="AQ1822" s="251"/>
      <c r="AR1822" s="251"/>
      <c r="AS1822" s="251"/>
      <c r="AT1822" s="251"/>
      <c r="AU1822" s="251"/>
    </row>
    <row r="1823" spans="3:64" ht="12.95" customHeight="1" x14ac:dyDescent="0.2">
      <c r="C1823" s="207"/>
      <c r="D1823" s="207"/>
      <c r="AA1823" s="251"/>
      <c r="AB1823" s="251"/>
      <c r="AC1823" s="251"/>
      <c r="AD1823" s="251"/>
      <c r="AE1823" s="251"/>
      <c r="AF1823" s="288"/>
      <c r="AG1823" s="289"/>
      <c r="AN1823" s="251"/>
      <c r="AO1823" s="251"/>
      <c r="AP1823" s="251"/>
      <c r="AQ1823" s="251"/>
      <c r="AR1823" s="251"/>
      <c r="AS1823" s="251"/>
      <c r="AT1823" s="251"/>
      <c r="AU1823" s="251"/>
    </row>
    <row r="1824" spans="3:64" ht="12.95" customHeight="1" x14ac:dyDescent="0.2">
      <c r="C1824" s="207"/>
      <c r="D1824" s="207"/>
      <c r="AA1824" s="251"/>
      <c r="AB1824" s="251"/>
      <c r="AC1824" s="251"/>
      <c r="AD1824" s="251"/>
      <c r="AE1824" s="251"/>
      <c r="AF1824" s="288"/>
      <c r="AG1824" s="289"/>
      <c r="AN1824" s="251"/>
      <c r="AO1824" s="251"/>
      <c r="AP1824" s="251"/>
      <c r="AQ1824" s="251"/>
      <c r="AR1824" s="251"/>
      <c r="AS1824" s="251"/>
      <c r="AT1824" s="251"/>
      <c r="AU1824" s="251"/>
    </row>
    <row r="1825" spans="3:64" ht="12.95" customHeight="1" x14ac:dyDescent="0.2">
      <c r="C1825" s="207"/>
      <c r="D1825" s="207"/>
      <c r="AA1825" s="251"/>
      <c r="AB1825" s="251"/>
      <c r="AC1825" s="251"/>
      <c r="AD1825" s="251"/>
      <c r="AE1825" s="251"/>
      <c r="AF1825" s="288"/>
      <c r="AG1825" s="289"/>
      <c r="AN1825" s="251"/>
      <c r="AO1825" s="251"/>
      <c r="AP1825" s="251"/>
      <c r="AQ1825" s="251"/>
      <c r="AR1825" s="251"/>
      <c r="AS1825" s="251"/>
      <c r="AT1825" s="251"/>
      <c r="AU1825" s="251"/>
    </row>
    <row r="1826" spans="3:64" ht="12.95" customHeight="1" x14ac:dyDescent="0.2">
      <c r="C1826" s="207"/>
      <c r="D1826" s="207"/>
      <c r="AA1826" s="251"/>
      <c r="AB1826" s="251"/>
      <c r="AC1826" s="251"/>
      <c r="AD1826" s="251"/>
      <c r="AE1826" s="251"/>
      <c r="AF1826" s="288"/>
      <c r="AG1826" s="289"/>
      <c r="AN1826" s="251"/>
      <c r="AO1826" s="251"/>
      <c r="AP1826" s="251"/>
      <c r="AQ1826" s="251"/>
      <c r="AR1826" s="251"/>
      <c r="AS1826" s="251"/>
      <c r="AT1826" s="251"/>
      <c r="AU1826" s="251"/>
    </row>
    <row r="1827" spans="3:64" ht="12.95" customHeight="1" x14ac:dyDescent="0.2">
      <c r="C1827" s="207"/>
      <c r="D1827" s="207"/>
      <c r="AA1827" s="251"/>
      <c r="AB1827" s="251"/>
      <c r="AC1827" s="251"/>
      <c r="AD1827" s="251"/>
      <c r="AE1827" s="251"/>
      <c r="AF1827" s="288"/>
      <c r="AG1827" s="289"/>
      <c r="AN1827" s="251"/>
      <c r="AO1827" s="251"/>
      <c r="AP1827" s="251"/>
      <c r="AQ1827" s="251"/>
      <c r="AR1827" s="251"/>
      <c r="AS1827" s="251"/>
      <c r="AT1827" s="251"/>
      <c r="AU1827" s="251"/>
      <c r="AV1827" s="251"/>
      <c r="AW1827" s="251"/>
      <c r="AX1827" s="251"/>
      <c r="AY1827" s="251"/>
      <c r="AZ1827" s="251"/>
      <c r="BA1827" s="251"/>
      <c r="BB1827" s="251"/>
      <c r="BC1827" s="251"/>
      <c r="BD1827" s="251"/>
      <c r="BE1827" s="251"/>
      <c r="BF1827" s="251"/>
      <c r="BG1827" s="251"/>
      <c r="BH1827" s="251"/>
      <c r="BI1827" s="251"/>
      <c r="BJ1827" s="251"/>
      <c r="BK1827" s="251"/>
      <c r="BL1827" s="251"/>
    </row>
    <row r="1828" spans="3:64" ht="12.95" customHeight="1" x14ac:dyDescent="0.2">
      <c r="C1828" s="207"/>
      <c r="D1828" s="207"/>
      <c r="AA1828" s="251"/>
      <c r="AB1828" s="251"/>
      <c r="AC1828" s="251"/>
      <c r="AD1828" s="251"/>
      <c r="AE1828" s="251"/>
      <c r="AF1828" s="288"/>
      <c r="AG1828" s="289"/>
      <c r="AN1828" s="251"/>
      <c r="AO1828" s="251"/>
      <c r="AP1828" s="251"/>
      <c r="AQ1828" s="251"/>
      <c r="AR1828" s="251"/>
      <c r="AS1828" s="251"/>
      <c r="AT1828" s="251"/>
      <c r="AU1828" s="251"/>
    </row>
    <row r="1829" spans="3:64" ht="12.95" customHeight="1" x14ac:dyDescent="0.2">
      <c r="C1829" s="207"/>
      <c r="D1829" s="207"/>
      <c r="AA1829" s="251"/>
      <c r="AB1829" s="251"/>
      <c r="AC1829" s="251"/>
      <c r="AD1829" s="251"/>
      <c r="AE1829" s="251"/>
      <c r="AF1829" s="288"/>
      <c r="AG1829" s="289"/>
      <c r="AN1829" s="251"/>
      <c r="AO1829" s="251"/>
      <c r="AP1829" s="251"/>
      <c r="AQ1829" s="251"/>
      <c r="AR1829" s="251"/>
      <c r="AS1829" s="251"/>
      <c r="AT1829" s="251"/>
      <c r="AU1829" s="251"/>
    </row>
    <row r="1830" spans="3:64" ht="12.95" customHeight="1" x14ac:dyDescent="0.2">
      <c r="C1830" s="207"/>
      <c r="D1830" s="207"/>
      <c r="AA1830" s="251"/>
      <c r="AB1830" s="251"/>
      <c r="AC1830" s="251"/>
      <c r="AD1830" s="251"/>
      <c r="AE1830" s="251"/>
      <c r="AF1830" s="288"/>
      <c r="AG1830" s="289"/>
      <c r="AN1830" s="251"/>
      <c r="AO1830" s="251"/>
      <c r="AP1830" s="251"/>
      <c r="AQ1830" s="251"/>
      <c r="AR1830" s="251"/>
      <c r="AS1830" s="251"/>
      <c r="AT1830" s="251"/>
      <c r="AU1830" s="251"/>
    </row>
    <row r="1831" spans="3:64" ht="12.95" customHeight="1" x14ac:dyDescent="0.2">
      <c r="C1831" s="207"/>
      <c r="D1831" s="207"/>
      <c r="AA1831" s="251"/>
      <c r="AB1831" s="251"/>
      <c r="AC1831" s="251"/>
      <c r="AD1831" s="251"/>
      <c r="AE1831" s="251"/>
      <c r="AF1831" s="288"/>
      <c r="AG1831" s="289"/>
      <c r="AN1831" s="251"/>
      <c r="AO1831" s="251"/>
      <c r="AP1831" s="251"/>
      <c r="AQ1831" s="251"/>
      <c r="AR1831" s="251"/>
      <c r="AS1831" s="251"/>
      <c r="AT1831" s="251"/>
      <c r="AU1831" s="251"/>
    </row>
    <row r="1832" spans="3:64" ht="12.95" customHeight="1" x14ac:dyDescent="0.2">
      <c r="C1832" s="207"/>
      <c r="D1832" s="207"/>
      <c r="AA1832" s="251"/>
      <c r="AB1832" s="251"/>
      <c r="AC1832" s="251"/>
      <c r="AD1832" s="251"/>
      <c r="AE1832" s="251"/>
      <c r="AF1832" s="288"/>
      <c r="AG1832" s="289"/>
      <c r="AN1832" s="251"/>
      <c r="AO1832" s="251"/>
      <c r="AP1832" s="251"/>
      <c r="AQ1832" s="251"/>
      <c r="AR1832" s="251"/>
      <c r="AS1832" s="251"/>
      <c r="AT1832" s="251"/>
      <c r="AU1832" s="251"/>
    </row>
    <row r="1833" spans="3:64" ht="12.95" customHeight="1" x14ac:dyDescent="0.2">
      <c r="C1833" s="207"/>
      <c r="D1833" s="207"/>
      <c r="AA1833" s="251"/>
      <c r="AB1833" s="251"/>
      <c r="AC1833" s="251"/>
      <c r="AD1833" s="251"/>
      <c r="AE1833" s="251"/>
      <c r="AF1833" s="288"/>
      <c r="AG1833" s="289"/>
      <c r="AN1833" s="251"/>
      <c r="AO1833" s="251"/>
      <c r="AP1833" s="251"/>
      <c r="AQ1833" s="251"/>
      <c r="AR1833" s="251"/>
      <c r="AS1833" s="251"/>
      <c r="AT1833" s="251"/>
      <c r="AU1833" s="251"/>
    </row>
    <row r="1834" spans="3:64" ht="12.95" customHeight="1" x14ac:dyDescent="0.2">
      <c r="C1834" s="207"/>
      <c r="D1834" s="207"/>
      <c r="AA1834" s="251"/>
      <c r="AB1834" s="251"/>
      <c r="AC1834" s="251"/>
      <c r="AD1834" s="251"/>
      <c r="AE1834" s="251"/>
      <c r="AF1834" s="288"/>
      <c r="AG1834" s="289"/>
      <c r="AN1834" s="251"/>
      <c r="AO1834" s="251"/>
      <c r="AP1834" s="251"/>
      <c r="AQ1834" s="251"/>
      <c r="AR1834" s="251"/>
      <c r="AS1834" s="251"/>
      <c r="AT1834" s="251"/>
      <c r="AU1834" s="251"/>
    </row>
    <row r="1835" spans="3:64" ht="12.95" customHeight="1" x14ac:dyDescent="0.2">
      <c r="C1835" s="207"/>
      <c r="D1835" s="207"/>
      <c r="AA1835" s="251"/>
      <c r="AB1835" s="251"/>
      <c r="AC1835" s="251"/>
      <c r="AD1835" s="251"/>
      <c r="AE1835" s="251"/>
      <c r="AF1835" s="288"/>
      <c r="AG1835" s="289"/>
      <c r="AN1835" s="251"/>
      <c r="AO1835" s="251"/>
      <c r="AP1835" s="251"/>
      <c r="AQ1835" s="251"/>
      <c r="AR1835" s="251"/>
      <c r="AS1835" s="251"/>
      <c r="AT1835" s="251"/>
      <c r="AU1835" s="251"/>
    </row>
    <row r="1836" spans="3:64" ht="12.95" customHeight="1" x14ac:dyDescent="0.2">
      <c r="C1836" s="207"/>
      <c r="D1836" s="207"/>
      <c r="AA1836" s="251"/>
      <c r="AB1836" s="251"/>
      <c r="AC1836" s="251"/>
      <c r="AD1836" s="251"/>
      <c r="AE1836" s="251"/>
      <c r="AF1836" s="288"/>
      <c r="AG1836" s="289"/>
      <c r="AN1836" s="251"/>
      <c r="AO1836" s="251"/>
      <c r="AP1836" s="251"/>
      <c r="AQ1836" s="251"/>
      <c r="AR1836" s="251"/>
      <c r="AS1836" s="251"/>
      <c r="AT1836" s="251"/>
      <c r="AU1836" s="251"/>
    </row>
    <row r="1837" spans="3:64" ht="12.95" customHeight="1" x14ac:dyDescent="0.2">
      <c r="C1837" s="207"/>
      <c r="D1837" s="207"/>
      <c r="AA1837" s="251"/>
      <c r="AB1837" s="251"/>
      <c r="AC1837" s="251"/>
      <c r="AD1837" s="251"/>
      <c r="AE1837" s="251"/>
      <c r="AF1837" s="288"/>
      <c r="AG1837" s="289"/>
      <c r="AN1837" s="251"/>
      <c r="AO1837" s="251"/>
      <c r="AP1837" s="251"/>
      <c r="AQ1837" s="251"/>
      <c r="AR1837" s="251"/>
      <c r="AS1837" s="251"/>
      <c r="AT1837" s="251"/>
      <c r="AU1837" s="251"/>
    </row>
    <row r="1838" spans="3:64" ht="12.95" customHeight="1" x14ac:dyDescent="0.2">
      <c r="C1838" s="207"/>
      <c r="D1838" s="207"/>
      <c r="AA1838" s="251"/>
      <c r="AB1838" s="251"/>
      <c r="AC1838" s="251"/>
      <c r="AD1838" s="251"/>
      <c r="AE1838" s="251"/>
      <c r="AF1838" s="288"/>
      <c r="AG1838" s="289"/>
      <c r="AN1838" s="251"/>
      <c r="AO1838" s="251"/>
      <c r="AP1838" s="251"/>
      <c r="AQ1838" s="251"/>
      <c r="AR1838" s="251"/>
      <c r="AS1838" s="251"/>
      <c r="AT1838" s="251"/>
      <c r="AU1838" s="251"/>
    </row>
    <row r="1839" spans="3:64" ht="12.95" customHeight="1" x14ac:dyDescent="0.2">
      <c r="C1839" s="207"/>
      <c r="D1839" s="207"/>
      <c r="AA1839" s="251"/>
      <c r="AB1839" s="251"/>
      <c r="AC1839" s="251"/>
      <c r="AD1839" s="251"/>
      <c r="AE1839" s="251"/>
      <c r="AF1839" s="288"/>
      <c r="AG1839" s="289"/>
      <c r="AN1839" s="251"/>
      <c r="AO1839" s="251"/>
      <c r="AP1839" s="251"/>
      <c r="AQ1839" s="251"/>
      <c r="AR1839" s="251"/>
      <c r="AS1839" s="251"/>
      <c r="AT1839" s="251"/>
      <c r="AU1839" s="251"/>
    </row>
    <row r="1840" spans="3:64" ht="12.95" customHeight="1" x14ac:dyDescent="0.2">
      <c r="C1840" s="207"/>
      <c r="D1840" s="207"/>
      <c r="AA1840" s="251"/>
      <c r="AB1840" s="251"/>
      <c r="AC1840" s="251"/>
      <c r="AD1840" s="251"/>
      <c r="AE1840" s="251"/>
      <c r="AF1840" s="288"/>
      <c r="AG1840" s="289"/>
      <c r="AN1840" s="251"/>
      <c r="AO1840" s="251"/>
      <c r="AP1840" s="251"/>
      <c r="AQ1840" s="251"/>
      <c r="AR1840" s="251"/>
      <c r="AS1840" s="251"/>
      <c r="AT1840" s="251"/>
      <c r="AU1840" s="251"/>
    </row>
    <row r="1841" spans="3:64" ht="12.95" customHeight="1" x14ac:dyDescent="0.2">
      <c r="C1841" s="207"/>
      <c r="D1841" s="207"/>
      <c r="AA1841" s="251"/>
      <c r="AB1841" s="251"/>
      <c r="AC1841" s="251"/>
      <c r="AD1841" s="251"/>
      <c r="AE1841" s="251"/>
      <c r="AF1841" s="288"/>
      <c r="AG1841" s="289"/>
      <c r="AN1841" s="251"/>
      <c r="AO1841" s="251"/>
      <c r="AP1841" s="251"/>
      <c r="AQ1841" s="251"/>
      <c r="AR1841" s="251"/>
      <c r="AS1841" s="251"/>
      <c r="AT1841" s="251"/>
      <c r="AU1841" s="251"/>
    </row>
    <row r="1842" spans="3:64" ht="12.95" customHeight="1" x14ac:dyDescent="0.2">
      <c r="C1842" s="207"/>
      <c r="D1842" s="207"/>
      <c r="AA1842" s="251"/>
      <c r="AB1842" s="251"/>
      <c r="AC1842" s="251"/>
      <c r="AD1842" s="251"/>
      <c r="AE1842" s="251"/>
      <c r="AF1842" s="288"/>
      <c r="AG1842" s="289"/>
      <c r="AN1842" s="251"/>
      <c r="AO1842" s="251"/>
      <c r="AP1842" s="251"/>
      <c r="AQ1842" s="251"/>
      <c r="AR1842" s="251"/>
      <c r="AS1842" s="251"/>
      <c r="AT1842" s="251"/>
      <c r="AU1842" s="251"/>
    </row>
    <row r="1843" spans="3:64" ht="12.95" customHeight="1" x14ac:dyDescent="0.2">
      <c r="C1843" s="207"/>
      <c r="D1843" s="207"/>
      <c r="AA1843" s="251"/>
      <c r="AB1843" s="251"/>
      <c r="AC1843" s="251"/>
      <c r="AD1843" s="251"/>
      <c r="AE1843" s="251"/>
      <c r="AF1843" s="288"/>
      <c r="AG1843" s="289"/>
      <c r="AN1843" s="251"/>
      <c r="AO1843" s="251"/>
      <c r="AP1843" s="251"/>
      <c r="AQ1843" s="251"/>
      <c r="AR1843" s="251"/>
      <c r="AS1843" s="251"/>
      <c r="AT1843" s="251"/>
      <c r="AU1843" s="251"/>
    </row>
    <row r="1844" spans="3:64" ht="12.95" customHeight="1" x14ac:dyDescent="0.2">
      <c r="C1844" s="207"/>
      <c r="D1844" s="207"/>
      <c r="AA1844" s="251"/>
      <c r="AB1844" s="251"/>
      <c r="AC1844" s="251"/>
      <c r="AD1844" s="251"/>
      <c r="AE1844" s="251"/>
      <c r="AF1844" s="288"/>
      <c r="AG1844" s="289"/>
      <c r="AN1844" s="251"/>
      <c r="AO1844" s="251"/>
      <c r="AP1844" s="251"/>
      <c r="AQ1844" s="251"/>
      <c r="AR1844" s="251"/>
      <c r="AS1844" s="251"/>
      <c r="AT1844" s="251"/>
      <c r="AU1844" s="251"/>
    </row>
    <row r="1845" spans="3:64" ht="12.95" customHeight="1" x14ac:dyDescent="0.2">
      <c r="C1845" s="207"/>
      <c r="D1845" s="207"/>
      <c r="AA1845" s="251"/>
      <c r="AB1845" s="251"/>
      <c r="AC1845" s="251"/>
      <c r="AD1845" s="251"/>
      <c r="AE1845" s="251"/>
      <c r="AF1845" s="288"/>
      <c r="AG1845" s="289"/>
      <c r="AN1845" s="251"/>
      <c r="AO1845" s="251"/>
      <c r="AP1845" s="251"/>
      <c r="AQ1845" s="251"/>
      <c r="AR1845" s="251"/>
      <c r="AS1845" s="251"/>
      <c r="AT1845" s="251"/>
      <c r="AU1845" s="251"/>
    </row>
    <row r="1846" spans="3:64" ht="12.95" customHeight="1" x14ac:dyDescent="0.2">
      <c r="C1846" s="207"/>
      <c r="D1846" s="207"/>
      <c r="AA1846" s="251"/>
      <c r="AB1846" s="251"/>
      <c r="AC1846" s="251"/>
      <c r="AD1846" s="251"/>
      <c r="AE1846" s="251"/>
      <c r="AF1846" s="288"/>
      <c r="AG1846" s="289"/>
      <c r="AN1846" s="251"/>
      <c r="AO1846" s="251"/>
      <c r="AP1846" s="251"/>
      <c r="AQ1846" s="251"/>
      <c r="AR1846" s="251"/>
      <c r="AS1846" s="251"/>
      <c r="AT1846" s="251"/>
      <c r="AU1846" s="251"/>
      <c r="AV1846" s="251"/>
    </row>
    <row r="1847" spans="3:64" ht="12.95" customHeight="1" x14ac:dyDescent="0.2">
      <c r="C1847" s="207"/>
      <c r="D1847" s="207"/>
      <c r="AA1847" s="251"/>
      <c r="AB1847" s="251"/>
      <c r="AC1847" s="251"/>
      <c r="AD1847" s="251"/>
      <c r="AE1847" s="251"/>
      <c r="AF1847" s="288"/>
      <c r="AG1847" s="289"/>
      <c r="AN1847" s="251"/>
      <c r="AO1847" s="251"/>
      <c r="AP1847" s="251"/>
      <c r="AQ1847" s="251"/>
      <c r="AR1847" s="251"/>
      <c r="AS1847" s="251"/>
      <c r="AT1847" s="251"/>
      <c r="AU1847" s="251"/>
    </row>
    <row r="1848" spans="3:64" ht="12.95" customHeight="1" x14ac:dyDescent="0.2">
      <c r="C1848" s="207"/>
      <c r="D1848" s="207"/>
      <c r="AA1848" s="251"/>
      <c r="AB1848" s="251"/>
      <c r="AC1848" s="251"/>
      <c r="AD1848" s="251"/>
      <c r="AE1848" s="251"/>
      <c r="AF1848" s="288"/>
      <c r="AG1848" s="289"/>
      <c r="AN1848" s="251"/>
      <c r="AO1848" s="251"/>
      <c r="AP1848" s="251"/>
      <c r="AQ1848" s="251"/>
      <c r="AR1848" s="251"/>
      <c r="AS1848" s="251"/>
      <c r="AT1848" s="251"/>
      <c r="AU1848" s="251"/>
      <c r="AV1848" s="251"/>
      <c r="AW1848" s="251"/>
      <c r="AX1848" s="251"/>
      <c r="AY1848" s="251"/>
      <c r="AZ1848" s="251"/>
      <c r="BA1848" s="251"/>
      <c r="BB1848" s="251"/>
      <c r="BC1848" s="251"/>
      <c r="BD1848" s="251"/>
      <c r="BE1848" s="251"/>
      <c r="BF1848" s="251"/>
      <c r="BG1848" s="251"/>
      <c r="BH1848" s="251"/>
      <c r="BI1848" s="251"/>
      <c r="BJ1848" s="251"/>
      <c r="BK1848" s="251"/>
      <c r="BL1848" s="251"/>
    </row>
    <row r="1849" spans="3:64" ht="12.95" customHeight="1" x14ac:dyDescent="0.2">
      <c r="C1849" s="207"/>
      <c r="D1849" s="207"/>
      <c r="AA1849" s="251"/>
      <c r="AB1849" s="251"/>
      <c r="AC1849" s="251"/>
      <c r="AD1849" s="251"/>
      <c r="AE1849" s="251"/>
      <c r="AF1849" s="288"/>
      <c r="AG1849" s="289"/>
      <c r="AN1849" s="251"/>
      <c r="AO1849" s="251"/>
      <c r="AP1849" s="251"/>
      <c r="AQ1849" s="251"/>
      <c r="AR1849" s="251"/>
      <c r="AS1849" s="251"/>
      <c r="AT1849" s="251"/>
      <c r="AU1849" s="251"/>
      <c r="AV1849" s="251"/>
    </row>
    <row r="1850" spans="3:64" ht="12.95" customHeight="1" x14ac:dyDescent="0.2">
      <c r="C1850" s="207"/>
      <c r="D1850" s="207"/>
      <c r="AA1850" s="251"/>
      <c r="AB1850" s="251"/>
      <c r="AC1850" s="251"/>
      <c r="AD1850" s="251"/>
      <c r="AE1850" s="251"/>
      <c r="AF1850" s="288"/>
      <c r="AG1850" s="289"/>
      <c r="AN1850" s="251"/>
      <c r="AO1850" s="251"/>
      <c r="AP1850" s="251"/>
      <c r="AQ1850" s="251"/>
      <c r="AR1850" s="251"/>
      <c r="AS1850" s="251"/>
      <c r="AT1850" s="251"/>
      <c r="AU1850" s="251"/>
    </row>
    <row r="1851" spans="3:64" ht="12.95" customHeight="1" x14ac:dyDescent="0.2">
      <c r="C1851" s="207"/>
      <c r="D1851" s="207"/>
      <c r="AA1851" s="251"/>
      <c r="AB1851" s="251"/>
      <c r="AC1851" s="251"/>
      <c r="AD1851" s="251"/>
      <c r="AE1851" s="251"/>
      <c r="AF1851" s="288"/>
      <c r="AG1851" s="289"/>
      <c r="AN1851" s="251"/>
      <c r="AO1851" s="251"/>
      <c r="AP1851" s="251"/>
      <c r="AQ1851" s="251"/>
      <c r="AR1851" s="251"/>
      <c r="AS1851" s="251"/>
      <c r="AT1851" s="251"/>
      <c r="AU1851" s="251"/>
    </row>
    <row r="1852" spans="3:64" ht="12.95" customHeight="1" x14ac:dyDescent="0.2">
      <c r="C1852" s="207"/>
      <c r="D1852" s="207"/>
      <c r="AA1852" s="251"/>
      <c r="AB1852" s="251"/>
      <c r="AC1852" s="251"/>
      <c r="AD1852" s="251"/>
      <c r="AE1852" s="251"/>
      <c r="AF1852" s="288"/>
      <c r="AG1852" s="289"/>
      <c r="AN1852" s="251"/>
      <c r="AO1852" s="251"/>
      <c r="AP1852" s="251"/>
      <c r="AQ1852" s="251"/>
      <c r="AR1852" s="251"/>
      <c r="AS1852" s="251"/>
      <c r="AT1852" s="251"/>
      <c r="AU1852" s="251"/>
    </row>
    <row r="1853" spans="3:64" ht="12.95" customHeight="1" x14ac:dyDescent="0.2">
      <c r="C1853" s="207"/>
      <c r="D1853" s="207"/>
      <c r="AA1853" s="251"/>
      <c r="AB1853" s="251"/>
      <c r="AC1853" s="251"/>
      <c r="AD1853" s="251"/>
      <c r="AE1853" s="251"/>
      <c r="AF1853" s="288"/>
      <c r="AG1853" s="289"/>
      <c r="AN1853" s="251"/>
      <c r="AO1853" s="251"/>
      <c r="AP1853" s="251"/>
      <c r="AQ1853" s="251"/>
      <c r="AR1853" s="251"/>
      <c r="AS1853" s="251"/>
      <c r="AT1853" s="251"/>
      <c r="AU1853" s="251"/>
    </row>
    <row r="1854" spans="3:64" ht="12.95" customHeight="1" x14ac:dyDescent="0.2">
      <c r="C1854" s="207"/>
      <c r="D1854" s="207"/>
      <c r="AA1854" s="251"/>
      <c r="AB1854" s="251"/>
      <c r="AC1854" s="251"/>
      <c r="AD1854" s="251"/>
      <c r="AE1854" s="251"/>
      <c r="AF1854" s="288"/>
      <c r="AG1854" s="289"/>
      <c r="AN1854" s="251"/>
      <c r="AO1854" s="251"/>
      <c r="AP1854" s="251"/>
      <c r="AQ1854" s="251"/>
      <c r="AR1854" s="251"/>
      <c r="AS1854" s="251"/>
      <c r="AT1854" s="251"/>
      <c r="AU1854" s="251"/>
    </row>
    <row r="1855" spans="3:64" ht="12.95" customHeight="1" x14ac:dyDescent="0.2">
      <c r="C1855" s="207"/>
      <c r="D1855" s="207"/>
      <c r="AA1855" s="251"/>
      <c r="AB1855" s="251"/>
      <c r="AC1855" s="251"/>
      <c r="AD1855" s="251"/>
      <c r="AE1855" s="251"/>
      <c r="AF1855" s="288"/>
      <c r="AG1855" s="289"/>
      <c r="AN1855" s="251"/>
      <c r="AO1855" s="251"/>
      <c r="AP1855" s="251"/>
      <c r="AQ1855" s="251"/>
      <c r="AR1855" s="251"/>
      <c r="AS1855" s="251"/>
      <c r="AT1855" s="251"/>
      <c r="AU1855" s="251"/>
    </row>
    <row r="1856" spans="3:64" ht="12.95" customHeight="1" x14ac:dyDescent="0.2">
      <c r="C1856" s="207"/>
      <c r="D1856" s="207"/>
      <c r="AA1856" s="251"/>
      <c r="AB1856" s="251"/>
      <c r="AC1856" s="251"/>
      <c r="AD1856" s="251"/>
      <c r="AE1856" s="251"/>
      <c r="AF1856" s="288"/>
      <c r="AG1856" s="289"/>
      <c r="AN1856" s="251"/>
      <c r="AO1856" s="251"/>
      <c r="AP1856" s="251"/>
      <c r="AQ1856" s="251"/>
      <c r="AR1856" s="251"/>
      <c r="AS1856" s="251"/>
      <c r="AT1856" s="251"/>
      <c r="AU1856" s="251"/>
    </row>
    <row r="1857" spans="3:47" ht="12.95" customHeight="1" x14ac:dyDescent="0.2">
      <c r="C1857" s="207"/>
      <c r="D1857" s="207"/>
      <c r="AA1857" s="251"/>
      <c r="AB1857" s="251"/>
      <c r="AC1857" s="251"/>
      <c r="AD1857" s="251"/>
      <c r="AE1857" s="251"/>
      <c r="AF1857" s="288"/>
      <c r="AG1857" s="289"/>
      <c r="AN1857" s="251"/>
      <c r="AO1857" s="251"/>
      <c r="AP1857" s="251"/>
      <c r="AQ1857" s="251"/>
      <c r="AR1857" s="251"/>
      <c r="AS1857" s="251"/>
      <c r="AT1857" s="251"/>
      <c r="AU1857" s="251"/>
    </row>
    <row r="1858" spans="3:47" ht="12.95" customHeight="1" x14ac:dyDescent="0.2">
      <c r="C1858" s="207"/>
      <c r="D1858" s="207"/>
      <c r="AA1858" s="251"/>
      <c r="AB1858" s="251"/>
      <c r="AC1858" s="251"/>
      <c r="AD1858" s="251"/>
      <c r="AE1858" s="251"/>
      <c r="AF1858" s="288"/>
      <c r="AG1858" s="289"/>
      <c r="AN1858" s="251"/>
      <c r="AO1858" s="251"/>
      <c r="AP1858" s="251"/>
      <c r="AQ1858" s="251"/>
      <c r="AR1858" s="251"/>
      <c r="AS1858" s="251"/>
      <c r="AT1858" s="251"/>
      <c r="AU1858" s="251"/>
    </row>
    <row r="1859" spans="3:47" ht="12.95" customHeight="1" x14ac:dyDescent="0.2">
      <c r="C1859" s="207"/>
      <c r="D1859" s="207"/>
      <c r="AA1859" s="251"/>
      <c r="AB1859" s="251"/>
      <c r="AC1859" s="251"/>
      <c r="AD1859" s="251"/>
      <c r="AE1859" s="251"/>
      <c r="AF1859" s="288"/>
      <c r="AG1859" s="289"/>
      <c r="AN1859" s="251"/>
      <c r="AO1859" s="251"/>
      <c r="AP1859" s="251"/>
      <c r="AQ1859" s="251"/>
      <c r="AR1859" s="251"/>
      <c r="AS1859" s="251"/>
      <c r="AT1859" s="251"/>
      <c r="AU1859" s="251"/>
    </row>
    <row r="1860" spans="3:47" ht="12.95" customHeight="1" x14ac:dyDescent="0.2">
      <c r="C1860" s="207"/>
      <c r="D1860" s="207"/>
      <c r="AA1860" s="251"/>
      <c r="AB1860" s="251"/>
      <c r="AC1860" s="251"/>
      <c r="AD1860" s="251"/>
      <c r="AE1860" s="251"/>
      <c r="AF1860" s="288"/>
      <c r="AG1860" s="289"/>
      <c r="AN1860" s="251"/>
      <c r="AO1860" s="251"/>
      <c r="AP1860" s="251"/>
      <c r="AQ1860" s="251"/>
      <c r="AR1860" s="251"/>
      <c r="AS1860" s="251"/>
      <c r="AT1860" s="251"/>
      <c r="AU1860" s="251"/>
    </row>
    <row r="1861" spans="3:47" ht="12.95" customHeight="1" x14ac:dyDescent="0.2">
      <c r="C1861" s="207"/>
      <c r="D1861" s="207"/>
      <c r="AA1861" s="251"/>
      <c r="AB1861" s="251"/>
      <c r="AC1861" s="251"/>
      <c r="AD1861" s="251"/>
      <c r="AE1861" s="251"/>
      <c r="AF1861" s="288"/>
      <c r="AG1861" s="289"/>
      <c r="AN1861" s="251"/>
      <c r="AO1861" s="251"/>
      <c r="AP1861" s="251"/>
      <c r="AQ1861" s="251"/>
      <c r="AR1861" s="251"/>
      <c r="AS1861" s="251"/>
      <c r="AT1861" s="251"/>
      <c r="AU1861" s="251"/>
    </row>
    <row r="1862" spans="3:47" ht="12.95" customHeight="1" x14ac:dyDescent="0.2">
      <c r="C1862" s="207"/>
      <c r="D1862" s="207"/>
      <c r="AA1862" s="251"/>
      <c r="AB1862" s="251"/>
      <c r="AC1862" s="251"/>
      <c r="AD1862" s="251"/>
      <c r="AE1862" s="251"/>
      <c r="AF1862" s="288"/>
      <c r="AG1862" s="289"/>
      <c r="AN1862" s="251"/>
      <c r="AO1862" s="251"/>
      <c r="AP1862" s="251"/>
      <c r="AQ1862" s="251"/>
      <c r="AR1862" s="251"/>
      <c r="AS1862" s="251"/>
      <c r="AT1862" s="251"/>
      <c r="AU1862" s="251"/>
    </row>
    <row r="1863" spans="3:47" ht="12.95" customHeight="1" x14ac:dyDescent="0.2">
      <c r="C1863" s="207"/>
      <c r="D1863" s="207"/>
      <c r="AA1863" s="251"/>
      <c r="AB1863" s="251"/>
      <c r="AC1863" s="251"/>
      <c r="AD1863" s="251"/>
      <c r="AE1863" s="251"/>
      <c r="AF1863" s="288"/>
      <c r="AG1863" s="289"/>
      <c r="AN1863" s="251"/>
      <c r="AO1863" s="251"/>
      <c r="AP1863" s="251"/>
      <c r="AQ1863" s="251"/>
      <c r="AR1863" s="251"/>
      <c r="AS1863" s="251"/>
      <c r="AT1863" s="251"/>
      <c r="AU1863" s="251"/>
    </row>
    <row r="1864" spans="3:47" ht="12.95" customHeight="1" x14ac:dyDescent="0.2">
      <c r="C1864" s="207"/>
      <c r="D1864" s="207"/>
      <c r="AA1864" s="251"/>
      <c r="AB1864" s="251"/>
      <c r="AC1864" s="251"/>
      <c r="AD1864" s="251"/>
      <c r="AE1864" s="251"/>
      <c r="AF1864" s="288"/>
      <c r="AG1864" s="289"/>
      <c r="AN1864" s="251"/>
      <c r="AO1864" s="251"/>
      <c r="AP1864" s="251"/>
      <c r="AQ1864" s="251"/>
      <c r="AR1864" s="251"/>
      <c r="AS1864" s="251"/>
      <c r="AT1864" s="251"/>
      <c r="AU1864" s="251"/>
    </row>
    <row r="1865" spans="3:47" ht="12.95" customHeight="1" x14ac:dyDescent="0.2">
      <c r="C1865" s="207"/>
      <c r="D1865" s="207"/>
      <c r="AA1865" s="251"/>
      <c r="AB1865" s="251"/>
      <c r="AC1865" s="251"/>
      <c r="AD1865" s="251"/>
      <c r="AE1865" s="251"/>
      <c r="AF1865" s="288"/>
      <c r="AG1865" s="289"/>
      <c r="AN1865" s="251"/>
      <c r="AO1865" s="251"/>
      <c r="AP1865" s="251"/>
      <c r="AQ1865" s="251"/>
      <c r="AR1865" s="251"/>
      <c r="AS1865" s="251"/>
      <c r="AT1865" s="251"/>
      <c r="AU1865" s="251"/>
    </row>
    <row r="1866" spans="3:47" ht="12.95" customHeight="1" x14ac:dyDescent="0.2">
      <c r="C1866" s="207"/>
      <c r="D1866" s="207"/>
      <c r="AA1866" s="251"/>
      <c r="AB1866" s="251"/>
      <c r="AC1866" s="251"/>
      <c r="AD1866" s="251"/>
      <c r="AE1866" s="251"/>
      <c r="AF1866" s="288"/>
      <c r="AG1866" s="289"/>
      <c r="AN1866" s="251"/>
      <c r="AO1866" s="251"/>
      <c r="AP1866" s="251"/>
      <c r="AQ1866" s="251"/>
      <c r="AR1866" s="251"/>
      <c r="AS1866" s="251"/>
      <c r="AT1866" s="251"/>
      <c r="AU1866" s="251"/>
    </row>
    <row r="1867" spans="3:47" ht="12.95" customHeight="1" x14ac:dyDescent="0.2">
      <c r="C1867" s="207"/>
      <c r="D1867" s="207"/>
      <c r="AA1867" s="251"/>
      <c r="AB1867" s="251"/>
      <c r="AC1867" s="251"/>
      <c r="AD1867" s="251"/>
      <c r="AE1867" s="251"/>
      <c r="AF1867" s="288"/>
      <c r="AG1867" s="289"/>
      <c r="AN1867" s="251"/>
      <c r="AO1867" s="251"/>
      <c r="AP1867" s="251"/>
      <c r="AQ1867" s="251"/>
      <c r="AR1867" s="251"/>
      <c r="AS1867" s="251"/>
      <c r="AT1867" s="251"/>
      <c r="AU1867" s="251"/>
    </row>
    <row r="1868" spans="3:47" ht="12.95" customHeight="1" x14ac:dyDescent="0.2">
      <c r="C1868" s="207"/>
      <c r="D1868" s="207"/>
      <c r="AA1868" s="251"/>
      <c r="AB1868" s="251"/>
      <c r="AC1868" s="251"/>
      <c r="AD1868" s="251"/>
      <c r="AE1868" s="251"/>
      <c r="AF1868" s="288"/>
      <c r="AG1868" s="289"/>
      <c r="AN1868" s="251"/>
      <c r="AO1868" s="251"/>
      <c r="AP1868" s="251"/>
      <c r="AQ1868" s="251"/>
      <c r="AR1868" s="251"/>
      <c r="AS1868" s="251"/>
      <c r="AT1868" s="251"/>
      <c r="AU1868" s="251"/>
    </row>
    <row r="1869" spans="3:47" ht="12.95" customHeight="1" x14ac:dyDescent="0.2">
      <c r="C1869" s="207"/>
      <c r="D1869" s="207"/>
      <c r="AA1869" s="251"/>
      <c r="AB1869" s="251"/>
      <c r="AC1869" s="251"/>
      <c r="AD1869" s="251"/>
      <c r="AE1869" s="251"/>
      <c r="AF1869" s="288"/>
      <c r="AG1869" s="289"/>
      <c r="AN1869" s="251"/>
      <c r="AO1869" s="251"/>
      <c r="AP1869" s="251"/>
      <c r="AQ1869" s="251"/>
      <c r="AR1869" s="251"/>
      <c r="AS1869" s="251"/>
      <c r="AT1869" s="251"/>
      <c r="AU1869" s="251"/>
    </row>
    <row r="1870" spans="3:47" ht="12.95" customHeight="1" x14ac:dyDescent="0.2">
      <c r="C1870" s="207"/>
      <c r="D1870" s="207"/>
      <c r="AA1870" s="251"/>
      <c r="AB1870" s="251"/>
      <c r="AC1870" s="251"/>
      <c r="AD1870" s="251"/>
      <c r="AE1870" s="251"/>
      <c r="AF1870" s="288"/>
      <c r="AG1870" s="289"/>
      <c r="AN1870" s="251"/>
      <c r="AO1870" s="251"/>
      <c r="AP1870" s="251"/>
      <c r="AQ1870" s="251"/>
      <c r="AR1870" s="251"/>
      <c r="AS1870" s="251"/>
      <c r="AT1870" s="251"/>
      <c r="AU1870" s="251"/>
    </row>
    <row r="1871" spans="3:47" ht="12.95" customHeight="1" x14ac:dyDescent="0.2">
      <c r="C1871" s="207"/>
      <c r="D1871" s="207"/>
      <c r="AA1871" s="251"/>
      <c r="AB1871" s="251"/>
      <c r="AC1871" s="251"/>
      <c r="AD1871" s="251"/>
      <c r="AE1871" s="251"/>
      <c r="AF1871" s="288"/>
      <c r="AG1871" s="289"/>
      <c r="AN1871" s="251"/>
      <c r="AO1871" s="251"/>
      <c r="AP1871" s="251"/>
      <c r="AQ1871" s="251"/>
      <c r="AR1871" s="251"/>
      <c r="AS1871" s="251"/>
      <c r="AT1871" s="251"/>
      <c r="AU1871" s="251"/>
    </row>
    <row r="1872" spans="3:47" ht="12.95" customHeight="1" x14ac:dyDescent="0.2">
      <c r="C1872" s="207"/>
      <c r="D1872" s="207"/>
      <c r="AA1872" s="251"/>
      <c r="AB1872" s="251"/>
      <c r="AC1872" s="251"/>
      <c r="AD1872" s="251"/>
      <c r="AE1872" s="251"/>
      <c r="AF1872" s="288"/>
      <c r="AG1872" s="289"/>
      <c r="AN1872" s="251"/>
      <c r="AO1872" s="251"/>
      <c r="AP1872" s="251"/>
      <c r="AQ1872" s="251"/>
      <c r="AR1872" s="251"/>
      <c r="AS1872" s="251"/>
      <c r="AT1872" s="251"/>
      <c r="AU1872" s="251"/>
    </row>
    <row r="1873" spans="3:47" ht="12.95" customHeight="1" x14ac:dyDescent="0.2">
      <c r="C1873" s="207"/>
      <c r="D1873" s="207"/>
      <c r="AA1873" s="251"/>
      <c r="AB1873" s="251"/>
      <c r="AC1873" s="251"/>
      <c r="AD1873" s="251"/>
      <c r="AE1873" s="251"/>
      <c r="AF1873" s="288"/>
      <c r="AG1873" s="289"/>
      <c r="AN1873" s="251"/>
      <c r="AO1873" s="251"/>
      <c r="AP1873" s="251"/>
      <c r="AQ1873" s="251"/>
      <c r="AR1873" s="251"/>
      <c r="AS1873" s="251"/>
      <c r="AT1873" s="251"/>
      <c r="AU1873" s="251"/>
    </row>
    <row r="1874" spans="3:47" ht="12.95" customHeight="1" x14ac:dyDescent="0.2">
      <c r="C1874" s="207"/>
      <c r="D1874" s="207"/>
      <c r="AA1874" s="251"/>
      <c r="AB1874" s="251"/>
      <c r="AC1874" s="251"/>
      <c r="AD1874" s="251"/>
      <c r="AE1874" s="251"/>
      <c r="AF1874" s="288"/>
      <c r="AG1874" s="289"/>
      <c r="AN1874" s="251"/>
      <c r="AO1874" s="251"/>
      <c r="AP1874" s="251"/>
      <c r="AQ1874" s="251"/>
      <c r="AR1874" s="251"/>
      <c r="AS1874" s="251"/>
      <c r="AT1874" s="251"/>
      <c r="AU1874" s="251"/>
    </row>
    <row r="1875" spans="3:47" ht="12.95" customHeight="1" x14ac:dyDescent="0.2">
      <c r="C1875" s="207"/>
      <c r="D1875" s="207"/>
      <c r="AA1875" s="251"/>
      <c r="AB1875" s="251"/>
      <c r="AC1875" s="251"/>
      <c r="AD1875" s="251"/>
      <c r="AE1875" s="251"/>
      <c r="AF1875" s="288"/>
      <c r="AG1875" s="289"/>
      <c r="AN1875" s="251"/>
      <c r="AO1875" s="251"/>
      <c r="AP1875" s="251"/>
      <c r="AQ1875" s="251"/>
      <c r="AR1875" s="251"/>
      <c r="AS1875" s="251"/>
      <c r="AT1875" s="251"/>
      <c r="AU1875" s="251"/>
    </row>
    <row r="1876" spans="3:47" ht="12.95" customHeight="1" x14ac:dyDescent="0.2">
      <c r="C1876" s="207"/>
      <c r="D1876" s="207"/>
      <c r="AA1876" s="251"/>
      <c r="AB1876" s="251"/>
      <c r="AC1876" s="251"/>
      <c r="AD1876" s="251"/>
      <c r="AE1876" s="251"/>
      <c r="AF1876" s="288"/>
      <c r="AG1876" s="289"/>
      <c r="AN1876" s="251"/>
      <c r="AO1876" s="251"/>
      <c r="AP1876" s="251"/>
      <c r="AQ1876" s="251"/>
      <c r="AR1876" s="251"/>
      <c r="AS1876" s="251"/>
      <c r="AT1876" s="251"/>
      <c r="AU1876" s="251"/>
    </row>
    <row r="1877" spans="3:47" ht="12.95" customHeight="1" x14ac:dyDescent="0.2">
      <c r="C1877" s="207"/>
      <c r="D1877" s="207"/>
      <c r="AA1877" s="251"/>
      <c r="AB1877" s="251"/>
      <c r="AC1877" s="251"/>
      <c r="AD1877" s="251"/>
      <c r="AE1877" s="251"/>
      <c r="AF1877" s="288"/>
      <c r="AG1877" s="289"/>
      <c r="AN1877" s="251"/>
      <c r="AO1877" s="251"/>
      <c r="AP1877" s="251"/>
      <c r="AQ1877" s="251"/>
      <c r="AR1877" s="251"/>
      <c r="AS1877" s="251"/>
      <c r="AT1877" s="251"/>
      <c r="AU1877" s="251"/>
    </row>
    <row r="1878" spans="3:47" ht="12.95" customHeight="1" x14ac:dyDescent="0.2">
      <c r="C1878" s="207"/>
      <c r="D1878" s="207"/>
      <c r="AA1878" s="251"/>
      <c r="AB1878" s="251"/>
      <c r="AC1878" s="251"/>
      <c r="AD1878" s="251"/>
      <c r="AE1878" s="251"/>
      <c r="AF1878" s="288"/>
      <c r="AG1878" s="289"/>
      <c r="AN1878" s="251"/>
      <c r="AO1878" s="251"/>
      <c r="AP1878" s="251"/>
      <c r="AQ1878" s="251"/>
      <c r="AR1878" s="251"/>
      <c r="AS1878" s="251"/>
      <c r="AT1878" s="251"/>
      <c r="AU1878" s="251"/>
    </row>
    <row r="1879" spans="3:47" ht="12.95" customHeight="1" x14ac:dyDescent="0.2">
      <c r="C1879" s="207"/>
      <c r="D1879" s="207"/>
      <c r="AA1879" s="251"/>
      <c r="AB1879" s="251"/>
      <c r="AC1879" s="251"/>
      <c r="AD1879" s="251"/>
      <c r="AE1879" s="251"/>
      <c r="AF1879" s="288"/>
      <c r="AG1879" s="289"/>
      <c r="AN1879" s="251"/>
      <c r="AO1879" s="251"/>
      <c r="AP1879" s="251"/>
      <c r="AQ1879" s="251"/>
      <c r="AR1879" s="251"/>
      <c r="AS1879" s="251"/>
      <c r="AT1879" s="251"/>
      <c r="AU1879" s="251"/>
    </row>
    <row r="1880" spans="3:47" ht="12.95" customHeight="1" x14ac:dyDescent="0.2">
      <c r="C1880" s="207"/>
      <c r="D1880" s="207"/>
      <c r="AA1880" s="251"/>
      <c r="AB1880" s="251"/>
      <c r="AC1880" s="251"/>
      <c r="AD1880" s="251"/>
      <c r="AE1880" s="251"/>
      <c r="AF1880" s="288"/>
      <c r="AG1880" s="289"/>
      <c r="AN1880" s="251"/>
      <c r="AO1880" s="251"/>
      <c r="AP1880" s="251"/>
      <c r="AQ1880" s="251"/>
      <c r="AR1880" s="251"/>
      <c r="AS1880" s="251"/>
      <c r="AT1880" s="251"/>
      <c r="AU1880" s="251"/>
    </row>
    <row r="1881" spans="3:47" ht="12.95" customHeight="1" x14ac:dyDescent="0.2">
      <c r="C1881" s="207"/>
      <c r="D1881" s="207"/>
      <c r="AA1881" s="251"/>
      <c r="AB1881" s="251"/>
      <c r="AC1881" s="251"/>
      <c r="AD1881" s="251"/>
      <c r="AE1881" s="251"/>
      <c r="AF1881" s="288"/>
      <c r="AG1881" s="289"/>
      <c r="AN1881" s="251"/>
      <c r="AO1881" s="251"/>
      <c r="AP1881" s="251"/>
      <c r="AQ1881" s="251"/>
      <c r="AR1881" s="251"/>
      <c r="AS1881" s="251"/>
      <c r="AT1881" s="251"/>
      <c r="AU1881" s="251"/>
    </row>
    <row r="1882" spans="3:47" ht="12.95" customHeight="1" x14ac:dyDescent="0.2">
      <c r="C1882" s="207"/>
      <c r="D1882" s="207"/>
      <c r="AA1882" s="251"/>
      <c r="AB1882" s="251"/>
      <c r="AC1882" s="251"/>
      <c r="AD1882" s="251"/>
      <c r="AE1882" s="251"/>
      <c r="AF1882" s="288"/>
      <c r="AG1882" s="289"/>
      <c r="AN1882" s="251"/>
      <c r="AO1882" s="251"/>
      <c r="AP1882" s="251"/>
      <c r="AQ1882" s="251"/>
      <c r="AR1882" s="251"/>
      <c r="AS1882" s="251"/>
      <c r="AT1882" s="251"/>
      <c r="AU1882" s="251"/>
    </row>
    <row r="1883" spans="3:47" ht="12.95" customHeight="1" x14ac:dyDescent="0.2">
      <c r="C1883" s="207"/>
      <c r="D1883" s="207"/>
      <c r="AA1883" s="251"/>
      <c r="AB1883" s="251"/>
      <c r="AC1883" s="251"/>
      <c r="AD1883" s="251"/>
      <c r="AE1883" s="251"/>
      <c r="AF1883" s="288"/>
      <c r="AG1883" s="289"/>
      <c r="AN1883" s="251"/>
      <c r="AO1883" s="251"/>
      <c r="AP1883" s="251"/>
      <c r="AQ1883" s="251"/>
      <c r="AR1883" s="251"/>
      <c r="AS1883" s="251"/>
      <c r="AT1883" s="251"/>
      <c r="AU1883" s="251"/>
    </row>
    <row r="1884" spans="3:47" ht="12.95" customHeight="1" x14ac:dyDescent="0.2">
      <c r="C1884" s="207"/>
      <c r="D1884" s="207"/>
      <c r="AA1884" s="251"/>
      <c r="AB1884" s="251"/>
      <c r="AC1884" s="251"/>
      <c r="AD1884" s="251"/>
      <c r="AE1884" s="251"/>
      <c r="AF1884" s="288"/>
      <c r="AG1884" s="289"/>
      <c r="AN1884" s="251"/>
      <c r="AO1884" s="251"/>
      <c r="AP1884" s="251"/>
      <c r="AQ1884" s="251"/>
      <c r="AR1884" s="251"/>
      <c r="AS1884" s="251"/>
      <c r="AT1884" s="251"/>
      <c r="AU1884" s="251"/>
    </row>
    <row r="1885" spans="3:47" ht="12.95" customHeight="1" x14ac:dyDescent="0.2">
      <c r="C1885" s="207"/>
      <c r="D1885" s="207"/>
      <c r="AA1885" s="251"/>
      <c r="AB1885" s="251"/>
      <c r="AC1885" s="251"/>
      <c r="AD1885" s="251"/>
      <c r="AE1885" s="251"/>
      <c r="AF1885" s="288"/>
      <c r="AG1885" s="289"/>
      <c r="AN1885" s="251"/>
      <c r="AO1885" s="251"/>
      <c r="AP1885" s="251"/>
      <c r="AQ1885" s="251"/>
      <c r="AR1885" s="251"/>
      <c r="AS1885" s="251"/>
      <c r="AT1885" s="251"/>
      <c r="AU1885" s="251"/>
    </row>
    <row r="1886" spans="3:47" ht="12.95" customHeight="1" x14ac:dyDescent="0.2">
      <c r="C1886" s="207"/>
      <c r="D1886" s="207"/>
      <c r="AA1886" s="251"/>
      <c r="AB1886" s="251"/>
      <c r="AC1886" s="251"/>
      <c r="AD1886" s="251"/>
      <c r="AE1886" s="251"/>
      <c r="AF1886" s="288"/>
      <c r="AG1886" s="289"/>
      <c r="AN1886" s="251"/>
      <c r="AO1886" s="251"/>
      <c r="AP1886" s="251"/>
      <c r="AQ1886" s="251"/>
      <c r="AR1886" s="251"/>
      <c r="AS1886" s="251"/>
      <c r="AT1886" s="251"/>
      <c r="AU1886" s="251"/>
    </row>
    <row r="1887" spans="3:47" ht="12.95" customHeight="1" x14ac:dyDescent="0.2">
      <c r="C1887" s="207"/>
      <c r="D1887" s="207"/>
      <c r="AA1887" s="251"/>
      <c r="AB1887" s="251"/>
      <c r="AC1887" s="251"/>
      <c r="AD1887" s="251"/>
      <c r="AE1887" s="251"/>
      <c r="AF1887" s="288"/>
      <c r="AG1887" s="289"/>
      <c r="AN1887" s="251"/>
      <c r="AO1887" s="251"/>
      <c r="AP1887" s="251"/>
      <c r="AQ1887" s="251"/>
      <c r="AR1887" s="251"/>
      <c r="AS1887" s="251"/>
      <c r="AT1887" s="251"/>
      <c r="AU1887" s="251"/>
    </row>
    <row r="1888" spans="3:47" ht="12.95" customHeight="1" x14ac:dyDescent="0.2">
      <c r="C1888" s="207"/>
      <c r="D1888" s="207"/>
      <c r="AA1888" s="251"/>
      <c r="AB1888" s="251"/>
      <c r="AC1888" s="251"/>
      <c r="AD1888" s="251"/>
      <c r="AE1888" s="251"/>
      <c r="AF1888" s="288"/>
      <c r="AG1888" s="289"/>
      <c r="AN1888" s="251"/>
      <c r="AO1888" s="251"/>
      <c r="AP1888" s="251"/>
      <c r="AQ1888" s="251"/>
      <c r="AR1888" s="251"/>
      <c r="AS1888" s="251"/>
      <c r="AT1888" s="251"/>
      <c r="AU1888" s="251"/>
    </row>
    <row r="1889" spans="3:47" ht="12.95" customHeight="1" x14ac:dyDescent="0.2">
      <c r="C1889" s="207"/>
      <c r="D1889" s="207"/>
      <c r="AA1889" s="251"/>
      <c r="AB1889" s="251"/>
      <c r="AC1889" s="251"/>
      <c r="AD1889" s="251"/>
      <c r="AE1889" s="251"/>
      <c r="AF1889" s="288"/>
      <c r="AG1889" s="289"/>
      <c r="AN1889" s="251"/>
      <c r="AO1889" s="251"/>
      <c r="AP1889" s="251"/>
      <c r="AQ1889" s="251"/>
      <c r="AR1889" s="251"/>
      <c r="AS1889" s="251"/>
      <c r="AT1889" s="251"/>
      <c r="AU1889" s="251"/>
    </row>
    <row r="1890" spans="3:47" ht="12.95" customHeight="1" x14ac:dyDescent="0.2">
      <c r="C1890" s="207"/>
      <c r="D1890" s="207"/>
      <c r="AA1890" s="251"/>
      <c r="AB1890" s="251"/>
      <c r="AC1890" s="251"/>
      <c r="AD1890" s="251"/>
      <c r="AE1890" s="251"/>
      <c r="AF1890" s="288"/>
      <c r="AG1890" s="289"/>
      <c r="AN1890" s="251"/>
      <c r="AO1890" s="251"/>
      <c r="AP1890" s="251"/>
      <c r="AQ1890" s="251"/>
      <c r="AR1890" s="251"/>
      <c r="AS1890" s="251"/>
      <c r="AT1890" s="251"/>
      <c r="AU1890" s="251"/>
    </row>
    <row r="1891" spans="3:47" ht="12.95" customHeight="1" x14ac:dyDescent="0.2">
      <c r="C1891" s="207"/>
      <c r="D1891" s="207"/>
      <c r="AA1891" s="251"/>
      <c r="AB1891" s="251"/>
      <c r="AC1891" s="251"/>
      <c r="AD1891" s="251"/>
      <c r="AE1891" s="251"/>
      <c r="AF1891" s="288"/>
      <c r="AG1891" s="289"/>
      <c r="AN1891" s="251"/>
      <c r="AO1891" s="251"/>
      <c r="AP1891" s="251"/>
      <c r="AQ1891" s="251"/>
      <c r="AR1891" s="251"/>
      <c r="AS1891" s="251"/>
      <c r="AT1891" s="251"/>
      <c r="AU1891" s="251"/>
    </row>
    <row r="1892" spans="3:47" ht="12.95" customHeight="1" x14ac:dyDescent="0.2">
      <c r="C1892" s="207"/>
      <c r="D1892" s="207"/>
      <c r="AA1892" s="251"/>
      <c r="AB1892" s="251"/>
      <c r="AC1892" s="251"/>
      <c r="AD1892" s="251"/>
      <c r="AE1892" s="251"/>
      <c r="AF1892" s="288"/>
      <c r="AG1892" s="289"/>
      <c r="AN1892" s="251"/>
      <c r="AO1892" s="251"/>
      <c r="AP1892" s="251"/>
      <c r="AQ1892" s="251"/>
      <c r="AR1892" s="251"/>
      <c r="AS1892" s="251"/>
      <c r="AT1892" s="251"/>
      <c r="AU1892" s="251"/>
    </row>
    <row r="1893" spans="3:47" ht="12.95" customHeight="1" x14ac:dyDescent="0.2">
      <c r="C1893" s="207"/>
      <c r="D1893" s="207"/>
      <c r="AA1893" s="251"/>
      <c r="AB1893" s="251"/>
      <c r="AC1893" s="251"/>
      <c r="AD1893" s="251"/>
      <c r="AE1893" s="251"/>
      <c r="AF1893" s="288"/>
      <c r="AG1893" s="289"/>
      <c r="AN1893" s="251"/>
      <c r="AO1893" s="251"/>
      <c r="AP1893" s="251"/>
      <c r="AQ1893" s="251"/>
      <c r="AR1893" s="251"/>
      <c r="AS1893" s="251"/>
      <c r="AT1893" s="251"/>
      <c r="AU1893" s="251"/>
    </row>
    <row r="1894" spans="3:47" ht="12.95" customHeight="1" x14ac:dyDescent="0.2">
      <c r="C1894" s="207"/>
      <c r="D1894" s="207"/>
      <c r="AA1894" s="251"/>
      <c r="AB1894" s="251"/>
      <c r="AC1894" s="251"/>
      <c r="AD1894" s="251"/>
      <c r="AE1894" s="251"/>
      <c r="AF1894" s="288"/>
      <c r="AG1894" s="289"/>
      <c r="AN1894" s="251"/>
      <c r="AO1894" s="251"/>
      <c r="AP1894" s="251"/>
      <c r="AQ1894" s="251"/>
      <c r="AR1894" s="251"/>
      <c r="AS1894" s="251"/>
      <c r="AT1894" s="251"/>
      <c r="AU1894" s="251"/>
    </row>
    <row r="1895" spans="3:47" ht="12.95" customHeight="1" x14ac:dyDescent="0.2">
      <c r="C1895" s="207"/>
      <c r="D1895" s="207"/>
      <c r="AA1895" s="251"/>
      <c r="AB1895" s="251"/>
      <c r="AC1895" s="251"/>
      <c r="AD1895" s="251"/>
      <c r="AE1895" s="251"/>
      <c r="AF1895" s="288"/>
      <c r="AG1895" s="289"/>
      <c r="AN1895" s="251"/>
      <c r="AO1895" s="251"/>
      <c r="AP1895" s="251"/>
      <c r="AQ1895" s="251"/>
      <c r="AR1895" s="251"/>
      <c r="AS1895" s="251"/>
      <c r="AT1895" s="251"/>
      <c r="AU1895" s="251"/>
    </row>
    <row r="1896" spans="3:47" ht="12.95" customHeight="1" x14ac:dyDescent="0.2">
      <c r="C1896" s="207"/>
      <c r="D1896" s="207"/>
      <c r="AA1896" s="251"/>
      <c r="AB1896" s="251"/>
      <c r="AC1896" s="251"/>
      <c r="AD1896" s="251"/>
      <c r="AE1896" s="251"/>
      <c r="AF1896" s="288"/>
      <c r="AG1896" s="289"/>
      <c r="AN1896" s="251"/>
      <c r="AO1896" s="251"/>
      <c r="AP1896" s="251"/>
      <c r="AQ1896" s="251"/>
      <c r="AR1896" s="251"/>
      <c r="AS1896" s="251"/>
      <c r="AT1896" s="251"/>
      <c r="AU1896" s="251"/>
    </row>
    <row r="1897" spans="3:47" ht="12.95" customHeight="1" x14ac:dyDescent="0.2">
      <c r="C1897" s="207"/>
      <c r="D1897" s="207"/>
      <c r="AA1897" s="251"/>
      <c r="AB1897" s="251"/>
      <c r="AC1897" s="251"/>
      <c r="AD1897" s="251"/>
      <c r="AE1897" s="251"/>
      <c r="AF1897" s="288"/>
      <c r="AG1897" s="289"/>
      <c r="AN1897" s="251"/>
      <c r="AO1897" s="251"/>
      <c r="AP1897" s="251"/>
      <c r="AQ1897" s="251"/>
      <c r="AR1897" s="251"/>
      <c r="AS1897" s="251"/>
      <c r="AT1897" s="251"/>
      <c r="AU1897" s="251"/>
    </row>
    <row r="1898" spans="3:47" ht="12.95" customHeight="1" x14ac:dyDescent="0.2">
      <c r="C1898" s="207"/>
      <c r="D1898" s="207"/>
      <c r="AA1898" s="251"/>
      <c r="AB1898" s="251"/>
      <c r="AC1898" s="251"/>
      <c r="AD1898" s="251"/>
      <c r="AE1898" s="251"/>
      <c r="AF1898" s="288"/>
      <c r="AG1898" s="289"/>
      <c r="AN1898" s="251"/>
      <c r="AO1898" s="251"/>
      <c r="AP1898" s="251"/>
      <c r="AQ1898" s="251"/>
      <c r="AR1898" s="251"/>
      <c r="AS1898" s="251"/>
      <c r="AT1898" s="251"/>
      <c r="AU1898" s="251"/>
    </row>
    <row r="1899" spans="3:47" ht="12.95" customHeight="1" x14ac:dyDescent="0.2">
      <c r="C1899" s="207"/>
      <c r="D1899" s="207"/>
      <c r="AA1899" s="251"/>
      <c r="AB1899" s="251"/>
      <c r="AC1899" s="251"/>
      <c r="AD1899" s="251"/>
      <c r="AE1899" s="251"/>
      <c r="AF1899" s="288"/>
      <c r="AG1899" s="289"/>
      <c r="AN1899" s="251"/>
      <c r="AO1899" s="251"/>
      <c r="AP1899" s="251"/>
      <c r="AQ1899" s="251"/>
      <c r="AR1899" s="251"/>
      <c r="AS1899" s="251"/>
      <c r="AT1899" s="251"/>
      <c r="AU1899" s="251"/>
    </row>
    <row r="1900" spans="3:47" ht="12.95" customHeight="1" x14ac:dyDescent="0.2">
      <c r="C1900" s="207"/>
      <c r="D1900" s="207"/>
      <c r="AA1900" s="251"/>
      <c r="AB1900" s="251"/>
      <c r="AC1900" s="251"/>
      <c r="AD1900" s="251"/>
      <c r="AE1900" s="251"/>
      <c r="AF1900" s="288"/>
      <c r="AG1900" s="289"/>
      <c r="AN1900" s="251"/>
      <c r="AO1900" s="251"/>
      <c r="AP1900" s="251"/>
      <c r="AQ1900" s="251"/>
      <c r="AR1900" s="251"/>
      <c r="AS1900" s="251"/>
      <c r="AT1900" s="251"/>
      <c r="AU1900" s="251"/>
    </row>
    <row r="1901" spans="3:47" ht="12.95" customHeight="1" x14ac:dyDescent="0.2">
      <c r="C1901" s="207"/>
      <c r="D1901" s="207"/>
      <c r="AA1901" s="251"/>
      <c r="AB1901" s="251"/>
      <c r="AC1901" s="251"/>
      <c r="AD1901" s="251"/>
      <c r="AE1901" s="251"/>
      <c r="AF1901" s="288"/>
      <c r="AG1901" s="289"/>
      <c r="AN1901" s="251"/>
      <c r="AO1901" s="251"/>
      <c r="AP1901" s="251"/>
      <c r="AQ1901" s="251"/>
      <c r="AR1901" s="251"/>
      <c r="AS1901" s="251"/>
      <c r="AT1901" s="251"/>
      <c r="AU1901" s="251"/>
    </row>
    <row r="1902" spans="3:47" ht="12.95" customHeight="1" x14ac:dyDescent="0.2">
      <c r="C1902" s="207"/>
      <c r="D1902" s="207"/>
      <c r="AA1902" s="251"/>
      <c r="AB1902" s="251"/>
      <c r="AC1902" s="251"/>
      <c r="AD1902" s="251"/>
      <c r="AE1902" s="251"/>
      <c r="AF1902" s="288"/>
      <c r="AG1902" s="289"/>
      <c r="AN1902" s="251"/>
      <c r="AO1902" s="251"/>
      <c r="AP1902" s="251"/>
      <c r="AQ1902" s="251"/>
      <c r="AR1902" s="251"/>
      <c r="AS1902" s="251"/>
      <c r="AT1902" s="251"/>
      <c r="AU1902" s="251"/>
    </row>
    <row r="1903" spans="3:47" ht="12.95" customHeight="1" x14ac:dyDescent="0.2">
      <c r="C1903" s="207"/>
      <c r="D1903" s="207"/>
      <c r="AA1903" s="251"/>
      <c r="AB1903" s="251"/>
      <c r="AC1903" s="251"/>
      <c r="AD1903" s="251"/>
      <c r="AE1903" s="251"/>
      <c r="AF1903" s="288"/>
      <c r="AG1903" s="289"/>
      <c r="AN1903" s="251"/>
      <c r="AO1903" s="251"/>
      <c r="AP1903" s="251"/>
      <c r="AQ1903" s="251"/>
      <c r="AR1903" s="251"/>
      <c r="AS1903" s="251"/>
      <c r="AT1903" s="251"/>
      <c r="AU1903" s="251"/>
    </row>
    <row r="1904" spans="3:47" ht="12.95" customHeight="1" x14ac:dyDescent="0.2">
      <c r="C1904" s="207"/>
      <c r="D1904" s="207"/>
      <c r="AA1904" s="251"/>
      <c r="AB1904" s="251"/>
      <c r="AC1904" s="251"/>
      <c r="AD1904" s="251"/>
      <c r="AE1904" s="251"/>
      <c r="AF1904" s="288"/>
      <c r="AG1904" s="289"/>
      <c r="AN1904" s="251"/>
      <c r="AO1904" s="251"/>
      <c r="AP1904" s="251"/>
      <c r="AQ1904" s="251"/>
      <c r="AR1904" s="251"/>
      <c r="AS1904" s="251"/>
      <c r="AT1904" s="251"/>
      <c r="AU1904" s="251"/>
    </row>
    <row r="1905" spans="3:48" ht="12.95" customHeight="1" x14ac:dyDescent="0.2">
      <c r="C1905" s="207"/>
      <c r="D1905" s="207"/>
      <c r="AA1905" s="251"/>
      <c r="AB1905" s="251"/>
      <c r="AC1905" s="251"/>
      <c r="AD1905" s="251"/>
      <c r="AE1905" s="251"/>
      <c r="AF1905" s="288"/>
      <c r="AG1905" s="289"/>
      <c r="AN1905" s="251"/>
      <c r="AO1905" s="251"/>
      <c r="AP1905" s="251"/>
      <c r="AQ1905" s="251"/>
      <c r="AR1905" s="251"/>
      <c r="AS1905" s="251"/>
      <c r="AT1905" s="251"/>
      <c r="AU1905" s="251"/>
    </row>
    <row r="1906" spans="3:48" ht="12.95" customHeight="1" x14ac:dyDescent="0.2">
      <c r="C1906" s="207"/>
      <c r="D1906" s="207"/>
      <c r="AA1906" s="251"/>
      <c r="AB1906" s="251"/>
      <c r="AC1906" s="251"/>
      <c r="AD1906" s="251"/>
      <c r="AE1906" s="251"/>
      <c r="AF1906" s="288"/>
      <c r="AG1906" s="289"/>
      <c r="AN1906" s="251"/>
      <c r="AO1906" s="251"/>
      <c r="AP1906" s="251"/>
      <c r="AQ1906" s="251"/>
      <c r="AR1906" s="251"/>
      <c r="AS1906" s="251"/>
      <c r="AT1906" s="251"/>
      <c r="AU1906" s="251"/>
    </row>
    <row r="1907" spans="3:48" ht="12.95" customHeight="1" x14ac:dyDescent="0.2">
      <c r="C1907" s="207"/>
      <c r="D1907" s="207"/>
      <c r="AA1907" s="251"/>
      <c r="AB1907" s="251"/>
      <c r="AC1907" s="251"/>
      <c r="AD1907" s="251"/>
      <c r="AE1907" s="251"/>
      <c r="AF1907" s="288"/>
      <c r="AG1907" s="289"/>
      <c r="AN1907" s="251"/>
      <c r="AO1907" s="251"/>
      <c r="AP1907" s="251"/>
      <c r="AQ1907" s="251"/>
      <c r="AR1907" s="251"/>
      <c r="AS1907" s="251"/>
      <c r="AT1907" s="251"/>
      <c r="AU1907" s="251"/>
    </row>
    <row r="1908" spans="3:48" ht="12.95" customHeight="1" x14ac:dyDescent="0.2">
      <c r="C1908" s="207"/>
      <c r="D1908" s="207"/>
      <c r="AA1908" s="251"/>
      <c r="AB1908" s="251"/>
      <c r="AC1908" s="251"/>
      <c r="AD1908" s="251"/>
      <c r="AE1908" s="251"/>
      <c r="AF1908" s="288"/>
      <c r="AG1908" s="289"/>
      <c r="AN1908" s="251"/>
      <c r="AO1908" s="251"/>
      <c r="AP1908" s="251"/>
      <c r="AQ1908" s="251"/>
      <c r="AR1908" s="251"/>
      <c r="AS1908" s="251"/>
      <c r="AT1908" s="251"/>
      <c r="AU1908" s="251"/>
    </row>
    <row r="1909" spans="3:48" ht="12.95" customHeight="1" x14ac:dyDescent="0.2">
      <c r="C1909" s="207"/>
      <c r="D1909" s="207"/>
      <c r="AA1909" s="251"/>
      <c r="AB1909" s="251"/>
      <c r="AC1909" s="251"/>
      <c r="AD1909" s="251"/>
      <c r="AE1909" s="251"/>
      <c r="AF1909" s="288"/>
      <c r="AG1909" s="289"/>
      <c r="AN1909" s="251"/>
      <c r="AO1909" s="251"/>
      <c r="AP1909" s="251"/>
      <c r="AQ1909" s="251"/>
      <c r="AR1909" s="251"/>
      <c r="AS1909" s="251"/>
      <c r="AT1909" s="251"/>
      <c r="AU1909" s="251"/>
    </row>
    <row r="1910" spans="3:48" ht="12.95" customHeight="1" x14ac:dyDescent="0.2">
      <c r="C1910" s="207"/>
      <c r="D1910" s="207"/>
      <c r="AA1910" s="251"/>
      <c r="AB1910" s="251"/>
      <c r="AC1910" s="251"/>
      <c r="AD1910" s="251"/>
      <c r="AE1910" s="251"/>
      <c r="AF1910" s="288"/>
      <c r="AG1910" s="289"/>
      <c r="AN1910" s="251"/>
      <c r="AO1910" s="251"/>
      <c r="AP1910" s="251"/>
      <c r="AQ1910" s="251"/>
      <c r="AR1910" s="251"/>
      <c r="AS1910" s="251"/>
      <c r="AT1910" s="251"/>
      <c r="AU1910" s="251"/>
    </row>
    <row r="1911" spans="3:48" ht="12.95" customHeight="1" x14ac:dyDescent="0.2">
      <c r="C1911" s="207"/>
      <c r="D1911" s="207"/>
      <c r="AA1911" s="251"/>
      <c r="AB1911" s="251"/>
      <c r="AC1911" s="251"/>
      <c r="AD1911" s="251"/>
      <c r="AE1911" s="251"/>
      <c r="AF1911" s="288"/>
      <c r="AG1911" s="289"/>
      <c r="AN1911" s="251"/>
      <c r="AO1911" s="251"/>
      <c r="AP1911" s="251"/>
      <c r="AQ1911" s="251"/>
      <c r="AR1911" s="251"/>
      <c r="AS1911" s="251"/>
      <c r="AT1911" s="251"/>
      <c r="AU1911" s="251"/>
    </row>
    <row r="1912" spans="3:48" ht="12.95" customHeight="1" x14ac:dyDescent="0.2">
      <c r="C1912" s="207"/>
      <c r="D1912" s="207"/>
      <c r="AA1912" s="251"/>
      <c r="AB1912" s="251"/>
      <c r="AC1912" s="251"/>
      <c r="AD1912" s="251"/>
      <c r="AE1912" s="251"/>
      <c r="AF1912" s="288"/>
      <c r="AG1912" s="289"/>
      <c r="AN1912" s="251"/>
      <c r="AO1912" s="251"/>
      <c r="AP1912" s="251"/>
      <c r="AQ1912" s="251"/>
      <c r="AR1912" s="251"/>
      <c r="AS1912" s="251"/>
      <c r="AT1912" s="251"/>
      <c r="AU1912" s="251"/>
      <c r="AV1912" s="251"/>
    </row>
    <row r="1913" spans="3:48" ht="12.95" customHeight="1" x14ac:dyDescent="0.2">
      <c r="C1913" s="207"/>
      <c r="D1913" s="207"/>
      <c r="AA1913" s="251"/>
      <c r="AB1913" s="251"/>
      <c r="AC1913" s="251"/>
      <c r="AD1913" s="251"/>
      <c r="AE1913" s="251"/>
      <c r="AF1913" s="288"/>
      <c r="AG1913" s="289"/>
      <c r="AN1913" s="251"/>
      <c r="AO1913" s="251"/>
      <c r="AP1913" s="251"/>
      <c r="AQ1913" s="251"/>
      <c r="AR1913" s="251"/>
      <c r="AS1913" s="251"/>
      <c r="AT1913" s="251"/>
      <c r="AU1913" s="251"/>
    </row>
    <row r="1914" spans="3:48" ht="12.95" customHeight="1" x14ac:dyDescent="0.2">
      <c r="C1914" s="207"/>
      <c r="D1914" s="207"/>
      <c r="AA1914" s="251"/>
      <c r="AB1914" s="251"/>
      <c r="AC1914" s="251"/>
      <c r="AD1914" s="251"/>
      <c r="AE1914" s="251"/>
      <c r="AF1914" s="288"/>
      <c r="AG1914" s="289"/>
      <c r="AN1914" s="251"/>
      <c r="AO1914" s="251"/>
      <c r="AP1914" s="251"/>
      <c r="AQ1914" s="251"/>
      <c r="AR1914" s="251"/>
      <c r="AS1914" s="251"/>
      <c r="AT1914" s="251"/>
      <c r="AU1914" s="251"/>
    </row>
    <row r="1915" spans="3:48" ht="12.95" customHeight="1" x14ac:dyDescent="0.2">
      <c r="C1915" s="207"/>
      <c r="D1915" s="207"/>
      <c r="AA1915" s="251"/>
      <c r="AB1915" s="251"/>
      <c r="AC1915" s="251"/>
      <c r="AD1915" s="251"/>
      <c r="AE1915" s="251"/>
      <c r="AF1915" s="288"/>
      <c r="AG1915" s="289"/>
      <c r="AN1915" s="251"/>
      <c r="AO1915" s="251"/>
      <c r="AP1915" s="251"/>
      <c r="AQ1915" s="251"/>
      <c r="AR1915" s="251"/>
      <c r="AS1915" s="251"/>
      <c r="AT1915" s="251"/>
      <c r="AU1915" s="251"/>
    </row>
    <row r="1916" spans="3:48" ht="12.95" customHeight="1" x14ac:dyDescent="0.2">
      <c r="C1916" s="207"/>
      <c r="D1916" s="207"/>
      <c r="AA1916" s="251"/>
      <c r="AB1916" s="251"/>
      <c r="AC1916" s="251"/>
      <c r="AD1916" s="251"/>
      <c r="AE1916" s="251"/>
      <c r="AF1916" s="288"/>
      <c r="AG1916" s="289"/>
      <c r="AN1916" s="251"/>
      <c r="AO1916" s="251"/>
      <c r="AP1916" s="251"/>
      <c r="AQ1916" s="251"/>
      <c r="AR1916" s="251"/>
      <c r="AS1916" s="251"/>
      <c r="AT1916" s="251"/>
      <c r="AU1916" s="251"/>
      <c r="AV1916" s="251"/>
    </row>
    <row r="1917" spans="3:48" ht="12.95" customHeight="1" x14ac:dyDescent="0.2">
      <c r="C1917" s="207"/>
      <c r="D1917" s="207"/>
      <c r="AA1917" s="251"/>
      <c r="AB1917" s="251"/>
      <c r="AC1917" s="251"/>
      <c r="AD1917" s="251"/>
      <c r="AE1917" s="251"/>
      <c r="AF1917" s="288"/>
      <c r="AG1917" s="289"/>
      <c r="AN1917" s="251"/>
      <c r="AO1917" s="251"/>
      <c r="AP1917" s="251"/>
      <c r="AQ1917" s="251"/>
      <c r="AR1917" s="251"/>
      <c r="AS1917" s="251"/>
      <c r="AT1917" s="251"/>
      <c r="AU1917" s="251"/>
    </row>
    <row r="1918" spans="3:48" ht="12.95" customHeight="1" x14ac:dyDescent="0.2">
      <c r="C1918" s="207"/>
      <c r="D1918" s="207"/>
      <c r="AA1918" s="251"/>
      <c r="AB1918" s="251"/>
      <c r="AC1918" s="251"/>
      <c r="AD1918" s="251"/>
      <c r="AE1918" s="251"/>
      <c r="AF1918" s="288"/>
      <c r="AG1918" s="289"/>
      <c r="AN1918" s="251"/>
      <c r="AO1918" s="251"/>
      <c r="AP1918" s="251"/>
      <c r="AQ1918" s="251"/>
      <c r="AR1918" s="251"/>
      <c r="AS1918" s="251"/>
      <c r="AT1918" s="251"/>
      <c r="AU1918" s="251"/>
    </row>
    <row r="1919" spans="3:48" ht="12.95" customHeight="1" x14ac:dyDescent="0.2">
      <c r="C1919" s="207"/>
      <c r="D1919" s="207"/>
      <c r="AA1919" s="251"/>
      <c r="AB1919" s="251"/>
      <c r="AC1919" s="251"/>
      <c r="AD1919" s="251"/>
      <c r="AE1919" s="251"/>
      <c r="AF1919" s="288"/>
      <c r="AG1919" s="289"/>
      <c r="AN1919" s="251"/>
      <c r="AO1919" s="251"/>
      <c r="AP1919" s="251"/>
      <c r="AQ1919" s="251"/>
      <c r="AR1919" s="251"/>
      <c r="AS1919" s="251"/>
      <c r="AT1919" s="251"/>
      <c r="AU1919" s="251"/>
      <c r="AV1919" s="251"/>
    </row>
    <row r="1920" spans="3:48" ht="12.95" customHeight="1" x14ac:dyDescent="0.2">
      <c r="C1920" s="207"/>
      <c r="D1920" s="207"/>
      <c r="AA1920" s="251"/>
      <c r="AB1920" s="251"/>
      <c r="AC1920" s="251"/>
      <c r="AD1920" s="251"/>
      <c r="AE1920" s="251"/>
      <c r="AF1920" s="288"/>
      <c r="AG1920" s="289"/>
      <c r="AN1920" s="251"/>
      <c r="AO1920" s="251"/>
      <c r="AP1920" s="251"/>
      <c r="AQ1920" s="251"/>
      <c r="AR1920" s="251"/>
      <c r="AS1920" s="251"/>
      <c r="AT1920" s="251"/>
      <c r="AU1920" s="251"/>
    </row>
    <row r="1921" spans="3:47" ht="12.95" customHeight="1" x14ac:dyDescent="0.2">
      <c r="C1921" s="207"/>
      <c r="D1921" s="207"/>
      <c r="AA1921" s="251"/>
      <c r="AB1921" s="251"/>
      <c r="AC1921" s="251"/>
      <c r="AD1921" s="251"/>
      <c r="AE1921" s="251"/>
      <c r="AF1921" s="288"/>
      <c r="AG1921" s="289"/>
      <c r="AN1921" s="251"/>
      <c r="AO1921" s="251"/>
      <c r="AP1921" s="251"/>
      <c r="AQ1921" s="251"/>
      <c r="AR1921" s="251"/>
      <c r="AS1921" s="251"/>
      <c r="AT1921" s="251"/>
      <c r="AU1921" s="251"/>
    </row>
    <row r="1922" spans="3:47" ht="12.95" customHeight="1" x14ac:dyDescent="0.2">
      <c r="C1922" s="207"/>
      <c r="D1922" s="207"/>
      <c r="AA1922" s="251"/>
      <c r="AB1922" s="251"/>
      <c r="AC1922" s="251"/>
      <c r="AD1922" s="251"/>
      <c r="AE1922" s="251"/>
      <c r="AF1922" s="288"/>
      <c r="AG1922" s="289"/>
      <c r="AN1922" s="251"/>
      <c r="AO1922" s="251"/>
      <c r="AP1922" s="251"/>
      <c r="AQ1922" s="251"/>
      <c r="AR1922" s="251"/>
      <c r="AS1922" s="251"/>
      <c r="AT1922" s="251"/>
      <c r="AU1922" s="251"/>
    </row>
    <row r="1923" spans="3:47" ht="12.95" customHeight="1" x14ac:dyDescent="0.2">
      <c r="C1923" s="207"/>
      <c r="D1923" s="207"/>
      <c r="AA1923" s="251"/>
      <c r="AB1923" s="251"/>
      <c r="AC1923" s="251"/>
      <c r="AD1923" s="251"/>
      <c r="AE1923" s="251"/>
      <c r="AF1923" s="288"/>
      <c r="AG1923" s="289"/>
      <c r="AN1923" s="251"/>
      <c r="AO1923" s="251"/>
      <c r="AP1923" s="251"/>
      <c r="AQ1923" s="251"/>
      <c r="AR1923" s="251"/>
      <c r="AS1923" s="251"/>
      <c r="AT1923" s="251"/>
      <c r="AU1923" s="251"/>
    </row>
    <row r="1924" spans="3:47" ht="12.95" customHeight="1" x14ac:dyDescent="0.2">
      <c r="C1924" s="207"/>
      <c r="D1924" s="207"/>
      <c r="AA1924" s="251"/>
      <c r="AB1924" s="251"/>
      <c r="AC1924" s="251"/>
      <c r="AD1924" s="251"/>
      <c r="AE1924" s="251"/>
      <c r="AF1924" s="288"/>
      <c r="AG1924" s="289"/>
      <c r="AN1924" s="251"/>
      <c r="AO1924" s="251"/>
      <c r="AP1924" s="251"/>
      <c r="AQ1924" s="251"/>
      <c r="AR1924" s="251"/>
      <c r="AS1924" s="251"/>
      <c r="AT1924" s="251"/>
      <c r="AU1924" s="251"/>
    </row>
    <row r="1925" spans="3:47" ht="12.95" customHeight="1" x14ac:dyDescent="0.2">
      <c r="C1925" s="207"/>
      <c r="D1925" s="207"/>
      <c r="AA1925" s="251"/>
      <c r="AB1925" s="251"/>
      <c r="AC1925" s="251"/>
      <c r="AD1925" s="251"/>
      <c r="AE1925" s="251"/>
      <c r="AF1925" s="288"/>
      <c r="AG1925" s="289"/>
      <c r="AN1925" s="251"/>
      <c r="AO1925" s="251"/>
      <c r="AP1925" s="251"/>
      <c r="AQ1925" s="251"/>
      <c r="AR1925" s="251"/>
      <c r="AS1925" s="251"/>
      <c r="AT1925" s="251"/>
      <c r="AU1925" s="251"/>
    </row>
    <row r="1926" spans="3:47" ht="12.95" customHeight="1" x14ac:dyDescent="0.2">
      <c r="C1926" s="207"/>
      <c r="D1926" s="207"/>
      <c r="AA1926" s="251"/>
      <c r="AB1926" s="251"/>
      <c r="AC1926" s="251"/>
      <c r="AD1926" s="251"/>
      <c r="AE1926" s="251"/>
      <c r="AF1926" s="288"/>
      <c r="AG1926" s="289"/>
      <c r="AN1926" s="251"/>
      <c r="AO1926" s="251"/>
      <c r="AP1926" s="251"/>
      <c r="AQ1926" s="251"/>
      <c r="AR1926" s="251"/>
      <c r="AS1926" s="251"/>
      <c r="AT1926" s="251"/>
      <c r="AU1926" s="251"/>
    </row>
    <row r="1927" spans="3:47" ht="12.95" customHeight="1" x14ac:dyDescent="0.2">
      <c r="C1927" s="207"/>
      <c r="D1927" s="207"/>
      <c r="AA1927" s="251"/>
      <c r="AB1927" s="251"/>
      <c r="AC1927" s="251"/>
      <c r="AD1927" s="251"/>
      <c r="AE1927" s="251"/>
      <c r="AF1927" s="288"/>
      <c r="AG1927" s="289"/>
      <c r="AN1927" s="251"/>
      <c r="AO1927" s="251"/>
      <c r="AP1927" s="251"/>
      <c r="AQ1927" s="251"/>
      <c r="AR1927" s="251"/>
      <c r="AS1927" s="251"/>
      <c r="AT1927" s="251"/>
      <c r="AU1927" s="251"/>
    </row>
    <row r="1928" spans="3:47" ht="12.95" customHeight="1" x14ac:dyDescent="0.2">
      <c r="C1928" s="207"/>
      <c r="D1928" s="207"/>
      <c r="AA1928" s="251"/>
      <c r="AB1928" s="251"/>
      <c r="AC1928" s="251"/>
      <c r="AD1928" s="251"/>
      <c r="AE1928" s="251"/>
      <c r="AF1928" s="288"/>
      <c r="AG1928" s="289"/>
      <c r="AN1928" s="251"/>
      <c r="AO1928" s="251"/>
      <c r="AP1928" s="251"/>
      <c r="AQ1928" s="251"/>
      <c r="AR1928" s="251"/>
      <c r="AS1928" s="251"/>
      <c r="AT1928" s="251"/>
      <c r="AU1928" s="251"/>
    </row>
    <row r="1929" spans="3:47" ht="12.95" customHeight="1" x14ac:dyDescent="0.2">
      <c r="C1929" s="207"/>
      <c r="D1929" s="207"/>
      <c r="AA1929" s="251"/>
      <c r="AB1929" s="251"/>
      <c r="AC1929" s="251"/>
      <c r="AD1929" s="251"/>
      <c r="AE1929" s="251"/>
      <c r="AF1929" s="288"/>
      <c r="AG1929" s="289"/>
      <c r="AN1929" s="251"/>
      <c r="AO1929" s="251"/>
      <c r="AP1929" s="251"/>
      <c r="AQ1929" s="251"/>
      <c r="AR1929" s="251"/>
      <c r="AS1929" s="251"/>
      <c r="AT1929" s="251"/>
      <c r="AU1929" s="251"/>
    </row>
    <row r="1930" spans="3:47" ht="12.95" customHeight="1" x14ac:dyDescent="0.2">
      <c r="C1930" s="207"/>
      <c r="D1930" s="207"/>
      <c r="AA1930" s="251"/>
      <c r="AB1930" s="251"/>
      <c r="AC1930" s="251"/>
      <c r="AD1930" s="251"/>
      <c r="AE1930" s="251"/>
      <c r="AF1930" s="288"/>
      <c r="AG1930" s="289"/>
      <c r="AN1930" s="251"/>
      <c r="AO1930" s="251"/>
      <c r="AP1930" s="251"/>
      <c r="AQ1930" s="251"/>
      <c r="AR1930" s="251"/>
      <c r="AS1930" s="251"/>
      <c r="AT1930" s="251"/>
      <c r="AU1930" s="251"/>
    </row>
    <row r="1931" spans="3:47" ht="12.95" customHeight="1" x14ac:dyDescent="0.2">
      <c r="C1931" s="207"/>
      <c r="D1931" s="207"/>
      <c r="AA1931" s="251"/>
      <c r="AB1931" s="251"/>
      <c r="AC1931" s="251"/>
      <c r="AD1931" s="251"/>
      <c r="AE1931" s="251"/>
      <c r="AF1931" s="288"/>
      <c r="AG1931" s="289"/>
      <c r="AN1931" s="251"/>
      <c r="AO1931" s="251"/>
      <c r="AP1931" s="251"/>
      <c r="AQ1931" s="251"/>
      <c r="AR1931" s="251"/>
      <c r="AS1931" s="251"/>
      <c r="AT1931" s="251"/>
      <c r="AU1931" s="251"/>
    </row>
    <row r="1932" spans="3:47" ht="12.95" customHeight="1" x14ac:dyDescent="0.2">
      <c r="C1932" s="207"/>
      <c r="D1932" s="207"/>
      <c r="AA1932" s="251"/>
      <c r="AB1932" s="251"/>
      <c r="AC1932" s="251"/>
      <c r="AD1932" s="251"/>
      <c r="AE1932" s="251"/>
      <c r="AF1932" s="288"/>
      <c r="AG1932" s="289"/>
      <c r="AN1932" s="251"/>
      <c r="AO1932" s="251"/>
      <c r="AP1932" s="251"/>
      <c r="AQ1932" s="251"/>
      <c r="AR1932" s="251"/>
      <c r="AS1932" s="251"/>
      <c r="AT1932" s="251"/>
      <c r="AU1932" s="251"/>
    </row>
    <row r="1933" spans="3:47" ht="12.95" customHeight="1" x14ac:dyDescent="0.2">
      <c r="C1933" s="207"/>
      <c r="D1933" s="207"/>
      <c r="AA1933" s="251"/>
      <c r="AB1933" s="251"/>
      <c r="AC1933" s="251"/>
      <c r="AD1933" s="251"/>
      <c r="AE1933" s="251"/>
      <c r="AF1933" s="288"/>
      <c r="AG1933" s="289"/>
      <c r="AN1933" s="251"/>
      <c r="AO1933" s="251"/>
      <c r="AP1933" s="251"/>
      <c r="AQ1933" s="251"/>
      <c r="AR1933" s="251"/>
      <c r="AS1933" s="251"/>
      <c r="AT1933" s="251"/>
      <c r="AU1933" s="251"/>
    </row>
    <row r="1934" spans="3:47" ht="12.95" customHeight="1" x14ac:dyDescent="0.2">
      <c r="C1934" s="207"/>
      <c r="D1934" s="207"/>
      <c r="AA1934" s="251"/>
      <c r="AB1934" s="251"/>
      <c r="AC1934" s="251"/>
      <c r="AD1934" s="251"/>
      <c r="AE1934" s="251"/>
      <c r="AF1934" s="288"/>
      <c r="AG1934" s="289"/>
      <c r="AN1934" s="251"/>
      <c r="AO1934" s="251"/>
      <c r="AP1934" s="251"/>
      <c r="AQ1934" s="251"/>
      <c r="AR1934" s="251"/>
      <c r="AS1934" s="251"/>
      <c r="AT1934" s="251"/>
      <c r="AU1934" s="251"/>
    </row>
    <row r="1935" spans="3:47" ht="12.95" customHeight="1" x14ac:dyDescent="0.2">
      <c r="C1935" s="207"/>
      <c r="D1935" s="207"/>
      <c r="AA1935" s="251"/>
      <c r="AB1935" s="251"/>
      <c r="AC1935" s="251"/>
      <c r="AD1935" s="251"/>
      <c r="AE1935" s="251"/>
      <c r="AF1935" s="288"/>
      <c r="AG1935" s="289"/>
      <c r="AN1935" s="251"/>
      <c r="AO1935" s="251"/>
      <c r="AP1935" s="251"/>
      <c r="AQ1935" s="251"/>
      <c r="AR1935" s="251"/>
      <c r="AS1935" s="251"/>
      <c r="AT1935" s="251"/>
      <c r="AU1935" s="251"/>
    </row>
    <row r="1936" spans="3:47" ht="12.95" customHeight="1" x14ac:dyDescent="0.2">
      <c r="C1936" s="207"/>
      <c r="D1936" s="207"/>
      <c r="AA1936" s="251"/>
      <c r="AB1936" s="251"/>
      <c r="AC1936" s="251"/>
      <c r="AD1936" s="251"/>
      <c r="AE1936" s="251"/>
      <c r="AF1936" s="288"/>
      <c r="AG1936" s="289"/>
      <c r="AN1936" s="251"/>
      <c r="AO1936" s="251"/>
      <c r="AP1936" s="251"/>
      <c r="AQ1936" s="251"/>
      <c r="AR1936" s="251"/>
      <c r="AS1936" s="251"/>
      <c r="AT1936" s="251"/>
      <c r="AU1936" s="251"/>
    </row>
    <row r="1937" spans="3:47" ht="12.95" customHeight="1" x14ac:dyDescent="0.2">
      <c r="C1937" s="207"/>
      <c r="D1937" s="207"/>
      <c r="AA1937" s="251"/>
      <c r="AB1937" s="251"/>
      <c r="AC1937" s="251"/>
      <c r="AD1937" s="251"/>
      <c r="AE1937" s="251"/>
      <c r="AF1937" s="288"/>
      <c r="AG1937" s="289"/>
      <c r="AN1937" s="251"/>
      <c r="AO1937" s="251"/>
      <c r="AP1937" s="251"/>
      <c r="AQ1937" s="251"/>
      <c r="AR1937" s="251"/>
      <c r="AS1937" s="251"/>
      <c r="AT1937" s="251"/>
      <c r="AU1937" s="251"/>
    </row>
    <row r="1938" spans="3:47" ht="12.95" customHeight="1" x14ac:dyDescent="0.2">
      <c r="C1938" s="207"/>
      <c r="D1938" s="207"/>
      <c r="AA1938" s="251"/>
      <c r="AB1938" s="251"/>
      <c r="AC1938" s="251"/>
      <c r="AD1938" s="251"/>
      <c r="AE1938" s="251"/>
      <c r="AF1938" s="288"/>
      <c r="AG1938" s="289"/>
      <c r="AN1938" s="251"/>
      <c r="AO1938" s="251"/>
      <c r="AP1938" s="251"/>
      <c r="AQ1938" s="251"/>
      <c r="AR1938" s="251"/>
      <c r="AS1938" s="251"/>
      <c r="AT1938" s="251"/>
      <c r="AU1938" s="251"/>
    </row>
    <row r="1939" spans="3:47" ht="12.95" customHeight="1" x14ac:dyDescent="0.2">
      <c r="C1939" s="207"/>
      <c r="D1939" s="207"/>
      <c r="AA1939" s="251"/>
      <c r="AB1939" s="251"/>
      <c r="AC1939" s="251"/>
      <c r="AD1939" s="251"/>
      <c r="AE1939" s="251"/>
      <c r="AF1939" s="288"/>
      <c r="AG1939" s="289"/>
      <c r="AN1939" s="251"/>
      <c r="AO1939" s="251"/>
      <c r="AP1939" s="251"/>
      <c r="AQ1939" s="251"/>
      <c r="AR1939" s="251"/>
      <c r="AS1939" s="251"/>
      <c r="AT1939" s="251"/>
      <c r="AU1939" s="251"/>
    </row>
    <row r="1940" spans="3:47" ht="12.95" customHeight="1" x14ac:dyDescent="0.2">
      <c r="C1940" s="207"/>
      <c r="D1940" s="207"/>
      <c r="AA1940" s="251"/>
      <c r="AB1940" s="251"/>
      <c r="AC1940" s="251"/>
      <c r="AD1940" s="251"/>
      <c r="AE1940" s="251"/>
      <c r="AF1940" s="288"/>
      <c r="AG1940" s="289"/>
      <c r="AN1940" s="251"/>
      <c r="AO1940" s="251"/>
      <c r="AP1940" s="251"/>
      <c r="AQ1940" s="251"/>
      <c r="AR1940" s="251"/>
      <c r="AS1940" s="251"/>
      <c r="AT1940" s="251"/>
      <c r="AU1940" s="251"/>
    </row>
    <row r="1941" spans="3:47" ht="12.95" customHeight="1" x14ac:dyDescent="0.2">
      <c r="C1941" s="207"/>
      <c r="D1941" s="207"/>
      <c r="AA1941" s="251"/>
      <c r="AB1941" s="251"/>
      <c r="AC1941" s="251"/>
      <c r="AD1941" s="251"/>
      <c r="AE1941" s="251"/>
      <c r="AF1941" s="288"/>
      <c r="AG1941" s="289"/>
      <c r="AN1941" s="251"/>
      <c r="AO1941" s="251"/>
      <c r="AP1941" s="251"/>
      <c r="AQ1941" s="251"/>
      <c r="AR1941" s="251"/>
      <c r="AS1941" s="251"/>
      <c r="AT1941" s="251"/>
      <c r="AU1941" s="251"/>
    </row>
    <row r="1942" spans="3:47" ht="12.95" customHeight="1" x14ac:dyDescent="0.2">
      <c r="C1942" s="207"/>
      <c r="D1942" s="207"/>
      <c r="AA1942" s="251"/>
      <c r="AB1942" s="251"/>
      <c r="AC1942" s="251"/>
      <c r="AD1942" s="251"/>
      <c r="AE1942" s="251"/>
      <c r="AF1942" s="288"/>
      <c r="AG1942" s="289"/>
      <c r="AN1942" s="251"/>
      <c r="AO1942" s="251"/>
      <c r="AP1942" s="251"/>
      <c r="AQ1942" s="251"/>
      <c r="AR1942" s="251"/>
      <c r="AS1942" s="251"/>
      <c r="AT1942" s="251"/>
      <c r="AU1942" s="251"/>
    </row>
    <row r="1943" spans="3:47" ht="12.95" customHeight="1" x14ac:dyDescent="0.2">
      <c r="C1943" s="207"/>
      <c r="D1943" s="207"/>
      <c r="AA1943" s="251"/>
      <c r="AB1943" s="251"/>
      <c r="AC1943" s="251"/>
      <c r="AD1943" s="251"/>
      <c r="AE1943" s="251"/>
      <c r="AF1943" s="288"/>
      <c r="AG1943" s="289"/>
      <c r="AN1943" s="251"/>
      <c r="AO1943" s="251"/>
      <c r="AP1943" s="251"/>
      <c r="AQ1943" s="251"/>
      <c r="AR1943" s="251"/>
      <c r="AS1943" s="251"/>
      <c r="AT1943" s="251"/>
      <c r="AU1943" s="251"/>
    </row>
    <row r="1944" spans="3:47" ht="12.95" customHeight="1" x14ac:dyDescent="0.2">
      <c r="C1944" s="207"/>
      <c r="D1944" s="207"/>
      <c r="AA1944" s="251"/>
      <c r="AB1944" s="251"/>
      <c r="AC1944" s="251"/>
      <c r="AD1944" s="251"/>
      <c r="AE1944" s="251"/>
      <c r="AF1944" s="288"/>
      <c r="AG1944" s="289"/>
      <c r="AN1944" s="251"/>
      <c r="AO1944" s="251"/>
      <c r="AP1944" s="251"/>
      <c r="AQ1944" s="251"/>
      <c r="AR1944" s="251"/>
      <c r="AS1944" s="251"/>
      <c r="AT1944" s="251"/>
      <c r="AU1944" s="251"/>
    </row>
    <row r="1945" spans="3:47" ht="12.95" customHeight="1" x14ac:dyDescent="0.2">
      <c r="C1945" s="207"/>
      <c r="D1945" s="207"/>
      <c r="AA1945" s="251"/>
      <c r="AB1945" s="251"/>
      <c r="AC1945" s="251"/>
      <c r="AD1945" s="251"/>
      <c r="AE1945" s="251"/>
      <c r="AF1945" s="288"/>
      <c r="AG1945" s="289"/>
      <c r="AN1945" s="251"/>
      <c r="AO1945" s="251"/>
      <c r="AP1945" s="251"/>
      <c r="AQ1945" s="251"/>
      <c r="AR1945" s="251"/>
      <c r="AS1945" s="251"/>
      <c r="AT1945" s="251"/>
      <c r="AU1945" s="251"/>
    </row>
    <row r="1946" spans="3:47" ht="12.95" customHeight="1" x14ac:dyDescent="0.2">
      <c r="C1946" s="207"/>
      <c r="D1946" s="207"/>
      <c r="AA1946" s="251"/>
      <c r="AB1946" s="251"/>
      <c r="AC1946" s="251"/>
      <c r="AD1946" s="251"/>
      <c r="AE1946" s="251"/>
      <c r="AF1946" s="288"/>
      <c r="AG1946" s="289"/>
      <c r="AN1946" s="251"/>
      <c r="AO1946" s="251"/>
      <c r="AP1946" s="251"/>
      <c r="AQ1946" s="251"/>
      <c r="AR1946" s="251"/>
      <c r="AS1946" s="251"/>
      <c r="AT1946" s="251"/>
      <c r="AU1946" s="251"/>
    </row>
    <row r="1947" spans="3:47" ht="12.95" customHeight="1" x14ac:dyDescent="0.2">
      <c r="C1947" s="207"/>
      <c r="D1947" s="207"/>
      <c r="AA1947" s="251"/>
      <c r="AB1947" s="251"/>
      <c r="AC1947" s="251"/>
      <c r="AD1947" s="251"/>
      <c r="AE1947" s="251"/>
      <c r="AF1947" s="288"/>
      <c r="AG1947" s="289"/>
      <c r="AN1947" s="251"/>
      <c r="AO1947" s="251"/>
      <c r="AP1947" s="251"/>
      <c r="AQ1947" s="251"/>
      <c r="AR1947" s="251"/>
      <c r="AS1947" s="251"/>
      <c r="AT1947" s="251"/>
      <c r="AU1947" s="251"/>
    </row>
    <row r="1948" spans="3:47" ht="12.95" customHeight="1" x14ac:dyDescent="0.2">
      <c r="C1948" s="207"/>
      <c r="D1948" s="207"/>
      <c r="AA1948" s="251"/>
      <c r="AB1948" s="251"/>
      <c r="AC1948" s="251"/>
      <c r="AD1948" s="251"/>
      <c r="AE1948" s="251"/>
      <c r="AF1948" s="288"/>
      <c r="AG1948" s="289"/>
      <c r="AN1948" s="251"/>
      <c r="AO1948" s="251"/>
      <c r="AP1948" s="251"/>
      <c r="AQ1948" s="251"/>
      <c r="AR1948" s="251"/>
      <c r="AS1948" s="251"/>
      <c r="AT1948" s="251"/>
      <c r="AU1948" s="251"/>
    </row>
    <row r="1949" spans="3:47" ht="12.95" customHeight="1" x14ac:dyDescent="0.2">
      <c r="C1949" s="207"/>
      <c r="D1949" s="207"/>
      <c r="AA1949" s="251"/>
      <c r="AB1949" s="251"/>
      <c r="AC1949" s="251"/>
      <c r="AD1949" s="251"/>
      <c r="AE1949" s="251"/>
      <c r="AF1949" s="288"/>
      <c r="AG1949" s="289"/>
      <c r="AN1949" s="251"/>
      <c r="AO1949" s="251"/>
      <c r="AP1949" s="251"/>
      <c r="AQ1949" s="251"/>
      <c r="AR1949" s="251"/>
      <c r="AS1949" s="251"/>
      <c r="AT1949" s="251"/>
      <c r="AU1949" s="251"/>
    </row>
    <row r="1950" spans="3:47" ht="12.95" customHeight="1" x14ac:dyDescent="0.2">
      <c r="C1950" s="207"/>
      <c r="D1950" s="207"/>
      <c r="AA1950" s="251"/>
      <c r="AB1950" s="251"/>
      <c r="AC1950" s="251"/>
      <c r="AD1950" s="251"/>
      <c r="AE1950" s="251"/>
      <c r="AF1950" s="288"/>
      <c r="AG1950" s="289"/>
      <c r="AN1950" s="251"/>
      <c r="AO1950" s="251"/>
      <c r="AP1950" s="251"/>
      <c r="AQ1950" s="251"/>
      <c r="AR1950" s="251"/>
      <c r="AS1950" s="251"/>
      <c r="AT1950" s="251"/>
      <c r="AU1950" s="251"/>
    </row>
    <row r="1951" spans="3:47" ht="12.95" customHeight="1" x14ac:dyDescent="0.2">
      <c r="C1951" s="207"/>
      <c r="D1951" s="207"/>
      <c r="AA1951" s="251"/>
      <c r="AB1951" s="251"/>
      <c r="AC1951" s="251"/>
      <c r="AD1951" s="251"/>
      <c r="AE1951" s="251"/>
      <c r="AF1951" s="288"/>
      <c r="AG1951" s="289"/>
      <c r="AN1951" s="251"/>
      <c r="AO1951" s="251"/>
      <c r="AP1951" s="251"/>
      <c r="AQ1951" s="251"/>
      <c r="AR1951" s="251"/>
      <c r="AS1951" s="251"/>
      <c r="AT1951" s="251"/>
      <c r="AU1951" s="251"/>
    </row>
    <row r="1952" spans="3:47" ht="12.95" customHeight="1" x14ac:dyDescent="0.2">
      <c r="C1952" s="207"/>
      <c r="D1952" s="207"/>
      <c r="AA1952" s="251"/>
      <c r="AB1952" s="251"/>
      <c r="AC1952" s="251"/>
      <c r="AD1952" s="251"/>
      <c r="AE1952" s="251"/>
      <c r="AF1952" s="288"/>
      <c r="AG1952" s="289"/>
      <c r="AN1952" s="251"/>
      <c r="AO1952" s="251"/>
      <c r="AP1952" s="251"/>
      <c r="AQ1952" s="251"/>
      <c r="AR1952" s="251"/>
      <c r="AS1952" s="251"/>
      <c r="AT1952" s="251"/>
      <c r="AU1952" s="251"/>
    </row>
    <row r="1953" spans="3:47" ht="12.95" customHeight="1" x14ac:dyDescent="0.2">
      <c r="C1953" s="207"/>
      <c r="D1953" s="207"/>
      <c r="AA1953" s="251"/>
      <c r="AB1953" s="251"/>
      <c r="AC1953" s="251"/>
      <c r="AD1953" s="251"/>
      <c r="AE1953" s="251"/>
      <c r="AF1953" s="288"/>
      <c r="AG1953" s="289"/>
      <c r="AN1953" s="251"/>
      <c r="AO1953" s="251"/>
      <c r="AP1953" s="251"/>
      <c r="AQ1953" s="251"/>
      <c r="AR1953" s="251"/>
      <c r="AS1953" s="251"/>
      <c r="AT1953" s="251"/>
      <c r="AU1953" s="251"/>
    </row>
    <row r="1954" spans="3:47" ht="12.95" customHeight="1" x14ac:dyDescent="0.2">
      <c r="C1954" s="207"/>
      <c r="D1954" s="207"/>
      <c r="AA1954" s="251"/>
      <c r="AB1954" s="251"/>
      <c r="AC1954" s="251"/>
      <c r="AD1954" s="251"/>
      <c r="AE1954" s="251"/>
      <c r="AF1954" s="288"/>
      <c r="AG1954" s="289"/>
      <c r="AN1954" s="251"/>
      <c r="AO1954" s="251"/>
      <c r="AP1954" s="251"/>
      <c r="AQ1954" s="251"/>
      <c r="AR1954" s="251"/>
      <c r="AS1954" s="251"/>
      <c r="AT1954" s="251"/>
      <c r="AU1954" s="251"/>
    </row>
    <row r="1955" spans="3:47" ht="12.95" customHeight="1" x14ac:dyDescent="0.2">
      <c r="C1955" s="207"/>
      <c r="D1955" s="207"/>
      <c r="AA1955" s="251"/>
      <c r="AB1955" s="251"/>
      <c r="AC1955" s="251"/>
      <c r="AD1955" s="251"/>
      <c r="AE1955" s="251"/>
      <c r="AF1955" s="288"/>
      <c r="AG1955" s="289"/>
      <c r="AN1955" s="251"/>
      <c r="AO1955" s="251"/>
      <c r="AP1955" s="251"/>
      <c r="AQ1955" s="251"/>
      <c r="AR1955" s="251"/>
      <c r="AS1955" s="251"/>
      <c r="AT1955" s="251"/>
      <c r="AU1955" s="251"/>
    </row>
    <row r="1956" spans="3:47" ht="12.95" customHeight="1" x14ac:dyDescent="0.2">
      <c r="C1956" s="207"/>
      <c r="D1956" s="207"/>
      <c r="AA1956" s="251"/>
      <c r="AB1956" s="251"/>
      <c r="AC1956" s="251"/>
      <c r="AD1956" s="251"/>
      <c r="AE1956" s="251"/>
      <c r="AF1956" s="288"/>
      <c r="AG1956" s="289"/>
      <c r="AN1956" s="251"/>
      <c r="AO1956" s="251"/>
      <c r="AP1956" s="251"/>
      <c r="AQ1956" s="251"/>
      <c r="AR1956" s="251"/>
      <c r="AS1956" s="251"/>
      <c r="AT1956" s="251"/>
      <c r="AU1956" s="251"/>
    </row>
    <row r="1957" spans="3:47" ht="12.95" customHeight="1" x14ac:dyDescent="0.2">
      <c r="C1957" s="207"/>
      <c r="D1957" s="207"/>
      <c r="AA1957" s="251"/>
      <c r="AB1957" s="251"/>
      <c r="AC1957" s="251"/>
      <c r="AD1957" s="251"/>
      <c r="AE1957" s="251"/>
      <c r="AF1957" s="288"/>
      <c r="AG1957" s="289"/>
      <c r="AN1957" s="251"/>
      <c r="AO1957" s="251"/>
      <c r="AP1957" s="251"/>
      <c r="AQ1957" s="251"/>
      <c r="AR1957" s="251"/>
      <c r="AS1957" s="251"/>
      <c r="AT1957" s="251"/>
      <c r="AU1957" s="251"/>
    </row>
    <row r="1958" spans="3:47" ht="12.95" customHeight="1" x14ac:dyDescent="0.2">
      <c r="C1958" s="207"/>
      <c r="D1958" s="207"/>
      <c r="AA1958" s="251"/>
      <c r="AB1958" s="251"/>
      <c r="AC1958" s="251"/>
      <c r="AD1958" s="251"/>
      <c r="AE1958" s="251"/>
      <c r="AF1958" s="288"/>
      <c r="AG1958" s="289"/>
      <c r="AN1958" s="251"/>
      <c r="AO1958" s="251"/>
      <c r="AP1958" s="251"/>
      <c r="AQ1958" s="251"/>
      <c r="AR1958" s="251"/>
      <c r="AS1958" s="251"/>
      <c r="AT1958" s="251"/>
      <c r="AU1958" s="251"/>
    </row>
    <row r="1959" spans="3:47" ht="12.95" customHeight="1" x14ac:dyDescent="0.2">
      <c r="C1959" s="207"/>
      <c r="D1959" s="207"/>
      <c r="AA1959" s="251"/>
      <c r="AB1959" s="251"/>
      <c r="AC1959" s="251"/>
      <c r="AD1959" s="251"/>
      <c r="AE1959" s="251"/>
      <c r="AF1959" s="288"/>
      <c r="AG1959" s="289"/>
      <c r="AN1959" s="251"/>
      <c r="AO1959" s="251"/>
      <c r="AP1959" s="251"/>
      <c r="AQ1959" s="251"/>
      <c r="AR1959" s="251"/>
      <c r="AS1959" s="251"/>
      <c r="AT1959" s="251"/>
      <c r="AU1959" s="251"/>
    </row>
    <row r="1960" spans="3:47" ht="12.95" customHeight="1" x14ac:dyDescent="0.2">
      <c r="C1960" s="207"/>
      <c r="D1960" s="207"/>
      <c r="AA1960" s="251"/>
      <c r="AB1960" s="251"/>
      <c r="AC1960" s="251"/>
      <c r="AD1960" s="251"/>
      <c r="AE1960" s="251"/>
      <c r="AF1960" s="288"/>
      <c r="AG1960" s="289"/>
      <c r="AN1960" s="251"/>
      <c r="AO1960" s="251"/>
      <c r="AP1960" s="251"/>
      <c r="AQ1960" s="251"/>
      <c r="AR1960" s="251"/>
      <c r="AS1960" s="251"/>
      <c r="AT1960" s="251"/>
      <c r="AU1960" s="251"/>
    </row>
    <row r="1961" spans="3:47" ht="12.95" customHeight="1" x14ac:dyDescent="0.2">
      <c r="C1961" s="207"/>
      <c r="D1961" s="207"/>
      <c r="AA1961" s="251"/>
      <c r="AB1961" s="251"/>
      <c r="AC1961" s="251"/>
      <c r="AD1961" s="251"/>
      <c r="AE1961" s="251"/>
      <c r="AF1961" s="288"/>
      <c r="AG1961" s="289"/>
      <c r="AN1961" s="251"/>
      <c r="AO1961" s="251"/>
      <c r="AP1961" s="251"/>
      <c r="AQ1961" s="251"/>
      <c r="AR1961" s="251"/>
      <c r="AS1961" s="251"/>
      <c r="AT1961" s="251"/>
      <c r="AU1961" s="251"/>
    </row>
    <row r="1962" spans="3:47" ht="12.95" customHeight="1" x14ac:dyDescent="0.2">
      <c r="C1962" s="207"/>
      <c r="D1962" s="207"/>
      <c r="AA1962" s="251"/>
      <c r="AB1962" s="251"/>
      <c r="AC1962" s="251"/>
      <c r="AD1962" s="251"/>
      <c r="AE1962" s="251"/>
      <c r="AF1962" s="288"/>
      <c r="AG1962" s="289"/>
      <c r="AN1962" s="251"/>
      <c r="AO1962" s="251"/>
      <c r="AP1962" s="251"/>
      <c r="AQ1962" s="251"/>
      <c r="AR1962" s="251"/>
      <c r="AS1962" s="251"/>
      <c r="AT1962" s="251"/>
      <c r="AU1962" s="251"/>
    </row>
    <row r="1963" spans="3:47" ht="12.95" customHeight="1" x14ac:dyDescent="0.2">
      <c r="C1963" s="207"/>
      <c r="D1963" s="207"/>
      <c r="AA1963" s="251"/>
      <c r="AB1963" s="251"/>
      <c r="AC1963" s="251"/>
      <c r="AD1963" s="251"/>
      <c r="AE1963" s="251"/>
      <c r="AF1963" s="288"/>
      <c r="AG1963" s="289"/>
      <c r="AN1963" s="251"/>
      <c r="AO1963" s="251"/>
      <c r="AP1963" s="251"/>
      <c r="AQ1963" s="251"/>
      <c r="AR1963" s="251"/>
      <c r="AS1963" s="251"/>
      <c r="AT1963" s="251"/>
      <c r="AU1963" s="251"/>
    </row>
    <row r="1964" spans="3:47" ht="12.95" customHeight="1" x14ac:dyDescent="0.2">
      <c r="C1964" s="207"/>
      <c r="D1964" s="207"/>
      <c r="AA1964" s="251"/>
      <c r="AB1964" s="251"/>
      <c r="AC1964" s="251"/>
      <c r="AD1964" s="251"/>
      <c r="AE1964" s="251"/>
      <c r="AF1964" s="288"/>
      <c r="AG1964" s="289"/>
      <c r="AN1964" s="251"/>
      <c r="AO1964" s="251"/>
      <c r="AP1964" s="251"/>
      <c r="AQ1964" s="251"/>
      <c r="AR1964" s="251"/>
      <c r="AS1964" s="251"/>
      <c r="AT1964" s="251"/>
      <c r="AU1964" s="251"/>
    </row>
    <row r="1965" spans="3:47" ht="12.95" customHeight="1" x14ac:dyDescent="0.2">
      <c r="C1965" s="207"/>
      <c r="D1965" s="207"/>
      <c r="AA1965" s="251"/>
      <c r="AB1965" s="251"/>
      <c r="AC1965" s="251"/>
      <c r="AD1965" s="251"/>
      <c r="AE1965" s="251"/>
      <c r="AF1965" s="288"/>
      <c r="AG1965" s="289"/>
      <c r="AN1965" s="251"/>
      <c r="AO1965" s="251"/>
      <c r="AP1965" s="251"/>
      <c r="AQ1965" s="251"/>
      <c r="AR1965" s="251"/>
      <c r="AS1965" s="251"/>
      <c r="AT1965" s="251"/>
      <c r="AU1965" s="251"/>
    </row>
    <row r="1966" spans="3:47" ht="12.95" customHeight="1" x14ac:dyDescent="0.2">
      <c r="C1966" s="207"/>
      <c r="D1966" s="207"/>
      <c r="AA1966" s="251"/>
      <c r="AB1966" s="251"/>
      <c r="AC1966" s="251"/>
      <c r="AD1966" s="251"/>
      <c r="AE1966" s="251"/>
      <c r="AF1966" s="288"/>
      <c r="AG1966" s="289"/>
      <c r="AN1966" s="251"/>
      <c r="AO1966" s="251"/>
      <c r="AP1966" s="251"/>
      <c r="AQ1966" s="251"/>
      <c r="AR1966" s="251"/>
      <c r="AS1966" s="251"/>
      <c r="AT1966" s="251"/>
      <c r="AU1966" s="251"/>
    </row>
    <row r="1967" spans="3:47" ht="12.95" customHeight="1" x14ac:dyDescent="0.2">
      <c r="C1967" s="207"/>
      <c r="D1967" s="207"/>
      <c r="AA1967" s="251"/>
      <c r="AB1967" s="251"/>
      <c r="AC1967" s="251"/>
      <c r="AD1967" s="251"/>
      <c r="AE1967" s="251"/>
      <c r="AF1967" s="288"/>
      <c r="AG1967" s="289"/>
      <c r="AN1967" s="251"/>
      <c r="AO1967" s="251"/>
      <c r="AP1967" s="251"/>
      <c r="AQ1967" s="251"/>
      <c r="AR1967" s="251"/>
      <c r="AS1967" s="251"/>
      <c r="AT1967" s="251"/>
      <c r="AU1967" s="251"/>
    </row>
    <row r="1968" spans="3:47" ht="12.95" customHeight="1" x14ac:dyDescent="0.2">
      <c r="C1968" s="207"/>
      <c r="D1968" s="207"/>
      <c r="AA1968" s="251"/>
      <c r="AB1968" s="251"/>
      <c r="AC1968" s="251"/>
      <c r="AD1968" s="251"/>
      <c r="AE1968" s="251"/>
      <c r="AF1968" s="288"/>
      <c r="AG1968" s="289"/>
      <c r="AN1968" s="251"/>
      <c r="AO1968" s="251"/>
      <c r="AP1968" s="251"/>
      <c r="AQ1968" s="251"/>
      <c r="AR1968" s="251"/>
      <c r="AS1968" s="251"/>
      <c r="AT1968" s="251"/>
      <c r="AU1968" s="251"/>
    </row>
    <row r="1969" spans="3:47" ht="12.95" customHeight="1" x14ac:dyDescent="0.2">
      <c r="C1969" s="207"/>
      <c r="D1969" s="207"/>
      <c r="AA1969" s="251"/>
      <c r="AB1969" s="251"/>
      <c r="AC1969" s="251"/>
      <c r="AD1969" s="251"/>
      <c r="AE1969" s="251"/>
      <c r="AF1969" s="288"/>
      <c r="AG1969" s="289"/>
      <c r="AN1969" s="251"/>
      <c r="AO1969" s="251"/>
      <c r="AP1969" s="251"/>
      <c r="AQ1969" s="251"/>
      <c r="AR1969" s="251"/>
      <c r="AS1969" s="251"/>
      <c r="AT1969" s="251"/>
      <c r="AU1969" s="251"/>
    </row>
    <row r="1970" spans="3:47" ht="12.95" customHeight="1" x14ac:dyDescent="0.2">
      <c r="C1970" s="207"/>
      <c r="D1970" s="207"/>
      <c r="AA1970" s="251"/>
      <c r="AB1970" s="251"/>
      <c r="AC1970" s="251"/>
      <c r="AD1970" s="251"/>
      <c r="AE1970" s="251"/>
      <c r="AF1970" s="288"/>
      <c r="AG1970" s="289"/>
      <c r="AN1970" s="251"/>
      <c r="AO1970" s="251"/>
      <c r="AP1970" s="251"/>
      <c r="AQ1970" s="251"/>
      <c r="AR1970" s="251"/>
      <c r="AS1970" s="251"/>
      <c r="AT1970" s="251"/>
      <c r="AU1970" s="251"/>
    </row>
    <row r="1971" spans="3:47" ht="12.95" customHeight="1" x14ac:dyDescent="0.2">
      <c r="C1971" s="207"/>
      <c r="D1971" s="207"/>
      <c r="AA1971" s="251"/>
      <c r="AB1971" s="251"/>
      <c r="AC1971" s="251"/>
      <c r="AD1971" s="251"/>
      <c r="AE1971" s="251"/>
      <c r="AF1971" s="288"/>
      <c r="AG1971" s="289"/>
      <c r="AN1971" s="251"/>
      <c r="AO1971" s="251"/>
      <c r="AP1971" s="251"/>
      <c r="AQ1971" s="251"/>
      <c r="AR1971" s="251"/>
      <c r="AS1971" s="251"/>
      <c r="AT1971" s="251"/>
      <c r="AU1971" s="251"/>
    </row>
    <row r="1972" spans="3:47" ht="12.95" customHeight="1" x14ac:dyDescent="0.2">
      <c r="C1972" s="207"/>
      <c r="D1972" s="207"/>
      <c r="AA1972" s="251"/>
      <c r="AB1972" s="251"/>
      <c r="AC1972" s="251"/>
      <c r="AD1972" s="251"/>
      <c r="AE1972" s="251"/>
      <c r="AF1972" s="288"/>
      <c r="AG1972" s="289"/>
      <c r="AN1972" s="251"/>
      <c r="AO1972" s="251"/>
      <c r="AP1972" s="251"/>
      <c r="AQ1972" s="251"/>
      <c r="AR1972" s="251"/>
      <c r="AS1972" s="251"/>
      <c r="AT1972" s="251"/>
      <c r="AU1972" s="251"/>
    </row>
    <row r="1973" spans="3:47" ht="12.95" customHeight="1" x14ac:dyDescent="0.2">
      <c r="C1973" s="207"/>
      <c r="D1973" s="207"/>
      <c r="AA1973" s="251"/>
      <c r="AB1973" s="251"/>
      <c r="AC1973" s="251"/>
      <c r="AD1973" s="251"/>
      <c r="AE1973" s="251"/>
      <c r="AF1973" s="288"/>
      <c r="AG1973" s="289"/>
      <c r="AN1973" s="251"/>
      <c r="AO1973" s="251"/>
      <c r="AP1973" s="251"/>
      <c r="AQ1973" s="251"/>
      <c r="AR1973" s="251"/>
      <c r="AS1973" s="251"/>
      <c r="AT1973" s="251"/>
      <c r="AU1973" s="251"/>
    </row>
    <row r="1974" spans="3:47" ht="12.95" customHeight="1" x14ac:dyDescent="0.2">
      <c r="C1974" s="207"/>
      <c r="D1974" s="207"/>
      <c r="AA1974" s="251"/>
      <c r="AB1974" s="251"/>
      <c r="AC1974" s="251"/>
      <c r="AD1974" s="251"/>
      <c r="AE1974" s="251"/>
      <c r="AF1974" s="288"/>
      <c r="AG1974" s="289"/>
      <c r="AN1974" s="251"/>
      <c r="AO1974" s="251"/>
      <c r="AP1974" s="251"/>
      <c r="AQ1974" s="251"/>
      <c r="AR1974" s="251"/>
      <c r="AS1974" s="251"/>
      <c r="AT1974" s="251"/>
      <c r="AU1974" s="251"/>
    </row>
    <row r="1975" spans="3:47" ht="12.95" customHeight="1" x14ac:dyDescent="0.2">
      <c r="C1975" s="207"/>
      <c r="D1975" s="207"/>
      <c r="AA1975" s="251"/>
      <c r="AB1975" s="251"/>
      <c r="AC1975" s="251"/>
      <c r="AD1975" s="251"/>
      <c r="AE1975" s="251"/>
      <c r="AF1975" s="288"/>
      <c r="AG1975" s="289"/>
      <c r="AN1975" s="251"/>
      <c r="AO1975" s="251"/>
      <c r="AP1975" s="251"/>
      <c r="AQ1975" s="251"/>
      <c r="AR1975" s="251"/>
      <c r="AS1975" s="251"/>
      <c r="AT1975" s="251"/>
      <c r="AU1975" s="251"/>
    </row>
    <row r="1976" spans="3:47" ht="12.95" customHeight="1" x14ac:dyDescent="0.2">
      <c r="C1976" s="207"/>
      <c r="D1976" s="207"/>
      <c r="AA1976" s="251"/>
      <c r="AB1976" s="251"/>
      <c r="AC1976" s="251"/>
      <c r="AD1976" s="251"/>
      <c r="AE1976" s="251"/>
      <c r="AF1976" s="288"/>
      <c r="AG1976" s="289"/>
      <c r="AN1976" s="251"/>
      <c r="AO1976" s="251"/>
      <c r="AP1976" s="251"/>
      <c r="AQ1976" s="251"/>
      <c r="AR1976" s="251"/>
      <c r="AS1976" s="251"/>
      <c r="AT1976" s="251"/>
      <c r="AU1976" s="251"/>
    </row>
    <row r="1977" spans="3:47" ht="12.95" customHeight="1" x14ac:dyDescent="0.2">
      <c r="C1977" s="207"/>
      <c r="D1977" s="207"/>
      <c r="AA1977" s="251"/>
      <c r="AB1977" s="251"/>
      <c r="AC1977" s="251"/>
      <c r="AD1977" s="251"/>
      <c r="AE1977" s="251"/>
      <c r="AF1977" s="288"/>
      <c r="AG1977" s="289"/>
      <c r="AN1977" s="251"/>
      <c r="AO1977" s="251"/>
      <c r="AP1977" s="251"/>
      <c r="AQ1977" s="251"/>
      <c r="AR1977" s="251"/>
      <c r="AS1977" s="251"/>
      <c r="AT1977" s="251"/>
      <c r="AU1977" s="251"/>
    </row>
    <row r="1978" spans="3:47" ht="12.95" customHeight="1" x14ac:dyDescent="0.2">
      <c r="C1978" s="207"/>
      <c r="D1978" s="207"/>
      <c r="AA1978" s="251"/>
      <c r="AB1978" s="251"/>
      <c r="AC1978" s="251"/>
      <c r="AD1978" s="251"/>
      <c r="AE1978" s="251"/>
      <c r="AF1978" s="288"/>
      <c r="AG1978" s="289"/>
      <c r="AN1978" s="251"/>
      <c r="AO1978" s="251"/>
      <c r="AP1978" s="251"/>
      <c r="AQ1978" s="251"/>
      <c r="AR1978" s="251"/>
      <c r="AS1978" s="251"/>
      <c r="AT1978" s="251"/>
      <c r="AU1978" s="251"/>
    </row>
    <row r="1979" spans="3:47" ht="12.95" customHeight="1" x14ac:dyDescent="0.2">
      <c r="C1979" s="207"/>
      <c r="D1979" s="207"/>
      <c r="AA1979" s="251"/>
      <c r="AB1979" s="251"/>
      <c r="AC1979" s="251"/>
      <c r="AD1979" s="251"/>
      <c r="AE1979" s="251"/>
      <c r="AF1979" s="288"/>
      <c r="AG1979" s="289"/>
      <c r="AN1979" s="251"/>
      <c r="AO1979" s="251"/>
      <c r="AP1979" s="251"/>
      <c r="AQ1979" s="251"/>
      <c r="AR1979" s="251"/>
      <c r="AS1979" s="251"/>
      <c r="AT1979" s="251"/>
      <c r="AU1979" s="251"/>
    </row>
    <row r="1980" spans="3:47" ht="12.95" customHeight="1" x14ac:dyDescent="0.2">
      <c r="C1980" s="207"/>
      <c r="D1980" s="207"/>
      <c r="AA1980" s="251"/>
      <c r="AB1980" s="251"/>
      <c r="AC1980" s="251"/>
      <c r="AD1980" s="251"/>
      <c r="AE1980" s="251"/>
      <c r="AF1980" s="288"/>
      <c r="AG1980" s="289"/>
      <c r="AN1980" s="251"/>
      <c r="AO1980" s="251"/>
      <c r="AP1980" s="251"/>
      <c r="AQ1980" s="251"/>
      <c r="AR1980" s="251"/>
      <c r="AS1980" s="251"/>
      <c r="AT1980" s="251"/>
      <c r="AU1980" s="251"/>
    </row>
    <row r="1981" spans="3:47" ht="12.95" customHeight="1" x14ac:dyDescent="0.2">
      <c r="C1981" s="207"/>
      <c r="D1981" s="207"/>
      <c r="AA1981" s="251"/>
      <c r="AB1981" s="251"/>
      <c r="AC1981" s="251"/>
      <c r="AD1981" s="251"/>
      <c r="AE1981" s="251"/>
      <c r="AF1981" s="288"/>
      <c r="AG1981" s="289"/>
      <c r="AN1981" s="251"/>
      <c r="AO1981" s="251"/>
      <c r="AP1981" s="251"/>
      <c r="AQ1981" s="251"/>
      <c r="AR1981" s="251"/>
      <c r="AS1981" s="251"/>
      <c r="AT1981" s="251"/>
      <c r="AU1981" s="251"/>
    </row>
    <row r="1982" spans="3:47" ht="12.95" customHeight="1" x14ac:dyDescent="0.2">
      <c r="C1982" s="207"/>
      <c r="D1982" s="207"/>
      <c r="AA1982" s="251"/>
      <c r="AB1982" s="251"/>
      <c r="AC1982" s="251"/>
      <c r="AD1982" s="251"/>
      <c r="AE1982" s="251"/>
      <c r="AF1982" s="288"/>
      <c r="AG1982" s="289"/>
      <c r="AN1982" s="251"/>
      <c r="AO1982" s="251"/>
      <c r="AP1982" s="251"/>
      <c r="AQ1982" s="251"/>
      <c r="AR1982" s="251"/>
      <c r="AS1982" s="251"/>
      <c r="AT1982" s="251"/>
      <c r="AU1982" s="251"/>
    </row>
    <row r="1983" spans="3:47" ht="12.95" customHeight="1" x14ac:dyDescent="0.2">
      <c r="C1983" s="207"/>
      <c r="D1983" s="207"/>
      <c r="AA1983" s="251"/>
      <c r="AB1983" s="251"/>
      <c r="AC1983" s="251"/>
      <c r="AD1983" s="251"/>
      <c r="AE1983" s="251"/>
      <c r="AF1983" s="288"/>
      <c r="AG1983" s="289"/>
      <c r="AN1983" s="251"/>
      <c r="AO1983" s="251"/>
      <c r="AP1983" s="251"/>
      <c r="AQ1983" s="251"/>
      <c r="AR1983" s="251"/>
      <c r="AS1983" s="251"/>
      <c r="AT1983" s="251"/>
      <c r="AU1983" s="251"/>
    </row>
    <row r="1984" spans="3:47" ht="12.95" customHeight="1" x14ac:dyDescent="0.2">
      <c r="C1984" s="207"/>
      <c r="D1984" s="207"/>
      <c r="AA1984" s="251"/>
      <c r="AB1984" s="251"/>
      <c r="AC1984" s="251"/>
      <c r="AD1984" s="251"/>
      <c r="AE1984" s="251"/>
      <c r="AF1984" s="288"/>
      <c r="AG1984" s="289"/>
      <c r="AN1984" s="251"/>
      <c r="AO1984" s="251"/>
      <c r="AP1984" s="251"/>
      <c r="AQ1984" s="251"/>
      <c r="AR1984" s="251"/>
      <c r="AS1984" s="251"/>
      <c r="AT1984" s="251"/>
      <c r="AU1984" s="251"/>
    </row>
    <row r="1985" spans="3:47" ht="12.95" customHeight="1" x14ac:dyDescent="0.2">
      <c r="C1985" s="207"/>
      <c r="D1985" s="207"/>
      <c r="AA1985" s="251"/>
      <c r="AB1985" s="251"/>
      <c r="AC1985" s="251"/>
      <c r="AD1985" s="251"/>
      <c r="AE1985" s="251"/>
      <c r="AF1985" s="288"/>
      <c r="AG1985" s="289"/>
      <c r="AN1985" s="251"/>
      <c r="AO1985" s="251"/>
      <c r="AP1985" s="251"/>
      <c r="AQ1985" s="251"/>
      <c r="AR1985" s="251"/>
      <c r="AS1985" s="251"/>
      <c r="AT1985" s="251"/>
      <c r="AU1985" s="251"/>
    </row>
    <row r="1986" spans="3:47" ht="12.95" customHeight="1" x14ac:dyDescent="0.2">
      <c r="C1986" s="207"/>
      <c r="D1986" s="207"/>
      <c r="AA1986" s="251"/>
      <c r="AB1986" s="251"/>
      <c r="AC1986" s="251"/>
      <c r="AD1986" s="251"/>
      <c r="AE1986" s="251"/>
      <c r="AF1986" s="288"/>
      <c r="AG1986" s="289"/>
      <c r="AN1986" s="251"/>
      <c r="AO1986" s="251"/>
      <c r="AP1986" s="251"/>
      <c r="AQ1986" s="251"/>
      <c r="AR1986" s="251"/>
      <c r="AS1986" s="251"/>
      <c r="AT1986" s="251"/>
      <c r="AU1986" s="251"/>
    </row>
    <row r="1987" spans="3:47" ht="12.95" customHeight="1" x14ac:dyDescent="0.2">
      <c r="C1987" s="207"/>
      <c r="D1987" s="207"/>
      <c r="AA1987" s="251"/>
      <c r="AB1987" s="251"/>
      <c r="AC1987" s="251"/>
      <c r="AD1987" s="251"/>
      <c r="AE1987" s="251"/>
      <c r="AF1987" s="288"/>
      <c r="AG1987" s="289"/>
      <c r="AN1987" s="251"/>
      <c r="AO1987" s="251"/>
      <c r="AP1987" s="251"/>
      <c r="AQ1987" s="251"/>
      <c r="AR1987" s="251"/>
      <c r="AS1987" s="251"/>
      <c r="AT1987" s="251"/>
      <c r="AU1987" s="251"/>
    </row>
    <row r="1988" spans="3:47" ht="12.95" customHeight="1" x14ac:dyDescent="0.2">
      <c r="C1988" s="207"/>
      <c r="D1988" s="207"/>
      <c r="AA1988" s="251"/>
      <c r="AB1988" s="251"/>
      <c r="AC1988" s="251"/>
      <c r="AD1988" s="251"/>
      <c r="AE1988" s="251"/>
      <c r="AF1988" s="288"/>
      <c r="AG1988" s="289"/>
      <c r="AN1988" s="251"/>
      <c r="AO1988" s="251"/>
      <c r="AP1988" s="251"/>
      <c r="AQ1988" s="251"/>
      <c r="AR1988" s="251"/>
      <c r="AS1988" s="251"/>
      <c r="AT1988" s="251"/>
      <c r="AU1988" s="251"/>
    </row>
    <row r="1989" spans="3:47" ht="12.95" customHeight="1" x14ac:dyDescent="0.2">
      <c r="C1989" s="207"/>
      <c r="D1989" s="207"/>
      <c r="AA1989" s="251"/>
      <c r="AB1989" s="251"/>
      <c r="AC1989" s="251"/>
      <c r="AD1989" s="251"/>
      <c r="AE1989" s="251"/>
      <c r="AF1989" s="288"/>
      <c r="AG1989" s="289"/>
      <c r="AN1989" s="251"/>
      <c r="AO1989" s="251"/>
      <c r="AP1989" s="251"/>
      <c r="AQ1989" s="251"/>
      <c r="AR1989" s="251"/>
      <c r="AS1989" s="251"/>
      <c r="AT1989" s="251"/>
      <c r="AU1989" s="251"/>
    </row>
    <row r="1990" spans="3:47" ht="12.95" customHeight="1" x14ac:dyDescent="0.2">
      <c r="C1990" s="207"/>
      <c r="D1990" s="207"/>
      <c r="AA1990" s="251"/>
      <c r="AB1990" s="251"/>
      <c r="AC1990" s="251"/>
      <c r="AD1990" s="251"/>
      <c r="AE1990" s="251"/>
      <c r="AF1990" s="288"/>
      <c r="AG1990" s="289"/>
      <c r="AN1990" s="251"/>
      <c r="AO1990" s="251"/>
      <c r="AP1990" s="251"/>
      <c r="AQ1990" s="251"/>
      <c r="AR1990" s="251"/>
      <c r="AS1990" s="251"/>
      <c r="AT1990" s="251"/>
      <c r="AU1990" s="251"/>
    </row>
    <row r="1991" spans="3:47" ht="12.95" customHeight="1" x14ac:dyDescent="0.2">
      <c r="C1991" s="207"/>
      <c r="D1991" s="207"/>
      <c r="AA1991" s="251"/>
      <c r="AB1991" s="251"/>
      <c r="AC1991" s="251"/>
      <c r="AD1991" s="251"/>
      <c r="AE1991" s="251"/>
      <c r="AF1991" s="288"/>
      <c r="AG1991" s="289"/>
      <c r="AN1991" s="251"/>
      <c r="AO1991" s="251"/>
      <c r="AP1991" s="251"/>
      <c r="AQ1991" s="251"/>
      <c r="AR1991" s="251"/>
      <c r="AS1991" s="251"/>
      <c r="AT1991" s="251"/>
      <c r="AU1991" s="251"/>
    </row>
    <row r="1992" spans="3:47" ht="12.95" customHeight="1" x14ac:dyDescent="0.2">
      <c r="C1992" s="207"/>
      <c r="D1992" s="207"/>
      <c r="AA1992" s="251"/>
      <c r="AB1992" s="251"/>
      <c r="AC1992" s="251"/>
      <c r="AD1992" s="251"/>
      <c r="AE1992" s="251"/>
      <c r="AF1992" s="288"/>
      <c r="AG1992" s="289"/>
      <c r="AN1992" s="251"/>
      <c r="AO1992" s="251"/>
      <c r="AP1992" s="251"/>
      <c r="AQ1992" s="251"/>
      <c r="AR1992" s="251"/>
      <c r="AS1992" s="251"/>
      <c r="AT1992" s="251"/>
      <c r="AU1992" s="251"/>
    </row>
    <row r="1993" spans="3:47" ht="12.95" customHeight="1" x14ac:dyDescent="0.2">
      <c r="C1993" s="207"/>
      <c r="D1993" s="207"/>
      <c r="AA1993" s="251"/>
      <c r="AB1993" s="251"/>
      <c r="AC1993" s="251"/>
      <c r="AD1993" s="251"/>
      <c r="AE1993" s="251"/>
      <c r="AF1993" s="288"/>
      <c r="AG1993" s="289"/>
      <c r="AN1993" s="251"/>
      <c r="AO1993" s="251"/>
      <c r="AP1993" s="251"/>
      <c r="AQ1993" s="251"/>
      <c r="AR1993" s="251"/>
      <c r="AS1993" s="251"/>
      <c r="AT1993" s="251"/>
      <c r="AU1993" s="251"/>
    </row>
    <row r="1994" spans="3:47" ht="12.95" customHeight="1" x14ac:dyDescent="0.2">
      <c r="C1994" s="207"/>
      <c r="D1994" s="207"/>
      <c r="AA1994" s="251"/>
      <c r="AB1994" s="251"/>
      <c r="AC1994" s="251"/>
      <c r="AD1994" s="251"/>
      <c r="AE1994" s="251"/>
      <c r="AF1994" s="288"/>
      <c r="AG1994" s="289"/>
      <c r="AN1994" s="251"/>
      <c r="AO1994" s="251"/>
      <c r="AP1994" s="251"/>
      <c r="AQ1994" s="251"/>
      <c r="AR1994" s="251"/>
      <c r="AS1994" s="251"/>
      <c r="AT1994" s="251"/>
      <c r="AU1994" s="251"/>
    </row>
    <row r="1995" spans="3:47" ht="12.95" customHeight="1" x14ac:dyDescent="0.2">
      <c r="C1995" s="207"/>
      <c r="D1995" s="207"/>
      <c r="AA1995" s="251"/>
      <c r="AB1995" s="251"/>
      <c r="AC1995" s="251"/>
      <c r="AD1995" s="251"/>
      <c r="AE1995" s="251"/>
      <c r="AF1995" s="288"/>
      <c r="AG1995" s="289"/>
      <c r="AN1995" s="251"/>
      <c r="AO1995" s="251"/>
      <c r="AP1995" s="251"/>
      <c r="AQ1995" s="251"/>
      <c r="AR1995" s="251"/>
      <c r="AS1995" s="251"/>
      <c r="AT1995" s="251"/>
      <c r="AU1995" s="251"/>
    </row>
    <row r="1996" spans="3:47" ht="12.95" customHeight="1" x14ac:dyDescent="0.2">
      <c r="C1996" s="207"/>
      <c r="D1996" s="207"/>
      <c r="AA1996" s="251"/>
      <c r="AB1996" s="251"/>
      <c r="AC1996" s="251"/>
      <c r="AD1996" s="251"/>
      <c r="AE1996" s="251"/>
      <c r="AF1996" s="288"/>
      <c r="AG1996" s="289"/>
      <c r="AN1996" s="251"/>
      <c r="AO1996" s="251"/>
      <c r="AP1996" s="251"/>
      <c r="AQ1996" s="251"/>
      <c r="AR1996" s="251"/>
      <c r="AS1996" s="251"/>
      <c r="AT1996" s="251"/>
      <c r="AU1996" s="251"/>
    </row>
    <row r="1997" spans="3:47" ht="12.95" customHeight="1" x14ac:dyDescent="0.2">
      <c r="C1997" s="207"/>
      <c r="D1997" s="207"/>
      <c r="AA1997" s="251"/>
      <c r="AB1997" s="251"/>
      <c r="AC1997" s="251"/>
      <c r="AD1997" s="251"/>
      <c r="AE1997" s="251"/>
      <c r="AF1997" s="288"/>
      <c r="AG1997" s="289"/>
      <c r="AN1997" s="251"/>
      <c r="AO1997" s="251"/>
      <c r="AP1997" s="251"/>
      <c r="AQ1997" s="251"/>
      <c r="AR1997" s="251"/>
      <c r="AS1997" s="251"/>
      <c r="AT1997" s="251"/>
      <c r="AU1997" s="251"/>
    </row>
    <row r="1998" spans="3:47" ht="12.95" customHeight="1" x14ac:dyDescent="0.2">
      <c r="C1998" s="207"/>
      <c r="D1998" s="207"/>
      <c r="AA1998" s="251"/>
      <c r="AB1998" s="251"/>
      <c r="AC1998" s="251"/>
      <c r="AD1998" s="251"/>
      <c r="AE1998" s="251"/>
      <c r="AF1998" s="288"/>
      <c r="AG1998" s="289"/>
      <c r="AN1998" s="251"/>
      <c r="AO1998" s="251"/>
      <c r="AP1998" s="251"/>
      <c r="AQ1998" s="251"/>
      <c r="AR1998" s="251"/>
      <c r="AS1998" s="251"/>
      <c r="AT1998" s="251"/>
      <c r="AU1998" s="251"/>
    </row>
    <row r="1999" spans="3:47" ht="12.95" customHeight="1" x14ac:dyDescent="0.2">
      <c r="C1999" s="207"/>
      <c r="D1999" s="207"/>
      <c r="AA1999" s="251"/>
      <c r="AB1999" s="251"/>
      <c r="AC1999" s="251"/>
      <c r="AD1999" s="251"/>
      <c r="AE1999" s="251"/>
      <c r="AF1999" s="288"/>
      <c r="AG1999" s="289"/>
      <c r="AN1999" s="251"/>
      <c r="AO1999" s="251"/>
      <c r="AP1999" s="251"/>
      <c r="AQ1999" s="251"/>
      <c r="AR1999" s="251"/>
      <c r="AS1999" s="251"/>
      <c r="AT1999" s="251"/>
      <c r="AU1999" s="251"/>
    </row>
    <row r="2000" spans="3:47" ht="12.95" customHeight="1" x14ac:dyDescent="0.2">
      <c r="C2000" s="207"/>
      <c r="D2000" s="207"/>
      <c r="AA2000" s="251"/>
      <c r="AB2000" s="251"/>
      <c r="AC2000" s="251"/>
      <c r="AD2000" s="251"/>
      <c r="AE2000" s="251"/>
      <c r="AF2000" s="288"/>
      <c r="AG2000" s="289"/>
      <c r="AN2000" s="251"/>
      <c r="AO2000" s="251"/>
      <c r="AP2000" s="251"/>
      <c r="AQ2000" s="251"/>
      <c r="AR2000" s="251"/>
      <c r="AS2000" s="251"/>
      <c r="AT2000" s="251"/>
      <c r="AU2000" s="251"/>
    </row>
    <row r="2001" spans="3:47" ht="12.95" customHeight="1" x14ac:dyDescent="0.2">
      <c r="C2001" s="207"/>
      <c r="D2001" s="207"/>
      <c r="AA2001" s="251"/>
      <c r="AB2001" s="251"/>
      <c r="AC2001" s="251"/>
      <c r="AD2001" s="251"/>
      <c r="AE2001" s="251"/>
      <c r="AF2001" s="288"/>
      <c r="AG2001" s="289"/>
      <c r="AN2001" s="251"/>
      <c r="AO2001" s="251"/>
      <c r="AP2001" s="251"/>
      <c r="AQ2001" s="251"/>
      <c r="AR2001" s="251"/>
      <c r="AS2001" s="251"/>
      <c r="AT2001" s="251"/>
      <c r="AU2001" s="251"/>
    </row>
    <row r="2002" spans="3:47" ht="12.95" customHeight="1" x14ac:dyDescent="0.2">
      <c r="C2002" s="207"/>
      <c r="D2002" s="207"/>
      <c r="AA2002" s="251"/>
      <c r="AB2002" s="251"/>
      <c r="AC2002" s="251"/>
      <c r="AD2002" s="251"/>
      <c r="AE2002" s="251"/>
      <c r="AF2002" s="288"/>
      <c r="AG2002" s="289"/>
      <c r="AN2002" s="251"/>
      <c r="AO2002" s="251"/>
      <c r="AP2002" s="251"/>
      <c r="AQ2002" s="251"/>
      <c r="AR2002" s="251"/>
      <c r="AS2002" s="251"/>
      <c r="AT2002" s="251"/>
      <c r="AU2002" s="251"/>
    </row>
    <row r="2003" spans="3:47" ht="12.95" customHeight="1" x14ac:dyDescent="0.2">
      <c r="C2003" s="207"/>
      <c r="D2003" s="207"/>
      <c r="AA2003" s="251"/>
      <c r="AB2003" s="251"/>
      <c r="AC2003" s="251"/>
      <c r="AD2003" s="251"/>
      <c r="AE2003" s="251"/>
      <c r="AF2003" s="288"/>
      <c r="AG2003" s="289"/>
      <c r="AN2003" s="251"/>
      <c r="AO2003" s="251"/>
      <c r="AP2003" s="251"/>
      <c r="AQ2003" s="251"/>
      <c r="AR2003" s="251"/>
      <c r="AS2003" s="251"/>
      <c r="AT2003" s="251"/>
      <c r="AU2003" s="251"/>
    </row>
    <row r="2004" spans="3:47" ht="12.95" customHeight="1" x14ac:dyDescent="0.2">
      <c r="C2004" s="207"/>
      <c r="D2004" s="207"/>
      <c r="AA2004" s="251"/>
      <c r="AB2004" s="251"/>
      <c r="AC2004" s="251"/>
      <c r="AD2004" s="251"/>
      <c r="AE2004" s="251"/>
      <c r="AF2004" s="288"/>
      <c r="AG2004" s="289"/>
      <c r="AN2004" s="251"/>
      <c r="AO2004" s="251"/>
      <c r="AP2004" s="251"/>
      <c r="AQ2004" s="251"/>
      <c r="AR2004" s="251"/>
      <c r="AS2004" s="251"/>
      <c r="AT2004" s="251"/>
      <c r="AU2004" s="251"/>
    </row>
    <row r="2005" spans="3:47" ht="12.95" customHeight="1" x14ac:dyDescent="0.2">
      <c r="C2005" s="207"/>
      <c r="D2005" s="207"/>
      <c r="AA2005" s="251"/>
      <c r="AB2005" s="251"/>
      <c r="AC2005" s="251"/>
      <c r="AD2005" s="251"/>
      <c r="AE2005" s="251"/>
      <c r="AF2005" s="288"/>
      <c r="AG2005" s="289"/>
      <c r="AN2005" s="251"/>
      <c r="AO2005" s="251"/>
      <c r="AP2005" s="251"/>
      <c r="AQ2005" s="251"/>
      <c r="AR2005" s="251"/>
      <c r="AS2005" s="251"/>
      <c r="AT2005" s="251"/>
      <c r="AU2005" s="251"/>
    </row>
    <row r="2006" spans="3:47" ht="12.95" customHeight="1" x14ac:dyDescent="0.2">
      <c r="C2006" s="207"/>
      <c r="D2006" s="207"/>
      <c r="AA2006" s="251"/>
      <c r="AB2006" s="251"/>
      <c r="AC2006" s="251"/>
      <c r="AD2006" s="251"/>
      <c r="AE2006" s="251"/>
      <c r="AF2006" s="288"/>
      <c r="AG2006" s="289"/>
      <c r="AN2006" s="251"/>
      <c r="AO2006" s="251"/>
      <c r="AP2006" s="251"/>
      <c r="AQ2006" s="251"/>
      <c r="AR2006" s="251"/>
      <c r="AS2006" s="251"/>
      <c r="AT2006" s="251"/>
      <c r="AU2006" s="251"/>
    </row>
    <row r="2007" spans="3:47" ht="12.95" customHeight="1" x14ac:dyDescent="0.2">
      <c r="C2007" s="207"/>
      <c r="D2007" s="207"/>
      <c r="AA2007" s="251"/>
      <c r="AB2007" s="251"/>
      <c r="AC2007" s="251"/>
      <c r="AD2007" s="251"/>
      <c r="AE2007" s="251"/>
      <c r="AF2007" s="288"/>
      <c r="AG2007" s="289"/>
      <c r="AN2007" s="251"/>
      <c r="AO2007" s="251"/>
      <c r="AP2007" s="251"/>
      <c r="AQ2007" s="251"/>
      <c r="AR2007" s="251"/>
      <c r="AS2007" s="251"/>
      <c r="AT2007" s="251"/>
      <c r="AU2007" s="251"/>
    </row>
    <row r="2008" spans="3:47" ht="12.95" customHeight="1" x14ac:dyDescent="0.2">
      <c r="C2008" s="207"/>
      <c r="D2008" s="207"/>
      <c r="AA2008" s="251"/>
      <c r="AB2008" s="251"/>
      <c r="AC2008" s="251"/>
      <c r="AD2008" s="251"/>
      <c r="AE2008" s="251"/>
      <c r="AF2008" s="288"/>
      <c r="AG2008" s="289"/>
      <c r="AN2008" s="251"/>
      <c r="AO2008" s="251"/>
      <c r="AP2008" s="251"/>
      <c r="AQ2008" s="251"/>
      <c r="AR2008" s="251"/>
      <c r="AS2008" s="251"/>
      <c r="AT2008" s="251"/>
      <c r="AU2008" s="251"/>
    </row>
    <row r="2009" spans="3:47" ht="12.95" customHeight="1" x14ac:dyDescent="0.2">
      <c r="C2009" s="207"/>
      <c r="D2009" s="207"/>
      <c r="AA2009" s="251"/>
      <c r="AB2009" s="251"/>
      <c r="AC2009" s="251"/>
      <c r="AD2009" s="251"/>
      <c r="AE2009" s="251"/>
      <c r="AF2009" s="288"/>
      <c r="AG2009" s="289"/>
      <c r="AN2009" s="251"/>
      <c r="AO2009" s="251"/>
      <c r="AP2009" s="251"/>
      <c r="AQ2009" s="251"/>
      <c r="AR2009" s="251"/>
      <c r="AS2009" s="251"/>
      <c r="AT2009" s="251"/>
      <c r="AU2009" s="251"/>
    </row>
    <row r="2010" spans="3:47" ht="12.95" customHeight="1" x14ac:dyDescent="0.2">
      <c r="C2010" s="207"/>
      <c r="D2010" s="207"/>
      <c r="AA2010" s="251"/>
      <c r="AB2010" s="251"/>
      <c r="AC2010" s="251"/>
      <c r="AD2010" s="251"/>
      <c r="AE2010" s="251"/>
      <c r="AF2010" s="288"/>
      <c r="AG2010" s="289"/>
      <c r="AN2010" s="251"/>
      <c r="AO2010" s="251"/>
      <c r="AP2010" s="251"/>
      <c r="AQ2010" s="251"/>
      <c r="AR2010" s="251"/>
      <c r="AS2010" s="251"/>
      <c r="AT2010" s="251"/>
      <c r="AU2010" s="251"/>
    </row>
    <row r="2011" spans="3:47" ht="12.95" customHeight="1" x14ac:dyDescent="0.2">
      <c r="C2011" s="207"/>
      <c r="D2011" s="207"/>
      <c r="AA2011" s="251"/>
      <c r="AB2011" s="251"/>
      <c r="AC2011" s="251"/>
      <c r="AD2011" s="251"/>
      <c r="AE2011" s="251"/>
      <c r="AF2011" s="288"/>
      <c r="AG2011" s="289"/>
      <c r="AN2011" s="251"/>
      <c r="AO2011" s="251"/>
      <c r="AP2011" s="251"/>
      <c r="AQ2011" s="251"/>
      <c r="AR2011" s="251"/>
      <c r="AS2011" s="251"/>
      <c r="AT2011" s="251"/>
      <c r="AU2011" s="251"/>
    </row>
    <row r="2012" spans="3:47" ht="12.95" customHeight="1" x14ac:dyDescent="0.2">
      <c r="C2012" s="207"/>
      <c r="D2012" s="207"/>
      <c r="AA2012" s="251"/>
      <c r="AB2012" s="251"/>
      <c r="AC2012" s="251"/>
      <c r="AD2012" s="251"/>
      <c r="AE2012" s="251"/>
      <c r="AF2012" s="288"/>
      <c r="AG2012" s="289"/>
      <c r="AN2012" s="251"/>
      <c r="AO2012" s="251"/>
      <c r="AP2012" s="251"/>
      <c r="AQ2012" s="251"/>
      <c r="AR2012" s="251"/>
      <c r="AS2012" s="251"/>
      <c r="AT2012" s="251"/>
      <c r="AU2012" s="251"/>
    </row>
    <row r="2013" spans="3:47" ht="12.95" customHeight="1" x14ac:dyDescent="0.2">
      <c r="C2013" s="207"/>
      <c r="D2013" s="207"/>
      <c r="AA2013" s="251"/>
      <c r="AB2013" s="251"/>
      <c r="AC2013" s="251"/>
      <c r="AD2013" s="251"/>
      <c r="AE2013" s="251"/>
      <c r="AF2013" s="288"/>
      <c r="AG2013" s="289"/>
      <c r="AN2013" s="251"/>
      <c r="AO2013" s="251"/>
      <c r="AP2013" s="251"/>
      <c r="AQ2013" s="251"/>
      <c r="AR2013" s="251"/>
      <c r="AS2013" s="251"/>
      <c r="AT2013" s="251"/>
      <c r="AU2013" s="251"/>
    </row>
    <row r="2014" spans="3:47" ht="12.95" customHeight="1" x14ac:dyDescent="0.2">
      <c r="C2014" s="207"/>
      <c r="D2014" s="207"/>
      <c r="AA2014" s="251"/>
      <c r="AB2014" s="251"/>
      <c r="AC2014" s="251"/>
      <c r="AD2014" s="251"/>
      <c r="AE2014" s="251"/>
      <c r="AF2014" s="288"/>
      <c r="AG2014" s="289"/>
      <c r="AN2014" s="251"/>
      <c r="AO2014" s="251"/>
      <c r="AP2014" s="251"/>
      <c r="AQ2014" s="251"/>
      <c r="AR2014" s="251"/>
      <c r="AS2014" s="251"/>
      <c r="AT2014" s="251"/>
      <c r="AU2014" s="251"/>
    </row>
    <row r="2015" spans="3:47" ht="12.95" customHeight="1" x14ac:dyDescent="0.2">
      <c r="C2015" s="207"/>
      <c r="D2015" s="207"/>
      <c r="AA2015" s="251"/>
      <c r="AB2015" s="251"/>
      <c r="AC2015" s="251"/>
      <c r="AD2015" s="251"/>
      <c r="AE2015" s="251"/>
      <c r="AF2015" s="288"/>
      <c r="AG2015" s="289"/>
      <c r="AN2015" s="251"/>
      <c r="AO2015" s="251"/>
      <c r="AP2015" s="251"/>
      <c r="AQ2015" s="251"/>
      <c r="AR2015" s="251"/>
      <c r="AS2015" s="251"/>
      <c r="AT2015" s="251"/>
      <c r="AU2015" s="251"/>
    </row>
    <row r="2016" spans="3:47" ht="12.95" customHeight="1" x14ac:dyDescent="0.2">
      <c r="C2016" s="207"/>
      <c r="D2016" s="207"/>
      <c r="AA2016" s="251"/>
      <c r="AB2016" s="251"/>
      <c r="AC2016" s="251"/>
      <c r="AD2016" s="251"/>
      <c r="AE2016" s="251"/>
      <c r="AF2016" s="288"/>
      <c r="AG2016" s="289"/>
      <c r="AN2016" s="251"/>
      <c r="AO2016" s="251"/>
      <c r="AP2016" s="251"/>
      <c r="AQ2016" s="251"/>
      <c r="AR2016" s="251"/>
      <c r="AS2016" s="251"/>
      <c r="AT2016" s="251"/>
      <c r="AU2016" s="251"/>
    </row>
    <row r="2017" spans="3:47" ht="12.95" customHeight="1" x14ac:dyDescent="0.2">
      <c r="C2017" s="207"/>
      <c r="D2017" s="207"/>
      <c r="AA2017" s="251"/>
      <c r="AB2017" s="251"/>
      <c r="AC2017" s="251"/>
      <c r="AD2017" s="251"/>
      <c r="AE2017" s="251"/>
      <c r="AF2017" s="288"/>
      <c r="AG2017" s="289"/>
      <c r="AN2017" s="251"/>
      <c r="AO2017" s="251"/>
      <c r="AP2017" s="251"/>
      <c r="AQ2017" s="251"/>
      <c r="AR2017" s="251"/>
      <c r="AS2017" s="251"/>
      <c r="AT2017" s="251"/>
      <c r="AU2017" s="251"/>
    </row>
    <row r="2018" spans="3:47" ht="12.95" customHeight="1" x14ac:dyDescent="0.2">
      <c r="C2018" s="207"/>
      <c r="D2018" s="207"/>
      <c r="AA2018" s="251"/>
      <c r="AB2018" s="251"/>
      <c r="AC2018" s="251"/>
      <c r="AD2018" s="251"/>
      <c r="AE2018" s="251"/>
      <c r="AF2018" s="288"/>
      <c r="AG2018" s="289"/>
      <c r="AN2018" s="251"/>
      <c r="AO2018" s="251"/>
      <c r="AP2018" s="251"/>
      <c r="AQ2018" s="251"/>
      <c r="AR2018" s="251"/>
      <c r="AS2018" s="251"/>
      <c r="AT2018" s="251"/>
      <c r="AU2018" s="251"/>
    </row>
    <row r="2019" spans="3:47" ht="12.95" customHeight="1" x14ac:dyDescent="0.2">
      <c r="C2019" s="207"/>
      <c r="D2019" s="207"/>
      <c r="AA2019" s="251"/>
      <c r="AB2019" s="251"/>
      <c r="AC2019" s="251"/>
      <c r="AD2019" s="251"/>
      <c r="AE2019" s="251"/>
      <c r="AF2019" s="288"/>
      <c r="AG2019" s="289"/>
      <c r="AN2019" s="251"/>
      <c r="AO2019" s="251"/>
      <c r="AP2019" s="251"/>
      <c r="AQ2019" s="251"/>
      <c r="AR2019" s="251"/>
      <c r="AS2019" s="251"/>
      <c r="AT2019" s="251"/>
      <c r="AU2019" s="251"/>
    </row>
    <row r="2020" spans="3:47" ht="12.95" customHeight="1" x14ac:dyDescent="0.2">
      <c r="C2020" s="207"/>
      <c r="D2020" s="207"/>
      <c r="AA2020" s="251"/>
      <c r="AB2020" s="251"/>
      <c r="AC2020" s="251"/>
      <c r="AD2020" s="251"/>
      <c r="AE2020" s="251"/>
      <c r="AF2020" s="288"/>
      <c r="AG2020" s="289"/>
      <c r="AN2020" s="251"/>
      <c r="AO2020" s="251"/>
      <c r="AP2020" s="251"/>
      <c r="AQ2020" s="251"/>
      <c r="AR2020" s="251"/>
      <c r="AS2020" s="251"/>
      <c r="AT2020" s="251"/>
      <c r="AU2020" s="251"/>
    </row>
    <row r="2021" spans="3:47" ht="12.95" customHeight="1" x14ac:dyDescent="0.2">
      <c r="C2021" s="207"/>
      <c r="D2021" s="207"/>
      <c r="AA2021" s="251"/>
      <c r="AB2021" s="251"/>
      <c r="AC2021" s="251"/>
      <c r="AD2021" s="251"/>
      <c r="AE2021" s="251"/>
      <c r="AF2021" s="288"/>
      <c r="AG2021" s="289"/>
      <c r="AN2021" s="251"/>
      <c r="AO2021" s="251"/>
      <c r="AP2021" s="251"/>
      <c r="AQ2021" s="251"/>
      <c r="AR2021" s="251"/>
      <c r="AS2021" s="251"/>
      <c r="AT2021" s="251"/>
      <c r="AU2021" s="251"/>
    </row>
    <row r="2022" spans="3:47" ht="12.95" customHeight="1" x14ac:dyDescent="0.2">
      <c r="C2022" s="207"/>
      <c r="D2022" s="207"/>
      <c r="AA2022" s="251"/>
      <c r="AB2022" s="251"/>
      <c r="AC2022" s="251"/>
      <c r="AD2022" s="251"/>
      <c r="AE2022" s="251"/>
      <c r="AF2022" s="288"/>
      <c r="AG2022" s="289"/>
      <c r="AN2022" s="251"/>
      <c r="AO2022" s="251"/>
      <c r="AP2022" s="251"/>
      <c r="AQ2022" s="251"/>
      <c r="AR2022" s="251"/>
      <c r="AS2022" s="251"/>
      <c r="AT2022" s="251"/>
      <c r="AU2022" s="251"/>
    </row>
    <row r="2023" spans="3:47" ht="12.95" customHeight="1" x14ac:dyDescent="0.2">
      <c r="C2023" s="207"/>
      <c r="D2023" s="207"/>
      <c r="AA2023" s="251"/>
      <c r="AB2023" s="251"/>
      <c r="AC2023" s="251"/>
      <c r="AD2023" s="251"/>
      <c r="AE2023" s="251"/>
      <c r="AF2023" s="288"/>
      <c r="AG2023" s="289"/>
      <c r="AN2023" s="251"/>
      <c r="AO2023" s="251"/>
      <c r="AP2023" s="251"/>
      <c r="AQ2023" s="251"/>
      <c r="AR2023" s="251"/>
      <c r="AS2023" s="251"/>
      <c r="AT2023" s="251"/>
      <c r="AU2023" s="251"/>
    </row>
    <row r="2024" spans="3:47" ht="12.95" customHeight="1" x14ac:dyDescent="0.2">
      <c r="C2024" s="207"/>
      <c r="D2024" s="207"/>
      <c r="AA2024" s="251"/>
      <c r="AB2024" s="251"/>
      <c r="AC2024" s="251"/>
      <c r="AD2024" s="251"/>
      <c r="AE2024" s="251"/>
      <c r="AF2024" s="288"/>
      <c r="AG2024" s="289"/>
      <c r="AN2024" s="251"/>
      <c r="AO2024" s="251"/>
      <c r="AP2024" s="251"/>
      <c r="AQ2024" s="251"/>
      <c r="AR2024" s="251"/>
      <c r="AS2024" s="251"/>
      <c r="AT2024" s="251"/>
      <c r="AU2024" s="251"/>
    </row>
    <row r="2025" spans="3:47" ht="12.95" customHeight="1" x14ac:dyDescent="0.2">
      <c r="C2025" s="207"/>
      <c r="D2025" s="207"/>
      <c r="AA2025" s="251"/>
      <c r="AB2025" s="251"/>
      <c r="AC2025" s="251"/>
      <c r="AD2025" s="251"/>
      <c r="AE2025" s="251"/>
      <c r="AF2025" s="288"/>
      <c r="AG2025" s="289"/>
      <c r="AN2025" s="251"/>
      <c r="AO2025" s="251"/>
      <c r="AP2025" s="251"/>
      <c r="AQ2025" s="251"/>
      <c r="AR2025" s="251"/>
      <c r="AS2025" s="251"/>
      <c r="AT2025" s="251"/>
      <c r="AU2025" s="251"/>
    </row>
    <row r="2026" spans="3:47" ht="12.95" customHeight="1" x14ac:dyDescent="0.2">
      <c r="C2026" s="207"/>
      <c r="D2026" s="207"/>
      <c r="AA2026" s="251"/>
      <c r="AB2026" s="251"/>
      <c r="AC2026" s="251"/>
      <c r="AD2026" s="251"/>
      <c r="AE2026" s="251"/>
      <c r="AF2026" s="288"/>
      <c r="AG2026" s="289"/>
      <c r="AN2026" s="251"/>
      <c r="AO2026" s="251"/>
      <c r="AP2026" s="251"/>
      <c r="AQ2026" s="251"/>
      <c r="AR2026" s="251"/>
      <c r="AS2026" s="251"/>
      <c r="AT2026" s="251"/>
      <c r="AU2026" s="251"/>
    </row>
    <row r="2027" spans="3:47" ht="12.95" customHeight="1" x14ac:dyDescent="0.2">
      <c r="C2027" s="207"/>
      <c r="D2027" s="207"/>
      <c r="AA2027" s="251"/>
      <c r="AB2027" s="251"/>
      <c r="AC2027" s="251"/>
      <c r="AD2027" s="251"/>
      <c r="AE2027" s="251"/>
      <c r="AF2027" s="288"/>
      <c r="AG2027" s="289"/>
      <c r="AN2027" s="251"/>
      <c r="AO2027" s="251"/>
      <c r="AP2027" s="251"/>
      <c r="AQ2027" s="251"/>
      <c r="AR2027" s="251"/>
      <c r="AS2027" s="251"/>
      <c r="AT2027" s="251"/>
      <c r="AU2027" s="251"/>
    </row>
    <row r="2028" spans="3:47" ht="12.95" customHeight="1" x14ac:dyDescent="0.2">
      <c r="C2028" s="207"/>
      <c r="D2028" s="207"/>
      <c r="AA2028" s="251"/>
      <c r="AB2028" s="251"/>
      <c r="AC2028" s="251"/>
      <c r="AD2028" s="251"/>
      <c r="AE2028" s="251"/>
      <c r="AF2028" s="288"/>
      <c r="AG2028" s="289"/>
      <c r="AN2028" s="251"/>
      <c r="AO2028" s="251"/>
      <c r="AP2028" s="251"/>
      <c r="AQ2028" s="251"/>
      <c r="AR2028" s="251"/>
      <c r="AS2028" s="251"/>
      <c r="AT2028" s="251"/>
      <c r="AU2028" s="251"/>
    </row>
    <row r="2029" spans="3:47" ht="12.95" customHeight="1" x14ac:dyDescent="0.2">
      <c r="C2029" s="207"/>
      <c r="D2029" s="207"/>
      <c r="AA2029" s="251"/>
      <c r="AB2029" s="251"/>
      <c r="AC2029" s="251"/>
      <c r="AD2029" s="251"/>
      <c r="AE2029" s="251"/>
      <c r="AF2029" s="288"/>
      <c r="AG2029" s="289"/>
      <c r="AN2029" s="251"/>
      <c r="AO2029" s="251"/>
      <c r="AP2029" s="251"/>
      <c r="AQ2029" s="251"/>
      <c r="AR2029" s="251"/>
      <c r="AS2029" s="251"/>
      <c r="AT2029" s="251"/>
      <c r="AU2029" s="251"/>
    </row>
    <row r="2030" spans="3:47" ht="12.95" customHeight="1" x14ac:dyDescent="0.2">
      <c r="C2030" s="207"/>
      <c r="D2030" s="207"/>
      <c r="AA2030" s="251"/>
      <c r="AB2030" s="251"/>
      <c r="AC2030" s="251"/>
      <c r="AD2030" s="251"/>
      <c r="AE2030" s="251"/>
      <c r="AF2030" s="288"/>
      <c r="AG2030" s="289"/>
      <c r="AN2030" s="251"/>
      <c r="AO2030" s="251"/>
      <c r="AP2030" s="251"/>
      <c r="AQ2030" s="251"/>
      <c r="AR2030" s="251"/>
      <c r="AS2030" s="251"/>
      <c r="AT2030" s="251"/>
      <c r="AU2030" s="251"/>
    </row>
    <row r="2031" spans="3:47" ht="12.95" customHeight="1" x14ac:dyDescent="0.2">
      <c r="C2031" s="207"/>
      <c r="D2031" s="207"/>
      <c r="AA2031" s="251"/>
      <c r="AB2031" s="251"/>
      <c r="AC2031" s="251"/>
      <c r="AD2031" s="251"/>
      <c r="AE2031" s="251"/>
      <c r="AF2031" s="288"/>
      <c r="AG2031" s="289"/>
      <c r="AN2031" s="251"/>
      <c r="AO2031" s="251"/>
      <c r="AP2031" s="251"/>
      <c r="AQ2031" s="251"/>
      <c r="AR2031" s="251"/>
      <c r="AS2031" s="251"/>
      <c r="AT2031" s="251"/>
      <c r="AU2031" s="251"/>
    </row>
    <row r="2032" spans="3:47" ht="12.95" customHeight="1" x14ac:dyDescent="0.2">
      <c r="C2032" s="207"/>
      <c r="D2032" s="207"/>
      <c r="AA2032" s="251"/>
      <c r="AB2032" s="251"/>
      <c r="AC2032" s="251"/>
      <c r="AD2032" s="251"/>
      <c r="AE2032" s="251"/>
      <c r="AF2032" s="288"/>
      <c r="AG2032" s="289"/>
      <c r="AN2032" s="251"/>
      <c r="AO2032" s="251"/>
      <c r="AP2032" s="251"/>
      <c r="AQ2032" s="251"/>
      <c r="AR2032" s="251"/>
      <c r="AS2032" s="251"/>
      <c r="AT2032" s="251"/>
      <c r="AU2032" s="251"/>
    </row>
    <row r="2033" spans="3:47" ht="12.95" customHeight="1" x14ac:dyDescent="0.2">
      <c r="C2033" s="207"/>
      <c r="D2033" s="207"/>
      <c r="AA2033" s="251"/>
      <c r="AB2033" s="251"/>
      <c r="AC2033" s="251"/>
      <c r="AD2033" s="251"/>
      <c r="AE2033" s="251"/>
      <c r="AF2033" s="288"/>
      <c r="AG2033" s="289"/>
      <c r="AN2033" s="251"/>
      <c r="AO2033" s="251"/>
      <c r="AP2033" s="251"/>
      <c r="AQ2033" s="251"/>
      <c r="AR2033" s="251"/>
      <c r="AS2033" s="251"/>
      <c r="AT2033" s="251"/>
      <c r="AU2033" s="251"/>
    </row>
    <row r="2034" spans="3:47" ht="12.95" customHeight="1" x14ac:dyDescent="0.2">
      <c r="C2034" s="207"/>
      <c r="D2034" s="207"/>
      <c r="AA2034" s="251"/>
      <c r="AB2034" s="251"/>
      <c r="AC2034" s="251"/>
      <c r="AD2034" s="251"/>
      <c r="AE2034" s="251"/>
      <c r="AF2034" s="288"/>
      <c r="AG2034" s="289"/>
      <c r="AN2034" s="251"/>
      <c r="AO2034" s="251"/>
      <c r="AP2034" s="251"/>
      <c r="AQ2034" s="251"/>
      <c r="AR2034" s="251"/>
      <c r="AS2034" s="251"/>
      <c r="AT2034" s="251"/>
      <c r="AU2034" s="251"/>
    </row>
    <row r="2035" spans="3:47" ht="12.95" customHeight="1" x14ac:dyDescent="0.2">
      <c r="C2035" s="207"/>
      <c r="D2035" s="207"/>
      <c r="AA2035" s="251"/>
      <c r="AB2035" s="251"/>
      <c r="AC2035" s="251"/>
      <c r="AD2035" s="251"/>
      <c r="AE2035" s="251"/>
      <c r="AF2035" s="288"/>
      <c r="AG2035" s="289"/>
      <c r="AN2035" s="251"/>
      <c r="AO2035" s="251"/>
      <c r="AP2035" s="251"/>
      <c r="AQ2035" s="251"/>
      <c r="AR2035" s="251"/>
      <c r="AS2035" s="251"/>
      <c r="AT2035" s="251"/>
      <c r="AU2035" s="251"/>
    </row>
    <row r="2036" spans="3:47" ht="12.95" customHeight="1" x14ac:dyDescent="0.2">
      <c r="C2036" s="207"/>
      <c r="D2036" s="207"/>
      <c r="AA2036" s="251"/>
      <c r="AB2036" s="251"/>
      <c r="AC2036" s="251"/>
      <c r="AD2036" s="251"/>
      <c r="AE2036" s="251"/>
      <c r="AF2036" s="288"/>
      <c r="AG2036" s="289"/>
      <c r="AN2036" s="251"/>
      <c r="AO2036" s="251"/>
      <c r="AP2036" s="251"/>
      <c r="AQ2036" s="251"/>
      <c r="AR2036" s="251"/>
      <c r="AS2036" s="251"/>
      <c r="AT2036" s="251"/>
      <c r="AU2036" s="251"/>
    </row>
    <row r="2037" spans="3:47" ht="12.95" customHeight="1" x14ac:dyDescent="0.2">
      <c r="C2037" s="207"/>
      <c r="D2037" s="207"/>
      <c r="AA2037" s="251"/>
      <c r="AB2037" s="251"/>
      <c r="AC2037" s="251"/>
      <c r="AD2037" s="251"/>
      <c r="AE2037" s="251"/>
      <c r="AF2037" s="288"/>
      <c r="AG2037" s="289"/>
      <c r="AN2037" s="251"/>
      <c r="AO2037" s="251"/>
      <c r="AP2037" s="251"/>
      <c r="AQ2037" s="251"/>
      <c r="AR2037" s="251"/>
      <c r="AS2037" s="251"/>
      <c r="AT2037" s="251"/>
      <c r="AU2037" s="251"/>
    </row>
    <row r="2038" spans="3:47" ht="12.95" customHeight="1" x14ac:dyDescent="0.2">
      <c r="C2038" s="207"/>
      <c r="D2038" s="207"/>
      <c r="AA2038" s="251"/>
      <c r="AB2038" s="251"/>
      <c r="AC2038" s="251"/>
      <c r="AD2038" s="251"/>
      <c r="AE2038" s="251"/>
      <c r="AF2038" s="288"/>
      <c r="AG2038" s="289"/>
      <c r="AN2038" s="251"/>
      <c r="AO2038" s="251"/>
      <c r="AP2038" s="251"/>
      <c r="AQ2038" s="251"/>
      <c r="AR2038" s="251"/>
      <c r="AS2038" s="251"/>
      <c r="AT2038" s="251"/>
      <c r="AU2038" s="251"/>
    </row>
    <row r="2039" spans="3:47" ht="12.95" customHeight="1" x14ac:dyDescent="0.2">
      <c r="C2039" s="207"/>
      <c r="D2039" s="207"/>
      <c r="AA2039" s="251"/>
      <c r="AB2039" s="251"/>
      <c r="AC2039" s="251"/>
      <c r="AD2039" s="251"/>
      <c r="AE2039" s="251"/>
      <c r="AF2039" s="288"/>
      <c r="AG2039" s="289"/>
      <c r="AN2039" s="251"/>
      <c r="AO2039" s="251"/>
      <c r="AP2039" s="251"/>
      <c r="AQ2039" s="251"/>
      <c r="AR2039" s="251"/>
      <c r="AS2039" s="251"/>
      <c r="AT2039" s="251"/>
      <c r="AU2039" s="251"/>
    </row>
    <row r="2040" spans="3:47" ht="12.95" customHeight="1" x14ac:dyDescent="0.2">
      <c r="C2040" s="207"/>
      <c r="D2040" s="207"/>
      <c r="AA2040" s="251"/>
      <c r="AB2040" s="251"/>
      <c r="AC2040" s="251"/>
      <c r="AD2040" s="251"/>
      <c r="AE2040" s="251"/>
      <c r="AF2040" s="288"/>
      <c r="AG2040" s="289"/>
      <c r="AN2040" s="251"/>
      <c r="AO2040" s="251"/>
      <c r="AP2040" s="251"/>
      <c r="AQ2040" s="251"/>
      <c r="AR2040" s="251"/>
      <c r="AS2040" s="251"/>
      <c r="AT2040" s="251"/>
      <c r="AU2040" s="251"/>
    </row>
    <row r="2041" spans="3:47" ht="12.95" customHeight="1" x14ac:dyDescent="0.2">
      <c r="C2041" s="207"/>
      <c r="D2041" s="207"/>
      <c r="AA2041" s="251"/>
      <c r="AB2041" s="251"/>
      <c r="AC2041" s="251"/>
      <c r="AD2041" s="251"/>
      <c r="AE2041" s="251"/>
      <c r="AF2041" s="288"/>
      <c r="AG2041" s="289"/>
      <c r="AN2041" s="251"/>
      <c r="AO2041" s="251"/>
      <c r="AP2041" s="251"/>
      <c r="AQ2041" s="251"/>
      <c r="AR2041" s="251"/>
      <c r="AS2041" s="251"/>
      <c r="AT2041" s="251"/>
      <c r="AU2041" s="251"/>
    </row>
    <row r="2042" spans="3:47" ht="12.95" customHeight="1" x14ac:dyDescent="0.2">
      <c r="C2042" s="207"/>
      <c r="D2042" s="207"/>
      <c r="AA2042" s="251"/>
      <c r="AB2042" s="251"/>
      <c r="AC2042" s="251"/>
      <c r="AD2042" s="251"/>
      <c r="AE2042" s="251"/>
      <c r="AF2042" s="288"/>
      <c r="AG2042" s="289"/>
      <c r="AN2042" s="251"/>
      <c r="AO2042" s="251"/>
      <c r="AP2042" s="251"/>
      <c r="AQ2042" s="251"/>
      <c r="AR2042" s="251"/>
      <c r="AS2042" s="251"/>
      <c r="AT2042" s="251"/>
      <c r="AU2042" s="251"/>
    </row>
    <row r="2043" spans="3:47" ht="12.95" customHeight="1" x14ac:dyDescent="0.2">
      <c r="C2043" s="207"/>
      <c r="D2043" s="207"/>
      <c r="AA2043" s="251"/>
      <c r="AB2043" s="251"/>
      <c r="AC2043" s="251"/>
      <c r="AD2043" s="251"/>
      <c r="AE2043" s="251"/>
      <c r="AF2043" s="288"/>
      <c r="AG2043" s="289"/>
      <c r="AN2043" s="251"/>
      <c r="AO2043" s="251"/>
      <c r="AP2043" s="251"/>
      <c r="AQ2043" s="251"/>
      <c r="AR2043" s="251"/>
      <c r="AS2043" s="251"/>
      <c r="AT2043" s="251"/>
      <c r="AU2043" s="251"/>
    </row>
    <row r="2044" spans="3:47" ht="12.95" customHeight="1" x14ac:dyDescent="0.2">
      <c r="C2044" s="207"/>
      <c r="D2044" s="207"/>
      <c r="AA2044" s="251"/>
      <c r="AB2044" s="251"/>
      <c r="AC2044" s="251"/>
      <c r="AD2044" s="251"/>
      <c r="AE2044" s="251"/>
      <c r="AF2044" s="288"/>
      <c r="AG2044" s="289"/>
      <c r="AN2044" s="251"/>
      <c r="AO2044" s="251"/>
      <c r="AP2044" s="251"/>
      <c r="AQ2044" s="251"/>
      <c r="AR2044" s="251"/>
      <c r="AS2044" s="251"/>
      <c r="AT2044" s="251"/>
      <c r="AU2044" s="251"/>
    </row>
    <row r="2045" spans="3:47" ht="12.95" customHeight="1" x14ac:dyDescent="0.2">
      <c r="C2045" s="207"/>
      <c r="D2045" s="207"/>
      <c r="AA2045" s="251"/>
      <c r="AB2045" s="251"/>
      <c r="AC2045" s="251"/>
      <c r="AD2045" s="251"/>
      <c r="AE2045" s="251"/>
      <c r="AF2045" s="288"/>
      <c r="AG2045" s="289"/>
      <c r="AN2045" s="251"/>
      <c r="AO2045" s="251"/>
      <c r="AP2045" s="251"/>
      <c r="AQ2045" s="251"/>
      <c r="AR2045" s="251"/>
      <c r="AS2045" s="251"/>
      <c r="AT2045" s="251"/>
      <c r="AU2045" s="251"/>
    </row>
    <row r="2046" spans="3:47" ht="12.95" customHeight="1" x14ac:dyDescent="0.2">
      <c r="C2046" s="207"/>
      <c r="D2046" s="207"/>
      <c r="AA2046" s="251"/>
      <c r="AB2046" s="251"/>
      <c r="AC2046" s="251"/>
      <c r="AD2046" s="251"/>
      <c r="AE2046" s="251"/>
      <c r="AF2046" s="288"/>
      <c r="AG2046" s="289"/>
      <c r="AN2046" s="251"/>
      <c r="AO2046" s="251"/>
      <c r="AP2046" s="251"/>
      <c r="AQ2046" s="251"/>
      <c r="AR2046" s="251"/>
      <c r="AS2046" s="251"/>
      <c r="AT2046" s="251"/>
      <c r="AU2046" s="251"/>
    </row>
    <row r="2047" spans="3:47" ht="12.95" customHeight="1" x14ac:dyDescent="0.2">
      <c r="C2047" s="207"/>
      <c r="D2047" s="207"/>
      <c r="AA2047" s="251"/>
      <c r="AB2047" s="251"/>
      <c r="AC2047" s="251"/>
      <c r="AD2047" s="251"/>
      <c r="AE2047" s="251"/>
      <c r="AF2047" s="288"/>
      <c r="AG2047" s="289"/>
      <c r="AN2047" s="251"/>
      <c r="AO2047" s="251"/>
      <c r="AP2047" s="251"/>
      <c r="AQ2047" s="251"/>
      <c r="AR2047" s="251"/>
      <c r="AS2047" s="251"/>
      <c r="AT2047" s="251"/>
      <c r="AU2047" s="251"/>
    </row>
    <row r="2048" spans="3:47" ht="12.95" customHeight="1" x14ac:dyDescent="0.2">
      <c r="C2048" s="207"/>
      <c r="D2048" s="207"/>
      <c r="AA2048" s="251"/>
      <c r="AB2048" s="251"/>
      <c r="AC2048" s="251"/>
      <c r="AD2048" s="251"/>
      <c r="AE2048" s="251"/>
      <c r="AF2048" s="288"/>
      <c r="AG2048" s="289"/>
      <c r="AN2048" s="251"/>
      <c r="AO2048" s="251"/>
      <c r="AP2048" s="251"/>
      <c r="AQ2048" s="251"/>
      <c r="AR2048" s="251"/>
      <c r="AS2048" s="251"/>
      <c r="AT2048" s="251"/>
      <c r="AU2048" s="251"/>
    </row>
    <row r="2049" spans="3:47" ht="12.95" customHeight="1" x14ac:dyDescent="0.2">
      <c r="C2049" s="207"/>
      <c r="D2049" s="207"/>
      <c r="AA2049" s="251"/>
      <c r="AB2049" s="251"/>
      <c r="AC2049" s="251"/>
      <c r="AD2049" s="251"/>
      <c r="AE2049" s="251"/>
      <c r="AF2049" s="288"/>
      <c r="AG2049" s="289"/>
      <c r="AN2049" s="251"/>
      <c r="AO2049" s="251"/>
      <c r="AP2049" s="251"/>
      <c r="AQ2049" s="251"/>
      <c r="AR2049" s="251"/>
      <c r="AS2049" s="251"/>
      <c r="AT2049" s="251"/>
      <c r="AU2049" s="251"/>
    </row>
    <row r="2050" spans="3:47" ht="12.95" customHeight="1" x14ac:dyDescent="0.2">
      <c r="C2050" s="207"/>
      <c r="D2050" s="207"/>
      <c r="AA2050" s="251"/>
      <c r="AB2050" s="251"/>
      <c r="AC2050" s="251"/>
      <c r="AD2050" s="251"/>
      <c r="AE2050" s="251"/>
      <c r="AF2050" s="288"/>
      <c r="AG2050" s="289"/>
      <c r="AN2050" s="251"/>
      <c r="AO2050" s="251"/>
      <c r="AP2050" s="251"/>
      <c r="AQ2050" s="251"/>
      <c r="AR2050" s="251"/>
      <c r="AS2050" s="251"/>
      <c r="AT2050" s="251"/>
      <c r="AU2050" s="251"/>
    </row>
    <row r="2051" spans="3:47" ht="12.95" customHeight="1" x14ac:dyDescent="0.2">
      <c r="C2051" s="207"/>
      <c r="D2051" s="207"/>
      <c r="AA2051" s="251"/>
      <c r="AB2051" s="251"/>
      <c r="AC2051" s="251"/>
      <c r="AD2051" s="251"/>
      <c r="AE2051" s="251"/>
      <c r="AF2051" s="288"/>
      <c r="AG2051" s="289"/>
      <c r="AN2051" s="251"/>
      <c r="AO2051" s="251"/>
      <c r="AP2051" s="251"/>
      <c r="AQ2051" s="251"/>
      <c r="AR2051" s="251"/>
      <c r="AS2051" s="251"/>
      <c r="AT2051" s="251"/>
      <c r="AU2051" s="251"/>
    </row>
    <row r="2052" spans="3:47" ht="12.95" customHeight="1" x14ac:dyDescent="0.2">
      <c r="C2052" s="207"/>
      <c r="D2052" s="207"/>
      <c r="AA2052" s="251"/>
      <c r="AB2052" s="251"/>
      <c r="AC2052" s="251"/>
      <c r="AD2052" s="251"/>
      <c r="AE2052" s="251"/>
      <c r="AF2052" s="288"/>
      <c r="AG2052" s="289"/>
      <c r="AN2052" s="251"/>
      <c r="AO2052" s="251"/>
      <c r="AP2052" s="251"/>
      <c r="AQ2052" s="251"/>
      <c r="AR2052" s="251"/>
      <c r="AS2052" s="251"/>
      <c r="AT2052" s="251"/>
      <c r="AU2052" s="251"/>
    </row>
    <row r="2053" spans="3:47" ht="12.95" customHeight="1" x14ac:dyDescent="0.2">
      <c r="C2053" s="207"/>
      <c r="D2053" s="207"/>
      <c r="AA2053" s="251"/>
      <c r="AB2053" s="251"/>
      <c r="AC2053" s="251"/>
      <c r="AD2053" s="251"/>
      <c r="AE2053" s="251"/>
      <c r="AF2053" s="288"/>
      <c r="AG2053" s="289"/>
      <c r="AN2053" s="251"/>
      <c r="AO2053" s="251"/>
      <c r="AP2053" s="251"/>
      <c r="AQ2053" s="251"/>
      <c r="AR2053" s="251"/>
      <c r="AS2053" s="251"/>
      <c r="AT2053" s="251"/>
      <c r="AU2053" s="251"/>
    </row>
    <row r="2054" spans="3:47" ht="12.95" customHeight="1" x14ac:dyDescent="0.2">
      <c r="C2054" s="207"/>
      <c r="D2054" s="207"/>
      <c r="AA2054" s="251"/>
      <c r="AB2054" s="251"/>
      <c r="AC2054" s="251"/>
      <c r="AD2054" s="251"/>
      <c r="AE2054" s="251"/>
      <c r="AF2054" s="288"/>
      <c r="AG2054" s="289"/>
      <c r="AN2054" s="251"/>
      <c r="AO2054" s="251"/>
      <c r="AP2054" s="251"/>
      <c r="AQ2054" s="251"/>
      <c r="AR2054" s="251"/>
      <c r="AS2054" s="251"/>
      <c r="AT2054" s="251"/>
      <c r="AU2054" s="251"/>
    </row>
    <row r="2055" spans="3:47" ht="12.95" customHeight="1" x14ac:dyDescent="0.2">
      <c r="C2055" s="207"/>
      <c r="D2055" s="207"/>
      <c r="AA2055" s="251"/>
      <c r="AB2055" s="251"/>
      <c r="AC2055" s="251"/>
      <c r="AD2055" s="251"/>
      <c r="AE2055" s="251"/>
      <c r="AF2055" s="288"/>
      <c r="AG2055" s="289"/>
      <c r="AN2055" s="251"/>
      <c r="AO2055" s="251"/>
      <c r="AP2055" s="251"/>
      <c r="AQ2055" s="251"/>
      <c r="AR2055" s="251"/>
      <c r="AS2055" s="251"/>
      <c r="AT2055" s="251"/>
      <c r="AU2055" s="251"/>
    </row>
    <row r="2056" spans="3:47" ht="12.95" customHeight="1" x14ac:dyDescent="0.2">
      <c r="C2056" s="207"/>
      <c r="D2056" s="207"/>
      <c r="AA2056" s="251"/>
      <c r="AB2056" s="251"/>
      <c r="AC2056" s="251"/>
      <c r="AD2056" s="251"/>
      <c r="AE2056" s="251"/>
      <c r="AF2056" s="288"/>
      <c r="AG2056" s="289"/>
      <c r="AN2056" s="251"/>
      <c r="AO2056" s="251"/>
      <c r="AP2056" s="251"/>
      <c r="AQ2056" s="251"/>
      <c r="AR2056" s="251"/>
      <c r="AS2056" s="251"/>
      <c r="AT2056" s="251"/>
      <c r="AU2056" s="251"/>
    </row>
    <row r="2057" spans="3:47" ht="12.95" customHeight="1" x14ac:dyDescent="0.2">
      <c r="C2057" s="207"/>
      <c r="D2057" s="207"/>
      <c r="AA2057" s="251"/>
      <c r="AB2057" s="251"/>
      <c r="AC2057" s="251"/>
      <c r="AD2057" s="251"/>
      <c r="AE2057" s="251"/>
      <c r="AF2057" s="288"/>
      <c r="AG2057" s="289"/>
      <c r="AN2057" s="251"/>
      <c r="AO2057" s="251"/>
      <c r="AP2057" s="251"/>
      <c r="AQ2057" s="251"/>
      <c r="AR2057" s="251"/>
      <c r="AS2057" s="251"/>
      <c r="AT2057" s="251"/>
      <c r="AU2057" s="251"/>
    </row>
    <row r="2058" spans="3:47" ht="12.95" customHeight="1" x14ac:dyDescent="0.2">
      <c r="C2058" s="207"/>
      <c r="D2058" s="207"/>
      <c r="AA2058" s="251"/>
      <c r="AB2058" s="251"/>
      <c r="AC2058" s="251"/>
      <c r="AD2058" s="251"/>
      <c r="AE2058" s="251"/>
      <c r="AF2058" s="288"/>
      <c r="AG2058" s="289"/>
      <c r="AN2058" s="251"/>
      <c r="AO2058" s="251"/>
      <c r="AP2058" s="251"/>
      <c r="AQ2058" s="251"/>
      <c r="AR2058" s="251"/>
      <c r="AS2058" s="251"/>
      <c r="AT2058" s="251"/>
      <c r="AU2058" s="251"/>
    </row>
    <row r="2059" spans="3:47" ht="12.95" customHeight="1" x14ac:dyDescent="0.2">
      <c r="C2059" s="207"/>
      <c r="D2059" s="207"/>
      <c r="AA2059" s="251"/>
      <c r="AB2059" s="251"/>
      <c r="AC2059" s="251"/>
      <c r="AD2059" s="251"/>
      <c r="AE2059" s="251"/>
      <c r="AF2059" s="288"/>
      <c r="AG2059" s="289"/>
      <c r="AN2059" s="251"/>
      <c r="AO2059" s="251"/>
      <c r="AP2059" s="251"/>
      <c r="AQ2059" s="251"/>
      <c r="AR2059" s="251"/>
      <c r="AS2059" s="251"/>
      <c r="AT2059" s="251"/>
      <c r="AU2059" s="251"/>
    </row>
    <row r="2060" spans="3:47" ht="12.95" customHeight="1" x14ac:dyDescent="0.2">
      <c r="C2060" s="207"/>
      <c r="D2060" s="207"/>
      <c r="AA2060" s="251"/>
      <c r="AB2060" s="251"/>
      <c r="AC2060" s="251"/>
      <c r="AD2060" s="251"/>
      <c r="AE2060" s="251"/>
      <c r="AF2060" s="288"/>
      <c r="AG2060" s="289"/>
      <c r="AN2060" s="251"/>
      <c r="AO2060" s="251"/>
      <c r="AP2060" s="251"/>
      <c r="AQ2060" s="251"/>
      <c r="AR2060" s="251"/>
      <c r="AS2060" s="251"/>
      <c r="AT2060" s="251"/>
      <c r="AU2060" s="251"/>
    </row>
    <row r="2061" spans="3:47" ht="12.95" customHeight="1" x14ac:dyDescent="0.2">
      <c r="C2061" s="207"/>
      <c r="D2061" s="207"/>
      <c r="AA2061" s="251"/>
      <c r="AB2061" s="251"/>
      <c r="AC2061" s="251"/>
      <c r="AD2061" s="251"/>
      <c r="AE2061" s="251"/>
      <c r="AF2061" s="288"/>
      <c r="AG2061" s="289"/>
      <c r="AN2061" s="251"/>
      <c r="AO2061" s="251"/>
      <c r="AP2061" s="251"/>
      <c r="AQ2061" s="251"/>
      <c r="AR2061" s="251"/>
      <c r="AS2061" s="251"/>
      <c r="AT2061" s="251"/>
      <c r="AU2061" s="251"/>
    </row>
    <row r="2062" spans="3:47" ht="12.95" customHeight="1" x14ac:dyDescent="0.2">
      <c r="C2062" s="207"/>
      <c r="D2062" s="207"/>
      <c r="AA2062" s="251"/>
      <c r="AB2062" s="251"/>
      <c r="AC2062" s="251"/>
      <c r="AD2062" s="251"/>
      <c r="AE2062" s="251"/>
      <c r="AF2062" s="288"/>
      <c r="AG2062" s="289"/>
      <c r="AN2062" s="251"/>
      <c r="AO2062" s="251"/>
      <c r="AP2062" s="251"/>
      <c r="AQ2062" s="251"/>
      <c r="AR2062" s="251"/>
      <c r="AS2062" s="251"/>
      <c r="AT2062" s="251"/>
      <c r="AU2062" s="251"/>
    </row>
    <row r="2063" spans="3:47" ht="12.95" customHeight="1" x14ac:dyDescent="0.2">
      <c r="C2063" s="207"/>
      <c r="D2063" s="207"/>
      <c r="AA2063" s="251"/>
      <c r="AB2063" s="251"/>
      <c r="AC2063" s="251"/>
      <c r="AD2063" s="251"/>
      <c r="AE2063" s="251"/>
      <c r="AF2063" s="288"/>
      <c r="AG2063" s="289"/>
      <c r="AN2063" s="251"/>
      <c r="AO2063" s="251"/>
      <c r="AP2063" s="251"/>
      <c r="AQ2063" s="251"/>
      <c r="AR2063" s="251"/>
      <c r="AS2063" s="251"/>
      <c r="AT2063" s="251"/>
      <c r="AU2063" s="251"/>
    </row>
    <row r="2064" spans="3:47" ht="12.95" customHeight="1" x14ac:dyDescent="0.2">
      <c r="C2064" s="207"/>
      <c r="D2064" s="207"/>
      <c r="AA2064" s="251"/>
      <c r="AB2064" s="251"/>
      <c r="AC2064" s="251"/>
      <c r="AD2064" s="251"/>
      <c r="AE2064" s="251"/>
      <c r="AF2064" s="288"/>
      <c r="AG2064" s="289"/>
      <c r="AN2064" s="251"/>
      <c r="AO2064" s="251"/>
      <c r="AP2064" s="251"/>
      <c r="AQ2064" s="251"/>
      <c r="AR2064" s="251"/>
      <c r="AS2064" s="251"/>
      <c r="AT2064" s="251"/>
      <c r="AU2064" s="251"/>
    </row>
    <row r="2065" spans="3:47" ht="12.95" customHeight="1" x14ac:dyDescent="0.2">
      <c r="C2065" s="207"/>
      <c r="D2065" s="207"/>
      <c r="AA2065" s="251"/>
      <c r="AB2065" s="251"/>
      <c r="AC2065" s="251"/>
      <c r="AD2065" s="251"/>
      <c r="AE2065" s="251"/>
      <c r="AF2065" s="288"/>
      <c r="AG2065" s="289"/>
      <c r="AN2065" s="251"/>
      <c r="AO2065" s="251"/>
      <c r="AP2065" s="251"/>
      <c r="AQ2065" s="251"/>
      <c r="AR2065" s="251"/>
      <c r="AS2065" s="251"/>
      <c r="AT2065" s="251"/>
      <c r="AU2065" s="251"/>
    </row>
    <row r="2066" spans="3:47" ht="12.95" customHeight="1" x14ac:dyDescent="0.2">
      <c r="C2066" s="207"/>
      <c r="D2066" s="207"/>
      <c r="AA2066" s="251"/>
      <c r="AB2066" s="251"/>
      <c r="AC2066" s="251"/>
      <c r="AD2066" s="251"/>
      <c r="AE2066" s="251"/>
      <c r="AF2066" s="288"/>
      <c r="AG2066" s="289"/>
      <c r="AN2066" s="251"/>
      <c r="AO2066" s="251"/>
      <c r="AP2066" s="251"/>
      <c r="AQ2066" s="251"/>
      <c r="AR2066" s="251"/>
      <c r="AS2066" s="251"/>
      <c r="AT2066" s="251"/>
      <c r="AU2066" s="251"/>
    </row>
    <row r="2067" spans="3:47" ht="12.95" customHeight="1" x14ac:dyDescent="0.2">
      <c r="C2067" s="207"/>
      <c r="D2067" s="207"/>
      <c r="AA2067" s="251"/>
      <c r="AB2067" s="251"/>
      <c r="AC2067" s="251"/>
      <c r="AD2067" s="251"/>
      <c r="AE2067" s="251"/>
      <c r="AF2067" s="288"/>
      <c r="AG2067" s="289"/>
      <c r="AN2067" s="251"/>
      <c r="AO2067" s="251"/>
      <c r="AP2067" s="251"/>
      <c r="AQ2067" s="251"/>
      <c r="AR2067" s="251"/>
      <c r="AS2067" s="251"/>
      <c r="AT2067" s="251"/>
      <c r="AU2067" s="251"/>
    </row>
    <row r="2068" spans="3:47" ht="12.95" customHeight="1" x14ac:dyDescent="0.2">
      <c r="C2068" s="207"/>
      <c r="D2068" s="207"/>
      <c r="AA2068" s="251"/>
      <c r="AB2068" s="251"/>
      <c r="AC2068" s="251"/>
      <c r="AD2068" s="251"/>
      <c r="AE2068" s="251"/>
      <c r="AF2068" s="288"/>
      <c r="AG2068" s="289"/>
      <c r="AN2068" s="251"/>
      <c r="AO2068" s="251"/>
      <c r="AP2068" s="251"/>
      <c r="AQ2068" s="251"/>
      <c r="AR2068" s="251"/>
      <c r="AS2068" s="251"/>
      <c r="AT2068" s="251"/>
      <c r="AU2068" s="251"/>
    </row>
    <row r="2069" spans="3:47" ht="12.95" customHeight="1" x14ac:dyDescent="0.2">
      <c r="C2069" s="207"/>
      <c r="D2069" s="207"/>
      <c r="AA2069" s="251"/>
      <c r="AB2069" s="251"/>
      <c r="AC2069" s="251"/>
      <c r="AD2069" s="251"/>
      <c r="AE2069" s="251"/>
      <c r="AF2069" s="288"/>
      <c r="AG2069" s="289"/>
      <c r="AN2069" s="251"/>
      <c r="AO2069" s="251"/>
      <c r="AP2069" s="251"/>
      <c r="AQ2069" s="251"/>
      <c r="AR2069" s="251"/>
      <c r="AS2069" s="251"/>
      <c r="AT2069" s="251"/>
      <c r="AU2069" s="251"/>
    </row>
    <row r="2070" spans="3:47" ht="12.95" customHeight="1" x14ac:dyDescent="0.2">
      <c r="C2070" s="207"/>
      <c r="D2070" s="207"/>
      <c r="AA2070" s="251"/>
      <c r="AB2070" s="251"/>
      <c r="AC2070" s="251"/>
      <c r="AD2070" s="251"/>
      <c r="AE2070" s="251"/>
      <c r="AF2070" s="288"/>
      <c r="AG2070" s="289"/>
      <c r="AN2070" s="251"/>
      <c r="AO2070" s="251"/>
      <c r="AP2070" s="251"/>
      <c r="AQ2070" s="251"/>
      <c r="AR2070" s="251"/>
      <c r="AS2070" s="251"/>
      <c r="AT2070" s="251"/>
      <c r="AU2070" s="251"/>
    </row>
    <row r="2071" spans="3:47" ht="12.95" customHeight="1" x14ac:dyDescent="0.2">
      <c r="C2071" s="207"/>
      <c r="D2071" s="207"/>
      <c r="AA2071" s="251"/>
      <c r="AB2071" s="251"/>
      <c r="AC2071" s="251"/>
      <c r="AD2071" s="251"/>
      <c r="AE2071" s="251"/>
      <c r="AF2071" s="288"/>
      <c r="AG2071" s="289"/>
      <c r="AN2071" s="251"/>
      <c r="AO2071" s="251"/>
      <c r="AP2071" s="251"/>
      <c r="AQ2071" s="251"/>
      <c r="AR2071" s="251"/>
      <c r="AS2071" s="251"/>
      <c r="AT2071" s="251"/>
      <c r="AU2071" s="251"/>
    </row>
    <row r="2072" spans="3:47" ht="12.95" customHeight="1" x14ac:dyDescent="0.2">
      <c r="C2072" s="207"/>
      <c r="D2072" s="207"/>
      <c r="AA2072" s="251"/>
      <c r="AB2072" s="251"/>
      <c r="AC2072" s="251"/>
      <c r="AD2072" s="251"/>
      <c r="AE2072" s="251"/>
      <c r="AF2072" s="288"/>
      <c r="AG2072" s="289"/>
      <c r="AN2072" s="251"/>
      <c r="AO2072" s="251"/>
      <c r="AP2072" s="251"/>
      <c r="AQ2072" s="251"/>
      <c r="AR2072" s="251"/>
      <c r="AS2072" s="251"/>
      <c r="AT2072" s="251"/>
      <c r="AU2072" s="251"/>
    </row>
    <row r="2073" spans="3:47" ht="12.95" customHeight="1" x14ac:dyDescent="0.2">
      <c r="C2073" s="207"/>
      <c r="D2073" s="207"/>
      <c r="AA2073" s="251"/>
      <c r="AB2073" s="251"/>
      <c r="AC2073" s="251"/>
      <c r="AD2073" s="251"/>
      <c r="AE2073" s="251"/>
      <c r="AF2073" s="288"/>
      <c r="AG2073" s="289"/>
      <c r="AN2073" s="251"/>
      <c r="AO2073" s="251"/>
      <c r="AP2073" s="251"/>
      <c r="AQ2073" s="251"/>
      <c r="AR2073" s="251"/>
      <c r="AS2073" s="251"/>
      <c r="AT2073" s="251"/>
      <c r="AU2073" s="251"/>
    </row>
    <row r="2074" spans="3:47" ht="12.95" customHeight="1" x14ac:dyDescent="0.2">
      <c r="C2074" s="207"/>
      <c r="D2074" s="207"/>
      <c r="AA2074" s="251"/>
      <c r="AB2074" s="251"/>
      <c r="AC2074" s="251"/>
      <c r="AD2074" s="251"/>
      <c r="AE2074" s="251"/>
      <c r="AF2074" s="288"/>
      <c r="AG2074" s="289"/>
      <c r="AN2074" s="251"/>
      <c r="AO2074" s="251"/>
      <c r="AP2074" s="251"/>
      <c r="AQ2074" s="251"/>
      <c r="AR2074" s="251"/>
      <c r="AS2074" s="251"/>
      <c r="AT2074" s="251"/>
      <c r="AU2074" s="251"/>
    </row>
    <row r="2075" spans="3:47" ht="12.95" customHeight="1" x14ac:dyDescent="0.2">
      <c r="C2075" s="207"/>
      <c r="D2075" s="207"/>
      <c r="AA2075" s="251"/>
      <c r="AB2075" s="251"/>
      <c r="AC2075" s="251"/>
      <c r="AD2075" s="251"/>
      <c r="AE2075" s="251"/>
      <c r="AF2075" s="288"/>
      <c r="AG2075" s="289"/>
      <c r="AN2075" s="251"/>
      <c r="AO2075" s="251"/>
      <c r="AP2075" s="251"/>
      <c r="AQ2075" s="251"/>
      <c r="AR2075" s="251"/>
      <c r="AS2075" s="251"/>
      <c r="AT2075" s="251"/>
      <c r="AU2075" s="251"/>
    </row>
    <row r="2076" spans="3:47" ht="12.95" customHeight="1" x14ac:dyDescent="0.2">
      <c r="C2076" s="207"/>
      <c r="D2076" s="207"/>
      <c r="AA2076" s="251"/>
      <c r="AB2076" s="251"/>
      <c r="AC2076" s="251"/>
      <c r="AD2076" s="251"/>
      <c r="AE2076" s="251"/>
      <c r="AF2076" s="288"/>
      <c r="AG2076" s="289"/>
      <c r="AN2076" s="251"/>
      <c r="AO2076" s="251"/>
      <c r="AP2076" s="251"/>
      <c r="AQ2076" s="251"/>
      <c r="AR2076" s="251"/>
      <c r="AS2076" s="251"/>
      <c r="AT2076" s="251"/>
      <c r="AU2076" s="251"/>
    </row>
    <row r="2077" spans="3:47" ht="12.95" customHeight="1" x14ac:dyDescent="0.2">
      <c r="C2077" s="207"/>
      <c r="D2077" s="207"/>
      <c r="AA2077" s="251"/>
      <c r="AB2077" s="251"/>
      <c r="AC2077" s="251"/>
      <c r="AD2077" s="251"/>
      <c r="AE2077" s="251"/>
      <c r="AF2077" s="288"/>
      <c r="AG2077" s="289"/>
      <c r="AN2077" s="251"/>
      <c r="AO2077" s="251"/>
      <c r="AP2077" s="251"/>
      <c r="AQ2077" s="251"/>
      <c r="AR2077" s="251"/>
      <c r="AS2077" s="251"/>
      <c r="AT2077" s="251"/>
      <c r="AU2077" s="251"/>
    </row>
    <row r="2078" spans="3:47" ht="12.95" customHeight="1" x14ac:dyDescent="0.2">
      <c r="C2078" s="207"/>
      <c r="D2078" s="207"/>
      <c r="AA2078" s="251"/>
      <c r="AB2078" s="251"/>
      <c r="AC2078" s="251"/>
      <c r="AD2078" s="251"/>
      <c r="AE2078" s="251"/>
      <c r="AF2078" s="288"/>
      <c r="AG2078" s="289"/>
      <c r="AN2078" s="251"/>
      <c r="AO2078" s="251"/>
      <c r="AP2078" s="251"/>
      <c r="AQ2078" s="251"/>
      <c r="AR2078" s="251"/>
      <c r="AS2078" s="251"/>
      <c r="AT2078" s="251"/>
      <c r="AU2078" s="251"/>
    </row>
    <row r="2079" spans="3:47" ht="12.95" customHeight="1" x14ac:dyDescent="0.2">
      <c r="C2079" s="207"/>
      <c r="D2079" s="207"/>
      <c r="AA2079" s="251"/>
      <c r="AB2079" s="251"/>
      <c r="AC2079" s="251"/>
      <c r="AD2079" s="251"/>
      <c r="AE2079" s="251"/>
      <c r="AF2079" s="288"/>
      <c r="AG2079" s="289"/>
      <c r="AN2079" s="251"/>
      <c r="AO2079" s="251"/>
      <c r="AP2079" s="251"/>
      <c r="AQ2079" s="251"/>
      <c r="AR2079" s="251"/>
      <c r="AS2079" s="251"/>
      <c r="AT2079" s="251"/>
      <c r="AU2079" s="251"/>
    </row>
    <row r="2080" spans="3:47" ht="12.95" customHeight="1" x14ac:dyDescent="0.2">
      <c r="C2080" s="207"/>
      <c r="D2080" s="207"/>
      <c r="AA2080" s="251"/>
      <c r="AB2080" s="251"/>
      <c r="AC2080" s="251"/>
      <c r="AD2080" s="251"/>
      <c r="AE2080" s="251"/>
      <c r="AF2080" s="288"/>
      <c r="AG2080" s="289"/>
      <c r="AN2080" s="251"/>
      <c r="AO2080" s="251"/>
      <c r="AP2080" s="251"/>
      <c r="AQ2080" s="251"/>
      <c r="AR2080" s="251"/>
      <c r="AS2080" s="251"/>
      <c r="AT2080" s="251"/>
      <c r="AU2080" s="251"/>
    </row>
    <row r="2081" spans="3:47" ht="12.95" customHeight="1" x14ac:dyDescent="0.2">
      <c r="C2081" s="207"/>
      <c r="D2081" s="207"/>
      <c r="AA2081" s="251"/>
      <c r="AB2081" s="251"/>
      <c r="AC2081" s="251"/>
      <c r="AD2081" s="251"/>
      <c r="AE2081" s="251"/>
      <c r="AF2081" s="288"/>
      <c r="AG2081" s="289"/>
      <c r="AN2081" s="251"/>
      <c r="AO2081" s="251"/>
      <c r="AP2081" s="251"/>
      <c r="AQ2081" s="251"/>
      <c r="AR2081" s="251"/>
      <c r="AS2081" s="251"/>
      <c r="AT2081" s="251"/>
      <c r="AU2081" s="251"/>
    </row>
    <row r="2082" spans="3:47" ht="12.95" customHeight="1" x14ac:dyDescent="0.2">
      <c r="C2082" s="207"/>
      <c r="D2082" s="207"/>
      <c r="AA2082" s="251"/>
      <c r="AB2082" s="251"/>
      <c r="AC2082" s="251"/>
      <c r="AD2082" s="251"/>
      <c r="AE2082" s="251"/>
      <c r="AF2082" s="288"/>
      <c r="AG2082" s="289"/>
      <c r="AN2082" s="251"/>
      <c r="AO2082" s="251"/>
      <c r="AP2082" s="251"/>
      <c r="AQ2082" s="251"/>
      <c r="AR2082" s="251"/>
      <c r="AS2082" s="251"/>
      <c r="AT2082" s="251"/>
      <c r="AU2082" s="251"/>
    </row>
    <row r="2083" spans="3:47" ht="12.95" customHeight="1" x14ac:dyDescent="0.2">
      <c r="C2083" s="207"/>
      <c r="D2083" s="207"/>
      <c r="AA2083" s="251"/>
      <c r="AB2083" s="251"/>
      <c r="AC2083" s="251"/>
      <c r="AD2083" s="251"/>
      <c r="AE2083" s="251"/>
      <c r="AF2083" s="288"/>
      <c r="AG2083" s="289"/>
      <c r="AN2083" s="251"/>
      <c r="AO2083" s="251"/>
      <c r="AP2083" s="251"/>
      <c r="AQ2083" s="251"/>
      <c r="AR2083" s="251"/>
      <c r="AS2083" s="251"/>
      <c r="AT2083" s="251"/>
      <c r="AU2083" s="251"/>
    </row>
    <row r="2084" spans="3:47" ht="12.95" customHeight="1" x14ac:dyDescent="0.2">
      <c r="C2084" s="207"/>
      <c r="D2084" s="207"/>
      <c r="AA2084" s="251"/>
      <c r="AB2084" s="251"/>
      <c r="AC2084" s="251"/>
      <c r="AD2084" s="251"/>
      <c r="AE2084" s="251"/>
      <c r="AF2084" s="288"/>
      <c r="AG2084" s="289"/>
      <c r="AN2084" s="251"/>
      <c r="AO2084" s="251"/>
      <c r="AP2084" s="251"/>
      <c r="AQ2084" s="251"/>
      <c r="AR2084" s="251"/>
      <c r="AS2084" s="251"/>
      <c r="AT2084" s="251"/>
      <c r="AU2084" s="251"/>
    </row>
    <row r="2085" spans="3:47" ht="12.95" customHeight="1" x14ac:dyDescent="0.2">
      <c r="C2085" s="207"/>
      <c r="D2085" s="207"/>
      <c r="AA2085" s="251"/>
      <c r="AB2085" s="251"/>
      <c r="AC2085" s="251"/>
      <c r="AD2085" s="251"/>
      <c r="AE2085" s="251"/>
      <c r="AF2085" s="288"/>
      <c r="AG2085" s="289"/>
      <c r="AN2085" s="251"/>
      <c r="AO2085" s="251"/>
      <c r="AP2085" s="251"/>
      <c r="AQ2085" s="251"/>
      <c r="AR2085" s="251"/>
      <c r="AS2085" s="251"/>
      <c r="AT2085" s="251"/>
      <c r="AU2085" s="251"/>
    </row>
    <row r="2086" spans="3:47" ht="12.95" customHeight="1" x14ac:dyDescent="0.2">
      <c r="C2086" s="207"/>
      <c r="D2086" s="207"/>
      <c r="AA2086" s="251"/>
      <c r="AB2086" s="251"/>
      <c r="AC2086" s="251"/>
      <c r="AD2086" s="251"/>
      <c r="AE2086" s="251"/>
      <c r="AF2086" s="288"/>
      <c r="AG2086" s="289"/>
      <c r="AN2086" s="251"/>
      <c r="AO2086" s="251"/>
      <c r="AP2086" s="251"/>
      <c r="AQ2086" s="251"/>
      <c r="AR2086" s="251"/>
      <c r="AS2086" s="251"/>
      <c r="AT2086" s="251"/>
      <c r="AU2086" s="251"/>
    </row>
    <row r="2087" spans="3:47" ht="12.95" customHeight="1" x14ac:dyDescent="0.2">
      <c r="C2087" s="207"/>
      <c r="D2087" s="207"/>
      <c r="AA2087" s="251"/>
      <c r="AB2087" s="251"/>
      <c r="AC2087" s="251"/>
      <c r="AD2087" s="251"/>
      <c r="AE2087" s="251"/>
      <c r="AF2087" s="288"/>
      <c r="AG2087" s="289"/>
      <c r="AN2087" s="251"/>
      <c r="AO2087" s="251"/>
      <c r="AP2087" s="251"/>
      <c r="AQ2087" s="251"/>
      <c r="AR2087" s="251"/>
      <c r="AS2087" s="251"/>
      <c r="AT2087" s="251"/>
      <c r="AU2087" s="251"/>
    </row>
    <row r="2088" spans="3:47" ht="12.95" customHeight="1" x14ac:dyDescent="0.2">
      <c r="C2088" s="207"/>
      <c r="D2088" s="207"/>
      <c r="AA2088" s="251"/>
      <c r="AB2088" s="251"/>
      <c r="AC2088" s="251"/>
      <c r="AD2088" s="251"/>
      <c r="AE2088" s="251"/>
      <c r="AF2088" s="288"/>
      <c r="AG2088" s="289"/>
      <c r="AN2088" s="251"/>
      <c r="AO2088" s="251"/>
      <c r="AP2088" s="251"/>
      <c r="AQ2088" s="251"/>
      <c r="AR2088" s="251"/>
      <c r="AS2088" s="251"/>
      <c r="AT2088" s="251"/>
      <c r="AU2088" s="251"/>
    </row>
    <row r="2089" spans="3:47" ht="12.95" customHeight="1" x14ac:dyDescent="0.2">
      <c r="C2089" s="207"/>
      <c r="D2089" s="207"/>
      <c r="AA2089" s="251"/>
      <c r="AB2089" s="251"/>
      <c r="AC2089" s="251"/>
      <c r="AD2089" s="251"/>
      <c r="AE2089" s="251"/>
      <c r="AF2089" s="288"/>
      <c r="AG2089" s="289"/>
      <c r="AN2089" s="251"/>
      <c r="AO2089" s="251"/>
      <c r="AP2089" s="251"/>
      <c r="AQ2089" s="251"/>
      <c r="AR2089" s="251"/>
      <c r="AS2089" s="251"/>
      <c r="AT2089" s="251"/>
      <c r="AU2089" s="251"/>
    </row>
    <row r="2090" spans="3:47" ht="12.95" customHeight="1" x14ac:dyDescent="0.2">
      <c r="C2090" s="207"/>
      <c r="D2090" s="207"/>
      <c r="AA2090" s="251"/>
      <c r="AB2090" s="251"/>
      <c r="AC2090" s="251"/>
      <c r="AD2090" s="251"/>
      <c r="AE2090" s="251"/>
      <c r="AF2090" s="288"/>
      <c r="AG2090" s="289"/>
      <c r="AN2090" s="251"/>
      <c r="AO2090" s="251"/>
      <c r="AP2090" s="251"/>
      <c r="AQ2090" s="251"/>
      <c r="AR2090" s="251"/>
      <c r="AS2090" s="251"/>
      <c r="AT2090" s="251"/>
      <c r="AU2090" s="251"/>
    </row>
    <row r="2091" spans="3:47" ht="12.95" customHeight="1" x14ac:dyDescent="0.2">
      <c r="C2091" s="207"/>
      <c r="D2091" s="207"/>
      <c r="AA2091" s="251"/>
      <c r="AB2091" s="251"/>
      <c r="AC2091" s="251"/>
      <c r="AD2091" s="251"/>
      <c r="AE2091" s="251"/>
      <c r="AF2091" s="288"/>
      <c r="AG2091" s="289"/>
      <c r="AN2091" s="251"/>
      <c r="AO2091" s="251"/>
      <c r="AP2091" s="251"/>
      <c r="AQ2091" s="251"/>
      <c r="AR2091" s="251"/>
      <c r="AS2091" s="251"/>
      <c r="AT2091" s="251"/>
      <c r="AU2091" s="251"/>
    </row>
    <row r="2092" spans="3:47" ht="12.95" customHeight="1" x14ac:dyDescent="0.2">
      <c r="C2092" s="207"/>
      <c r="D2092" s="207"/>
      <c r="AA2092" s="251"/>
      <c r="AB2092" s="251"/>
      <c r="AC2092" s="251"/>
      <c r="AD2092" s="251"/>
      <c r="AE2092" s="251"/>
      <c r="AF2092" s="288"/>
      <c r="AG2092" s="289"/>
      <c r="AN2092" s="251"/>
      <c r="AO2092" s="251"/>
      <c r="AP2092" s="251"/>
      <c r="AQ2092" s="251"/>
      <c r="AR2092" s="251"/>
      <c r="AS2092" s="251"/>
      <c r="AT2092" s="251"/>
      <c r="AU2092" s="251"/>
    </row>
    <row r="2093" spans="3:47" ht="12.95" customHeight="1" x14ac:dyDescent="0.2">
      <c r="C2093" s="207"/>
      <c r="D2093" s="207"/>
      <c r="AA2093" s="251"/>
      <c r="AB2093" s="251"/>
      <c r="AC2093" s="251"/>
      <c r="AD2093" s="251"/>
      <c r="AE2093" s="251"/>
      <c r="AF2093" s="288"/>
      <c r="AG2093" s="289"/>
      <c r="AN2093" s="251"/>
      <c r="AO2093" s="251"/>
      <c r="AP2093" s="251"/>
      <c r="AQ2093" s="251"/>
      <c r="AR2093" s="251"/>
      <c r="AS2093" s="251"/>
      <c r="AT2093" s="251"/>
      <c r="AU2093" s="251"/>
    </row>
    <row r="2094" spans="3:47" ht="12.95" customHeight="1" x14ac:dyDescent="0.2">
      <c r="C2094" s="207"/>
      <c r="D2094" s="207"/>
      <c r="AA2094" s="251"/>
      <c r="AB2094" s="251"/>
      <c r="AC2094" s="251"/>
      <c r="AD2094" s="251"/>
      <c r="AE2094" s="251"/>
      <c r="AF2094" s="288"/>
      <c r="AG2094" s="289"/>
      <c r="AN2094" s="251"/>
      <c r="AO2094" s="251"/>
      <c r="AP2094" s="251"/>
      <c r="AQ2094" s="251"/>
      <c r="AR2094" s="251"/>
      <c r="AS2094" s="251"/>
      <c r="AT2094" s="251"/>
      <c r="AU2094" s="251"/>
    </row>
    <row r="2095" spans="3:47" ht="12.95" customHeight="1" x14ac:dyDescent="0.2">
      <c r="C2095" s="207"/>
      <c r="D2095" s="207"/>
      <c r="AA2095" s="251"/>
      <c r="AB2095" s="251"/>
      <c r="AC2095" s="251"/>
      <c r="AD2095" s="251"/>
      <c r="AE2095" s="251"/>
      <c r="AF2095" s="288"/>
      <c r="AG2095" s="289"/>
      <c r="AN2095" s="251"/>
      <c r="AO2095" s="251"/>
      <c r="AP2095" s="251"/>
      <c r="AQ2095" s="251"/>
      <c r="AR2095" s="251"/>
      <c r="AS2095" s="251"/>
      <c r="AT2095" s="251"/>
      <c r="AU2095" s="251"/>
    </row>
    <row r="2096" spans="3:47" ht="12.95" customHeight="1" x14ac:dyDescent="0.2">
      <c r="C2096" s="207"/>
      <c r="D2096" s="207"/>
      <c r="AA2096" s="251"/>
      <c r="AB2096" s="251"/>
      <c r="AC2096" s="251"/>
      <c r="AD2096" s="251"/>
      <c r="AE2096" s="251"/>
      <c r="AF2096" s="288"/>
      <c r="AG2096" s="289"/>
      <c r="AN2096" s="251"/>
      <c r="AO2096" s="251"/>
      <c r="AP2096" s="251"/>
      <c r="AQ2096" s="251"/>
      <c r="AR2096" s="251"/>
      <c r="AS2096" s="251"/>
      <c r="AT2096" s="251"/>
      <c r="AU2096" s="251"/>
    </row>
    <row r="2097" spans="3:47" ht="12.95" customHeight="1" x14ac:dyDescent="0.2">
      <c r="C2097" s="207"/>
      <c r="D2097" s="207"/>
      <c r="AA2097" s="251"/>
      <c r="AB2097" s="251"/>
      <c r="AC2097" s="251"/>
      <c r="AD2097" s="251"/>
      <c r="AE2097" s="251"/>
      <c r="AF2097" s="288"/>
      <c r="AG2097" s="289"/>
      <c r="AN2097" s="251"/>
      <c r="AO2097" s="251"/>
      <c r="AP2097" s="251"/>
      <c r="AQ2097" s="251"/>
      <c r="AR2097" s="251"/>
      <c r="AS2097" s="251"/>
      <c r="AT2097" s="251"/>
      <c r="AU2097" s="251"/>
    </row>
    <row r="2098" spans="3:47" ht="12.95" customHeight="1" x14ac:dyDescent="0.2">
      <c r="C2098" s="207"/>
      <c r="D2098" s="207"/>
      <c r="AA2098" s="251"/>
      <c r="AB2098" s="251"/>
      <c r="AC2098" s="251"/>
      <c r="AD2098" s="251"/>
      <c r="AE2098" s="251"/>
      <c r="AF2098" s="288"/>
      <c r="AG2098" s="289"/>
      <c r="AN2098" s="251"/>
      <c r="AO2098" s="251"/>
      <c r="AP2098" s="251"/>
      <c r="AQ2098" s="251"/>
      <c r="AR2098" s="251"/>
      <c r="AS2098" s="251"/>
      <c r="AT2098" s="251"/>
      <c r="AU2098" s="251"/>
    </row>
    <row r="2099" spans="3:47" ht="12.95" customHeight="1" x14ac:dyDescent="0.2">
      <c r="C2099" s="207"/>
      <c r="D2099" s="207"/>
      <c r="AA2099" s="251"/>
      <c r="AB2099" s="251"/>
      <c r="AC2099" s="251"/>
      <c r="AD2099" s="251"/>
      <c r="AE2099" s="251"/>
      <c r="AF2099" s="288"/>
      <c r="AG2099" s="289"/>
      <c r="AN2099" s="251"/>
      <c r="AO2099" s="251"/>
      <c r="AP2099" s="251"/>
      <c r="AQ2099" s="251"/>
      <c r="AR2099" s="251"/>
      <c r="AS2099" s="251"/>
      <c r="AT2099" s="251"/>
      <c r="AU2099" s="251"/>
    </row>
    <row r="2100" spans="3:47" ht="12.95" customHeight="1" x14ac:dyDescent="0.2">
      <c r="C2100" s="207"/>
      <c r="D2100" s="207"/>
      <c r="AA2100" s="251"/>
      <c r="AB2100" s="251"/>
      <c r="AC2100" s="251"/>
      <c r="AD2100" s="251"/>
      <c r="AE2100" s="251"/>
      <c r="AF2100" s="288"/>
      <c r="AG2100" s="289"/>
      <c r="AN2100" s="251"/>
      <c r="AO2100" s="251"/>
      <c r="AP2100" s="251"/>
      <c r="AQ2100" s="251"/>
      <c r="AR2100" s="251"/>
      <c r="AS2100" s="251"/>
      <c r="AT2100" s="251"/>
      <c r="AU2100" s="251"/>
    </row>
    <row r="2101" spans="3:47" ht="12.95" customHeight="1" x14ac:dyDescent="0.2">
      <c r="C2101" s="207"/>
      <c r="D2101" s="207"/>
      <c r="AA2101" s="251"/>
      <c r="AB2101" s="251"/>
      <c r="AC2101" s="251"/>
      <c r="AD2101" s="251"/>
      <c r="AE2101" s="251"/>
      <c r="AF2101" s="288"/>
      <c r="AG2101" s="289"/>
      <c r="AN2101" s="251"/>
      <c r="AO2101" s="251"/>
      <c r="AP2101" s="251"/>
      <c r="AQ2101" s="251"/>
      <c r="AR2101" s="251"/>
      <c r="AS2101" s="251"/>
      <c r="AT2101" s="251"/>
      <c r="AU2101" s="251"/>
    </row>
    <row r="2102" spans="3:47" ht="12.95" customHeight="1" x14ac:dyDescent="0.2">
      <c r="C2102" s="207"/>
      <c r="D2102" s="207"/>
      <c r="AA2102" s="251"/>
      <c r="AB2102" s="251"/>
      <c r="AC2102" s="251"/>
      <c r="AD2102" s="251"/>
      <c r="AE2102" s="251"/>
      <c r="AF2102" s="288"/>
      <c r="AG2102" s="289"/>
      <c r="AN2102" s="251"/>
      <c r="AO2102" s="251"/>
      <c r="AP2102" s="251"/>
      <c r="AQ2102" s="251"/>
      <c r="AR2102" s="251"/>
      <c r="AS2102" s="251"/>
      <c r="AT2102" s="251"/>
      <c r="AU2102" s="251"/>
    </row>
    <row r="2103" spans="3:47" ht="12.95" customHeight="1" x14ac:dyDescent="0.2">
      <c r="C2103" s="207"/>
      <c r="D2103" s="207"/>
      <c r="AA2103" s="251"/>
      <c r="AB2103" s="251"/>
      <c r="AC2103" s="251"/>
      <c r="AD2103" s="251"/>
      <c r="AE2103" s="251"/>
      <c r="AF2103" s="288"/>
      <c r="AG2103" s="289"/>
      <c r="AN2103" s="251"/>
      <c r="AO2103" s="251"/>
      <c r="AP2103" s="251"/>
      <c r="AQ2103" s="251"/>
      <c r="AR2103" s="251"/>
      <c r="AS2103" s="251"/>
      <c r="AT2103" s="251"/>
      <c r="AU2103" s="251"/>
    </row>
    <row r="2104" spans="3:47" ht="12.95" customHeight="1" x14ac:dyDescent="0.2">
      <c r="C2104" s="207"/>
      <c r="D2104" s="207"/>
      <c r="AA2104" s="251"/>
      <c r="AB2104" s="251"/>
      <c r="AC2104" s="251"/>
      <c r="AD2104" s="251"/>
      <c r="AE2104" s="251"/>
      <c r="AF2104" s="288"/>
      <c r="AG2104" s="289"/>
      <c r="AN2104" s="251"/>
      <c r="AO2104" s="251"/>
      <c r="AP2104" s="251"/>
      <c r="AQ2104" s="251"/>
      <c r="AR2104" s="251"/>
      <c r="AS2104" s="251"/>
      <c r="AT2104" s="251"/>
      <c r="AU2104" s="251"/>
    </row>
    <row r="2105" spans="3:47" ht="12.95" customHeight="1" x14ac:dyDescent="0.2">
      <c r="C2105" s="207"/>
      <c r="D2105" s="207"/>
      <c r="AA2105" s="251"/>
      <c r="AB2105" s="251"/>
      <c r="AC2105" s="251"/>
      <c r="AD2105" s="251"/>
      <c r="AE2105" s="251"/>
      <c r="AF2105" s="288"/>
      <c r="AG2105" s="289"/>
      <c r="AN2105" s="251"/>
      <c r="AO2105" s="251"/>
      <c r="AP2105" s="251"/>
      <c r="AQ2105" s="251"/>
      <c r="AR2105" s="251"/>
      <c r="AS2105" s="251"/>
      <c r="AT2105" s="251"/>
      <c r="AU2105" s="251"/>
    </row>
    <row r="2106" spans="3:47" ht="12.95" customHeight="1" x14ac:dyDescent="0.2">
      <c r="C2106" s="207"/>
      <c r="D2106" s="207"/>
      <c r="AA2106" s="251"/>
      <c r="AB2106" s="251"/>
      <c r="AC2106" s="251"/>
      <c r="AD2106" s="251"/>
      <c r="AE2106" s="251"/>
      <c r="AF2106" s="288"/>
      <c r="AG2106" s="289"/>
      <c r="AN2106" s="251"/>
      <c r="AO2106" s="251"/>
      <c r="AP2106" s="251"/>
      <c r="AQ2106" s="251"/>
      <c r="AR2106" s="251"/>
      <c r="AS2106" s="251"/>
      <c r="AT2106" s="251"/>
      <c r="AU2106" s="251"/>
    </row>
    <row r="2107" spans="3:47" ht="12.95" customHeight="1" x14ac:dyDescent="0.2">
      <c r="C2107" s="207"/>
      <c r="D2107" s="207"/>
      <c r="AA2107" s="251"/>
      <c r="AB2107" s="251"/>
      <c r="AC2107" s="251"/>
      <c r="AD2107" s="251"/>
      <c r="AE2107" s="251"/>
      <c r="AF2107" s="288"/>
      <c r="AG2107" s="289"/>
      <c r="AN2107" s="251"/>
      <c r="AO2107" s="251"/>
      <c r="AP2107" s="251"/>
      <c r="AQ2107" s="251"/>
      <c r="AR2107" s="251"/>
      <c r="AS2107" s="251"/>
      <c r="AT2107" s="251"/>
      <c r="AU2107" s="251"/>
    </row>
    <row r="2108" spans="3:47" ht="12.95" customHeight="1" x14ac:dyDescent="0.2">
      <c r="C2108" s="207"/>
      <c r="D2108" s="207"/>
      <c r="AA2108" s="251"/>
      <c r="AB2108" s="251"/>
      <c r="AC2108" s="251"/>
      <c r="AD2108" s="251"/>
      <c r="AE2108" s="251"/>
      <c r="AF2108" s="288"/>
      <c r="AG2108" s="289"/>
      <c r="AN2108" s="251"/>
      <c r="AO2108" s="251"/>
      <c r="AP2108" s="251"/>
      <c r="AQ2108" s="251"/>
      <c r="AR2108" s="251"/>
      <c r="AS2108" s="251"/>
      <c r="AT2108" s="251"/>
      <c r="AU2108" s="251"/>
    </row>
    <row r="2109" spans="3:47" ht="12.95" customHeight="1" x14ac:dyDescent="0.2">
      <c r="C2109" s="207"/>
      <c r="D2109" s="207"/>
      <c r="AA2109" s="251"/>
      <c r="AB2109" s="251"/>
      <c r="AC2109" s="251"/>
      <c r="AD2109" s="251"/>
      <c r="AE2109" s="251"/>
      <c r="AF2109" s="288"/>
      <c r="AG2109" s="289"/>
      <c r="AN2109" s="251"/>
      <c r="AO2109" s="251"/>
      <c r="AP2109" s="251"/>
      <c r="AQ2109" s="251"/>
      <c r="AR2109" s="251"/>
      <c r="AS2109" s="251"/>
      <c r="AT2109" s="251"/>
      <c r="AU2109" s="251"/>
    </row>
    <row r="2110" spans="3:47" ht="12.95" customHeight="1" x14ac:dyDescent="0.2">
      <c r="C2110" s="207"/>
      <c r="D2110" s="207"/>
      <c r="AA2110" s="251"/>
      <c r="AB2110" s="251"/>
      <c r="AC2110" s="251"/>
      <c r="AD2110" s="251"/>
      <c r="AE2110" s="251"/>
      <c r="AF2110" s="288"/>
      <c r="AG2110" s="289"/>
      <c r="AN2110" s="251"/>
      <c r="AO2110" s="251"/>
      <c r="AP2110" s="251"/>
      <c r="AQ2110" s="251"/>
      <c r="AR2110" s="251"/>
      <c r="AS2110" s="251"/>
      <c r="AT2110" s="251"/>
      <c r="AU2110" s="251"/>
    </row>
    <row r="2111" spans="3:47" ht="12.95" customHeight="1" x14ac:dyDescent="0.2">
      <c r="C2111" s="207"/>
      <c r="D2111" s="207"/>
      <c r="AA2111" s="251"/>
      <c r="AB2111" s="251"/>
      <c r="AC2111" s="251"/>
      <c r="AD2111" s="251"/>
      <c r="AE2111" s="251"/>
      <c r="AF2111" s="288"/>
      <c r="AG2111" s="289"/>
      <c r="AN2111" s="251"/>
      <c r="AO2111" s="251"/>
      <c r="AP2111" s="251"/>
      <c r="AQ2111" s="251"/>
      <c r="AR2111" s="251"/>
      <c r="AS2111" s="251"/>
      <c r="AT2111" s="251"/>
      <c r="AU2111" s="251"/>
    </row>
    <row r="2112" spans="3:47" ht="12.95" customHeight="1" x14ac:dyDescent="0.2">
      <c r="C2112" s="207"/>
      <c r="D2112" s="207"/>
      <c r="AA2112" s="251"/>
      <c r="AB2112" s="251"/>
      <c r="AC2112" s="251"/>
      <c r="AD2112" s="251"/>
      <c r="AE2112" s="251"/>
      <c r="AF2112" s="288"/>
      <c r="AG2112" s="289"/>
      <c r="AN2112" s="251"/>
      <c r="AO2112" s="251"/>
      <c r="AP2112" s="251"/>
      <c r="AQ2112" s="251"/>
      <c r="AR2112" s="251"/>
      <c r="AS2112" s="251"/>
      <c r="AT2112" s="251"/>
      <c r="AU2112" s="251"/>
    </row>
    <row r="2113" spans="3:47" ht="12.95" customHeight="1" x14ac:dyDescent="0.2">
      <c r="C2113" s="207"/>
      <c r="D2113" s="207"/>
      <c r="AA2113" s="251"/>
      <c r="AB2113" s="251"/>
      <c r="AC2113" s="251"/>
      <c r="AD2113" s="251"/>
      <c r="AE2113" s="251"/>
      <c r="AF2113" s="288"/>
      <c r="AG2113" s="289"/>
      <c r="AN2113" s="251"/>
      <c r="AO2113" s="251"/>
      <c r="AP2113" s="251"/>
      <c r="AQ2113" s="251"/>
      <c r="AR2113" s="251"/>
      <c r="AS2113" s="251"/>
      <c r="AT2113" s="251"/>
      <c r="AU2113" s="251"/>
    </row>
    <row r="2114" spans="3:47" ht="12.95" customHeight="1" x14ac:dyDescent="0.2">
      <c r="C2114" s="207"/>
      <c r="D2114" s="207"/>
      <c r="AA2114" s="251"/>
      <c r="AB2114" s="251"/>
      <c r="AC2114" s="251"/>
      <c r="AD2114" s="251"/>
      <c r="AE2114" s="251"/>
      <c r="AF2114" s="288"/>
      <c r="AG2114" s="289"/>
      <c r="AN2114" s="251"/>
      <c r="AO2114" s="251"/>
      <c r="AP2114" s="251"/>
      <c r="AQ2114" s="251"/>
      <c r="AR2114" s="251"/>
      <c r="AS2114" s="251"/>
      <c r="AT2114" s="251"/>
      <c r="AU2114" s="251"/>
    </row>
    <row r="2115" spans="3:47" ht="12.95" customHeight="1" x14ac:dyDescent="0.2">
      <c r="C2115" s="207"/>
      <c r="D2115" s="207"/>
      <c r="AA2115" s="251"/>
      <c r="AB2115" s="251"/>
      <c r="AC2115" s="251"/>
      <c r="AD2115" s="251"/>
      <c r="AE2115" s="251"/>
      <c r="AF2115" s="288"/>
      <c r="AG2115" s="289"/>
      <c r="AN2115" s="251"/>
      <c r="AO2115" s="251"/>
      <c r="AP2115" s="251"/>
      <c r="AQ2115" s="251"/>
      <c r="AR2115" s="251"/>
      <c r="AS2115" s="251"/>
      <c r="AT2115" s="251"/>
      <c r="AU2115" s="251"/>
    </row>
    <row r="2116" spans="3:47" ht="12.95" customHeight="1" x14ac:dyDescent="0.2">
      <c r="C2116" s="207"/>
      <c r="D2116" s="207"/>
      <c r="AA2116" s="251"/>
      <c r="AB2116" s="251"/>
      <c r="AC2116" s="251"/>
      <c r="AD2116" s="251"/>
      <c r="AE2116" s="251"/>
      <c r="AF2116" s="288"/>
      <c r="AG2116" s="289"/>
      <c r="AN2116" s="251"/>
      <c r="AO2116" s="251"/>
      <c r="AP2116" s="251"/>
      <c r="AQ2116" s="251"/>
      <c r="AR2116" s="251"/>
      <c r="AS2116" s="251"/>
      <c r="AT2116" s="251"/>
      <c r="AU2116" s="251"/>
    </row>
    <row r="2117" spans="3:47" ht="12.95" customHeight="1" x14ac:dyDescent="0.2">
      <c r="C2117" s="207"/>
      <c r="D2117" s="207"/>
      <c r="AA2117" s="251"/>
      <c r="AB2117" s="251"/>
      <c r="AC2117" s="251"/>
      <c r="AD2117" s="251"/>
      <c r="AE2117" s="251"/>
      <c r="AF2117" s="288"/>
      <c r="AG2117" s="289"/>
      <c r="AN2117" s="251"/>
      <c r="AO2117" s="251"/>
      <c r="AP2117" s="251"/>
      <c r="AQ2117" s="251"/>
      <c r="AR2117" s="251"/>
      <c r="AS2117" s="251"/>
      <c r="AT2117" s="251"/>
      <c r="AU2117" s="251"/>
    </row>
    <row r="2118" spans="3:47" ht="12.95" customHeight="1" x14ac:dyDescent="0.2">
      <c r="C2118" s="207"/>
      <c r="D2118" s="207"/>
      <c r="AA2118" s="251"/>
      <c r="AB2118" s="251"/>
      <c r="AC2118" s="251"/>
      <c r="AD2118" s="251"/>
      <c r="AE2118" s="251"/>
      <c r="AF2118" s="288"/>
      <c r="AG2118" s="289"/>
      <c r="AN2118" s="251"/>
      <c r="AO2118" s="251"/>
      <c r="AP2118" s="251"/>
      <c r="AQ2118" s="251"/>
      <c r="AR2118" s="251"/>
      <c r="AS2118" s="251"/>
      <c r="AT2118" s="251"/>
      <c r="AU2118" s="251"/>
    </row>
    <row r="2119" spans="3:47" ht="12.95" customHeight="1" x14ac:dyDescent="0.2">
      <c r="C2119" s="207"/>
      <c r="D2119" s="207"/>
      <c r="AA2119" s="251"/>
      <c r="AB2119" s="251"/>
      <c r="AC2119" s="251"/>
      <c r="AD2119" s="251"/>
      <c r="AE2119" s="251"/>
      <c r="AF2119" s="288"/>
      <c r="AG2119" s="289"/>
      <c r="AN2119" s="251"/>
      <c r="AO2119" s="251"/>
      <c r="AP2119" s="251"/>
      <c r="AQ2119" s="251"/>
      <c r="AR2119" s="251"/>
      <c r="AS2119" s="251"/>
      <c r="AT2119" s="251"/>
      <c r="AU2119" s="251"/>
    </row>
    <row r="2120" spans="3:47" ht="12.95" customHeight="1" x14ac:dyDescent="0.2">
      <c r="C2120" s="207"/>
      <c r="D2120" s="207"/>
      <c r="AA2120" s="251"/>
      <c r="AB2120" s="251"/>
      <c r="AC2120" s="251"/>
      <c r="AD2120" s="251"/>
      <c r="AE2120" s="251"/>
      <c r="AF2120" s="288"/>
      <c r="AG2120" s="289"/>
      <c r="AN2120" s="251"/>
      <c r="AO2120" s="251"/>
      <c r="AP2120" s="251"/>
      <c r="AQ2120" s="251"/>
      <c r="AR2120" s="251"/>
      <c r="AS2120" s="251"/>
      <c r="AT2120" s="251"/>
      <c r="AU2120" s="251"/>
    </row>
    <row r="2121" spans="3:47" ht="12.95" customHeight="1" x14ac:dyDescent="0.2">
      <c r="C2121" s="207"/>
      <c r="D2121" s="207"/>
      <c r="AA2121" s="251"/>
      <c r="AB2121" s="251"/>
      <c r="AC2121" s="251"/>
      <c r="AD2121" s="251"/>
      <c r="AE2121" s="251"/>
      <c r="AF2121" s="288"/>
      <c r="AG2121" s="289"/>
      <c r="AN2121" s="251"/>
      <c r="AO2121" s="251"/>
      <c r="AP2121" s="251"/>
      <c r="AQ2121" s="251"/>
      <c r="AR2121" s="251"/>
      <c r="AS2121" s="251"/>
      <c r="AT2121" s="251"/>
      <c r="AU2121" s="251"/>
    </row>
    <row r="2122" spans="3:47" ht="12.95" customHeight="1" x14ac:dyDescent="0.2">
      <c r="C2122" s="207"/>
      <c r="D2122" s="207"/>
      <c r="AA2122" s="251"/>
      <c r="AB2122" s="251"/>
      <c r="AC2122" s="251"/>
      <c r="AD2122" s="251"/>
      <c r="AE2122" s="251"/>
      <c r="AF2122" s="288"/>
      <c r="AG2122" s="289"/>
      <c r="AN2122" s="251"/>
      <c r="AO2122" s="251"/>
      <c r="AP2122" s="251"/>
      <c r="AQ2122" s="251"/>
      <c r="AR2122" s="251"/>
      <c r="AS2122" s="251"/>
      <c r="AT2122" s="251"/>
      <c r="AU2122" s="251"/>
    </row>
    <row r="2123" spans="3:47" ht="12.95" customHeight="1" x14ac:dyDescent="0.2">
      <c r="C2123" s="207"/>
      <c r="D2123" s="207"/>
      <c r="AA2123" s="251"/>
      <c r="AB2123" s="251"/>
      <c r="AC2123" s="251"/>
      <c r="AD2123" s="251"/>
      <c r="AE2123" s="251"/>
      <c r="AF2123" s="288"/>
      <c r="AG2123" s="289"/>
      <c r="AN2123" s="251"/>
      <c r="AO2123" s="251"/>
      <c r="AP2123" s="251"/>
      <c r="AQ2123" s="251"/>
      <c r="AR2123" s="251"/>
      <c r="AS2123" s="251"/>
      <c r="AT2123" s="251"/>
      <c r="AU2123" s="251"/>
    </row>
    <row r="2124" spans="3:47" ht="12.95" customHeight="1" x14ac:dyDescent="0.2">
      <c r="C2124" s="207"/>
      <c r="D2124" s="207"/>
      <c r="AA2124" s="251"/>
      <c r="AB2124" s="251"/>
      <c r="AC2124" s="251"/>
      <c r="AD2124" s="251"/>
      <c r="AE2124" s="251"/>
      <c r="AF2124" s="288"/>
      <c r="AG2124" s="289"/>
      <c r="AN2124" s="251"/>
      <c r="AO2124" s="251"/>
      <c r="AP2124" s="251"/>
      <c r="AQ2124" s="251"/>
      <c r="AR2124" s="251"/>
      <c r="AS2124" s="251"/>
      <c r="AT2124" s="251"/>
      <c r="AU2124" s="251"/>
    </row>
    <row r="2125" spans="3:47" ht="12.95" customHeight="1" x14ac:dyDescent="0.2">
      <c r="C2125" s="207"/>
      <c r="D2125" s="207"/>
      <c r="AA2125" s="251"/>
      <c r="AB2125" s="251"/>
      <c r="AC2125" s="251"/>
      <c r="AD2125" s="251"/>
      <c r="AE2125" s="251"/>
      <c r="AF2125" s="288"/>
      <c r="AG2125" s="289"/>
      <c r="AN2125" s="251"/>
      <c r="AO2125" s="251"/>
      <c r="AP2125" s="251"/>
      <c r="AQ2125" s="251"/>
      <c r="AR2125" s="251"/>
      <c r="AS2125" s="251"/>
      <c r="AT2125" s="251"/>
      <c r="AU2125" s="251"/>
    </row>
    <row r="2126" spans="3:47" ht="12.95" customHeight="1" x14ac:dyDescent="0.2">
      <c r="C2126" s="207"/>
      <c r="D2126" s="207"/>
      <c r="AA2126" s="251"/>
      <c r="AB2126" s="251"/>
      <c r="AC2126" s="251"/>
      <c r="AD2126" s="251"/>
      <c r="AE2126" s="251"/>
      <c r="AF2126" s="288"/>
      <c r="AG2126" s="289"/>
      <c r="AN2126" s="251"/>
      <c r="AO2126" s="251"/>
      <c r="AP2126" s="251"/>
      <c r="AQ2126" s="251"/>
      <c r="AR2126" s="251"/>
      <c r="AS2126" s="251"/>
      <c r="AT2126" s="251"/>
      <c r="AU2126" s="251"/>
    </row>
    <row r="2127" spans="3:47" ht="12.95" customHeight="1" x14ac:dyDescent="0.2">
      <c r="C2127" s="207"/>
      <c r="D2127" s="207"/>
      <c r="AA2127" s="251"/>
      <c r="AB2127" s="251"/>
      <c r="AC2127" s="251"/>
      <c r="AD2127" s="251"/>
      <c r="AE2127" s="251"/>
      <c r="AF2127" s="288"/>
      <c r="AG2127" s="289"/>
      <c r="AN2127" s="251"/>
      <c r="AO2127" s="251"/>
      <c r="AP2127" s="251"/>
      <c r="AQ2127" s="251"/>
      <c r="AR2127" s="251"/>
      <c r="AS2127" s="251"/>
      <c r="AT2127" s="251"/>
      <c r="AU2127" s="251"/>
    </row>
    <row r="2128" spans="3:47" ht="12.95" customHeight="1" x14ac:dyDescent="0.2">
      <c r="C2128" s="207"/>
      <c r="D2128" s="207"/>
      <c r="AA2128" s="251"/>
      <c r="AB2128" s="251"/>
      <c r="AC2128" s="251"/>
      <c r="AD2128" s="251"/>
      <c r="AE2128" s="251"/>
      <c r="AF2128" s="288"/>
      <c r="AG2128" s="289"/>
      <c r="AN2128" s="251"/>
      <c r="AO2128" s="251"/>
      <c r="AP2128" s="251"/>
      <c r="AQ2128" s="251"/>
      <c r="AR2128" s="251"/>
      <c r="AS2128" s="251"/>
      <c r="AT2128" s="251"/>
      <c r="AU2128" s="251"/>
    </row>
    <row r="2129" spans="3:47" ht="12.95" customHeight="1" x14ac:dyDescent="0.2">
      <c r="C2129" s="207"/>
      <c r="D2129" s="207"/>
      <c r="AA2129" s="251"/>
      <c r="AB2129" s="251"/>
      <c r="AC2129" s="251"/>
      <c r="AD2129" s="251"/>
      <c r="AE2129" s="251"/>
      <c r="AF2129" s="288"/>
      <c r="AG2129" s="289"/>
      <c r="AN2129" s="251"/>
      <c r="AO2129" s="251"/>
      <c r="AP2129" s="251"/>
      <c r="AQ2129" s="251"/>
      <c r="AR2129" s="251"/>
      <c r="AS2129" s="251"/>
      <c r="AT2129" s="251"/>
      <c r="AU2129" s="251"/>
    </row>
    <row r="2130" spans="3:47" ht="12.95" customHeight="1" x14ac:dyDescent="0.2">
      <c r="C2130" s="207"/>
      <c r="D2130" s="207"/>
      <c r="AA2130" s="251"/>
      <c r="AB2130" s="251"/>
      <c r="AC2130" s="251"/>
      <c r="AD2130" s="251"/>
      <c r="AE2130" s="251"/>
      <c r="AF2130" s="288"/>
      <c r="AG2130" s="289"/>
      <c r="AN2130" s="251"/>
      <c r="AO2130" s="251"/>
      <c r="AP2130" s="251"/>
      <c r="AQ2130" s="251"/>
      <c r="AR2130" s="251"/>
      <c r="AS2130" s="251"/>
      <c r="AT2130" s="251"/>
      <c r="AU2130" s="251"/>
    </row>
    <row r="2131" spans="3:47" ht="12.95" customHeight="1" x14ac:dyDescent="0.2">
      <c r="C2131" s="207"/>
      <c r="D2131" s="207"/>
      <c r="AA2131" s="251"/>
      <c r="AB2131" s="251"/>
      <c r="AC2131" s="251"/>
      <c r="AD2131" s="251"/>
      <c r="AE2131" s="251"/>
      <c r="AF2131" s="288"/>
      <c r="AG2131" s="289"/>
      <c r="AN2131" s="251"/>
      <c r="AO2131" s="251"/>
      <c r="AP2131" s="251"/>
      <c r="AQ2131" s="251"/>
      <c r="AR2131" s="251"/>
      <c r="AS2131" s="251"/>
      <c r="AT2131" s="251"/>
      <c r="AU2131" s="251"/>
    </row>
    <row r="2132" spans="3:47" ht="12.95" customHeight="1" x14ac:dyDescent="0.2">
      <c r="C2132" s="207"/>
      <c r="D2132" s="207"/>
      <c r="AA2132" s="251"/>
      <c r="AB2132" s="251"/>
      <c r="AC2132" s="251"/>
      <c r="AD2132" s="251"/>
      <c r="AE2132" s="251"/>
      <c r="AF2132" s="288"/>
      <c r="AG2132" s="289"/>
      <c r="AN2132" s="251"/>
      <c r="AO2132" s="251"/>
      <c r="AP2132" s="251"/>
      <c r="AQ2132" s="251"/>
      <c r="AR2132" s="251"/>
      <c r="AS2132" s="251"/>
      <c r="AT2132" s="251"/>
      <c r="AU2132" s="251"/>
    </row>
    <row r="2133" spans="3:47" ht="12.95" customHeight="1" x14ac:dyDescent="0.2">
      <c r="C2133" s="207"/>
      <c r="D2133" s="207"/>
      <c r="AA2133" s="251"/>
      <c r="AB2133" s="251"/>
      <c r="AC2133" s="251"/>
      <c r="AD2133" s="251"/>
      <c r="AE2133" s="251"/>
      <c r="AF2133" s="288"/>
      <c r="AG2133" s="289"/>
      <c r="AN2133" s="251"/>
      <c r="AO2133" s="251"/>
      <c r="AP2133" s="251"/>
      <c r="AQ2133" s="251"/>
      <c r="AR2133" s="251"/>
      <c r="AS2133" s="251"/>
      <c r="AT2133" s="251"/>
      <c r="AU2133" s="251"/>
    </row>
    <row r="2134" spans="3:47" ht="12.95" customHeight="1" x14ac:dyDescent="0.2">
      <c r="C2134" s="207"/>
      <c r="D2134" s="207"/>
      <c r="AA2134" s="251"/>
      <c r="AB2134" s="251"/>
      <c r="AC2134" s="251"/>
      <c r="AD2134" s="251"/>
      <c r="AE2134" s="251"/>
      <c r="AF2134" s="288"/>
      <c r="AG2134" s="289"/>
      <c r="AN2134" s="251"/>
      <c r="AO2134" s="251"/>
      <c r="AP2134" s="251"/>
      <c r="AQ2134" s="251"/>
      <c r="AR2134" s="251"/>
      <c r="AS2134" s="251"/>
      <c r="AT2134" s="251"/>
      <c r="AU2134" s="251"/>
    </row>
    <row r="2135" spans="3:47" ht="12.95" customHeight="1" x14ac:dyDescent="0.2">
      <c r="C2135" s="207"/>
      <c r="D2135" s="207"/>
      <c r="AA2135" s="251"/>
      <c r="AB2135" s="251"/>
      <c r="AC2135" s="251"/>
      <c r="AD2135" s="251"/>
      <c r="AE2135" s="251"/>
      <c r="AF2135" s="288"/>
      <c r="AG2135" s="289"/>
      <c r="AN2135" s="251"/>
      <c r="AO2135" s="251"/>
      <c r="AP2135" s="251"/>
      <c r="AQ2135" s="251"/>
      <c r="AR2135" s="251"/>
      <c r="AS2135" s="251"/>
      <c r="AT2135" s="251"/>
      <c r="AU2135" s="251"/>
    </row>
    <row r="2136" spans="3:47" ht="12.95" customHeight="1" x14ac:dyDescent="0.2">
      <c r="C2136" s="207"/>
      <c r="D2136" s="207"/>
      <c r="AA2136" s="251"/>
      <c r="AB2136" s="251"/>
      <c r="AC2136" s="251"/>
      <c r="AD2136" s="251"/>
      <c r="AE2136" s="251"/>
      <c r="AF2136" s="288"/>
      <c r="AG2136" s="289"/>
      <c r="AN2136" s="251"/>
      <c r="AO2136" s="251"/>
      <c r="AP2136" s="251"/>
      <c r="AQ2136" s="251"/>
      <c r="AR2136" s="251"/>
      <c r="AS2136" s="251"/>
      <c r="AT2136" s="251"/>
      <c r="AU2136" s="251"/>
    </row>
    <row r="2137" spans="3:47" ht="12.95" customHeight="1" x14ac:dyDescent="0.2">
      <c r="C2137" s="207"/>
      <c r="D2137" s="207"/>
      <c r="AA2137" s="251"/>
      <c r="AB2137" s="251"/>
      <c r="AC2137" s="251"/>
      <c r="AD2137" s="251"/>
      <c r="AE2137" s="251"/>
      <c r="AF2137" s="288"/>
      <c r="AG2137" s="289"/>
      <c r="AN2137" s="251"/>
      <c r="AO2137" s="251"/>
      <c r="AP2137" s="251"/>
      <c r="AQ2137" s="251"/>
      <c r="AR2137" s="251"/>
      <c r="AS2137" s="251"/>
      <c r="AT2137" s="251"/>
      <c r="AU2137" s="251"/>
    </row>
    <row r="2138" spans="3:47" ht="12.95" customHeight="1" x14ac:dyDescent="0.2">
      <c r="C2138" s="207"/>
      <c r="D2138" s="207"/>
      <c r="AA2138" s="251"/>
      <c r="AB2138" s="251"/>
      <c r="AC2138" s="251"/>
      <c r="AD2138" s="251"/>
      <c r="AE2138" s="251"/>
      <c r="AF2138" s="288"/>
      <c r="AG2138" s="289"/>
      <c r="AN2138" s="251"/>
      <c r="AO2138" s="251"/>
      <c r="AP2138" s="251"/>
      <c r="AQ2138" s="251"/>
      <c r="AR2138" s="251"/>
      <c r="AS2138" s="251"/>
      <c r="AT2138" s="251"/>
      <c r="AU2138" s="251"/>
    </row>
    <row r="2139" spans="3:47" ht="12.95" customHeight="1" x14ac:dyDescent="0.2">
      <c r="C2139" s="207"/>
      <c r="D2139" s="207"/>
      <c r="AA2139" s="251"/>
      <c r="AB2139" s="251"/>
      <c r="AC2139" s="251"/>
      <c r="AD2139" s="251"/>
      <c r="AE2139" s="251"/>
      <c r="AF2139" s="288"/>
      <c r="AG2139" s="289"/>
      <c r="AN2139" s="251"/>
      <c r="AO2139" s="251"/>
      <c r="AP2139" s="251"/>
      <c r="AQ2139" s="251"/>
      <c r="AR2139" s="251"/>
      <c r="AS2139" s="251"/>
      <c r="AT2139" s="251"/>
      <c r="AU2139" s="251"/>
    </row>
    <row r="2140" spans="3:47" ht="12.95" customHeight="1" x14ac:dyDescent="0.2">
      <c r="C2140" s="207"/>
      <c r="D2140" s="207"/>
      <c r="AA2140" s="251"/>
      <c r="AB2140" s="251"/>
      <c r="AC2140" s="251"/>
      <c r="AD2140" s="251"/>
      <c r="AE2140" s="251"/>
      <c r="AF2140" s="288"/>
      <c r="AG2140" s="289"/>
      <c r="AN2140" s="251"/>
      <c r="AO2140" s="251"/>
      <c r="AP2140" s="251"/>
      <c r="AQ2140" s="251"/>
      <c r="AR2140" s="251"/>
      <c r="AS2140" s="251"/>
      <c r="AT2140" s="251"/>
      <c r="AU2140" s="251"/>
    </row>
    <row r="2141" spans="3:47" ht="12.95" customHeight="1" x14ac:dyDescent="0.2">
      <c r="C2141" s="207"/>
      <c r="D2141" s="207"/>
      <c r="AA2141" s="251"/>
      <c r="AB2141" s="251"/>
      <c r="AC2141" s="251"/>
      <c r="AD2141" s="251"/>
      <c r="AE2141" s="251"/>
      <c r="AF2141" s="288"/>
      <c r="AG2141" s="289"/>
      <c r="AN2141" s="251"/>
      <c r="AO2141" s="251"/>
      <c r="AP2141" s="251"/>
      <c r="AQ2141" s="251"/>
      <c r="AR2141" s="251"/>
      <c r="AS2141" s="251"/>
      <c r="AT2141" s="251"/>
      <c r="AU2141" s="251"/>
    </row>
    <row r="2142" spans="3:47" ht="12.95" customHeight="1" x14ac:dyDescent="0.2">
      <c r="C2142" s="207"/>
      <c r="D2142" s="207"/>
      <c r="AA2142" s="251"/>
      <c r="AB2142" s="251"/>
      <c r="AC2142" s="251"/>
      <c r="AD2142" s="251"/>
      <c r="AE2142" s="251"/>
      <c r="AF2142" s="288"/>
      <c r="AG2142" s="289"/>
      <c r="AN2142" s="251"/>
      <c r="AO2142" s="251"/>
      <c r="AP2142" s="251"/>
      <c r="AQ2142" s="251"/>
      <c r="AR2142" s="251"/>
      <c r="AS2142" s="251"/>
      <c r="AT2142" s="251"/>
      <c r="AU2142" s="251"/>
    </row>
    <row r="2143" spans="3:47" ht="12.95" customHeight="1" x14ac:dyDescent="0.2">
      <c r="C2143" s="207"/>
      <c r="D2143" s="207"/>
      <c r="AA2143" s="251"/>
      <c r="AB2143" s="251"/>
      <c r="AC2143" s="251"/>
      <c r="AD2143" s="251"/>
      <c r="AE2143" s="251"/>
      <c r="AF2143" s="288"/>
      <c r="AG2143" s="289"/>
      <c r="AN2143" s="251"/>
      <c r="AO2143" s="251"/>
      <c r="AP2143" s="251"/>
      <c r="AQ2143" s="251"/>
      <c r="AR2143" s="251"/>
      <c r="AS2143" s="251"/>
      <c r="AT2143" s="251"/>
      <c r="AU2143" s="251"/>
    </row>
    <row r="2144" spans="3:47" ht="12.95" customHeight="1" x14ac:dyDescent="0.2">
      <c r="C2144" s="207"/>
      <c r="D2144" s="207"/>
      <c r="AA2144" s="251"/>
      <c r="AB2144" s="251"/>
      <c r="AC2144" s="251"/>
      <c r="AD2144" s="251"/>
      <c r="AE2144" s="251"/>
      <c r="AF2144" s="288"/>
      <c r="AG2144" s="289"/>
      <c r="AN2144" s="251"/>
      <c r="AO2144" s="251"/>
      <c r="AP2144" s="251"/>
      <c r="AQ2144" s="251"/>
      <c r="AR2144" s="251"/>
      <c r="AS2144" s="251"/>
      <c r="AT2144" s="251"/>
      <c r="AU2144" s="251"/>
    </row>
    <row r="2145" spans="3:47" ht="12.95" customHeight="1" x14ac:dyDescent="0.2">
      <c r="C2145" s="207"/>
      <c r="D2145" s="207"/>
      <c r="AA2145" s="251"/>
      <c r="AB2145" s="251"/>
      <c r="AC2145" s="251"/>
      <c r="AD2145" s="251"/>
      <c r="AE2145" s="251"/>
      <c r="AF2145" s="288"/>
      <c r="AG2145" s="289"/>
      <c r="AN2145" s="251"/>
      <c r="AO2145" s="251"/>
      <c r="AP2145" s="251"/>
      <c r="AQ2145" s="251"/>
      <c r="AR2145" s="251"/>
      <c r="AS2145" s="251"/>
      <c r="AT2145" s="251"/>
      <c r="AU2145" s="251"/>
    </row>
    <row r="2146" spans="3:47" ht="12.95" customHeight="1" x14ac:dyDescent="0.2">
      <c r="C2146" s="207"/>
      <c r="D2146" s="207"/>
      <c r="AA2146" s="251"/>
      <c r="AB2146" s="251"/>
      <c r="AC2146" s="251"/>
      <c r="AD2146" s="251"/>
      <c r="AE2146" s="251"/>
      <c r="AF2146" s="288"/>
      <c r="AG2146" s="289"/>
      <c r="AN2146" s="251"/>
      <c r="AO2146" s="251"/>
      <c r="AP2146" s="251"/>
      <c r="AQ2146" s="251"/>
      <c r="AR2146" s="251"/>
      <c r="AS2146" s="251"/>
      <c r="AT2146" s="251"/>
      <c r="AU2146" s="251"/>
    </row>
    <row r="2147" spans="3:47" ht="12.95" customHeight="1" x14ac:dyDescent="0.2">
      <c r="C2147" s="207"/>
      <c r="D2147" s="207"/>
      <c r="AA2147" s="251"/>
      <c r="AB2147" s="251"/>
      <c r="AC2147" s="251"/>
      <c r="AD2147" s="251"/>
      <c r="AE2147" s="251"/>
      <c r="AF2147" s="288"/>
      <c r="AG2147" s="289"/>
      <c r="AN2147" s="251"/>
      <c r="AO2147" s="251"/>
      <c r="AP2147" s="251"/>
      <c r="AQ2147" s="251"/>
      <c r="AR2147" s="251"/>
      <c r="AS2147" s="251"/>
      <c r="AT2147" s="251"/>
      <c r="AU2147" s="251"/>
    </row>
    <row r="2148" spans="3:47" ht="12.95" customHeight="1" x14ac:dyDescent="0.2">
      <c r="C2148" s="207"/>
      <c r="D2148" s="207"/>
      <c r="AA2148" s="251"/>
      <c r="AB2148" s="251"/>
      <c r="AC2148" s="251"/>
      <c r="AD2148" s="251"/>
      <c r="AE2148" s="251"/>
      <c r="AF2148" s="288"/>
      <c r="AG2148" s="289"/>
      <c r="AN2148" s="251"/>
      <c r="AO2148" s="251"/>
      <c r="AP2148" s="251"/>
      <c r="AQ2148" s="251"/>
      <c r="AR2148" s="251"/>
      <c r="AS2148" s="251"/>
      <c r="AT2148" s="251"/>
      <c r="AU2148" s="251"/>
    </row>
    <row r="2149" spans="3:47" ht="12.95" customHeight="1" x14ac:dyDescent="0.2">
      <c r="C2149" s="207"/>
      <c r="D2149" s="207"/>
      <c r="AA2149" s="251"/>
      <c r="AB2149" s="251"/>
      <c r="AC2149" s="251"/>
      <c r="AD2149" s="251"/>
      <c r="AE2149" s="251"/>
      <c r="AF2149" s="288"/>
      <c r="AG2149" s="289"/>
      <c r="AN2149" s="251"/>
      <c r="AO2149" s="251"/>
      <c r="AP2149" s="251"/>
      <c r="AQ2149" s="251"/>
      <c r="AR2149" s="251"/>
      <c r="AS2149" s="251"/>
      <c r="AT2149" s="251"/>
      <c r="AU2149" s="251"/>
    </row>
    <row r="2150" spans="3:47" ht="12.95" customHeight="1" x14ac:dyDescent="0.2">
      <c r="C2150" s="207"/>
      <c r="D2150" s="207"/>
      <c r="AA2150" s="251"/>
      <c r="AB2150" s="251"/>
      <c r="AC2150" s="251"/>
      <c r="AD2150" s="251"/>
      <c r="AE2150" s="251"/>
      <c r="AF2150" s="288"/>
      <c r="AG2150" s="289"/>
      <c r="AN2150" s="251"/>
      <c r="AO2150" s="251"/>
      <c r="AP2150" s="251"/>
      <c r="AQ2150" s="251"/>
      <c r="AR2150" s="251"/>
      <c r="AS2150" s="251"/>
      <c r="AT2150" s="251"/>
      <c r="AU2150" s="251"/>
    </row>
    <row r="2151" spans="3:47" ht="12.95" customHeight="1" x14ac:dyDescent="0.2">
      <c r="C2151" s="207"/>
      <c r="D2151" s="207"/>
      <c r="AA2151" s="251"/>
      <c r="AB2151" s="251"/>
      <c r="AC2151" s="251"/>
      <c r="AD2151" s="251"/>
      <c r="AE2151" s="251"/>
      <c r="AF2151" s="288"/>
      <c r="AG2151" s="289"/>
      <c r="AN2151" s="251"/>
      <c r="AO2151" s="251"/>
      <c r="AP2151" s="251"/>
      <c r="AQ2151" s="251"/>
      <c r="AR2151" s="251"/>
      <c r="AS2151" s="251"/>
      <c r="AT2151" s="251"/>
      <c r="AU2151" s="251"/>
    </row>
    <row r="2152" spans="3:47" ht="12.95" customHeight="1" x14ac:dyDescent="0.2">
      <c r="C2152" s="207"/>
      <c r="D2152" s="207"/>
      <c r="AA2152" s="251"/>
      <c r="AB2152" s="251"/>
      <c r="AC2152" s="251"/>
      <c r="AD2152" s="251"/>
      <c r="AE2152" s="251"/>
      <c r="AF2152" s="288"/>
      <c r="AG2152" s="289"/>
      <c r="AN2152" s="251"/>
      <c r="AO2152" s="251"/>
      <c r="AP2152" s="251"/>
      <c r="AQ2152" s="251"/>
      <c r="AR2152" s="251"/>
      <c r="AS2152" s="251"/>
      <c r="AT2152" s="251"/>
      <c r="AU2152" s="251"/>
    </row>
    <row r="2153" spans="3:47" ht="12.95" customHeight="1" x14ac:dyDescent="0.2">
      <c r="C2153" s="207"/>
      <c r="D2153" s="207"/>
      <c r="AA2153" s="251"/>
      <c r="AB2153" s="251"/>
      <c r="AC2153" s="251"/>
      <c r="AD2153" s="251"/>
      <c r="AE2153" s="251"/>
      <c r="AF2153" s="288"/>
      <c r="AG2153" s="289"/>
      <c r="AN2153" s="251"/>
      <c r="AO2153" s="251"/>
      <c r="AP2153" s="251"/>
      <c r="AQ2153" s="251"/>
      <c r="AR2153" s="251"/>
      <c r="AS2153" s="251"/>
      <c r="AT2153" s="251"/>
      <c r="AU2153" s="251"/>
    </row>
    <row r="2154" spans="3:47" ht="12.95" customHeight="1" x14ac:dyDescent="0.2">
      <c r="C2154" s="207"/>
      <c r="D2154" s="207"/>
      <c r="AA2154" s="251"/>
      <c r="AB2154" s="251"/>
      <c r="AC2154" s="251"/>
      <c r="AD2154" s="251"/>
      <c r="AE2154" s="251"/>
      <c r="AF2154" s="288"/>
      <c r="AG2154" s="289"/>
      <c r="AN2154" s="251"/>
      <c r="AO2154" s="251"/>
      <c r="AP2154" s="251"/>
      <c r="AQ2154" s="251"/>
      <c r="AR2154" s="251"/>
      <c r="AS2154" s="251"/>
      <c r="AT2154" s="251"/>
      <c r="AU2154" s="251"/>
    </row>
    <row r="2155" spans="3:47" ht="12.95" customHeight="1" x14ac:dyDescent="0.2">
      <c r="C2155" s="207"/>
      <c r="D2155" s="207"/>
      <c r="AA2155" s="251"/>
      <c r="AB2155" s="251"/>
      <c r="AC2155" s="251"/>
      <c r="AD2155" s="251"/>
      <c r="AE2155" s="251"/>
      <c r="AF2155" s="288"/>
      <c r="AG2155" s="289"/>
      <c r="AN2155" s="251"/>
      <c r="AO2155" s="251"/>
      <c r="AP2155" s="251"/>
      <c r="AQ2155" s="251"/>
      <c r="AR2155" s="251"/>
      <c r="AS2155" s="251"/>
      <c r="AT2155" s="251"/>
      <c r="AU2155" s="251"/>
    </row>
    <row r="2156" spans="3:47" ht="12.95" customHeight="1" x14ac:dyDescent="0.2">
      <c r="C2156" s="207"/>
      <c r="D2156" s="207"/>
      <c r="AA2156" s="251"/>
      <c r="AB2156" s="251"/>
      <c r="AC2156" s="251"/>
      <c r="AD2156" s="251"/>
      <c r="AE2156" s="251"/>
      <c r="AF2156" s="288"/>
      <c r="AG2156" s="289"/>
      <c r="AN2156" s="251"/>
      <c r="AO2156" s="251"/>
      <c r="AP2156" s="251"/>
      <c r="AQ2156" s="251"/>
      <c r="AR2156" s="251"/>
      <c r="AS2156" s="251"/>
      <c r="AT2156" s="251"/>
      <c r="AU2156" s="251"/>
    </row>
    <row r="2157" spans="3:47" ht="12.95" customHeight="1" x14ac:dyDescent="0.2">
      <c r="C2157" s="207"/>
      <c r="D2157" s="207"/>
      <c r="AA2157" s="251"/>
      <c r="AB2157" s="251"/>
      <c r="AC2157" s="251"/>
      <c r="AD2157" s="251"/>
      <c r="AE2157" s="251"/>
      <c r="AF2157" s="288"/>
      <c r="AG2157" s="289"/>
      <c r="AN2157" s="251"/>
      <c r="AO2157" s="251"/>
      <c r="AP2157" s="251"/>
      <c r="AQ2157" s="251"/>
      <c r="AR2157" s="251"/>
      <c r="AS2157" s="251"/>
      <c r="AT2157" s="251"/>
      <c r="AU2157" s="251"/>
    </row>
    <row r="2158" spans="3:47" ht="12.95" customHeight="1" x14ac:dyDescent="0.2">
      <c r="C2158" s="207"/>
      <c r="D2158" s="207"/>
      <c r="AA2158" s="251"/>
      <c r="AB2158" s="251"/>
      <c r="AC2158" s="251"/>
      <c r="AD2158" s="251"/>
      <c r="AE2158" s="251"/>
      <c r="AF2158" s="288"/>
      <c r="AG2158" s="289"/>
      <c r="AN2158" s="251"/>
      <c r="AO2158" s="251"/>
      <c r="AP2158" s="251"/>
      <c r="AQ2158" s="251"/>
      <c r="AR2158" s="251"/>
      <c r="AS2158" s="251"/>
      <c r="AT2158" s="251"/>
      <c r="AU2158" s="251"/>
    </row>
    <row r="2159" spans="3:47" ht="12.95" customHeight="1" x14ac:dyDescent="0.2">
      <c r="C2159" s="207"/>
      <c r="D2159" s="207"/>
      <c r="AA2159" s="251"/>
      <c r="AB2159" s="251"/>
      <c r="AC2159" s="251"/>
      <c r="AD2159" s="251"/>
      <c r="AE2159" s="251"/>
      <c r="AF2159" s="288"/>
      <c r="AG2159" s="289"/>
      <c r="AN2159" s="251"/>
      <c r="AO2159" s="251"/>
      <c r="AP2159" s="251"/>
      <c r="AQ2159" s="251"/>
      <c r="AR2159" s="251"/>
      <c r="AS2159" s="251"/>
      <c r="AT2159" s="251"/>
      <c r="AU2159" s="251"/>
    </row>
    <row r="2160" spans="3:47" ht="12.95" customHeight="1" x14ac:dyDescent="0.2">
      <c r="C2160" s="207"/>
      <c r="D2160" s="207"/>
      <c r="AA2160" s="251"/>
      <c r="AB2160" s="251"/>
      <c r="AC2160" s="251"/>
      <c r="AD2160" s="251"/>
      <c r="AE2160" s="251"/>
      <c r="AF2160" s="288"/>
      <c r="AG2160" s="289"/>
      <c r="AN2160" s="251"/>
      <c r="AO2160" s="251"/>
      <c r="AP2160" s="251"/>
      <c r="AQ2160" s="251"/>
      <c r="AR2160" s="251"/>
      <c r="AS2160" s="251"/>
      <c r="AT2160" s="251"/>
      <c r="AU2160" s="251"/>
    </row>
    <row r="2161" spans="3:47" ht="12.95" customHeight="1" x14ac:dyDescent="0.2">
      <c r="C2161" s="207"/>
      <c r="D2161" s="207"/>
      <c r="AA2161" s="251"/>
      <c r="AB2161" s="251"/>
      <c r="AC2161" s="251"/>
      <c r="AD2161" s="251"/>
      <c r="AE2161" s="251"/>
      <c r="AF2161" s="288"/>
      <c r="AG2161" s="289"/>
      <c r="AN2161" s="251"/>
      <c r="AO2161" s="251"/>
      <c r="AP2161" s="251"/>
      <c r="AQ2161" s="251"/>
      <c r="AR2161" s="251"/>
      <c r="AS2161" s="251"/>
      <c r="AT2161" s="251"/>
      <c r="AU2161" s="251"/>
    </row>
    <row r="2162" spans="3:47" ht="12.95" customHeight="1" x14ac:dyDescent="0.2">
      <c r="C2162" s="207"/>
      <c r="D2162" s="207"/>
      <c r="AA2162" s="251"/>
      <c r="AB2162" s="251"/>
      <c r="AC2162" s="251"/>
      <c r="AD2162" s="251"/>
      <c r="AE2162" s="251"/>
      <c r="AF2162" s="288"/>
      <c r="AG2162" s="289"/>
      <c r="AN2162" s="251"/>
      <c r="AO2162" s="251"/>
      <c r="AP2162" s="251"/>
      <c r="AQ2162" s="251"/>
      <c r="AR2162" s="251"/>
      <c r="AS2162" s="251"/>
      <c r="AT2162" s="251"/>
      <c r="AU2162" s="251"/>
    </row>
    <row r="2163" spans="3:47" ht="12.95" customHeight="1" x14ac:dyDescent="0.2">
      <c r="C2163" s="207"/>
      <c r="D2163" s="207"/>
      <c r="AA2163" s="251"/>
      <c r="AB2163" s="251"/>
      <c r="AC2163" s="251"/>
      <c r="AD2163" s="251"/>
      <c r="AE2163" s="251"/>
      <c r="AF2163" s="288"/>
      <c r="AG2163" s="289"/>
      <c r="AN2163" s="251"/>
      <c r="AO2163" s="251"/>
      <c r="AP2163" s="251"/>
      <c r="AQ2163" s="251"/>
      <c r="AR2163" s="251"/>
      <c r="AS2163" s="251"/>
      <c r="AT2163" s="251"/>
      <c r="AU2163" s="251"/>
    </row>
    <row r="2164" spans="3:47" ht="12.95" customHeight="1" x14ac:dyDescent="0.2">
      <c r="C2164" s="207"/>
      <c r="D2164" s="207"/>
      <c r="AA2164" s="251"/>
      <c r="AB2164" s="251"/>
      <c r="AC2164" s="251"/>
      <c r="AD2164" s="251"/>
      <c r="AE2164" s="251"/>
      <c r="AF2164" s="288"/>
      <c r="AG2164" s="289"/>
      <c r="AN2164" s="251"/>
      <c r="AO2164" s="251"/>
      <c r="AP2164" s="251"/>
      <c r="AQ2164" s="251"/>
      <c r="AR2164" s="251"/>
      <c r="AS2164" s="251"/>
      <c r="AT2164" s="251"/>
      <c r="AU2164" s="251"/>
    </row>
    <row r="2165" spans="3:47" ht="12.95" customHeight="1" x14ac:dyDescent="0.2">
      <c r="C2165" s="207"/>
      <c r="D2165" s="207"/>
      <c r="AA2165" s="251"/>
      <c r="AB2165" s="251"/>
      <c r="AC2165" s="251"/>
      <c r="AD2165" s="251"/>
      <c r="AE2165" s="251"/>
      <c r="AF2165" s="288"/>
      <c r="AG2165" s="289"/>
      <c r="AN2165" s="251"/>
      <c r="AO2165" s="251"/>
      <c r="AP2165" s="251"/>
      <c r="AQ2165" s="251"/>
      <c r="AR2165" s="251"/>
      <c r="AS2165" s="251"/>
      <c r="AT2165" s="251"/>
      <c r="AU2165" s="251"/>
    </row>
    <row r="2166" spans="3:47" ht="12.95" customHeight="1" x14ac:dyDescent="0.2">
      <c r="C2166" s="207"/>
      <c r="D2166" s="207"/>
      <c r="AA2166" s="251"/>
      <c r="AB2166" s="251"/>
      <c r="AC2166" s="251"/>
      <c r="AD2166" s="251"/>
      <c r="AE2166" s="251"/>
      <c r="AF2166" s="288"/>
      <c r="AG2166" s="289"/>
      <c r="AN2166" s="251"/>
      <c r="AO2166" s="251"/>
      <c r="AP2166" s="251"/>
      <c r="AQ2166" s="251"/>
      <c r="AR2166" s="251"/>
      <c r="AS2166" s="251"/>
      <c r="AT2166" s="251"/>
      <c r="AU2166" s="251"/>
    </row>
    <row r="2167" spans="3:47" ht="12.95" customHeight="1" x14ac:dyDescent="0.2">
      <c r="C2167" s="207"/>
      <c r="D2167" s="207"/>
      <c r="AA2167" s="251"/>
      <c r="AB2167" s="251"/>
      <c r="AC2167" s="251"/>
      <c r="AD2167" s="251"/>
      <c r="AE2167" s="251"/>
      <c r="AF2167" s="288"/>
      <c r="AG2167" s="289"/>
      <c r="AN2167" s="251"/>
      <c r="AO2167" s="251"/>
      <c r="AP2167" s="251"/>
      <c r="AQ2167" s="251"/>
      <c r="AR2167" s="251"/>
      <c r="AS2167" s="251"/>
      <c r="AT2167" s="251"/>
      <c r="AU2167" s="251"/>
    </row>
    <row r="2168" spans="3:47" ht="12.95" customHeight="1" x14ac:dyDescent="0.2">
      <c r="C2168" s="207"/>
      <c r="D2168" s="207"/>
      <c r="AA2168" s="251"/>
      <c r="AB2168" s="251"/>
      <c r="AC2168" s="251"/>
      <c r="AD2168" s="251"/>
      <c r="AE2168" s="251"/>
      <c r="AF2168" s="288"/>
      <c r="AG2168" s="289"/>
      <c r="AN2168" s="251"/>
      <c r="AO2168" s="251"/>
      <c r="AP2168" s="251"/>
      <c r="AQ2168" s="251"/>
      <c r="AR2168" s="251"/>
      <c r="AS2168" s="251"/>
      <c r="AT2168" s="251"/>
      <c r="AU2168" s="251"/>
    </row>
    <row r="2169" spans="3:47" ht="12.95" customHeight="1" x14ac:dyDescent="0.2">
      <c r="C2169" s="207"/>
      <c r="D2169" s="207"/>
      <c r="AA2169" s="251"/>
      <c r="AB2169" s="251"/>
      <c r="AC2169" s="251"/>
      <c r="AD2169" s="251"/>
      <c r="AE2169" s="251"/>
      <c r="AF2169" s="288"/>
      <c r="AG2169" s="289"/>
      <c r="AN2169" s="251"/>
      <c r="AO2169" s="251"/>
      <c r="AP2169" s="251"/>
      <c r="AQ2169" s="251"/>
      <c r="AR2169" s="251"/>
      <c r="AS2169" s="251"/>
      <c r="AT2169" s="251"/>
      <c r="AU2169" s="251"/>
    </row>
    <row r="2170" spans="3:47" ht="12.95" customHeight="1" x14ac:dyDescent="0.2">
      <c r="C2170" s="207"/>
      <c r="D2170" s="207"/>
      <c r="AA2170" s="251"/>
      <c r="AB2170" s="251"/>
      <c r="AC2170" s="251"/>
      <c r="AD2170" s="251"/>
      <c r="AE2170" s="251"/>
      <c r="AF2170" s="288"/>
      <c r="AG2170" s="289"/>
      <c r="AN2170" s="251"/>
      <c r="AO2170" s="251"/>
      <c r="AP2170" s="251"/>
      <c r="AQ2170" s="251"/>
      <c r="AR2170" s="251"/>
      <c r="AS2170" s="251"/>
      <c r="AT2170" s="251"/>
      <c r="AU2170" s="251"/>
    </row>
    <row r="2171" spans="3:47" ht="12.95" customHeight="1" x14ac:dyDescent="0.2">
      <c r="C2171" s="207"/>
      <c r="D2171" s="207"/>
      <c r="AA2171" s="251"/>
      <c r="AB2171" s="251"/>
      <c r="AC2171" s="251"/>
      <c r="AD2171" s="251"/>
      <c r="AE2171" s="251"/>
      <c r="AF2171" s="288"/>
      <c r="AG2171" s="289"/>
      <c r="AN2171" s="251"/>
      <c r="AO2171" s="251"/>
      <c r="AP2171" s="251"/>
      <c r="AQ2171" s="251"/>
      <c r="AR2171" s="251"/>
      <c r="AS2171" s="251"/>
      <c r="AT2171" s="251"/>
      <c r="AU2171" s="251"/>
    </row>
    <row r="2172" spans="3:47" ht="12.95" customHeight="1" x14ac:dyDescent="0.2">
      <c r="C2172" s="207"/>
      <c r="D2172" s="207"/>
      <c r="AA2172" s="251"/>
      <c r="AB2172" s="251"/>
      <c r="AC2172" s="251"/>
      <c r="AD2172" s="251"/>
      <c r="AE2172" s="251"/>
      <c r="AF2172" s="288"/>
      <c r="AG2172" s="289"/>
      <c r="AN2172" s="251"/>
      <c r="AO2172" s="251"/>
      <c r="AP2172" s="251"/>
      <c r="AQ2172" s="251"/>
      <c r="AR2172" s="251"/>
      <c r="AS2172" s="251"/>
      <c r="AT2172" s="251"/>
      <c r="AU2172" s="251"/>
    </row>
    <row r="2173" spans="3:47" ht="12.95" customHeight="1" x14ac:dyDescent="0.2">
      <c r="C2173" s="207"/>
      <c r="D2173" s="207"/>
      <c r="AA2173" s="251"/>
      <c r="AB2173" s="251"/>
      <c r="AC2173" s="251"/>
      <c r="AD2173" s="251"/>
      <c r="AE2173" s="251"/>
      <c r="AF2173" s="288"/>
      <c r="AG2173" s="289"/>
      <c r="AN2173" s="251"/>
      <c r="AO2173" s="251"/>
      <c r="AP2173" s="251"/>
      <c r="AQ2173" s="251"/>
      <c r="AR2173" s="251"/>
      <c r="AS2173" s="251"/>
      <c r="AT2173" s="251"/>
      <c r="AU2173" s="251"/>
    </row>
    <row r="2174" spans="3:47" ht="12.95" customHeight="1" x14ac:dyDescent="0.2">
      <c r="C2174" s="207"/>
      <c r="D2174" s="207"/>
      <c r="AA2174" s="251"/>
      <c r="AB2174" s="251"/>
      <c r="AC2174" s="251"/>
      <c r="AD2174" s="251"/>
      <c r="AE2174" s="251"/>
      <c r="AF2174" s="288"/>
      <c r="AG2174" s="289"/>
      <c r="AN2174" s="251"/>
      <c r="AO2174" s="251"/>
      <c r="AP2174" s="251"/>
      <c r="AQ2174" s="251"/>
      <c r="AR2174" s="251"/>
      <c r="AS2174" s="251"/>
      <c r="AT2174" s="251"/>
      <c r="AU2174" s="251"/>
    </row>
    <row r="2175" spans="3:47" ht="12.95" customHeight="1" x14ac:dyDescent="0.2">
      <c r="C2175" s="207"/>
      <c r="D2175" s="207"/>
      <c r="AA2175" s="251"/>
      <c r="AB2175" s="251"/>
      <c r="AC2175" s="251"/>
      <c r="AD2175" s="251"/>
      <c r="AE2175" s="251"/>
      <c r="AF2175" s="288"/>
      <c r="AG2175" s="289"/>
      <c r="AN2175" s="251"/>
      <c r="AO2175" s="251"/>
      <c r="AP2175" s="251"/>
      <c r="AQ2175" s="251"/>
      <c r="AR2175" s="251"/>
      <c r="AS2175" s="251"/>
      <c r="AT2175" s="251"/>
      <c r="AU2175" s="251"/>
    </row>
    <row r="2176" spans="3:47" ht="12.95" customHeight="1" x14ac:dyDescent="0.2">
      <c r="C2176" s="207"/>
      <c r="D2176" s="207"/>
      <c r="AA2176" s="251"/>
      <c r="AB2176" s="251"/>
      <c r="AC2176" s="251"/>
      <c r="AD2176" s="251"/>
      <c r="AE2176" s="251"/>
      <c r="AF2176" s="288"/>
      <c r="AG2176" s="289"/>
      <c r="AN2176" s="251"/>
      <c r="AO2176" s="251"/>
      <c r="AP2176" s="251"/>
      <c r="AQ2176" s="251"/>
      <c r="AR2176" s="251"/>
      <c r="AS2176" s="251"/>
      <c r="AT2176" s="251"/>
      <c r="AU2176" s="251"/>
    </row>
    <row r="2177" spans="3:47" ht="12.95" customHeight="1" x14ac:dyDescent="0.2">
      <c r="C2177" s="207"/>
      <c r="D2177" s="207"/>
      <c r="AA2177" s="251"/>
      <c r="AB2177" s="251"/>
      <c r="AC2177" s="251"/>
      <c r="AD2177" s="251"/>
      <c r="AE2177" s="251"/>
      <c r="AF2177" s="288"/>
      <c r="AG2177" s="289"/>
      <c r="AN2177" s="251"/>
      <c r="AO2177" s="251"/>
      <c r="AP2177" s="251"/>
      <c r="AQ2177" s="251"/>
      <c r="AR2177" s="251"/>
      <c r="AS2177" s="251"/>
      <c r="AT2177" s="251"/>
      <c r="AU2177" s="251"/>
    </row>
    <row r="2178" spans="3:47" ht="12.95" customHeight="1" x14ac:dyDescent="0.2">
      <c r="C2178" s="207"/>
      <c r="D2178" s="207"/>
      <c r="AA2178" s="251"/>
      <c r="AB2178" s="251"/>
      <c r="AC2178" s="251"/>
      <c r="AD2178" s="251"/>
      <c r="AE2178" s="251"/>
      <c r="AF2178" s="288"/>
      <c r="AG2178" s="289"/>
      <c r="AN2178" s="251"/>
      <c r="AO2178" s="251"/>
      <c r="AP2178" s="251"/>
      <c r="AQ2178" s="251"/>
      <c r="AR2178" s="251"/>
      <c r="AS2178" s="251"/>
      <c r="AT2178" s="251"/>
      <c r="AU2178" s="251"/>
    </row>
    <row r="2179" spans="3:47" ht="12.95" customHeight="1" x14ac:dyDescent="0.2">
      <c r="C2179" s="207"/>
      <c r="D2179" s="207"/>
      <c r="AA2179" s="251"/>
      <c r="AB2179" s="251"/>
      <c r="AC2179" s="251"/>
      <c r="AD2179" s="251"/>
      <c r="AE2179" s="251"/>
      <c r="AF2179" s="288"/>
      <c r="AG2179" s="289"/>
      <c r="AN2179" s="251"/>
      <c r="AO2179" s="251"/>
      <c r="AP2179" s="251"/>
      <c r="AQ2179" s="251"/>
      <c r="AR2179" s="251"/>
      <c r="AS2179" s="251"/>
      <c r="AT2179" s="251"/>
      <c r="AU2179" s="251"/>
    </row>
    <row r="2180" spans="3:47" ht="12.95" customHeight="1" x14ac:dyDescent="0.2">
      <c r="C2180" s="207"/>
      <c r="D2180" s="207"/>
      <c r="AA2180" s="251"/>
      <c r="AB2180" s="251"/>
      <c r="AC2180" s="251"/>
      <c r="AD2180" s="251"/>
      <c r="AE2180" s="251"/>
      <c r="AF2180" s="288"/>
      <c r="AG2180" s="289"/>
      <c r="AN2180" s="251"/>
      <c r="AO2180" s="251"/>
      <c r="AP2180" s="251"/>
      <c r="AQ2180" s="251"/>
      <c r="AR2180" s="251"/>
      <c r="AS2180" s="251"/>
      <c r="AT2180" s="251"/>
      <c r="AU2180" s="251"/>
    </row>
    <row r="2181" spans="3:47" ht="12.95" customHeight="1" x14ac:dyDescent="0.2">
      <c r="C2181" s="207"/>
      <c r="D2181" s="207"/>
      <c r="AA2181" s="251"/>
      <c r="AB2181" s="251"/>
      <c r="AC2181" s="251"/>
      <c r="AD2181" s="251"/>
      <c r="AE2181" s="251"/>
      <c r="AF2181" s="288"/>
      <c r="AG2181" s="289"/>
      <c r="AN2181" s="251"/>
      <c r="AO2181" s="251"/>
      <c r="AP2181" s="251"/>
      <c r="AQ2181" s="251"/>
      <c r="AR2181" s="251"/>
      <c r="AS2181" s="251"/>
      <c r="AT2181" s="251"/>
      <c r="AU2181" s="251"/>
    </row>
    <row r="2182" spans="3:47" ht="12.95" customHeight="1" x14ac:dyDescent="0.2">
      <c r="C2182" s="207"/>
      <c r="D2182" s="207"/>
      <c r="AA2182" s="251"/>
      <c r="AB2182" s="251"/>
      <c r="AC2182" s="251"/>
      <c r="AD2182" s="251"/>
      <c r="AE2182" s="251"/>
      <c r="AF2182" s="288"/>
      <c r="AG2182" s="289"/>
      <c r="AN2182" s="251"/>
      <c r="AO2182" s="251"/>
      <c r="AP2182" s="251"/>
      <c r="AQ2182" s="251"/>
      <c r="AR2182" s="251"/>
      <c r="AS2182" s="251"/>
      <c r="AT2182" s="251"/>
      <c r="AU2182" s="251"/>
    </row>
    <row r="2183" spans="3:47" ht="12.95" customHeight="1" x14ac:dyDescent="0.2">
      <c r="C2183" s="207"/>
      <c r="D2183" s="207"/>
      <c r="AA2183" s="251"/>
      <c r="AB2183" s="251"/>
      <c r="AC2183" s="251"/>
      <c r="AD2183" s="251"/>
      <c r="AE2183" s="251"/>
      <c r="AF2183" s="288"/>
      <c r="AG2183" s="289"/>
      <c r="AN2183" s="251"/>
      <c r="AO2183" s="251"/>
      <c r="AP2183" s="251"/>
      <c r="AQ2183" s="251"/>
      <c r="AR2183" s="251"/>
      <c r="AS2183" s="251"/>
      <c r="AT2183" s="251"/>
      <c r="AU2183" s="251"/>
    </row>
    <row r="2184" spans="3:47" ht="12.95" customHeight="1" x14ac:dyDescent="0.2">
      <c r="C2184" s="207"/>
      <c r="D2184" s="207"/>
      <c r="AA2184" s="251"/>
      <c r="AB2184" s="251"/>
      <c r="AC2184" s="251"/>
      <c r="AD2184" s="251"/>
      <c r="AE2184" s="251"/>
      <c r="AF2184" s="288"/>
      <c r="AG2184" s="289"/>
      <c r="AN2184" s="251"/>
      <c r="AO2184" s="251"/>
      <c r="AP2184" s="251"/>
      <c r="AQ2184" s="251"/>
      <c r="AR2184" s="251"/>
      <c r="AS2184" s="251"/>
      <c r="AT2184" s="251"/>
      <c r="AU2184" s="251"/>
    </row>
    <row r="2185" spans="3:47" ht="12.95" customHeight="1" x14ac:dyDescent="0.2">
      <c r="C2185" s="207"/>
      <c r="D2185" s="207"/>
      <c r="AA2185" s="251"/>
      <c r="AB2185" s="251"/>
      <c r="AC2185" s="251"/>
      <c r="AD2185" s="251"/>
      <c r="AE2185" s="251"/>
      <c r="AF2185" s="288"/>
      <c r="AG2185" s="289"/>
      <c r="AN2185" s="251"/>
      <c r="AO2185" s="251"/>
      <c r="AP2185" s="251"/>
      <c r="AQ2185" s="251"/>
      <c r="AR2185" s="251"/>
      <c r="AS2185" s="251"/>
      <c r="AT2185" s="251"/>
      <c r="AU2185" s="251"/>
    </row>
    <row r="2186" spans="3:47" ht="12.95" customHeight="1" x14ac:dyDescent="0.2">
      <c r="C2186" s="207"/>
      <c r="D2186" s="207"/>
      <c r="AA2186" s="251"/>
      <c r="AB2186" s="251"/>
      <c r="AC2186" s="251"/>
      <c r="AD2186" s="251"/>
      <c r="AE2186" s="251"/>
      <c r="AF2186" s="288"/>
      <c r="AG2186" s="289"/>
      <c r="AN2186" s="251"/>
      <c r="AO2186" s="251"/>
      <c r="AP2186" s="251"/>
      <c r="AQ2186" s="251"/>
      <c r="AR2186" s="251"/>
      <c r="AS2186" s="251"/>
      <c r="AT2186" s="251"/>
      <c r="AU2186" s="251"/>
    </row>
    <row r="2187" spans="3:47" ht="12.95" customHeight="1" x14ac:dyDescent="0.2">
      <c r="C2187" s="207"/>
      <c r="D2187" s="207"/>
      <c r="AA2187" s="251"/>
      <c r="AB2187" s="251"/>
      <c r="AC2187" s="251"/>
      <c r="AD2187" s="251"/>
      <c r="AE2187" s="251"/>
      <c r="AF2187" s="288"/>
      <c r="AG2187" s="289"/>
      <c r="AN2187" s="251"/>
      <c r="AO2187" s="251"/>
      <c r="AP2187" s="251"/>
      <c r="AQ2187" s="251"/>
      <c r="AR2187" s="251"/>
      <c r="AS2187" s="251"/>
      <c r="AT2187" s="251"/>
      <c r="AU2187" s="251"/>
    </row>
    <row r="2188" spans="3:47" ht="12.95" customHeight="1" x14ac:dyDescent="0.2">
      <c r="C2188" s="207"/>
      <c r="D2188" s="207"/>
      <c r="AA2188" s="251"/>
      <c r="AB2188" s="251"/>
      <c r="AC2188" s="251"/>
      <c r="AD2188" s="251"/>
      <c r="AE2188" s="251"/>
      <c r="AF2188" s="288"/>
      <c r="AG2188" s="289"/>
      <c r="AN2188" s="251"/>
      <c r="AO2188" s="251"/>
      <c r="AP2188" s="251"/>
      <c r="AQ2188" s="251"/>
      <c r="AR2188" s="251"/>
      <c r="AS2188" s="251"/>
      <c r="AT2188" s="251"/>
      <c r="AU2188" s="251"/>
    </row>
    <row r="2189" spans="3:47" ht="12.95" customHeight="1" x14ac:dyDescent="0.2">
      <c r="C2189" s="207"/>
      <c r="D2189" s="207"/>
      <c r="AA2189" s="251"/>
      <c r="AB2189" s="251"/>
      <c r="AC2189" s="251"/>
      <c r="AD2189" s="251"/>
      <c r="AE2189" s="251"/>
      <c r="AF2189" s="288"/>
      <c r="AG2189" s="289"/>
      <c r="AN2189" s="251"/>
      <c r="AO2189" s="251"/>
      <c r="AP2189" s="251"/>
      <c r="AQ2189" s="251"/>
      <c r="AR2189" s="251"/>
      <c r="AS2189" s="251"/>
      <c r="AT2189" s="251"/>
      <c r="AU2189" s="251"/>
    </row>
    <row r="2190" spans="3:47" ht="12.95" customHeight="1" x14ac:dyDescent="0.2">
      <c r="C2190" s="207"/>
      <c r="D2190" s="207"/>
      <c r="AA2190" s="251"/>
      <c r="AB2190" s="251"/>
      <c r="AC2190" s="251"/>
      <c r="AD2190" s="251"/>
      <c r="AE2190" s="251"/>
      <c r="AF2190" s="288"/>
      <c r="AG2190" s="289"/>
      <c r="AN2190" s="251"/>
      <c r="AO2190" s="251"/>
      <c r="AP2190" s="251"/>
      <c r="AQ2190" s="251"/>
      <c r="AR2190" s="251"/>
      <c r="AS2190" s="251"/>
      <c r="AT2190" s="251"/>
      <c r="AU2190" s="251"/>
    </row>
    <row r="2191" spans="3:47" ht="12.95" customHeight="1" x14ac:dyDescent="0.2">
      <c r="C2191" s="207"/>
      <c r="D2191" s="207"/>
      <c r="AA2191" s="251"/>
      <c r="AB2191" s="251"/>
      <c r="AC2191" s="251"/>
      <c r="AD2191" s="251"/>
      <c r="AE2191" s="251"/>
      <c r="AF2191" s="288"/>
      <c r="AG2191" s="289"/>
      <c r="AN2191" s="251"/>
      <c r="AO2191" s="251"/>
      <c r="AP2191" s="251"/>
      <c r="AQ2191" s="251"/>
      <c r="AR2191" s="251"/>
      <c r="AS2191" s="251"/>
      <c r="AT2191" s="251"/>
      <c r="AU2191" s="251"/>
    </row>
    <row r="2192" spans="3:47" ht="12.95" customHeight="1" x14ac:dyDescent="0.2">
      <c r="C2192" s="207"/>
      <c r="D2192" s="207"/>
      <c r="AA2192" s="251"/>
      <c r="AB2192" s="251"/>
      <c r="AC2192" s="251"/>
      <c r="AD2192" s="251"/>
      <c r="AE2192" s="251"/>
      <c r="AF2192" s="288"/>
      <c r="AG2192" s="289"/>
      <c r="AN2192" s="251"/>
      <c r="AO2192" s="251"/>
      <c r="AP2192" s="251"/>
      <c r="AQ2192" s="251"/>
      <c r="AR2192" s="251"/>
      <c r="AS2192" s="251"/>
      <c r="AT2192" s="251"/>
      <c r="AU2192" s="251"/>
    </row>
    <row r="2193" spans="3:47" ht="12.95" customHeight="1" x14ac:dyDescent="0.2">
      <c r="C2193" s="207"/>
      <c r="D2193" s="207"/>
      <c r="AA2193" s="251"/>
      <c r="AB2193" s="251"/>
      <c r="AC2193" s="251"/>
      <c r="AD2193" s="251"/>
      <c r="AE2193" s="251"/>
      <c r="AF2193" s="288"/>
      <c r="AG2193" s="289"/>
      <c r="AN2193" s="251"/>
      <c r="AO2193" s="251"/>
      <c r="AP2193" s="251"/>
      <c r="AQ2193" s="251"/>
      <c r="AR2193" s="251"/>
      <c r="AS2193" s="251"/>
      <c r="AT2193" s="251"/>
      <c r="AU2193" s="251"/>
    </row>
    <row r="2194" spans="3:47" ht="12.95" customHeight="1" x14ac:dyDescent="0.2">
      <c r="C2194" s="207"/>
      <c r="D2194" s="207"/>
      <c r="AA2194" s="251"/>
      <c r="AB2194" s="251"/>
      <c r="AC2194" s="251"/>
      <c r="AD2194" s="251"/>
      <c r="AE2194" s="251"/>
      <c r="AF2194" s="288"/>
      <c r="AG2194" s="289"/>
      <c r="AN2194" s="251"/>
      <c r="AO2194" s="251"/>
      <c r="AP2194" s="251"/>
      <c r="AQ2194" s="251"/>
      <c r="AR2194" s="251"/>
      <c r="AS2194" s="251"/>
      <c r="AT2194" s="251"/>
      <c r="AU2194" s="251"/>
    </row>
    <row r="2195" spans="3:47" ht="12.95" customHeight="1" x14ac:dyDescent="0.2">
      <c r="C2195" s="207"/>
      <c r="D2195" s="207"/>
      <c r="AA2195" s="251"/>
      <c r="AB2195" s="251"/>
      <c r="AC2195" s="251"/>
      <c r="AD2195" s="251"/>
      <c r="AE2195" s="251"/>
      <c r="AF2195" s="288"/>
      <c r="AG2195" s="289"/>
      <c r="AN2195" s="251"/>
      <c r="AO2195" s="251"/>
      <c r="AP2195" s="251"/>
      <c r="AQ2195" s="251"/>
      <c r="AR2195" s="251"/>
      <c r="AS2195" s="251"/>
      <c r="AT2195" s="251"/>
      <c r="AU2195" s="251"/>
    </row>
    <row r="2196" spans="3:47" ht="12.95" customHeight="1" x14ac:dyDescent="0.2">
      <c r="C2196" s="207"/>
      <c r="D2196" s="207"/>
      <c r="AA2196" s="251"/>
      <c r="AB2196" s="251"/>
      <c r="AC2196" s="251"/>
      <c r="AD2196" s="251"/>
      <c r="AE2196" s="251"/>
      <c r="AF2196" s="288"/>
      <c r="AG2196" s="289"/>
      <c r="AN2196" s="251"/>
      <c r="AO2196" s="251"/>
      <c r="AP2196" s="251"/>
      <c r="AQ2196" s="251"/>
      <c r="AR2196" s="251"/>
      <c r="AS2196" s="251"/>
      <c r="AT2196" s="251"/>
      <c r="AU2196" s="251"/>
    </row>
    <row r="2197" spans="3:47" ht="12.95" customHeight="1" x14ac:dyDescent="0.2">
      <c r="C2197" s="207"/>
      <c r="D2197" s="207"/>
      <c r="AA2197" s="251"/>
      <c r="AB2197" s="251"/>
      <c r="AC2197" s="251"/>
      <c r="AD2197" s="251"/>
      <c r="AE2197" s="251"/>
      <c r="AF2197" s="288"/>
      <c r="AG2197" s="289"/>
      <c r="AN2197" s="251"/>
      <c r="AO2197" s="251"/>
      <c r="AP2197" s="251"/>
      <c r="AQ2197" s="251"/>
      <c r="AR2197" s="251"/>
      <c r="AS2197" s="251"/>
      <c r="AT2197" s="251"/>
      <c r="AU2197" s="251"/>
    </row>
    <row r="2198" spans="3:47" ht="12.95" customHeight="1" x14ac:dyDescent="0.2">
      <c r="C2198" s="207"/>
      <c r="D2198" s="207"/>
      <c r="AA2198" s="251"/>
      <c r="AB2198" s="251"/>
      <c r="AC2198" s="251"/>
      <c r="AD2198" s="251"/>
      <c r="AE2198" s="251"/>
      <c r="AF2198" s="288"/>
      <c r="AG2198" s="289"/>
      <c r="AN2198" s="251"/>
      <c r="AO2198" s="251"/>
      <c r="AP2198" s="251"/>
      <c r="AQ2198" s="251"/>
      <c r="AR2198" s="251"/>
      <c r="AS2198" s="251"/>
      <c r="AT2198" s="251"/>
      <c r="AU2198" s="251"/>
    </row>
    <row r="2199" spans="3:47" ht="12.95" customHeight="1" x14ac:dyDescent="0.2">
      <c r="C2199" s="207"/>
      <c r="D2199" s="207"/>
      <c r="AA2199" s="251"/>
      <c r="AB2199" s="251"/>
      <c r="AC2199" s="251"/>
      <c r="AD2199" s="251"/>
      <c r="AE2199" s="251"/>
      <c r="AF2199" s="288"/>
      <c r="AG2199" s="289"/>
      <c r="AN2199" s="251"/>
      <c r="AO2199" s="251"/>
      <c r="AP2199" s="251"/>
      <c r="AQ2199" s="251"/>
      <c r="AR2199" s="251"/>
      <c r="AS2199" s="251"/>
      <c r="AT2199" s="251"/>
      <c r="AU2199" s="251"/>
    </row>
    <row r="2200" spans="3:47" ht="12.95" customHeight="1" x14ac:dyDescent="0.2">
      <c r="C2200" s="207"/>
      <c r="D2200" s="207"/>
      <c r="AA2200" s="251"/>
      <c r="AB2200" s="251"/>
      <c r="AC2200" s="251"/>
      <c r="AD2200" s="251"/>
      <c r="AE2200" s="251"/>
      <c r="AF2200" s="288"/>
      <c r="AG2200" s="289"/>
      <c r="AN2200" s="251"/>
      <c r="AO2200" s="251"/>
      <c r="AP2200" s="251"/>
      <c r="AQ2200" s="251"/>
      <c r="AR2200" s="251"/>
      <c r="AS2200" s="251"/>
      <c r="AT2200" s="251"/>
      <c r="AU2200" s="251"/>
    </row>
    <row r="2201" spans="3:47" ht="12.95" customHeight="1" x14ac:dyDescent="0.2">
      <c r="C2201" s="207"/>
      <c r="D2201" s="207"/>
      <c r="AA2201" s="251"/>
      <c r="AB2201" s="251"/>
      <c r="AC2201" s="251"/>
      <c r="AD2201" s="251"/>
      <c r="AE2201" s="251"/>
      <c r="AF2201" s="288"/>
      <c r="AG2201" s="289"/>
      <c r="AN2201" s="251"/>
      <c r="AO2201" s="251"/>
      <c r="AP2201" s="251"/>
      <c r="AQ2201" s="251"/>
      <c r="AR2201" s="251"/>
      <c r="AS2201" s="251"/>
      <c r="AT2201" s="251"/>
      <c r="AU2201" s="251"/>
    </row>
    <row r="2202" spans="3:47" ht="12.95" customHeight="1" x14ac:dyDescent="0.2">
      <c r="C2202" s="207"/>
      <c r="D2202" s="207"/>
      <c r="AA2202" s="251"/>
      <c r="AB2202" s="251"/>
      <c r="AC2202" s="251"/>
      <c r="AD2202" s="251"/>
      <c r="AE2202" s="251"/>
      <c r="AF2202" s="288"/>
      <c r="AG2202" s="289"/>
      <c r="AN2202" s="251"/>
      <c r="AO2202" s="251"/>
      <c r="AP2202" s="251"/>
      <c r="AQ2202" s="251"/>
      <c r="AR2202" s="251"/>
      <c r="AS2202" s="251"/>
      <c r="AT2202" s="251"/>
      <c r="AU2202" s="251"/>
    </row>
    <row r="2203" spans="3:47" ht="12.95" customHeight="1" x14ac:dyDescent="0.2">
      <c r="C2203" s="207"/>
      <c r="D2203" s="207"/>
      <c r="AA2203" s="251"/>
      <c r="AB2203" s="251"/>
      <c r="AC2203" s="251"/>
      <c r="AD2203" s="251"/>
      <c r="AE2203" s="251"/>
      <c r="AF2203" s="288"/>
      <c r="AG2203" s="289"/>
      <c r="AN2203" s="251"/>
      <c r="AO2203" s="251"/>
      <c r="AP2203" s="251"/>
      <c r="AQ2203" s="251"/>
      <c r="AR2203" s="251"/>
      <c r="AS2203" s="251"/>
      <c r="AT2203" s="251"/>
      <c r="AU2203" s="251"/>
    </row>
    <row r="2204" spans="3:47" ht="12.95" customHeight="1" x14ac:dyDescent="0.2">
      <c r="C2204" s="207"/>
      <c r="D2204" s="207"/>
      <c r="AA2204" s="251"/>
      <c r="AB2204" s="251"/>
      <c r="AC2204" s="251"/>
      <c r="AD2204" s="251"/>
      <c r="AE2204" s="251"/>
      <c r="AF2204" s="288"/>
      <c r="AG2204" s="289"/>
      <c r="AN2204" s="251"/>
      <c r="AO2204" s="251"/>
      <c r="AP2204" s="251"/>
      <c r="AQ2204" s="251"/>
      <c r="AR2204" s="251"/>
      <c r="AS2204" s="251"/>
      <c r="AT2204" s="251"/>
      <c r="AU2204" s="251"/>
    </row>
    <row r="2205" spans="3:47" ht="12.95" customHeight="1" x14ac:dyDescent="0.2">
      <c r="C2205" s="207"/>
      <c r="D2205" s="207"/>
      <c r="AA2205" s="251"/>
      <c r="AB2205" s="251"/>
      <c r="AC2205" s="251"/>
      <c r="AD2205" s="251"/>
      <c r="AE2205" s="251"/>
      <c r="AF2205" s="288"/>
      <c r="AG2205" s="289"/>
      <c r="AN2205" s="251"/>
      <c r="AO2205" s="251"/>
      <c r="AP2205" s="251"/>
      <c r="AQ2205" s="251"/>
      <c r="AR2205" s="251"/>
      <c r="AS2205" s="251"/>
      <c r="AT2205" s="251"/>
      <c r="AU2205" s="251"/>
    </row>
    <row r="2206" spans="3:47" ht="12.95" customHeight="1" x14ac:dyDescent="0.2">
      <c r="C2206" s="207"/>
      <c r="D2206" s="207"/>
      <c r="AA2206" s="251"/>
      <c r="AB2206" s="251"/>
      <c r="AC2206" s="251"/>
      <c r="AD2206" s="251"/>
      <c r="AE2206" s="251"/>
      <c r="AF2206" s="288"/>
      <c r="AG2206" s="289"/>
      <c r="AN2206" s="251"/>
      <c r="AO2206" s="251"/>
      <c r="AP2206" s="251"/>
      <c r="AQ2206" s="251"/>
      <c r="AR2206" s="251"/>
      <c r="AS2206" s="251"/>
      <c r="AT2206" s="251"/>
      <c r="AU2206" s="251"/>
    </row>
    <row r="2207" spans="3:47" ht="12.95" customHeight="1" x14ac:dyDescent="0.2">
      <c r="C2207" s="207"/>
      <c r="D2207" s="207"/>
      <c r="AA2207" s="251"/>
      <c r="AB2207" s="251"/>
      <c r="AC2207" s="251"/>
      <c r="AD2207" s="251"/>
      <c r="AE2207" s="251"/>
      <c r="AF2207" s="288"/>
      <c r="AG2207" s="289"/>
      <c r="AN2207" s="251"/>
      <c r="AO2207" s="251"/>
      <c r="AP2207" s="251"/>
      <c r="AQ2207" s="251"/>
      <c r="AR2207" s="251"/>
      <c r="AS2207" s="251"/>
      <c r="AT2207" s="251"/>
      <c r="AU2207" s="251"/>
    </row>
    <row r="2208" spans="3:47" ht="12.95" customHeight="1" x14ac:dyDescent="0.2">
      <c r="C2208" s="207"/>
      <c r="D2208" s="207"/>
      <c r="AA2208" s="251"/>
      <c r="AB2208" s="251"/>
      <c r="AC2208" s="251"/>
      <c r="AD2208" s="251"/>
      <c r="AE2208" s="251"/>
      <c r="AF2208" s="288"/>
      <c r="AG2208" s="289"/>
      <c r="AN2208" s="251"/>
      <c r="AO2208" s="251"/>
      <c r="AP2208" s="251"/>
      <c r="AQ2208" s="251"/>
      <c r="AR2208" s="251"/>
      <c r="AS2208" s="251"/>
      <c r="AT2208" s="251"/>
      <c r="AU2208" s="251"/>
    </row>
    <row r="2209" spans="3:47" ht="12.95" customHeight="1" x14ac:dyDescent="0.2">
      <c r="C2209" s="207"/>
      <c r="D2209" s="207"/>
      <c r="AA2209" s="251"/>
      <c r="AB2209" s="251"/>
      <c r="AC2209" s="251"/>
      <c r="AD2209" s="251"/>
      <c r="AE2209" s="251"/>
      <c r="AF2209" s="288"/>
      <c r="AG2209" s="289"/>
      <c r="AN2209" s="251"/>
      <c r="AO2209" s="251"/>
      <c r="AP2209" s="251"/>
      <c r="AQ2209" s="251"/>
      <c r="AR2209" s="251"/>
      <c r="AS2209" s="251"/>
      <c r="AT2209" s="251"/>
      <c r="AU2209" s="251"/>
    </row>
    <row r="2210" spans="3:47" ht="12.95" customHeight="1" x14ac:dyDescent="0.2">
      <c r="C2210" s="207"/>
      <c r="D2210" s="207"/>
      <c r="AA2210" s="251"/>
      <c r="AB2210" s="251"/>
      <c r="AC2210" s="251"/>
      <c r="AD2210" s="251"/>
      <c r="AE2210" s="251"/>
      <c r="AF2210" s="288"/>
      <c r="AG2210" s="289"/>
      <c r="AN2210" s="251"/>
      <c r="AO2210" s="251"/>
      <c r="AP2210" s="251"/>
      <c r="AQ2210" s="251"/>
      <c r="AR2210" s="251"/>
      <c r="AS2210" s="251"/>
      <c r="AT2210" s="251"/>
      <c r="AU2210" s="251"/>
    </row>
    <row r="2211" spans="3:47" ht="12.95" customHeight="1" x14ac:dyDescent="0.2">
      <c r="C2211" s="207"/>
      <c r="D2211" s="207"/>
      <c r="AA2211" s="251"/>
      <c r="AB2211" s="251"/>
      <c r="AC2211" s="251"/>
      <c r="AD2211" s="251"/>
      <c r="AE2211" s="251"/>
      <c r="AF2211" s="288"/>
      <c r="AG2211" s="289"/>
      <c r="AN2211" s="251"/>
      <c r="AO2211" s="251"/>
      <c r="AP2211" s="251"/>
      <c r="AQ2211" s="251"/>
      <c r="AR2211" s="251"/>
      <c r="AS2211" s="251"/>
      <c r="AT2211" s="251"/>
      <c r="AU2211" s="251"/>
    </row>
    <row r="2212" spans="3:47" ht="12.95" customHeight="1" x14ac:dyDescent="0.2">
      <c r="C2212" s="207"/>
      <c r="D2212" s="207"/>
      <c r="AA2212" s="251"/>
      <c r="AB2212" s="251"/>
      <c r="AC2212" s="251"/>
      <c r="AD2212" s="251"/>
      <c r="AE2212" s="251"/>
      <c r="AF2212" s="288"/>
      <c r="AG2212" s="289"/>
      <c r="AN2212" s="251"/>
      <c r="AO2212" s="251"/>
      <c r="AP2212" s="251"/>
      <c r="AQ2212" s="251"/>
      <c r="AR2212" s="251"/>
      <c r="AS2212" s="251"/>
      <c r="AT2212" s="251"/>
      <c r="AU2212" s="251"/>
    </row>
    <row r="2213" spans="3:47" ht="12.95" customHeight="1" x14ac:dyDescent="0.2">
      <c r="C2213" s="207"/>
      <c r="D2213" s="207"/>
      <c r="AA2213" s="251"/>
      <c r="AB2213" s="251"/>
      <c r="AC2213" s="251"/>
      <c r="AD2213" s="251"/>
      <c r="AE2213" s="251"/>
      <c r="AF2213" s="288"/>
      <c r="AG2213" s="289"/>
      <c r="AN2213" s="251"/>
      <c r="AO2213" s="251"/>
      <c r="AP2213" s="251"/>
      <c r="AQ2213" s="251"/>
      <c r="AR2213" s="251"/>
      <c r="AS2213" s="251"/>
      <c r="AT2213" s="251"/>
      <c r="AU2213" s="251"/>
    </row>
    <row r="2214" spans="3:47" ht="12.95" customHeight="1" x14ac:dyDescent="0.2">
      <c r="C2214" s="207"/>
      <c r="D2214" s="207"/>
      <c r="AA2214" s="251"/>
      <c r="AB2214" s="251"/>
      <c r="AC2214" s="251"/>
      <c r="AD2214" s="251"/>
      <c r="AE2214" s="251"/>
      <c r="AF2214" s="288"/>
      <c r="AG2214" s="289"/>
      <c r="AN2214" s="251"/>
      <c r="AO2214" s="251"/>
      <c r="AP2214" s="251"/>
      <c r="AQ2214" s="251"/>
      <c r="AR2214" s="251"/>
      <c r="AS2214" s="251"/>
      <c r="AT2214" s="251"/>
      <c r="AU2214" s="251"/>
    </row>
    <row r="2215" spans="3:47" ht="12.95" customHeight="1" x14ac:dyDescent="0.2">
      <c r="C2215" s="207"/>
      <c r="D2215" s="207"/>
      <c r="AA2215" s="251"/>
      <c r="AB2215" s="251"/>
      <c r="AC2215" s="251"/>
      <c r="AD2215" s="251"/>
      <c r="AE2215" s="251"/>
      <c r="AF2215" s="288"/>
      <c r="AG2215" s="289"/>
      <c r="AN2215" s="251"/>
      <c r="AO2215" s="251"/>
      <c r="AP2215" s="251"/>
      <c r="AQ2215" s="251"/>
      <c r="AR2215" s="251"/>
      <c r="AS2215" s="251"/>
      <c r="AT2215" s="251"/>
      <c r="AU2215" s="251"/>
    </row>
    <row r="2216" spans="3:47" ht="12.95" customHeight="1" x14ac:dyDescent="0.2">
      <c r="C2216" s="207"/>
      <c r="D2216" s="207"/>
      <c r="AA2216" s="251"/>
      <c r="AB2216" s="251"/>
      <c r="AC2216" s="251"/>
      <c r="AD2216" s="251"/>
      <c r="AE2216" s="251"/>
      <c r="AF2216" s="288"/>
      <c r="AG2216" s="289"/>
      <c r="AN2216" s="251"/>
      <c r="AO2216" s="251"/>
      <c r="AP2216" s="251"/>
      <c r="AQ2216" s="251"/>
      <c r="AR2216" s="251"/>
      <c r="AS2216" s="251"/>
      <c r="AT2216" s="251"/>
      <c r="AU2216" s="251"/>
    </row>
    <row r="2217" spans="3:47" ht="12.95" customHeight="1" x14ac:dyDescent="0.2">
      <c r="C2217" s="207"/>
      <c r="D2217" s="207"/>
      <c r="AA2217" s="251"/>
      <c r="AB2217" s="251"/>
      <c r="AC2217" s="251"/>
      <c r="AD2217" s="251"/>
      <c r="AE2217" s="251"/>
      <c r="AF2217" s="288"/>
      <c r="AG2217" s="289"/>
      <c r="AN2217" s="251"/>
      <c r="AO2217" s="251"/>
      <c r="AP2217" s="251"/>
      <c r="AQ2217" s="251"/>
      <c r="AR2217" s="251"/>
      <c r="AS2217" s="251"/>
      <c r="AT2217" s="251"/>
      <c r="AU2217" s="251"/>
    </row>
    <row r="2218" spans="3:47" ht="12.95" customHeight="1" x14ac:dyDescent="0.2">
      <c r="C2218" s="207"/>
      <c r="D2218" s="207"/>
      <c r="AA2218" s="251"/>
      <c r="AB2218" s="251"/>
      <c r="AC2218" s="251"/>
      <c r="AD2218" s="251"/>
      <c r="AE2218" s="251"/>
      <c r="AF2218" s="288"/>
      <c r="AG2218" s="289"/>
      <c r="AN2218" s="251"/>
      <c r="AO2218" s="251"/>
      <c r="AP2218" s="251"/>
      <c r="AQ2218" s="251"/>
      <c r="AR2218" s="251"/>
      <c r="AS2218" s="251"/>
      <c r="AT2218" s="251"/>
      <c r="AU2218" s="251"/>
    </row>
    <row r="2219" spans="3:47" ht="12.95" customHeight="1" x14ac:dyDescent="0.2">
      <c r="C2219" s="207"/>
      <c r="D2219" s="207"/>
      <c r="AA2219" s="251"/>
      <c r="AB2219" s="251"/>
      <c r="AC2219" s="251"/>
      <c r="AD2219" s="251"/>
      <c r="AE2219" s="251"/>
      <c r="AF2219" s="288"/>
      <c r="AG2219" s="289"/>
      <c r="AN2219" s="251"/>
      <c r="AO2219" s="251"/>
      <c r="AP2219" s="251"/>
      <c r="AQ2219" s="251"/>
      <c r="AR2219" s="251"/>
      <c r="AS2219" s="251"/>
      <c r="AT2219" s="251"/>
      <c r="AU2219" s="251"/>
    </row>
    <row r="2220" spans="3:47" ht="12.95" customHeight="1" x14ac:dyDescent="0.2">
      <c r="C2220" s="207"/>
      <c r="D2220" s="207"/>
      <c r="AA2220" s="251"/>
      <c r="AB2220" s="251"/>
      <c r="AC2220" s="251"/>
      <c r="AD2220" s="251"/>
      <c r="AE2220" s="251"/>
      <c r="AF2220" s="288"/>
      <c r="AG2220" s="289"/>
      <c r="AN2220" s="251"/>
      <c r="AO2220" s="251"/>
      <c r="AP2220" s="251"/>
      <c r="AQ2220" s="251"/>
      <c r="AR2220" s="251"/>
      <c r="AS2220" s="251"/>
      <c r="AT2220" s="251"/>
      <c r="AU2220" s="251"/>
    </row>
    <row r="2221" spans="3:47" ht="12.95" customHeight="1" x14ac:dyDescent="0.2">
      <c r="C2221" s="207"/>
      <c r="D2221" s="207"/>
      <c r="AA2221" s="251"/>
      <c r="AB2221" s="251"/>
      <c r="AC2221" s="251"/>
      <c r="AD2221" s="251"/>
      <c r="AE2221" s="251"/>
      <c r="AF2221" s="288"/>
      <c r="AG2221" s="289"/>
      <c r="AN2221" s="251"/>
      <c r="AO2221" s="251"/>
      <c r="AP2221" s="251"/>
      <c r="AQ2221" s="251"/>
      <c r="AR2221" s="251"/>
      <c r="AS2221" s="251"/>
      <c r="AT2221" s="251"/>
      <c r="AU2221" s="251"/>
    </row>
    <row r="2222" spans="3:47" ht="12.95" customHeight="1" x14ac:dyDescent="0.2">
      <c r="C2222" s="207"/>
      <c r="D2222" s="207"/>
      <c r="AA2222" s="251"/>
      <c r="AB2222" s="251"/>
      <c r="AC2222" s="251"/>
      <c r="AD2222" s="251"/>
      <c r="AE2222" s="251"/>
      <c r="AF2222" s="288"/>
      <c r="AG2222" s="289"/>
      <c r="AN2222" s="251"/>
      <c r="AO2222" s="251"/>
      <c r="AP2222" s="251"/>
      <c r="AQ2222" s="251"/>
      <c r="AR2222" s="251"/>
      <c r="AS2222" s="251"/>
      <c r="AT2222" s="251"/>
      <c r="AU2222" s="251"/>
    </row>
    <row r="2223" spans="3:47" ht="12.95" customHeight="1" x14ac:dyDescent="0.2">
      <c r="C2223" s="207"/>
      <c r="D2223" s="207"/>
      <c r="AA2223" s="251"/>
      <c r="AB2223" s="251"/>
      <c r="AC2223" s="251"/>
      <c r="AD2223" s="251"/>
      <c r="AE2223" s="251"/>
      <c r="AF2223" s="288"/>
      <c r="AG2223" s="289"/>
      <c r="AN2223" s="251"/>
      <c r="AO2223" s="251"/>
      <c r="AP2223" s="251"/>
      <c r="AQ2223" s="251"/>
      <c r="AR2223" s="251"/>
      <c r="AS2223" s="251"/>
      <c r="AT2223" s="251"/>
      <c r="AU2223" s="251"/>
    </row>
    <row r="2224" spans="3:47" ht="12.95" customHeight="1" x14ac:dyDescent="0.2">
      <c r="C2224" s="207"/>
      <c r="D2224" s="207"/>
      <c r="AA2224" s="251"/>
      <c r="AB2224" s="251"/>
      <c r="AC2224" s="251"/>
      <c r="AD2224" s="251"/>
      <c r="AE2224" s="251"/>
      <c r="AF2224" s="288"/>
      <c r="AG2224" s="289"/>
      <c r="AN2224" s="251"/>
      <c r="AO2224" s="251"/>
      <c r="AP2224" s="251"/>
      <c r="AQ2224" s="251"/>
      <c r="AR2224" s="251"/>
      <c r="AS2224" s="251"/>
      <c r="AT2224" s="251"/>
      <c r="AU2224" s="251"/>
    </row>
    <row r="2225" spans="3:47" ht="12.95" customHeight="1" x14ac:dyDescent="0.2">
      <c r="C2225" s="207"/>
      <c r="D2225" s="207"/>
      <c r="AA2225" s="251"/>
      <c r="AB2225" s="251"/>
      <c r="AC2225" s="251"/>
      <c r="AD2225" s="251"/>
      <c r="AE2225" s="251"/>
      <c r="AF2225" s="288"/>
      <c r="AG2225" s="289"/>
      <c r="AN2225" s="251"/>
      <c r="AO2225" s="251"/>
      <c r="AP2225" s="251"/>
      <c r="AQ2225" s="251"/>
      <c r="AR2225" s="251"/>
      <c r="AS2225" s="251"/>
      <c r="AT2225" s="251"/>
      <c r="AU2225" s="251"/>
    </row>
    <row r="2226" spans="3:47" ht="12.95" customHeight="1" x14ac:dyDescent="0.2">
      <c r="C2226" s="207"/>
      <c r="D2226" s="207"/>
      <c r="AA2226" s="251"/>
      <c r="AB2226" s="251"/>
      <c r="AC2226" s="251"/>
      <c r="AD2226" s="251"/>
      <c r="AE2226" s="251"/>
      <c r="AF2226" s="288"/>
      <c r="AG2226" s="289"/>
      <c r="AN2226" s="251"/>
      <c r="AO2226" s="251"/>
      <c r="AP2226" s="251"/>
      <c r="AQ2226" s="251"/>
      <c r="AR2226" s="251"/>
      <c r="AS2226" s="251"/>
      <c r="AT2226" s="251"/>
      <c r="AU2226" s="251"/>
    </row>
    <row r="2227" spans="3:47" ht="12.95" customHeight="1" x14ac:dyDescent="0.2">
      <c r="C2227" s="207"/>
      <c r="D2227" s="207"/>
      <c r="AA2227" s="251"/>
      <c r="AB2227" s="251"/>
      <c r="AC2227" s="251"/>
      <c r="AD2227" s="251"/>
      <c r="AE2227" s="251"/>
      <c r="AF2227" s="288"/>
      <c r="AG2227" s="289"/>
      <c r="AN2227" s="251"/>
      <c r="AO2227" s="251"/>
      <c r="AP2227" s="251"/>
      <c r="AQ2227" s="251"/>
      <c r="AR2227" s="251"/>
      <c r="AS2227" s="251"/>
      <c r="AT2227" s="251"/>
      <c r="AU2227" s="251"/>
    </row>
    <row r="2228" spans="3:47" ht="12.95" customHeight="1" x14ac:dyDescent="0.2">
      <c r="C2228" s="207"/>
      <c r="D2228" s="207"/>
      <c r="AA2228" s="251"/>
      <c r="AB2228" s="251"/>
      <c r="AC2228" s="251"/>
      <c r="AD2228" s="251"/>
      <c r="AE2228" s="251"/>
      <c r="AF2228" s="288"/>
      <c r="AG2228" s="289"/>
      <c r="AN2228" s="251"/>
      <c r="AO2228" s="251"/>
      <c r="AP2228" s="251"/>
      <c r="AQ2228" s="251"/>
      <c r="AR2228" s="251"/>
      <c r="AS2228" s="251"/>
      <c r="AT2228" s="251"/>
      <c r="AU2228" s="251"/>
    </row>
    <row r="2229" spans="3:47" ht="12.95" customHeight="1" x14ac:dyDescent="0.2">
      <c r="C2229" s="207"/>
      <c r="D2229" s="207"/>
      <c r="AA2229" s="251"/>
      <c r="AB2229" s="251"/>
      <c r="AC2229" s="251"/>
      <c r="AD2229" s="251"/>
      <c r="AE2229" s="251"/>
      <c r="AF2229" s="288"/>
      <c r="AG2229" s="289"/>
      <c r="AN2229" s="251"/>
      <c r="AO2229" s="251"/>
      <c r="AP2229" s="251"/>
      <c r="AQ2229" s="251"/>
      <c r="AR2229" s="251"/>
      <c r="AS2229" s="251"/>
      <c r="AT2229" s="251"/>
      <c r="AU2229" s="251"/>
    </row>
    <row r="2230" spans="3:47" ht="12.95" customHeight="1" x14ac:dyDescent="0.2">
      <c r="C2230" s="207"/>
      <c r="D2230" s="207"/>
      <c r="AA2230" s="251"/>
      <c r="AB2230" s="251"/>
      <c r="AC2230" s="251"/>
      <c r="AD2230" s="251"/>
      <c r="AE2230" s="251"/>
      <c r="AF2230" s="288"/>
      <c r="AG2230" s="289"/>
      <c r="AN2230" s="251"/>
      <c r="AO2230" s="251"/>
      <c r="AP2230" s="251"/>
      <c r="AQ2230" s="251"/>
      <c r="AR2230" s="251"/>
      <c r="AS2230" s="251"/>
      <c r="AT2230" s="251"/>
      <c r="AU2230" s="251"/>
    </row>
    <row r="2231" spans="3:47" ht="12.95" customHeight="1" x14ac:dyDescent="0.2">
      <c r="C2231" s="207"/>
      <c r="D2231" s="207"/>
      <c r="AA2231" s="251"/>
      <c r="AB2231" s="251"/>
      <c r="AC2231" s="251"/>
      <c r="AD2231" s="251"/>
      <c r="AE2231" s="251"/>
      <c r="AF2231" s="288"/>
      <c r="AG2231" s="289"/>
      <c r="AN2231" s="251"/>
      <c r="AO2231" s="251"/>
      <c r="AP2231" s="251"/>
      <c r="AQ2231" s="251"/>
      <c r="AR2231" s="251"/>
      <c r="AS2231" s="251"/>
      <c r="AT2231" s="251"/>
      <c r="AU2231" s="251"/>
    </row>
    <row r="2232" spans="3:47" ht="12.95" customHeight="1" x14ac:dyDescent="0.2">
      <c r="C2232" s="207"/>
      <c r="D2232" s="207"/>
      <c r="AA2232" s="251"/>
      <c r="AB2232" s="251"/>
      <c r="AC2232" s="251"/>
      <c r="AD2232" s="251"/>
      <c r="AE2232" s="251"/>
      <c r="AF2232" s="288"/>
      <c r="AG2232" s="289"/>
      <c r="AN2232" s="251"/>
      <c r="AO2232" s="251"/>
      <c r="AP2232" s="251"/>
      <c r="AQ2232" s="251"/>
      <c r="AR2232" s="251"/>
      <c r="AS2232" s="251"/>
      <c r="AT2232" s="251"/>
      <c r="AU2232" s="251"/>
    </row>
    <row r="2233" spans="3:47" ht="12.95" customHeight="1" x14ac:dyDescent="0.2">
      <c r="C2233" s="207"/>
      <c r="D2233" s="207"/>
      <c r="AA2233" s="251"/>
      <c r="AB2233" s="251"/>
      <c r="AC2233" s="251"/>
      <c r="AD2233" s="251"/>
      <c r="AE2233" s="251"/>
      <c r="AF2233" s="288"/>
      <c r="AG2233" s="289"/>
      <c r="AN2233" s="251"/>
      <c r="AO2233" s="251"/>
      <c r="AP2233" s="251"/>
      <c r="AQ2233" s="251"/>
      <c r="AR2233" s="251"/>
      <c r="AS2233" s="251"/>
      <c r="AT2233" s="251"/>
      <c r="AU2233" s="251"/>
    </row>
    <row r="2234" spans="3:47" ht="12.95" customHeight="1" x14ac:dyDescent="0.2">
      <c r="C2234" s="207"/>
      <c r="D2234" s="207"/>
      <c r="AA2234" s="251"/>
      <c r="AB2234" s="251"/>
      <c r="AC2234" s="251"/>
      <c r="AD2234" s="251"/>
      <c r="AE2234" s="251"/>
      <c r="AF2234" s="288"/>
      <c r="AG2234" s="289"/>
      <c r="AN2234" s="251"/>
      <c r="AO2234" s="251"/>
      <c r="AP2234" s="251"/>
      <c r="AQ2234" s="251"/>
      <c r="AR2234" s="251"/>
      <c r="AS2234" s="251"/>
      <c r="AT2234" s="251"/>
      <c r="AU2234" s="251"/>
    </row>
    <row r="2235" spans="3:47" ht="12.95" customHeight="1" x14ac:dyDescent="0.2">
      <c r="C2235" s="207"/>
      <c r="D2235" s="207"/>
      <c r="AA2235" s="251"/>
      <c r="AB2235" s="251"/>
      <c r="AC2235" s="251"/>
      <c r="AD2235" s="251"/>
      <c r="AE2235" s="251"/>
      <c r="AF2235" s="288"/>
      <c r="AG2235" s="289"/>
      <c r="AN2235" s="251"/>
      <c r="AO2235" s="251"/>
      <c r="AP2235" s="251"/>
      <c r="AQ2235" s="251"/>
      <c r="AR2235" s="251"/>
      <c r="AS2235" s="251"/>
      <c r="AT2235" s="251"/>
      <c r="AU2235" s="251"/>
    </row>
    <row r="2236" spans="3:47" ht="12.95" customHeight="1" x14ac:dyDescent="0.2">
      <c r="C2236" s="207"/>
      <c r="D2236" s="207"/>
      <c r="AA2236" s="251"/>
      <c r="AB2236" s="251"/>
      <c r="AC2236" s="251"/>
      <c r="AD2236" s="251"/>
      <c r="AE2236" s="251"/>
      <c r="AF2236" s="288"/>
      <c r="AG2236" s="289"/>
      <c r="AN2236" s="251"/>
      <c r="AO2236" s="251"/>
      <c r="AP2236" s="251"/>
      <c r="AQ2236" s="251"/>
      <c r="AR2236" s="251"/>
      <c r="AS2236" s="251"/>
      <c r="AT2236" s="251"/>
      <c r="AU2236" s="251"/>
    </row>
    <row r="2237" spans="3:47" ht="12.95" customHeight="1" x14ac:dyDescent="0.2">
      <c r="C2237" s="207"/>
      <c r="D2237" s="207"/>
      <c r="AA2237" s="251"/>
      <c r="AB2237" s="251"/>
      <c r="AC2237" s="251"/>
      <c r="AD2237" s="251"/>
      <c r="AE2237" s="251"/>
      <c r="AF2237" s="288"/>
      <c r="AG2237" s="289"/>
      <c r="AN2237" s="251"/>
      <c r="AO2237" s="251"/>
      <c r="AP2237" s="251"/>
      <c r="AQ2237" s="251"/>
      <c r="AR2237" s="251"/>
      <c r="AS2237" s="251"/>
      <c r="AT2237" s="251"/>
      <c r="AU2237" s="251"/>
    </row>
    <row r="2238" spans="3:47" ht="12.95" customHeight="1" x14ac:dyDescent="0.2">
      <c r="C2238" s="207"/>
      <c r="D2238" s="207"/>
      <c r="AA2238" s="251"/>
      <c r="AB2238" s="251"/>
      <c r="AC2238" s="251"/>
      <c r="AD2238" s="251"/>
      <c r="AE2238" s="251"/>
      <c r="AF2238" s="288"/>
      <c r="AG2238" s="289"/>
      <c r="AN2238" s="251"/>
      <c r="AO2238" s="251"/>
      <c r="AP2238" s="251"/>
      <c r="AQ2238" s="251"/>
      <c r="AR2238" s="251"/>
      <c r="AS2238" s="251"/>
      <c r="AT2238" s="251"/>
      <c r="AU2238" s="251"/>
    </row>
    <row r="2239" spans="3:47" ht="12.95" customHeight="1" x14ac:dyDescent="0.2">
      <c r="C2239" s="207"/>
      <c r="D2239" s="207"/>
      <c r="AA2239" s="251"/>
      <c r="AB2239" s="251"/>
      <c r="AC2239" s="251"/>
      <c r="AD2239" s="251"/>
      <c r="AE2239" s="251"/>
      <c r="AF2239" s="288"/>
      <c r="AG2239" s="289"/>
      <c r="AN2239" s="251"/>
      <c r="AO2239" s="251"/>
      <c r="AP2239" s="251"/>
      <c r="AQ2239" s="251"/>
      <c r="AR2239" s="251"/>
      <c r="AS2239" s="251"/>
      <c r="AT2239" s="251"/>
      <c r="AU2239" s="251"/>
    </row>
    <row r="2240" spans="3:47" ht="12.95" customHeight="1" x14ac:dyDescent="0.2">
      <c r="C2240" s="207"/>
      <c r="D2240" s="207"/>
      <c r="AA2240" s="251"/>
      <c r="AB2240" s="251"/>
      <c r="AC2240" s="251"/>
      <c r="AD2240" s="251"/>
      <c r="AE2240" s="251"/>
      <c r="AF2240" s="288"/>
      <c r="AG2240" s="289"/>
      <c r="AN2240" s="251"/>
      <c r="AO2240" s="251"/>
      <c r="AP2240" s="251"/>
      <c r="AQ2240" s="251"/>
      <c r="AR2240" s="251"/>
      <c r="AS2240" s="251"/>
      <c r="AT2240" s="251"/>
      <c r="AU2240" s="251"/>
    </row>
    <row r="2241" spans="3:47" ht="12.95" customHeight="1" x14ac:dyDescent="0.2">
      <c r="C2241" s="207"/>
      <c r="D2241" s="207"/>
      <c r="AA2241" s="251"/>
      <c r="AB2241" s="251"/>
      <c r="AC2241" s="251"/>
      <c r="AD2241" s="251"/>
      <c r="AE2241" s="251"/>
      <c r="AF2241" s="288"/>
      <c r="AG2241" s="289"/>
      <c r="AN2241" s="251"/>
      <c r="AO2241" s="251"/>
      <c r="AP2241" s="251"/>
      <c r="AQ2241" s="251"/>
      <c r="AR2241" s="251"/>
      <c r="AS2241" s="251"/>
      <c r="AT2241" s="251"/>
      <c r="AU2241" s="251"/>
    </row>
    <row r="2242" spans="3:47" ht="12.95" customHeight="1" x14ac:dyDescent="0.2">
      <c r="C2242" s="207"/>
      <c r="D2242" s="207"/>
      <c r="AA2242" s="251"/>
      <c r="AB2242" s="251"/>
      <c r="AC2242" s="251"/>
      <c r="AD2242" s="251"/>
      <c r="AE2242" s="251"/>
      <c r="AF2242" s="288"/>
      <c r="AG2242" s="289"/>
      <c r="AN2242" s="251"/>
      <c r="AO2242" s="251"/>
      <c r="AP2242" s="251"/>
      <c r="AQ2242" s="251"/>
      <c r="AR2242" s="251"/>
      <c r="AS2242" s="251"/>
      <c r="AT2242" s="251"/>
      <c r="AU2242" s="251"/>
    </row>
    <row r="2243" spans="3:47" ht="12.95" customHeight="1" x14ac:dyDescent="0.2">
      <c r="C2243" s="207"/>
      <c r="D2243" s="207"/>
      <c r="AA2243" s="251"/>
      <c r="AB2243" s="251"/>
      <c r="AC2243" s="251"/>
      <c r="AD2243" s="251"/>
      <c r="AE2243" s="251"/>
      <c r="AF2243" s="288"/>
      <c r="AG2243" s="289"/>
      <c r="AN2243" s="251"/>
      <c r="AO2243" s="251"/>
      <c r="AP2243" s="251"/>
      <c r="AQ2243" s="251"/>
      <c r="AR2243" s="251"/>
      <c r="AS2243" s="251"/>
      <c r="AT2243" s="251"/>
      <c r="AU2243" s="251"/>
    </row>
    <row r="2244" spans="3:47" ht="12.95" customHeight="1" x14ac:dyDescent="0.2">
      <c r="C2244" s="207"/>
      <c r="D2244" s="207"/>
      <c r="AA2244" s="251"/>
      <c r="AB2244" s="251"/>
      <c r="AC2244" s="251"/>
      <c r="AD2244" s="251"/>
      <c r="AE2244" s="251"/>
      <c r="AF2244" s="288"/>
      <c r="AG2244" s="289"/>
      <c r="AN2244" s="251"/>
      <c r="AO2244" s="251"/>
      <c r="AP2244" s="251"/>
      <c r="AQ2244" s="251"/>
      <c r="AR2244" s="251"/>
      <c r="AS2244" s="251"/>
      <c r="AT2244" s="251"/>
      <c r="AU2244" s="251"/>
    </row>
    <row r="2245" spans="3:47" ht="12.95" customHeight="1" x14ac:dyDescent="0.2">
      <c r="C2245" s="207"/>
      <c r="D2245" s="207"/>
      <c r="AA2245" s="251"/>
      <c r="AB2245" s="251"/>
      <c r="AC2245" s="251"/>
      <c r="AD2245" s="251"/>
      <c r="AE2245" s="251"/>
      <c r="AF2245" s="288"/>
      <c r="AG2245" s="289"/>
      <c r="AN2245" s="251"/>
      <c r="AO2245" s="251"/>
      <c r="AP2245" s="251"/>
      <c r="AQ2245" s="251"/>
      <c r="AR2245" s="251"/>
      <c r="AS2245" s="251"/>
      <c r="AT2245" s="251"/>
      <c r="AU2245" s="251"/>
    </row>
    <row r="2246" spans="3:47" ht="12.95" customHeight="1" x14ac:dyDescent="0.2">
      <c r="C2246" s="207"/>
      <c r="D2246" s="207"/>
      <c r="AA2246" s="251"/>
      <c r="AB2246" s="251"/>
      <c r="AC2246" s="251"/>
      <c r="AD2246" s="251"/>
      <c r="AE2246" s="251"/>
      <c r="AF2246" s="288"/>
      <c r="AG2246" s="289"/>
      <c r="AN2246" s="251"/>
      <c r="AO2246" s="251"/>
      <c r="AP2246" s="251"/>
      <c r="AQ2246" s="251"/>
      <c r="AR2246" s="251"/>
      <c r="AS2246" s="251"/>
      <c r="AT2246" s="251"/>
      <c r="AU2246" s="251"/>
    </row>
    <row r="2247" spans="3:47" ht="12.95" customHeight="1" x14ac:dyDescent="0.2">
      <c r="C2247" s="207"/>
      <c r="D2247" s="207"/>
      <c r="AA2247" s="251"/>
      <c r="AB2247" s="251"/>
      <c r="AC2247" s="251"/>
      <c r="AD2247" s="251"/>
      <c r="AE2247" s="251"/>
      <c r="AF2247" s="288"/>
      <c r="AG2247" s="289"/>
      <c r="AN2247" s="251"/>
      <c r="AO2247" s="251"/>
      <c r="AP2247" s="251"/>
      <c r="AQ2247" s="251"/>
      <c r="AR2247" s="251"/>
      <c r="AS2247" s="251"/>
      <c r="AT2247" s="251"/>
      <c r="AU2247" s="251"/>
    </row>
    <row r="2248" spans="3:47" ht="12.95" customHeight="1" x14ac:dyDescent="0.2">
      <c r="C2248" s="207"/>
      <c r="D2248" s="207"/>
      <c r="AA2248" s="251"/>
      <c r="AB2248" s="251"/>
      <c r="AC2248" s="251"/>
      <c r="AD2248" s="251"/>
      <c r="AE2248" s="251"/>
      <c r="AF2248" s="288"/>
      <c r="AG2248" s="289"/>
      <c r="AN2248" s="251"/>
      <c r="AO2248" s="251"/>
      <c r="AP2248" s="251"/>
      <c r="AQ2248" s="251"/>
      <c r="AR2248" s="251"/>
      <c r="AS2248" s="251"/>
      <c r="AT2248" s="251"/>
      <c r="AU2248" s="251"/>
    </row>
    <row r="2249" spans="3:47" ht="12.95" customHeight="1" x14ac:dyDescent="0.2">
      <c r="C2249" s="207"/>
      <c r="D2249" s="207"/>
      <c r="AA2249" s="251"/>
      <c r="AB2249" s="251"/>
      <c r="AC2249" s="251"/>
      <c r="AD2249" s="251"/>
      <c r="AE2249" s="251"/>
      <c r="AF2249" s="288"/>
      <c r="AG2249" s="289"/>
      <c r="AN2249" s="251"/>
      <c r="AO2249" s="251"/>
      <c r="AP2249" s="251"/>
      <c r="AQ2249" s="251"/>
      <c r="AR2249" s="251"/>
      <c r="AS2249" s="251"/>
      <c r="AT2249" s="251"/>
      <c r="AU2249" s="251"/>
    </row>
    <row r="2250" spans="3:47" ht="12.95" customHeight="1" x14ac:dyDescent="0.2">
      <c r="C2250" s="207"/>
      <c r="D2250" s="207"/>
      <c r="AA2250" s="251"/>
      <c r="AB2250" s="251"/>
      <c r="AC2250" s="251"/>
      <c r="AD2250" s="251"/>
      <c r="AE2250" s="251"/>
      <c r="AF2250" s="288"/>
      <c r="AG2250" s="289"/>
      <c r="AN2250" s="251"/>
      <c r="AO2250" s="251"/>
      <c r="AP2250" s="251"/>
      <c r="AQ2250" s="251"/>
      <c r="AR2250" s="251"/>
      <c r="AS2250" s="251"/>
      <c r="AT2250" s="251"/>
      <c r="AU2250" s="251"/>
    </row>
    <row r="2251" spans="3:47" ht="12.95" customHeight="1" x14ac:dyDescent="0.2">
      <c r="C2251" s="207"/>
      <c r="D2251" s="207"/>
      <c r="AA2251" s="251"/>
      <c r="AB2251" s="251"/>
      <c r="AC2251" s="251"/>
      <c r="AD2251" s="251"/>
      <c r="AE2251" s="251"/>
      <c r="AF2251" s="288"/>
      <c r="AG2251" s="289"/>
      <c r="AN2251" s="251"/>
      <c r="AO2251" s="251"/>
      <c r="AP2251" s="251"/>
      <c r="AQ2251" s="251"/>
      <c r="AR2251" s="251"/>
      <c r="AS2251" s="251"/>
      <c r="AT2251" s="251"/>
      <c r="AU2251" s="251"/>
    </row>
    <row r="2252" spans="3:47" ht="12.95" customHeight="1" x14ac:dyDescent="0.2">
      <c r="C2252" s="207"/>
      <c r="D2252" s="207"/>
      <c r="AA2252" s="251"/>
      <c r="AB2252" s="251"/>
      <c r="AC2252" s="251"/>
      <c r="AD2252" s="251"/>
      <c r="AE2252" s="251"/>
      <c r="AF2252" s="288"/>
      <c r="AG2252" s="289"/>
      <c r="AN2252" s="251"/>
      <c r="AO2252" s="251"/>
      <c r="AP2252" s="251"/>
      <c r="AQ2252" s="251"/>
      <c r="AR2252" s="251"/>
      <c r="AS2252" s="251"/>
      <c r="AT2252" s="251"/>
      <c r="AU2252" s="251"/>
    </row>
    <row r="2253" spans="3:47" ht="12.95" customHeight="1" x14ac:dyDescent="0.2">
      <c r="C2253" s="207"/>
      <c r="D2253" s="207"/>
      <c r="AA2253" s="251"/>
      <c r="AB2253" s="251"/>
      <c r="AC2253" s="251"/>
      <c r="AD2253" s="251"/>
      <c r="AE2253" s="251"/>
      <c r="AF2253" s="288"/>
      <c r="AG2253" s="289"/>
      <c r="AN2253" s="251"/>
      <c r="AO2253" s="251"/>
      <c r="AP2253" s="251"/>
      <c r="AQ2253" s="251"/>
      <c r="AR2253" s="251"/>
      <c r="AS2253" s="251"/>
      <c r="AT2253" s="251"/>
      <c r="AU2253" s="251"/>
    </row>
    <row r="2254" spans="3:47" ht="12.95" customHeight="1" x14ac:dyDescent="0.2">
      <c r="C2254" s="207"/>
      <c r="D2254" s="207"/>
      <c r="AA2254" s="251"/>
      <c r="AB2254" s="251"/>
      <c r="AC2254" s="251"/>
      <c r="AD2254" s="251"/>
      <c r="AE2254" s="251"/>
      <c r="AF2254" s="288"/>
      <c r="AG2254" s="289"/>
      <c r="AN2254" s="251"/>
      <c r="AO2254" s="251"/>
      <c r="AP2254" s="251"/>
      <c r="AQ2254" s="251"/>
      <c r="AR2254" s="251"/>
      <c r="AS2254" s="251"/>
      <c r="AT2254" s="251"/>
      <c r="AU2254" s="251"/>
    </row>
    <row r="2255" spans="3:47" ht="12.95" customHeight="1" x14ac:dyDescent="0.2">
      <c r="C2255" s="207"/>
      <c r="D2255" s="207"/>
      <c r="AA2255" s="251"/>
      <c r="AB2255" s="251"/>
      <c r="AC2255" s="251"/>
      <c r="AD2255" s="251"/>
      <c r="AE2255" s="251"/>
      <c r="AF2255" s="288"/>
      <c r="AG2255" s="289"/>
      <c r="AN2255" s="251"/>
      <c r="AO2255" s="251"/>
      <c r="AP2255" s="251"/>
      <c r="AQ2255" s="251"/>
      <c r="AR2255" s="251"/>
      <c r="AS2255" s="251"/>
      <c r="AT2255" s="251"/>
      <c r="AU2255" s="251"/>
    </row>
    <row r="2256" spans="3:47" ht="12.95" customHeight="1" x14ac:dyDescent="0.2">
      <c r="C2256" s="207"/>
      <c r="D2256" s="207"/>
      <c r="AA2256" s="251"/>
      <c r="AB2256" s="251"/>
      <c r="AC2256" s="251"/>
      <c r="AD2256" s="251"/>
      <c r="AE2256" s="251"/>
      <c r="AF2256" s="288"/>
      <c r="AG2256" s="289"/>
      <c r="AN2256" s="251"/>
      <c r="AO2256" s="251"/>
      <c r="AP2256" s="251"/>
      <c r="AQ2256" s="251"/>
      <c r="AR2256" s="251"/>
      <c r="AS2256" s="251"/>
      <c r="AT2256" s="251"/>
      <c r="AU2256" s="251"/>
    </row>
    <row r="2257" spans="3:47" ht="12.95" customHeight="1" x14ac:dyDescent="0.2">
      <c r="C2257" s="207"/>
      <c r="D2257" s="207"/>
      <c r="AA2257" s="251"/>
      <c r="AB2257" s="251"/>
      <c r="AC2257" s="251"/>
      <c r="AD2257" s="251"/>
      <c r="AE2257" s="251"/>
      <c r="AF2257" s="288"/>
      <c r="AG2257" s="289"/>
      <c r="AN2257" s="251"/>
      <c r="AO2257" s="251"/>
      <c r="AP2257" s="251"/>
      <c r="AQ2257" s="251"/>
      <c r="AR2257" s="251"/>
      <c r="AS2257" s="251"/>
      <c r="AT2257" s="251"/>
      <c r="AU2257" s="251"/>
    </row>
    <row r="2258" spans="3:47" ht="12.95" customHeight="1" x14ac:dyDescent="0.2">
      <c r="C2258" s="207"/>
      <c r="D2258" s="207"/>
      <c r="AA2258" s="251"/>
      <c r="AB2258" s="251"/>
      <c r="AC2258" s="251"/>
      <c r="AD2258" s="251"/>
      <c r="AE2258" s="251"/>
      <c r="AF2258" s="288"/>
      <c r="AG2258" s="289"/>
      <c r="AN2258" s="251"/>
      <c r="AO2258" s="251"/>
      <c r="AP2258" s="251"/>
      <c r="AQ2258" s="251"/>
      <c r="AR2258" s="251"/>
      <c r="AS2258" s="251"/>
      <c r="AT2258" s="251"/>
      <c r="AU2258" s="251"/>
    </row>
    <row r="2259" spans="3:47" ht="12.95" customHeight="1" x14ac:dyDescent="0.2">
      <c r="C2259" s="207"/>
      <c r="D2259" s="207"/>
      <c r="AA2259" s="251"/>
      <c r="AB2259" s="251"/>
      <c r="AC2259" s="251"/>
      <c r="AD2259" s="251"/>
      <c r="AE2259" s="251"/>
      <c r="AF2259" s="288"/>
      <c r="AG2259" s="289"/>
      <c r="AN2259" s="251"/>
      <c r="AO2259" s="251"/>
      <c r="AP2259" s="251"/>
      <c r="AQ2259" s="251"/>
      <c r="AR2259" s="251"/>
      <c r="AS2259" s="251"/>
      <c r="AT2259" s="251"/>
      <c r="AU2259" s="251"/>
    </row>
    <row r="2260" spans="3:47" ht="12.95" customHeight="1" x14ac:dyDescent="0.2">
      <c r="C2260" s="207"/>
      <c r="D2260" s="207"/>
      <c r="AA2260" s="251"/>
      <c r="AB2260" s="251"/>
      <c r="AC2260" s="251"/>
      <c r="AD2260" s="251"/>
      <c r="AE2260" s="251"/>
      <c r="AF2260" s="288"/>
      <c r="AG2260" s="289"/>
      <c r="AN2260" s="251"/>
      <c r="AO2260" s="251"/>
      <c r="AP2260" s="251"/>
      <c r="AQ2260" s="251"/>
      <c r="AR2260" s="251"/>
      <c r="AS2260" s="251"/>
      <c r="AT2260" s="251"/>
      <c r="AU2260" s="251"/>
    </row>
    <row r="2261" spans="3:47" ht="12.95" customHeight="1" x14ac:dyDescent="0.2">
      <c r="C2261" s="207"/>
      <c r="D2261" s="207"/>
      <c r="AA2261" s="251"/>
      <c r="AB2261" s="251"/>
      <c r="AC2261" s="251"/>
      <c r="AD2261" s="251"/>
      <c r="AE2261" s="251"/>
      <c r="AF2261" s="288"/>
      <c r="AG2261" s="289"/>
      <c r="AN2261" s="251"/>
      <c r="AO2261" s="251"/>
      <c r="AP2261" s="251"/>
      <c r="AQ2261" s="251"/>
      <c r="AR2261" s="251"/>
      <c r="AS2261" s="251"/>
      <c r="AT2261" s="251"/>
      <c r="AU2261" s="251"/>
    </row>
    <row r="2262" spans="3:47" ht="12.95" customHeight="1" x14ac:dyDescent="0.2">
      <c r="C2262" s="207"/>
      <c r="D2262" s="207"/>
      <c r="AA2262" s="251"/>
      <c r="AB2262" s="251"/>
      <c r="AC2262" s="251"/>
      <c r="AD2262" s="251"/>
      <c r="AE2262" s="251"/>
      <c r="AF2262" s="288"/>
      <c r="AG2262" s="289"/>
      <c r="AN2262" s="251"/>
      <c r="AO2262" s="251"/>
      <c r="AP2262" s="251"/>
      <c r="AQ2262" s="251"/>
      <c r="AR2262" s="251"/>
      <c r="AS2262" s="251"/>
      <c r="AT2262" s="251"/>
      <c r="AU2262" s="251"/>
    </row>
    <row r="2263" spans="3:47" ht="12.95" customHeight="1" x14ac:dyDescent="0.2">
      <c r="C2263" s="207"/>
      <c r="D2263" s="207"/>
      <c r="AA2263" s="251"/>
      <c r="AB2263" s="251"/>
      <c r="AC2263" s="251"/>
      <c r="AD2263" s="251"/>
      <c r="AE2263" s="251"/>
      <c r="AF2263" s="288"/>
      <c r="AG2263" s="289"/>
      <c r="AN2263" s="251"/>
      <c r="AO2263" s="251"/>
      <c r="AP2263" s="251"/>
      <c r="AQ2263" s="251"/>
      <c r="AR2263" s="251"/>
      <c r="AS2263" s="251"/>
      <c r="AT2263" s="251"/>
      <c r="AU2263" s="251"/>
    </row>
    <row r="2264" spans="3:47" ht="12.95" customHeight="1" x14ac:dyDescent="0.2">
      <c r="C2264" s="207"/>
      <c r="D2264" s="207"/>
      <c r="AA2264" s="251"/>
      <c r="AB2264" s="251"/>
      <c r="AC2264" s="251"/>
      <c r="AD2264" s="251"/>
      <c r="AE2264" s="251"/>
      <c r="AF2264" s="288"/>
      <c r="AG2264" s="289"/>
      <c r="AN2264" s="251"/>
      <c r="AO2264" s="251"/>
      <c r="AP2264" s="251"/>
      <c r="AQ2264" s="251"/>
      <c r="AR2264" s="251"/>
      <c r="AS2264" s="251"/>
      <c r="AT2264" s="251"/>
      <c r="AU2264" s="251"/>
    </row>
    <row r="2265" spans="3:47" ht="12.95" customHeight="1" x14ac:dyDescent="0.2">
      <c r="C2265" s="207"/>
      <c r="D2265" s="207"/>
      <c r="AA2265" s="251"/>
      <c r="AB2265" s="251"/>
      <c r="AC2265" s="251"/>
      <c r="AD2265" s="251"/>
      <c r="AE2265" s="251"/>
      <c r="AF2265" s="288"/>
      <c r="AG2265" s="289"/>
      <c r="AN2265" s="251"/>
      <c r="AO2265" s="251"/>
      <c r="AP2265" s="251"/>
      <c r="AQ2265" s="251"/>
      <c r="AR2265" s="251"/>
      <c r="AS2265" s="251"/>
      <c r="AT2265" s="251"/>
      <c r="AU2265" s="251"/>
    </row>
    <row r="2266" spans="3:47" ht="12.95" customHeight="1" x14ac:dyDescent="0.2">
      <c r="C2266" s="207"/>
      <c r="D2266" s="207"/>
      <c r="AA2266" s="251"/>
      <c r="AB2266" s="251"/>
      <c r="AC2266" s="251"/>
      <c r="AD2266" s="251"/>
      <c r="AE2266" s="251"/>
      <c r="AF2266" s="288"/>
      <c r="AG2266" s="289"/>
      <c r="AN2266" s="251"/>
      <c r="AO2266" s="251"/>
      <c r="AP2266" s="251"/>
      <c r="AQ2266" s="251"/>
      <c r="AR2266" s="251"/>
      <c r="AS2266" s="251"/>
      <c r="AT2266" s="251"/>
      <c r="AU2266" s="251"/>
    </row>
    <row r="2267" spans="3:47" ht="12.95" customHeight="1" x14ac:dyDescent="0.2">
      <c r="C2267" s="207"/>
      <c r="D2267" s="207"/>
      <c r="AA2267" s="251"/>
      <c r="AB2267" s="251"/>
      <c r="AC2267" s="251"/>
      <c r="AD2267" s="251"/>
      <c r="AE2267" s="251"/>
      <c r="AF2267" s="288"/>
      <c r="AG2267" s="289"/>
      <c r="AN2267" s="251"/>
      <c r="AO2267" s="251"/>
      <c r="AP2267" s="251"/>
      <c r="AQ2267" s="251"/>
      <c r="AR2267" s="251"/>
      <c r="AS2267" s="251"/>
      <c r="AT2267" s="251"/>
      <c r="AU2267" s="251"/>
    </row>
    <row r="2268" spans="3:47" ht="12.95" customHeight="1" x14ac:dyDescent="0.2">
      <c r="C2268" s="207"/>
      <c r="D2268" s="207"/>
      <c r="AA2268" s="251"/>
      <c r="AB2268" s="251"/>
      <c r="AC2268" s="251"/>
      <c r="AD2268" s="251"/>
      <c r="AE2268" s="251"/>
      <c r="AF2268" s="288"/>
      <c r="AG2268" s="289"/>
      <c r="AN2268" s="251"/>
      <c r="AO2268" s="251"/>
      <c r="AP2268" s="251"/>
      <c r="AQ2268" s="251"/>
      <c r="AR2268" s="251"/>
      <c r="AS2268" s="251"/>
      <c r="AT2268" s="251"/>
      <c r="AU2268" s="251"/>
    </row>
    <row r="2269" spans="3:47" ht="12.95" customHeight="1" x14ac:dyDescent="0.2">
      <c r="C2269" s="207"/>
      <c r="D2269" s="207"/>
      <c r="AA2269" s="251"/>
      <c r="AB2269" s="251"/>
      <c r="AC2269" s="251"/>
      <c r="AD2269" s="251"/>
      <c r="AE2269" s="251"/>
      <c r="AF2269" s="288"/>
      <c r="AG2269" s="289"/>
      <c r="AN2269" s="251"/>
      <c r="AO2269" s="251"/>
      <c r="AP2269" s="251"/>
      <c r="AQ2269" s="251"/>
      <c r="AR2269" s="251"/>
      <c r="AS2269" s="251"/>
      <c r="AT2269" s="251"/>
      <c r="AU2269" s="251"/>
    </row>
    <row r="2270" spans="3:47" ht="12.95" customHeight="1" x14ac:dyDescent="0.2">
      <c r="C2270" s="207"/>
      <c r="D2270" s="207"/>
      <c r="AA2270" s="251"/>
      <c r="AB2270" s="251"/>
      <c r="AC2270" s="251"/>
      <c r="AD2270" s="251"/>
      <c r="AE2270" s="251"/>
      <c r="AF2270" s="288"/>
      <c r="AG2270" s="289"/>
      <c r="AN2270" s="251"/>
      <c r="AO2270" s="251"/>
      <c r="AP2270" s="251"/>
      <c r="AQ2270" s="251"/>
      <c r="AR2270" s="251"/>
      <c r="AS2270" s="251"/>
      <c r="AT2270" s="251"/>
      <c r="AU2270" s="251"/>
    </row>
    <row r="2271" spans="3:47" ht="12.95" customHeight="1" x14ac:dyDescent="0.2">
      <c r="C2271" s="207"/>
      <c r="D2271" s="207"/>
      <c r="AA2271" s="251"/>
      <c r="AB2271" s="251"/>
      <c r="AC2271" s="251"/>
      <c r="AD2271" s="251"/>
      <c r="AE2271" s="251"/>
      <c r="AF2271" s="288"/>
      <c r="AG2271" s="289"/>
      <c r="AN2271" s="251"/>
      <c r="AO2271" s="251"/>
      <c r="AP2271" s="251"/>
      <c r="AQ2271" s="251"/>
      <c r="AR2271" s="251"/>
      <c r="AS2271" s="251"/>
      <c r="AT2271" s="251"/>
      <c r="AU2271" s="251"/>
    </row>
    <row r="2272" spans="3:47" ht="12.95" customHeight="1" x14ac:dyDescent="0.2">
      <c r="C2272" s="207"/>
      <c r="D2272" s="207"/>
      <c r="AA2272" s="251"/>
      <c r="AB2272" s="251"/>
      <c r="AC2272" s="251"/>
      <c r="AD2272" s="251"/>
      <c r="AE2272" s="251"/>
      <c r="AF2272" s="288"/>
      <c r="AG2272" s="289"/>
      <c r="AN2272" s="251"/>
      <c r="AO2272" s="251"/>
      <c r="AP2272" s="251"/>
      <c r="AQ2272" s="251"/>
      <c r="AR2272" s="251"/>
      <c r="AS2272" s="251"/>
      <c r="AT2272" s="251"/>
      <c r="AU2272" s="251"/>
    </row>
    <row r="2273" spans="3:47" ht="12.95" customHeight="1" x14ac:dyDescent="0.2">
      <c r="C2273" s="207"/>
      <c r="D2273" s="207"/>
      <c r="AA2273" s="251"/>
      <c r="AB2273" s="251"/>
      <c r="AC2273" s="251"/>
      <c r="AD2273" s="251"/>
      <c r="AE2273" s="251"/>
      <c r="AF2273" s="288"/>
      <c r="AG2273" s="289"/>
      <c r="AN2273" s="251"/>
      <c r="AO2273" s="251"/>
      <c r="AP2273" s="251"/>
      <c r="AQ2273" s="251"/>
      <c r="AR2273" s="251"/>
      <c r="AS2273" s="251"/>
      <c r="AT2273" s="251"/>
      <c r="AU2273" s="251"/>
    </row>
    <row r="2274" spans="3:47" ht="12.95" customHeight="1" x14ac:dyDescent="0.2">
      <c r="C2274" s="207"/>
      <c r="D2274" s="207"/>
      <c r="AA2274" s="251"/>
      <c r="AB2274" s="251"/>
      <c r="AC2274" s="251"/>
      <c r="AD2274" s="251"/>
      <c r="AE2274" s="251"/>
      <c r="AF2274" s="288"/>
      <c r="AG2274" s="289"/>
      <c r="AN2274" s="251"/>
      <c r="AO2274" s="251"/>
      <c r="AP2274" s="251"/>
      <c r="AQ2274" s="251"/>
      <c r="AR2274" s="251"/>
      <c r="AS2274" s="251"/>
      <c r="AT2274" s="251"/>
      <c r="AU2274" s="251"/>
    </row>
    <row r="2275" spans="3:47" ht="12.95" customHeight="1" x14ac:dyDescent="0.2">
      <c r="C2275" s="207"/>
      <c r="D2275" s="207"/>
      <c r="AA2275" s="251"/>
      <c r="AB2275" s="251"/>
      <c r="AC2275" s="251"/>
      <c r="AD2275" s="251"/>
      <c r="AE2275" s="251"/>
      <c r="AF2275" s="288"/>
      <c r="AG2275" s="289"/>
      <c r="AN2275" s="251"/>
      <c r="AO2275" s="251"/>
      <c r="AP2275" s="251"/>
      <c r="AQ2275" s="251"/>
      <c r="AR2275" s="251"/>
      <c r="AS2275" s="251"/>
      <c r="AT2275" s="251"/>
      <c r="AU2275" s="251"/>
    </row>
    <row r="2276" spans="3:47" ht="12.95" customHeight="1" x14ac:dyDescent="0.2">
      <c r="C2276" s="207"/>
      <c r="D2276" s="207"/>
      <c r="AA2276" s="251"/>
      <c r="AB2276" s="251"/>
      <c r="AC2276" s="251"/>
      <c r="AD2276" s="251"/>
      <c r="AE2276" s="251"/>
      <c r="AF2276" s="288"/>
      <c r="AG2276" s="289"/>
      <c r="AN2276" s="251"/>
      <c r="AO2276" s="251"/>
      <c r="AP2276" s="251"/>
      <c r="AQ2276" s="251"/>
      <c r="AR2276" s="251"/>
      <c r="AS2276" s="251"/>
      <c r="AT2276" s="251"/>
      <c r="AU2276" s="251"/>
    </row>
    <row r="2277" spans="3:47" ht="12.95" customHeight="1" x14ac:dyDescent="0.2">
      <c r="C2277" s="207"/>
      <c r="D2277" s="207"/>
      <c r="AA2277" s="251"/>
      <c r="AB2277" s="251"/>
      <c r="AC2277" s="251"/>
      <c r="AD2277" s="251"/>
      <c r="AE2277" s="251"/>
      <c r="AF2277" s="288"/>
      <c r="AG2277" s="289"/>
      <c r="AN2277" s="251"/>
      <c r="AO2277" s="251"/>
      <c r="AP2277" s="251"/>
      <c r="AQ2277" s="251"/>
      <c r="AR2277" s="251"/>
      <c r="AS2277" s="251"/>
      <c r="AT2277" s="251"/>
      <c r="AU2277" s="251"/>
    </row>
    <row r="2278" spans="3:47" ht="12.95" customHeight="1" x14ac:dyDescent="0.2">
      <c r="C2278" s="207"/>
      <c r="D2278" s="207"/>
      <c r="AA2278" s="251"/>
      <c r="AB2278" s="251"/>
      <c r="AC2278" s="251"/>
      <c r="AD2278" s="251"/>
      <c r="AE2278" s="251"/>
      <c r="AF2278" s="288"/>
      <c r="AG2278" s="289"/>
      <c r="AN2278" s="251"/>
      <c r="AO2278" s="251"/>
      <c r="AP2278" s="251"/>
      <c r="AQ2278" s="251"/>
      <c r="AR2278" s="251"/>
      <c r="AS2278" s="251"/>
      <c r="AT2278" s="251"/>
      <c r="AU2278" s="251"/>
    </row>
    <row r="2279" spans="3:47" ht="12.95" customHeight="1" x14ac:dyDescent="0.2">
      <c r="C2279" s="207"/>
      <c r="D2279" s="207"/>
      <c r="AA2279" s="251"/>
      <c r="AB2279" s="251"/>
      <c r="AC2279" s="251"/>
      <c r="AD2279" s="251"/>
      <c r="AE2279" s="251"/>
      <c r="AF2279" s="288"/>
      <c r="AG2279" s="289"/>
      <c r="AN2279" s="251"/>
      <c r="AO2279" s="251"/>
      <c r="AP2279" s="251"/>
      <c r="AQ2279" s="251"/>
      <c r="AR2279" s="251"/>
      <c r="AS2279" s="251"/>
      <c r="AT2279" s="251"/>
      <c r="AU2279" s="251"/>
    </row>
    <row r="2280" spans="3:47" ht="12.95" customHeight="1" x14ac:dyDescent="0.2">
      <c r="C2280" s="207"/>
      <c r="D2280" s="207"/>
      <c r="AA2280" s="251"/>
      <c r="AB2280" s="251"/>
      <c r="AC2280" s="251"/>
      <c r="AD2280" s="251"/>
      <c r="AE2280" s="251"/>
      <c r="AF2280" s="288"/>
      <c r="AG2280" s="289"/>
      <c r="AN2280" s="251"/>
      <c r="AO2280" s="251"/>
      <c r="AP2280" s="251"/>
      <c r="AQ2280" s="251"/>
      <c r="AR2280" s="251"/>
      <c r="AS2280" s="251"/>
      <c r="AT2280" s="251"/>
      <c r="AU2280" s="251"/>
    </row>
    <row r="2281" spans="3:47" ht="12.95" customHeight="1" x14ac:dyDescent="0.2">
      <c r="C2281" s="207"/>
      <c r="D2281" s="207"/>
      <c r="AA2281" s="251"/>
      <c r="AB2281" s="251"/>
      <c r="AC2281" s="251"/>
      <c r="AD2281" s="251"/>
      <c r="AE2281" s="251"/>
      <c r="AF2281" s="288"/>
      <c r="AG2281" s="289"/>
      <c r="AN2281" s="251"/>
      <c r="AO2281" s="251"/>
      <c r="AP2281" s="251"/>
      <c r="AQ2281" s="251"/>
      <c r="AR2281" s="251"/>
      <c r="AS2281" s="251"/>
      <c r="AT2281" s="251"/>
      <c r="AU2281" s="251"/>
    </row>
    <row r="2282" spans="3:47" ht="12.95" customHeight="1" x14ac:dyDescent="0.2">
      <c r="C2282" s="207"/>
      <c r="D2282" s="207"/>
      <c r="AA2282" s="251"/>
      <c r="AB2282" s="251"/>
      <c r="AC2282" s="251"/>
      <c r="AD2282" s="251"/>
      <c r="AE2282" s="251"/>
      <c r="AF2282" s="288"/>
      <c r="AG2282" s="289"/>
      <c r="AN2282" s="251"/>
      <c r="AO2282" s="251"/>
      <c r="AP2282" s="251"/>
      <c r="AQ2282" s="251"/>
      <c r="AR2282" s="251"/>
      <c r="AS2282" s="251"/>
      <c r="AT2282" s="251"/>
      <c r="AU2282" s="251"/>
    </row>
    <row r="2283" spans="3:47" ht="12.95" customHeight="1" x14ac:dyDescent="0.2">
      <c r="C2283" s="207"/>
      <c r="D2283" s="207"/>
      <c r="AA2283" s="251"/>
      <c r="AB2283" s="251"/>
      <c r="AC2283" s="251"/>
      <c r="AD2283" s="251"/>
      <c r="AE2283" s="251"/>
      <c r="AF2283" s="288"/>
      <c r="AG2283" s="289"/>
      <c r="AN2283" s="251"/>
      <c r="AO2283" s="251"/>
      <c r="AP2283" s="251"/>
      <c r="AQ2283" s="251"/>
      <c r="AR2283" s="251"/>
      <c r="AS2283" s="251"/>
      <c r="AT2283" s="251"/>
      <c r="AU2283" s="251"/>
    </row>
    <row r="2284" spans="3:47" ht="12.95" customHeight="1" x14ac:dyDescent="0.2">
      <c r="C2284" s="207"/>
      <c r="D2284" s="207"/>
      <c r="AA2284" s="251"/>
      <c r="AB2284" s="251"/>
      <c r="AC2284" s="251"/>
      <c r="AD2284" s="251"/>
      <c r="AE2284" s="251"/>
      <c r="AF2284" s="288"/>
      <c r="AG2284" s="289"/>
      <c r="AN2284" s="251"/>
      <c r="AO2284" s="251"/>
      <c r="AP2284" s="251"/>
      <c r="AQ2284" s="251"/>
      <c r="AR2284" s="251"/>
      <c r="AS2284" s="251"/>
      <c r="AT2284" s="251"/>
      <c r="AU2284" s="251"/>
    </row>
    <row r="2285" spans="3:47" ht="12.95" customHeight="1" x14ac:dyDescent="0.2">
      <c r="C2285" s="207"/>
      <c r="D2285" s="207"/>
      <c r="AA2285" s="251"/>
      <c r="AB2285" s="251"/>
      <c r="AC2285" s="251"/>
      <c r="AD2285" s="251"/>
      <c r="AE2285" s="251"/>
      <c r="AF2285" s="288"/>
      <c r="AG2285" s="289"/>
      <c r="AN2285" s="251"/>
      <c r="AO2285" s="251"/>
      <c r="AP2285" s="251"/>
      <c r="AQ2285" s="251"/>
      <c r="AR2285" s="251"/>
      <c r="AS2285" s="251"/>
      <c r="AT2285" s="251"/>
      <c r="AU2285" s="251"/>
    </row>
    <row r="2286" spans="3:47" ht="12.95" customHeight="1" x14ac:dyDescent="0.2">
      <c r="C2286" s="207"/>
      <c r="D2286" s="207"/>
      <c r="AA2286" s="251"/>
      <c r="AB2286" s="251"/>
      <c r="AC2286" s="251"/>
      <c r="AD2286" s="251"/>
      <c r="AE2286" s="251"/>
      <c r="AF2286" s="288"/>
      <c r="AG2286" s="289"/>
      <c r="AN2286" s="251"/>
      <c r="AO2286" s="251"/>
      <c r="AP2286" s="251"/>
      <c r="AQ2286" s="251"/>
      <c r="AR2286" s="251"/>
      <c r="AS2286" s="251"/>
      <c r="AT2286" s="251"/>
      <c r="AU2286" s="251"/>
    </row>
    <row r="2287" spans="3:47" ht="12.95" customHeight="1" x14ac:dyDescent="0.2">
      <c r="C2287" s="207"/>
      <c r="D2287" s="207"/>
      <c r="AA2287" s="251"/>
      <c r="AB2287" s="251"/>
      <c r="AC2287" s="251"/>
      <c r="AD2287" s="251"/>
      <c r="AE2287" s="251"/>
      <c r="AF2287" s="288"/>
      <c r="AG2287" s="289"/>
      <c r="AN2287" s="251"/>
      <c r="AO2287" s="251"/>
      <c r="AP2287" s="251"/>
      <c r="AQ2287" s="251"/>
      <c r="AR2287" s="251"/>
      <c r="AS2287" s="251"/>
      <c r="AT2287" s="251"/>
      <c r="AU2287" s="251"/>
    </row>
    <row r="2288" spans="3:47" ht="12.95" customHeight="1" x14ac:dyDescent="0.2">
      <c r="C2288" s="207"/>
      <c r="D2288" s="207"/>
      <c r="AA2288" s="251"/>
      <c r="AB2288" s="251"/>
      <c r="AC2288" s="251"/>
      <c r="AD2288" s="251"/>
      <c r="AE2288" s="251"/>
      <c r="AF2288" s="288"/>
      <c r="AG2288" s="289"/>
      <c r="AN2288" s="251"/>
      <c r="AO2288" s="251"/>
      <c r="AP2288" s="251"/>
      <c r="AQ2288" s="251"/>
      <c r="AR2288" s="251"/>
      <c r="AS2288" s="251"/>
      <c r="AT2288" s="251"/>
      <c r="AU2288" s="251"/>
    </row>
    <row r="2289" spans="3:47" ht="12.95" customHeight="1" x14ac:dyDescent="0.2">
      <c r="C2289" s="207"/>
      <c r="D2289" s="207"/>
      <c r="AA2289" s="251"/>
      <c r="AB2289" s="251"/>
      <c r="AC2289" s="251"/>
      <c r="AD2289" s="251"/>
      <c r="AE2289" s="251"/>
      <c r="AF2289" s="288"/>
      <c r="AG2289" s="289"/>
      <c r="AN2289" s="251"/>
      <c r="AO2289" s="251"/>
      <c r="AP2289" s="251"/>
      <c r="AQ2289" s="251"/>
      <c r="AR2289" s="251"/>
      <c r="AS2289" s="251"/>
      <c r="AT2289" s="251"/>
      <c r="AU2289" s="251"/>
    </row>
    <row r="2290" spans="3:47" ht="12.95" customHeight="1" x14ac:dyDescent="0.2">
      <c r="C2290" s="207"/>
      <c r="D2290" s="207"/>
      <c r="AA2290" s="251"/>
      <c r="AB2290" s="251"/>
      <c r="AC2290" s="251"/>
      <c r="AD2290" s="251"/>
      <c r="AE2290" s="251"/>
      <c r="AF2290" s="288"/>
      <c r="AG2290" s="289"/>
      <c r="AN2290" s="251"/>
      <c r="AO2290" s="251"/>
      <c r="AP2290" s="251"/>
      <c r="AQ2290" s="251"/>
      <c r="AR2290" s="251"/>
      <c r="AS2290" s="251"/>
      <c r="AT2290" s="251"/>
      <c r="AU2290" s="251"/>
    </row>
    <row r="2291" spans="3:47" ht="12.95" customHeight="1" x14ac:dyDescent="0.2">
      <c r="C2291" s="207"/>
      <c r="D2291" s="207"/>
      <c r="AA2291" s="251"/>
      <c r="AB2291" s="251"/>
      <c r="AC2291" s="251"/>
      <c r="AD2291" s="251"/>
      <c r="AE2291" s="251"/>
      <c r="AF2291" s="288"/>
      <c r="AG2291" s="289"/>
      <c r="AN2291" s="251"/>
      <c r="AO2291" s="251"/>
      <c r="AP2291" s="251"/>
      <c r="AQ2291" s="251"/>
      <c r="AR2291" s="251"/>
      <c r="AS2291" s="251"/>
      <c r="AT2291" s="251"/>
      <c r="AU2291" s="251"/>
    </row>
    <row r="2292" spans="3:47" ht="12.95" customHeight="1" x14ac:dyDescent="0.2">
      <c r="C2292" s="207"/>
      <c r="D2292" s="207"/>
      <c r="AA2292" s="251"/>
      <c r="AB2292" s="251"/>
      <c r="AC2292" s="251"/>
      <c r="AD2292" s="251"/>
      <c r="AE2292" s="251"/>
      <c r="AF2292" s="288"/>
      <c r="AG2292" s="289"/>
      <c r="AN2292" s="251"/>
      <c r="AO2292" s="251"/>
      <c r="AP2292" s="251"/>
      <c r="AQ2292" s="251"/>
      <c r="AR2292" s="251"/>
      <c r="AS2292" s="251"/>
      <c r="AT2292" s="251"/>
      <c r="AU2292" s="251"/>
    </row>
    <row r="2293" spans="3:47" ht="12.95" customHeight="1" x14ac:dyDescent="0.2">
      <c r="C2293" s="207"/>
      <c r="D2293" s="207"/>
      <c r="AA2293" s="251"/>
      <c r="AB2293" s="251"/>
      <c r="AC2293" s="251"/>
      <c r="AD2293" s="251"/>
      <c r="AE2293" s="251"/>
      <c r="AF2293" s="288"/>
      <c r="AG2293" s="289"/>
      <c r="AN2293" s="251"/>
      <c r="AO2293" s="251"/>
      <c r="AP2293" s="251"/>
      <c r="AQ2293" s="251"/>
      <c r="AR2293" s="251"/>
      <c r="AS2293" s="251"/>
      <c r="AT2293" s="251"/>
      <c r="AU2293" s="251"/>
    </row>
    <row r="2294" spans="3:47" ht="12.95" customHeight="1" x14ac:dyDescent="0.2">
      <c r="C2294" s="207"/>
      <c r="D2294" s="207"/>
      <c r="AA2294" s="251"/>
      <c r="AB2294" s="251"/>
      <c r="AC2294" s="251"/>
      <c r="AD2294" s="251"/>
      <c r="AE2294" s="251"/>
      <c r="AF2294" s="288"/>
      <c r="AG2294" s="289"/>
      <c r="AN2294" s="251"/>
      <c r="AO2294" s="251"/>
      <c r="AP2294" s="251"/>
      <c r="AQ2294" s="251"/>
      <c r="AR2294" s="251"/>
      <c r="AS2294" s="251"/>
      <c r="AT2294" s="251"/>
      <c r="AU2294" s="251"/>
    </row>
    <row r="2295" spans="3:47" ht="12.95" customHeight="1" x14ac:dyDescent="0.2">
      <c r="C2295" s="207"/>
      <c r="D2295" s="207"/>
      <c r="AA2295" s="251"/>
      <c r="AB2295" s="251"/>
      <c r="AC2295" s="251"/>
      <c r="AD2295" s="251"/>
      <c r="AE2295" s="251"/>
      <c r="AF2295" s="288"/>
      <c r="AG2295" s="289"/>
      <c r="AN2295" s="251"/>
      <c r="AO2295" s="251"/>
      <c r="AP2295" s="251"/>
      <c r="AQ2295" s="251"/>
      <c r="AR2295" s="251"/>
      <c r="AS2295" s="251"/>
      <c r="AT2295" s="251"/>
      <c r="AU2295" s="251"/>
    </row>
    <row r="2296" spans="3:47" ht="12.95" customHeight="1" x14ac:dyDescent="0.2">
      <c r="C2296" s="207"/>
      <c r="D2296" s="207"/>
      <c r="AA2296" s="251"/>
      <c r="AB2296" s="251"/>
      <c r="AC2296" s="251"/>
      <c r="AD2296" s="251"/>
      <c r="AE2296" s="251"/>
      <c r="AF2296" s="288"/>
      <c r="AG2296" s="289"/>
      <c r="AN2296" s="251"/>
      <c r="AO2296" s="251"/>
      <c r="AP2296" s="251"/>
      <c r="AQ2296" s="251"/>
      <c r="AR2296" s="251"/>
      <c r="AS2296" s="251"/>
      <c r="AT2296" s="251"/>
      <c r="AU2296" s="251"/>
    </row>
    <row r="2297" spans="3:47" ht="12.95" customHeight="1" x14ac:dyDescent="0.2">
      <c r="C2297" s="207"/>
      <c r="D2297" s="207"/>
      <c r="AA2297" s="251"/>
      <c r="AB2297" s="251"/>
      <c r="AC2297" s="251"/>
      <c r="AD2297" s="251"/>
      <c r="AE2297" s="251"/>
      <c r="AF2297" s="288"/>
      <c r="AG2297" s="289"/>
      <c r="AN2297" s="251"/>
      <c r="AO2297" s="251"/>
      <c r="AP2297" s="251"/>
      <c r="AQ2297" s="251"/>
      <c r="AR2297" s="251"/>
      <c r="AS2297" s="251"/>
      <c r="AT2297" s="251"/>
      <c r="AU2297" s="251"/>
    </row>
    <row r="2298" spans="3:47" ht="12.95" customHeight="1" x14ac:dyDescent="0.2">
      <c r="C2298" s="207"/>
      <c r="D2298" s="207"/>
      <c r="AA2298" s="251"/>
      <c r="AB2298" s="251"/>
      <c r="AC2298" s="251"/>
      <c r="AD2298" s="251"/>
      <c r="AE2298" s="251"/>
      <c r="AF2298" s="288"/>
      <c r="AG2298" s="289"/>
      <c r="AN2298" s="251"/>
      <c r="AO2298" s="251"/>
      <c r="AP2298" s="251"/>
      <c r="AQ2298" s="251"/>
      <c r="AR2298" s="251"/>
      <c r="AS2298" s="251"/>
      <c r="AT2298" s="251"/>
      <c r="AU2298" s="251"/>
    </row>
    <row r="2299" spans="3:47" ht="12.95" customHeight="1" x14ac:dyDescent="0.2">
      <c r="C2299" s="207"/>
      <c r="D2299" s="207"/>
      <c r="AA2299" s="251"/>
      <c r="AB2299" s="251"/>
      <c r="AC2299" s="251"/>
      <c r="AD2299" s="251"/>
      <c r="AE2299" s="251"/>
      <c r="AF2299" s="288"/>
      <c r="AG2299" s="289"/>
      <c r="AN2299" s="251"/>
      <c r="AO2299" s="251"/>
      <c r="AP2299" s="251"/>
      <c r="AQ2299" s="251"/>
      <c r="AR2299" s="251"/>
      <c r="AS2299" s="251"/>
      <c r="AT2299" s="251"/>
      <c r="AU2299" s="251"/>
    </row>
    <row r="2300" spans="3:47" ht="12.95" customHeight="1" x14ac:dyDescent="0.2">
      <c r="C2300" s="207"/>
      <c r="D2300" s="207"/>
      <c r="AA2300" s="251"/>
      <c r="AB2300" s="251"/>
      <c r="AC2300" s="251"/>
      <c r="AD2300" s="251"/>
      <c r="AE2300" s="251"/>
      <c r="AF2300" s="288"/>
      <c r="AG2300" s="289"/>
      <c r="AN2300" s="251"/>
      <c r="AO2300" s="251"/>
      <c r="AP2300" s="251"/>
      <c r="AQ2300" s="251"/>
      <c r="AR2300" s="251"/>
      <c r="AS2300" s="251"/>
      <c r="AT2300" s="251"/>
      <c r="AU2300" s="251"/>
    </row>
    <row r="2301" spans="3:47" ht="12.95" customHeight="1" x14ac:dyDescent="0.2">
      <c r="C2301" s="207"/>
      <c r="D2301" s="207"/>
      <c r="AA2301" s="251"/>
      <c r="AB2301" s="251"/>
      <c r="AC2301" s="251"/>
      <c r="AD2301" s="251"/>
      <c r="AE2301" s="251"/>
      <c r="AF2301" s="288"/>
      <c r="AG2301" s="289"/>
      <c r="AN2301" s="251"/>
      <c r="AO2301" s="251"/>
      <c r="AP2301" s="251"/>
      <c r="AQ2301" s="251"/>
      <c r="AR2301" s="251"/>
      <c r="AS2301" s="251"/>
      <c r="AT2301" s="251"/>
      <c r="AU2301" s="251"/>
    </row>
    <row r="2302" spans="3:47" ht="12.95" customHeight="1" x14ac:dyDescent="0.2">
      <c r="C2302" s="207"/>
      <c r="D2302" s="207"/>
      <c r="AA2302" s="251"/>
      <c r="AB2302" s="251"/>
      <c r="AC2302" s="251"/>
      <c r="AD2302" s="251"/>
      <c r="AE2302" s="251"/>
      <c r="AF2302" s="288"/>
      <c r="AG2302" s="289"/>
      <c r="AN2302" s="251"/>
      <c r="AO2302" s="251"/>
      <c r="AP2302" s="251"/>
      <c r="AQ2302" s="251"/>
      <c r="AR2302" s="251"/>
      <c r="AS2302" s="251"/>
      <c r="AT2302" s="251"/>
      <c r="AU2302" s="251"/>
    </row>
    <row r="2303" spans="3:47" ht="12.95" customHeight="1" x14ac:dyDescent="0.2">
      <c r="C2303" s="207"/>
      <c r="D2303" s="207"/>
      <c r="AA2303" s="251"/>
      <c r="AB2303" s="251"/>
      <c r="AC2303" s="251"/>
      <c r="AD2303" s="251"/>
      <c r="AE2303" s="251"/>
      <c r="AF2303" s="288"/>
      <c r="AG2303" s="289"/>
      <c r="AN2303" s="251"/>
      <c r="AO2303" s="251"/>
      <c r="AP2303" s="251"/>
      <c r="AQ2303" s="251"/>
      <c r="AR2303" s="251"/>
      <c r="AS2303" s="251"/>
      <c r="AT2303" s="251"/>
      <c r="AU2303" s="251"/>
    </row>
    <row r="2304" spans="3:47" ht="12.95" customHeight="1" x14ac:dyDescent="0.2">
      <c r="C2304" s="207"/>
      <c r="D2304" s="207"/>
      <c r="AA2304" s="251"/>
      <c r="AB2304" s="251"/>
      <c r="AC2304" s="251"/>
      <c r="AD2304" s="251"/>
      <c r="AE2304" s="251"/>
      <c r="AF2304" s="288"/>
      <c r="AG2304" s="289"/>
      <c r="AN2304" s="251"/>
      <c r="AO2304" s="251"/>
      <c r="AP2304" s="251"/>
      <c r="AQ2304" s="251"/>
      <c r="AR2304" s="251"/>
      <c r="AS2304" s="251"/>
      <c r="AT2304" s="251"/>
      <c r="AU2304" s="251"/>
    </row>
    <row r="2305" spans="3:47" ht="12.95" customHeight="1" x14ac:dyDescent="0.2">
      <c r="C2305" s="207"/>
      <c r="D2305" s="207"/>
      <c r="AA2305" s="251"/>
      <c r="AB2305" s="251"/>
      <c r="AC2305" s="251"/>
      <c r="AD2305" s="251"/>
      <c r="AE2305" s="251"/>
      <c r="AF2305" s="288"/>
      <c r="AG2305" s="289"/>
      <c r="AN2305" s="251"/>
      <c r="AO2305" s="251"/>
      <c r="AP2305" s="251"/>
      <c r="AQ2305" s="251"/>
      <c r="AR2305" s="251"/>
      <c r="AS2305" s="251"/>
      <c r="AT2305" s="251"/>
      <c r="AU2305" s="251"/>
    </row>
    <row r="2306" spans="3:47" ht="12.95" customHeight="1" x14ac:dyDescent="0.2">
      <c r="C2306" s="207"/>
      <c r="D2306" s="207"/>
      <c r="AA2306" s="251"/>
      <c r="AB2306" s="251"/>
      <c r="AC2306" s="251"/>
      <c r="AD2306" s="251"/>
      <c r="AE2306" s="251"/>
      <c r="AF2306" s="288"/>
      <c r="AG2306" s="289"/>
      <c r="AN2306" s="251"/>
      <c r="AO2306" s="251"/>
      <c r="AP2306" s="251"/>
      <c r="AQ2306" s="251"/>
      <c r="AR2306" s="251"/>
      <c r="AS2306" s="251"/>
      <c r="AT2306" s="251"/>
      <c r="AU2306" s="251"/>
    </row>
    <row r="2307" spans="3:47" ht="12.95" customHeight="1" x14ac:dyDescent="0.2">
      <c r="C2307" s="207"/>
      <c r="D2307" s="207"/>
      <c r="AA2307" s="251"/>
      <c r="AB2307" s="251"/>
      <c r="AC2307" s="251"/>
      <c r="AD2307" s="251"/>
      <c r="AE2307" s="251"/>
      <c r="AF2307" s="288"/>
      <c r="AG2307" s="289"/>
      <c r="AN2307" s="251"/>
      <c r="AO2307" s="251"/>
      <c r="AP2307" s="251"/>
      <c r="AQ2307" s="251"/>
      <c r="AR2307" s="251"/>
      <c r="AS2307" s="251"/>
      <c r="AT2307" s="251"/>
      <c r="AU2307" s="251"/>
    </row>
    <row r="2308" spans="3:47" ht="12.95" customHeight="1" x14ac:dyDescent="0.2">
      <c r="C2308" s="207"/>
      <c r="D2308" s="207"/>
      <c r="AA2308" s="251"/>
      <c r="AB2308" s="251"/>
      <c r="AC2308" s="251"/>
      <c r="AD2308" s="251"/>
      <c r="AE2308" s="251"/>
      <c r="AF2308" s="288"/>
      <c r="AG2308" s="289"/>
      <c r="AN2308" s="251"/>
      <c r="AO2308" s="251"/>
      <c r="AP2308" s="251"/>
      <c r="AQ2308" s="251"/>
      <c r="AR2308" s="251"/>
      <c r="AS2308" s="251"/>
      <c r="AT2308" s="251"/>
      <c r="AU2308" s="251"/>
    </row>
    <row r="2309" spans="3:47" ht="12.95" customHeight="1" x14ac:dyDescent="0.2">
      <c r="C2309" s="207"/>
      <c r="D2309" s="207"/>
      <c r="AA2309" s="251"/>
      <c r="AB2309" s="251"/>
      <c r="AC2309" s="251"/>
      <c r="AD2309" s="251"/>
      <c r="AE2309" s="251"/>
      <c r="AF2309" s="288"/>
      <c r="AG2309" s="289"/>
      <c r="AN2309" s="251"/>
      <c r="AO2309" s="251"/>
      <c r="AP2309" s="251"/>
      <c r="AQ2309" s="251"/>
      <c r="AR2309" s="251"/>
      <c r="AS2309" s="251"/>
      <c r="AT2309" s="251"/>
      <c r="AU2309" s="251"/>
    </row>
    <row r="2310" spans="3:47" ht="12.95" customHeight="1" x14ac:dyDescent="0.2">
      <c r="C2310" s="207"/>
      <c r="D2310" s="207"/>
      <c r="AA2310" s="251"/>
      <c r="AB2310" s="251"/>
      <c r="AC2310" s="251"/>
      <c r="AD2310" s="251"/>
      <c r="AE2310" s="251"/>
      <c r="AF2310" s="288"/>
      <c r="AG2310" s="289"/>
      <c r="AN2310" s="251"/>
      <c r="AO2310" s="251"/>
      <c r="AP2310" s="251"/>
      <c r="AQ2310" s="251"/>
      <c r="AR2310" s="251"/>
      <c r="AS2310" s="251"/>
      <c r="AT2310" s="251"/>
      <c r="AU2310" s="251"/>
    </row>
    <row r="2311" spans="3:47" ht="12.95" customHeight="1" x14ac:dyDescent="0.2">
      <c r="C2311" s="207"/>
      <c r="D2311" s="207"/>
      <c r="AA2311" s="251"/>
      <c r="AB2311" s="251"/>
      <c r="AC2311" s="251"/>
      <c r="AD2311" s="251"/>
      <c r="AE2311" s="251"/>
      <c r="AF2311" s="288"/>
      <c r="AG2311" s="289"/>
      <c r="AN2311" s="251"/>
      <c r="AO2311" s="251"/>
      <c r="AP2311" s="251"/>
      <c r="AQ2311" s="251"/>
      <c r="AR2311" s="251"/>
      <c r="AS2311" s="251"/>
      <c r="AT2311" s="251"/>
      <c r="AU2311" s="251"/>
    </row>
    <row r="2312" spans="3:47" ht="12.95" customHeight="1" x14ac:dyDescent="0.2">
      <c r="C2312" s="207"/>
      <c r="D2312" s="207"/>
      <c r="AA2312" s="251"/>
      <c r="AB2312" s="251"/>
      <c r="AC2312" s="251"/>
      <c r="AD2312" s="251"/>
      <c r="AE2312" s="251"/>
      <c r="AF2312" s="288"/>
      <c r="AG2312" s="289"/>
      <c r="AN2312" s="251"/>
      <c r="AO2312" s="251"/>
      <c r="AP2312" s="251"/>
      <c r="AQ2312" s="251"/>
      <c r="AR2312" s="251"/>
      <c r="AS2312" s="251"/>
      <c r="AT2312" s="251"/>
      <c r="AU2312" s="251"/>
    </row>
    <row r="2313" spans="3:47" ht="12.95" customHeight="1" x14ac:dyDescent="0.2">
      <c r="C2313" s="207"/>
      <c r="D2313" s="207"/>
      <c r="AA2313" s="251"/>
      <c r="AB2313" s="251"/>
      <c r="AC2313" s="251"/>
      <c r="AD2313" s="251"/>
      <c r="AE2313" s="251"/>
      <c r="AF2313" s="288"/>
      <c r="AG2313" s="289"/>
      <c r="AN2313" s="251"/>
      <c r="AO2313" s="251"/>
      <c r="AP2313" s="251"/>
      <c r="AQ2313" s="251"/>
      <c r="AR2313" s="251"/>
      <c r="AS2313" s="251"/>
      <c r="AT2313" s="251"/>
      <c r="AU2313" s="251"/>
    </row>
    <row r="2314" spans="3:47" ht="12.95" customHeight="1" x14ac:dyDescent="0.2">
      <c r="C2314" s="207"/>
      <c r="D2314" s="207"/>
      <c r="AA2314" s="251"/>
      <c r="AB2314" s="251"/>
      <c r="AC2314" s="251"/>
      <c r="AD2314" s="251"/>
      <c r="AE2314" s="251"/>
      <c r="AF2314" s="288"/>
      <c r="AG2314" s="289"/>
      <c r="AN2314" s="251"/>
      <c r="AO2314" s="251"/>
      <c r="AP2314" s="251"/>
      <c r="AQ2314" s="251"/>
      <c r="AR2314" s="251"/>
      <c r="AS2314" s="251"/>
      <c r="AT2314" s="251"/>
      <c r="AU2314" s="251"/>
    </row>
    <row r="2315" spans="3:47" ht="12.95" customHeight="1" x14ac:dyDescent="0.2">
      <c r="C2315" s="207"/>
      <c r="D2315" s="207"/>
      <c r="AA2315" s="251"/>
      <c r="AB2315" s="251"/>
      <c r="AC2315" s="251"/>
      <c r="AD2315" s="251"/>
      <c r="AE2315" s="251"/>
      <c r="AF2315" s="288"/>
      <c r="AG2315" s="289"/>
      <c r="AN2315" s="251"/>
      <c r="AO2315" s="251"/>
      <c r="AP2315" s="251"/>
      <c r="AQ2315" s="251"/>
      <c r="AR2315" s="251"/>
      <c r="AS2315" s="251"/>
      <c r="AT2315" s="251"/>
      <c r="AU2315" s="251"/>
    </row>
    <row r="2316" spans="3:47" ht="12.95" customHeight="1" x14ac:dyDescent="0.2">
      <c r="C2316" s="207"/>
      <c r="D2316" s="207"/>
      <c r="AA2316" s="251"/>
      <c r="AB2316" s="251"/>
      <c r="AC2316" s="251"/>
      <c r="AD2316" s="251"/>
      <c r="AE2316" s="251"/>
      <c r="AF2316" s="288"/>
      <c r="AG2316" s="289"/>
      <c r="AN2316" s="251"/>
      <c r="AO2316" s="251"/>
      <c r="AP2316" s="251"/>
      <c r="AQ2316" s="251"/>
      <c r="AR2316" s="251"/>
      <c r="AS2316" s="251"/>
      <c r="AT2316" s="251"/>
      <c r="AU2316" s="251"/>
    </row>
    <row r="2317" spans="3:47" ht="12.95" customHeight="1" x14ac:dyDescent="0.2">
      <c r="C2317" s="207"/>
      <c r="D2317" s="207"/>
      <c r="AA2317" s="251"/>
      <c r="AB2317" s="251"/>
      <c r="AC2317" s="251"/>
      <c r="AD2317" s="251"/>
      <c r="AE2317" s="251"/>
      <c r="AF2317" s="288"/>
      <c r="AG2317" s="289"/>
      <c r="AN2317" s="251"/>
      <c r="AO2317" s="251"/>
      <c r="AP2317" s="251"/>
      <c r="AQ2317" s="251"/>
      <c r="AR2317" s="251"/>
      <c r="AS2317" s="251"/>
      <c r="AT2317" s="251"/>
      <c r="AU2317" s="251"/>
    </row>
    <row r="2318" spans="3:47" ht="12.95" customHeight="1" x14ac:dyDescent="0.2">
      <c r="C2318" s="207"/>
      <c r="D2318" s="207"/>
      <c r="AA2318" s="251"/>
      <c r="AB2318" s="251"/>
      <c r="AC2318" s="251"/>
      <c r="AD2318" s="251"/>
      <c r="AE2318" s="251"/>
      <c r="AF2318" s="288"/>
      <c r="AG2318" s="289"/>
      <c r="AN2318" s="251"/>
      <c r="AO2318" s="251"/>
      <c r="AP2318" s="251"/>
      <c r="AQ2318" s="251"/>
      <c r="AR2318" s="251"/>
      <c r="AS2318" s="251"/>
      <c r="AT2318" s="251"/>
      <c r="AU2318" s="251"/>
    </row>
    <row r="2319" spans="3:47" ht="12.95" customHeight="1" x14ac:dyDescent="0.2">
      <c r="C2319" s="207"/>
      <c r="D2319" s="207"/>
      <c r="AA2319" s="251"/>
      <c r="AB2319" s="251"/>
      <c r="AC2319" s="251"/>
      <c r="AD2319" s="251"/>
      <c r="AE2319" s="251"/>
      <c r="AF2319" s="288"/>
      <c r="AG2319" s="289"/>
      <c r="AN2319" s="251"/>
      <c r="AO2319" s="251"/>
      <c r="AP2319" s="251"/>
      <c r="AQ2319" s="251"/>
      <c r="AR2319" s="251"/>
      <c r="AS2319" s="251"/>
      <c r="AT2319" s="251"/>
      <c r="AU2319" s="251"/>
    </row>
    <row r="2320" spans="3:47" ht="12.95" customHeight="1" x14ac:dyDescent="0.2">
      <c r="C2320" s="207"/>
      <c r="D2320" s="207"/>
      <c r="AA2320" s="251"/>
      <c r="AB2320" s="251"/>
      <c r="AC2320" s="251"/>
      <c r="AD2320" s="251"/>
      <c r="AE2320" s="251"/>
      <c r="AF2320" s="288"/>
      <c r="AG2320" s="289"/>
      <c r="AN2320" s="251"/>
      <c r="AO2320" s="251"/>
      <c r="AP2320" s="251"/>
      <c r="AQ2320" s="251"/>
      <c r="AR2320" s="251"/>
      <c r="AS2320" s="251"/>
      <c r="AT2320" s="251"/>
      <c r="AU2320" s="251"/>
    </row>
    <row r="2321" spans="3:47" ht="12.95" customHeight="1" x14ac:dyDescent="0.2">
      <c r="C2321" s="207"/>
      <c r="D2321" s="207"/>
      <c r="AA2321" s="251"/>
      <c r="AB2321" s="251"/>
      <c r="AC2321" s="251"/>
      <c r="AD2321" s="251"/>
      <c r="AE2321" s="251"/>
      <c r="AF2321" s="288"/>
      <c r="AG2321" s="289"/>
      <c r="AN2321" s="251"/>
      <c r="AO2321" s="251"/>
      <c r="AP2321" s="251"/>
      <c r="AQ2321" s="251"/>
      <c r="AR2321" s="251"/>
      <c r="AS2321" s="251"/>
      <c r="AT2321" s="251"/>
      <c r="AU2321" s="251"/>
    </row>
    <row r="2322" spans="3:47" ht="12.95" customHeight="1" x14ac:dyDescent="0.2">
      <c r="C2322" s="207"/>
      <c r="D2322" s="207"/>
      <c r="AA2322" s="251"/>
      <c r="AB2322" s="251"/>
      <c r="AC2322" s="251"/>
      <c r="AD2322" s="251"/>
      <c r="AE2322" s="251"/>
      <c r="AF2322" s="288"/>
      <c r="AG2322" s="289"/>
      <c r="AN2322" s="251"/>
      <c r="AO2322" s="251"/>
      <c r="AP2322" s="251"/>
      <c r="AQ2322" s="251"/>
      <c r="AR2322" s="251"/>
      <c r="AS2322" s="251"/>
      <c r="AT2322" s="251"/>
      <c r="AU2322" s="251"/>
    </row>
    <row r="2323" spans="3:47" ht="12.95" customHeight="1" x14ac:dyDescent="0.2">
      <c r="C2323" s="207"/>
      <c r="D2323" s="207"/>
      <c r="AA2323" s="251"/>
      <c r="AB2323" s="251"/>
      <c r="AC2323" s="251"/>
      <c r="AD2323" s="251"/>
      <c r="AE2323" s="251"/>
      <c r="AF2323" s="288"/>
      <c r="AG2323" s="289"/>
      <c r="AN2323" s="251"/>
      <c r="AO2323" s="251"/>
      <c r="AP2323" s="251"/>
      <c r="AQ2323" s="251"/>
      <c r="AR2323" s="251"/>
      <c r="AS2323" s="251"/>
      <c r="AT2323" s="251"/>
      <c r="AU2323" s="251"/>
    </row>
    <row r="2324" spans="3:47" ht="12.95" customHeight="1" x14ac:dyDescent="0.2">
      <c r="C2324" s="207"/>
      <c r="D2324" s="207"/>
      <c r="AA2324" s="251"/>
      <c r="AB2324" s="251"/>
      <c r="AC2324" s="251"/>
      <c r="AD2324" s="251"/>
      <c r="AE2324" s="251"/>
      <c r="AF2324" s="288"/>
      <c r="AG2324" s="289"/>
      <c r="AN2324" s="251"/>
      <c r="AO2324" s="251"/>
      <c r="AP2324" s="251"/>
      <c r="AQ2324" s="251"/>
      <c r="AR2324" s="251"/>
      <c r="AS2324" s="251"/>
      <c r="AT2324" s="251"/>
      <c r="AU2324" s="251"/>
    </row>
    <row r="2325" spans="3:47" ht="12.95" customHeight="1" x14ac:dyDescent="0.2">
      <c r="C2325" s="207"/>
      <c r="D2325" s="207"/>
      <c r="AA2325" s="251"/>
      <c r="AB2325" s="251"/>
      <c r="AC2325" s="251"/>
      <c r="AD2325" s="251"/>
      <c r="AE2325" s="251"/>
      <c r="AF2325" s="288"/>
      <c r="AG2325" s="289"/>
      <c r="AN2325" s="251"/>
      <c r="AO2325" s="251"/>
      <c r="AP2325" s="251"/>
      <c r="AQ2325" s="251"/>
      <c r="AR2325" s="251"/>
      <c r="AS2325" s="251"/>
      <c r="AT2325" s="251"/>
      <c r="AU2325" s="251"/>
    </row>
    <row r="2326" spans="3:47" ht="12.95" customHeight="1" x14ac:dyDescent="0.2">
      <c r="C2326" s="207"/>
      <c r="D2326" s="207"/>
      <c r="AA2326" s="251"/>
      <c r="AB2326" s="251"/>
      <c r="AC2326" s="251"/>
      <c r="AD2326" s="251"/>
      <c r="AE2326" s="251"/>
      <c r="AF2326" s="288"/>
      <c r="AG2326" s="289"/>
      <c r="AN2326" s="251"/>
      <c r="AO2326" s="251"/>
      <c r="AP2326" s="251"/>
      <c r="AQ2326" s="251"/>
      <c r="AR2326" s="251"/>
      <c r="AS2326" s="251"/>
      <c r="AT2326" s="251"/>
      <c r="AU2326" s="251"/>
    </row>
    <row r="2327" spans="3:47" ht="12.95" customHeight="1" x14ac:dyDescent="0.2">
      <c r="C2327" s="207"/>
      <c r="D2327" s="207"/>
      <c r="AA2327" s="251"/>
      <c r="AB2327" s="251"/>
      <c r="AC2327" s="251"/>
      <c r="AD2327" s="251"/>
      <c r="AE2327" s="251"/>
      <c r="AF2327" s="288"/>
      <c r="AG2327" s="289"/>
      <c r="AN2327" s="251"/>
      <c r="AO2327" s="251"/>
      <c r="AP2327" s="251"/>
      <c r="AQ2327" s="251"/>
      <c r="AR2327" s="251"/>
      <c r="AS2327" s="251"/>
      <c r="AT2327" s="251"/>
      <c r="AU2327" s="251"/>
    </row>
    <row r="2328" spans="3:47" ht="12.95" customHeight="1" x14ac:dyDescent="0.2">
      <c r="C2328" s="207"/>
      <c r="D2328" s="207"/>
      <c r="AA2328" s="251"/>
      <c r="AB2328" s="251"/>
      <c r="AC2328" s="251"/>
      <c r="AD2328" s="251"/>
      <c r="AE2328" s="251"/>
      <c r="AF2328" s="288"/>
      <c r="AG2328" s="289"/>
      <c r="AN2328" s="251"/>
      <c r="AO2328" s="251"/>
      <c r="AP2328" s="251"/>
      <c r="AQ2328" s="251"/>
      <c r="AR2328" s="251"/>
      <c r="AS2328" s="251"/>
      <c r="AT2328" s="251"/>
      <c r="AU2328" s="251"/>
    </row>
    <row r="2329" spans="3:47" ht="12.95" customHeight="1" x14ac:dyDescent="0.2">
      <c r="C2329" s="207"/>
      <c r="D2329" s="207"/>
      <c r="AA2329" s="251"/>
      <c r="AB2329" s="251"/>
      <c r="AC2329" s="251"/>
      <c r="AD2329" s="251"/>
      <c r="AE2329" s="251"/>
      <c r="AF2329" s="288"/>
      <c r="AG2329" s="289"/>
      <c r="AN2329" s="251"/>
      <c r="AO2329" s="251"/>
      <c r="AP2329" s="251"/>
      <c r="AQ2329" s="251"/>
      <c r="AR2329" s="251"/>
      <c r="AS2329" s="251"/>
      <c r="AT2329" s="251"/>
      <c r="AU2329" s="251"/>
    </row>
    <row r="2330" spans="3:47" ht="12.95" customHeight="1" x14ac:dyDescent="0.2">
      <c r="C2330" s="207"/>
      <c r="D2330" s="207"/>
      <c r="AA2330" s="251"/>
      <c r="AB2330" s="251"/>
      <c r="AC2330" s="251"/>
      <c r="AD2330" s="251"/>
      <c r="AE2330" s="251"/>
      <c r="AF2330" s="288"/>
      <c r="AG2330" s="289"/>
      <c r="AN2330" s="251"/>
      <c r="AO2330" s="251"/>
      <c r="AP2330" s="251"/>
      <c r="AQ2330" s="251"/>
      <c r="AR2330" s="251"/>
      <c r="AS2330" s="251"/>
      <c r="AT2330" s="251"/>
      <c r="AU2330" s="251"/>
    </row>
    <row r="2331" spans="3:47" ht="12.95" customHeight="1" x14ac:dyDescent="0.2">
      <c r="C2331" s="207"/>
      <c r="D2331" s="207"/>
      <c r="AA2331" s="251"/>
      <c r="AB2331" s="251"/>
      <c r="AC2331" s="251"/>
      <c r="AD2331" s="251"/>
      <c r="AE2331" s="251"/>
      <c r="AF2331" s="288"/>
      <c r="AG2331" s="289"/>
      <c r="AN2331" s="251"/>
      <c r="AO2331" s="251"/>
      <c r="AP2331" s="251"/>
      <c r="AQ2331" s="251"/>
      <c r="AR2331" s="251"/>
      <c r="AS2331" s="251"/>
      <c r="AT2331" s="251"/>
      <c r="AU2331" s="251"/>
    </row>
    <row r="2332" spans="3:47" ht="12.95" customHeight="1" x14ac:dyDescent="0.2">
      <c r="C2332" s="207"/>
      <c r="D2332" s="207"/>
      <c r="AA2332" s="251"/>
      <c r="AB2332" s="251"/>
      <c r="AC2332" s="251"/>
      <c r="AD2332" s="251"/>
      <c r="AE2332" s="251"/>
      <c r="AF2332" s="288"/>
      <c r="AG2332" s="289"/>
      <c r="AN2332" s="251"/>
      <c r="AO2332" s="251"/>
      <c r="AP2332" s="251"/>
      <c r="AQ2332" s="251"/>
      <c r="AR2332" s="251"/>
      <c r="AS2332" s="251"/>
      <c r="AT2332" s="251"/>
      <c r="AU2332" s="251"/>
    </row>
    <row r="2333" spans="3:47" ht="12.95" customHeight="1" x14ac:dyDescent="0.2">
      <c r="C2333" s="207"/>
      <c r="D2333" s="207"/>
      <c r="AA2333" s="251"/>
      <c r="AB2333" s="251"/>
      <c r="AC2333" s="251"/>
      <c r="AD2333" s="251"/>
      <c r="AE2333" s="251"/>
      <c r="AF2333" s="288"/>
      <c r="AG2333" s="289"/>
      <c r="AN2333" s="251"/>
      <c r="AO2333" s="251"/>
      <c r="AP2333" s="251"/>
      <c r="AQ2333" s="251"/>
      <c r="AR2333" s="251"/>
      <c r="AS2333" s="251"/>
      <c r="AT2333" s="251"/>
      <c r="AU2333" s="251"/>
    </row>
    <row r="2334" spans="3:47" ht="12.95" customHeight="1" x14ac:dyDescent="0.2">
      <c r="C2334" s="207"/>
      <c r="D2334" s="207"/>
      <c r="AA2334" s="251"/>
      <c r="AB2334" s="251"/>
      <c r="AC2334" s="251"/>
      <c r="AD2334" s="251"/>
      <c r="AE2334" s="251"/>
      <c r="AF2334" s="288"/>
      <c r="AG2334" s="289"/>
      <c r="AN2334" s="251"/>
      <c r="AO2334" s="251"/>
      <c r="AP2334" s="251"/>
      <c r="AQ2334" s="251"/>
      <c r="AR2334" s="251"/>
      <c r="AS2334" s="251"/>
      <c r="AT2334" s="251"/>
      <c r="AU2334" s="251"/>
    </row>
    <row r="2335" spans="3:47" ht="12.95" customHeight="1" x14ac:dyDescent="0.2">
      <c r="C2335" s="207"/>
      <c r="D2335" s="207"/>
      <c r="AA2335" s="251"/>
      <c r="AB2335" s="251"/>
      <c r="AC2335" s="251"/>
      <c r="AD2335" s="251"/>
      <c r="AE2335" s="251"/>
      <c r="AF2335" s="288"/>
      <c r="AG2335" s="289"/>
      <c r="AN2335" s="251"/>
      <c r="AO2335" s="251"/>
      <c r="AP2335" s="251"/>
      <c r="AQ2335" s="251"/>
      <c r="AR2335" s="251"/>
      <c r="AS2335" s="251"/>
      <c r="AT2335" s="251"/>
      <c r="AU2335" s="251"/>
    </row>
    <row r="2336" spans="3:47" ht="12.95" customHeight="1" x14ac:dyDescent="0.2">
      <c r="C2336" s="207"/>
      <c r="D2336" s="207"/>
      <c r="AA2336" s="251"/>
      <c r="AB2336" s="251"/>
      <c r="AC2336" s="251"/>
      <c r="AD2336" s="251"/>
      <c r="AE2336" s="251"/>
      <c r="AF2336" s="288"/>
      <c r="AG2336" s="289"/>
      <c r="AN2336" s="251"/>
      <c r="AO2336" s="251"/>
      <c r="AP2336" s="251"/>
      <c r="AQ2336" s="251"/>
      <c r="AR2336" s="251"/>
      <c r="AS2336" s="251"/>
      <c r="AT2336" s="251"/>
      <c r="AU2336" s="251"/>
    </row>
    <row r="2337" spans="3:47" ht="12.95" customHeight="1" x14ac:dyDescent="0.2">
      <c r="C2337" s="207"/>
      <c r="D2337" s="207"/>
      <c r="AA2337" s="251"/>
      <c r="AB2337" s="251"/>
      <c r="AC2337" s="251"/>
      <c r="AD2337" s="251"/>
      <c r="AE2337" s="251"/>
      <c r="AF2337" s="288"/>
      <c r="AG2337" s="289"/>
      <c r="AN2337" s="251"/>
      <c r="AO2337" s="251"/>
      <c r="AP2337" s="251"/>
      <c r="AQ2337" s="251"/>
      <c r="AR2337" s="251"/>
      <c r="AS2337" s="251"/>
      <c r="AT2337" s="251"/>
      <c r="AU2337" s="251"/>
    </row>
    <row r="2338" spans="3:47" ht="12.95" customHeight="1" x14ac:dyDescent="0.2">
      <c r="C2338" s="207"/>
      <c r="D2338" s="207"/>
      <c r="AA2338" s="251"/>
      <c r="AB2338" s="251"/>
      <c r="AC2338" s="251"/>
      <c r="AD2338" s="251"/>
      <c r="AE2338" s="251"/>
      <c r="AF2338" s="288"/>
      <c r="AG2338" s="289"/>
      <c r="AN2338" s="251"/>
      <c r="AO2338" s="251"/>
      <c r="AP2338" s="251"/>
      <c r="AQ2338" s="251"/>
      <c r="AR2338" s="251"/>
      <c r="AS2338" s="251"/>
      <c r="AT2338" s="251"/>
      <c r="AU2338" s="251"/>
    </row>
    <row r="2339" spans="3:47" ht="12.95" customHeight="1" x14ac:dyDescent="0.2">
      <c r="C2339" s="207"/>
      <c r="D2339" s="207"/>
      <c r="AA2339" s="251"/>
      <c r="AB2339" s="251"/>
      <c r="AC2339" s="251"/>
      <c r="AD2339" s="251"/>
      <c r="AE2339" s="251"/>
      <c r="AF2339" s="288"/>
      <c r="AG2339" s="289"/>
      <c r="AN2339" s="251"/>
      <c r="AO2339" s="251"/>
      <c r="AP2339" s="251"/>
      <c r="AQ2339" s="251"/>
      <c r="AR2339" s="251"/>
      <c r="AS2339" s="251"/>
      <c r="AT2339" s="251"/>
      <c r="AU2339" s="251"/>
    </row>
    <row r="2340" spans="3:47" ht="12.95" customHeight="1" x14ac:dyDescent="0.2">
      <c r="C2340" s="207"/>
      <c r="D2340" s="207"/>
      <c r="AA2340" s="251"/>
      <c r="AB2340" s="251"/>
      <c r="AC2340" s="251"/>
      <c r="AD2340" s="251"/>
      <c r="AE2340" s="251"/>
      <c r="AF2340" s="288"/>
      <c r="AG2340" s="289"/>
      <c r="AN2340" s="251"/>
      <c r="AO2340" s="251"/>
      <c r="AP2340" s="251"/>
      <c r="AQ2340" s="251"/>
      <c r="AR2340" s="251"/>
      <c r="AS2340" s="251"/>
      <c r="AT2340" s="251"/>
      <c r="AU2340" s="251"/>
    </row>
    <row r="2341" spans="3:47" ht="12.95" customHeight="1" x14ac:dyDescent="0.2">
      <c r="C2341" s="207"/>
      <c r="D2341" s="207"/>
      <c r="AA2341" s="251"/>
      <c r="AB2341" s="251"/>
      <c r="AC2341" s="251"/>
      <c r="AD2341" s="251"/>
      <c r="AE2341" s="251"/>
      <c r="AF2341" s="288"/>
      <c r="AG2341" s="289"/>
      <c r="AN2341" s="251"/>
      <c r="AO2341" s="251"/>
      <c r="AP2341" s="251"/>
      <c r="AQ2341" s="251"/>
      <c r="AR2341" s="251"/>
      <c r="AS2341" s="251"/>
      <c r="AT2341" s="251"/>
      <c r="AU2341" s="251"/>
    </row>
    <row r="2342" spans="3:47" ht="12.95" customHeight="1" x14ac:dyDescent="0.2">
      <c r="C2342" s="207"/>
      <c r="D2342" s="207"/>
      <c r="AA2342" s="251"/>
      <c r="AB2342" s="251"/>
      <c r="AC2342" s="251"/>
      <c r="AD2342" s="251"/>
      <c r="AE2342" s="251"/>
      <c r="AF2342" s="288"/>
      <c r="AG2342" s="289"/>
      <c r="AN2342" s="251"/>
      <c r="AO2342" s="251"/>
      <c r="AP2342" s="251"/>
      <c r="AQ2342" s="251"/>
      <c r="AR2342" s="251"/>
      <c r="AS2342" s="251"/>
      <c r="AT2342" s="251"/>
      <c r="AU2342" s="251"/>
    </row>
    <row r="2343" spans="3:47" ht="12.95" customHeight="1" x14ac:dyDescent="0.2">
      <c r="C2343" s="207"/>
      <c r="D2343" s="207"/>
      <c r="AA2343" s="251"/>
      <c r="AB2343" s="251"/>
      <c r="AC2343" s="251"/>
      <c r="AD2343" s="251"/>
      <c r="AE2343" s="251"/>
      <c r="AF2343" s="288"/>
      <c r="AG2343" s="289"/>
      <c r="AN2343" s="251"/>
      <c r="AO2343" s="251"/>
      <c r="AP2343" s="251"/>
      <c r="AQ2343" s="251"/>
      <c r="AR2343" s="251"/>
      <c r="AS2343" s="251"/>
      <c r="AT2343" s="251"/>
      <c r="AU2343" s="251"/>
    </row>
    <row r="2344" spans="3:47" ht="12.95" customHeight="1" x14ac:dyDescent="0.2">
      <c r="C2344" s="207"/>
      <c r="D2344" s="207"/>
      <c r="AA2344" s="251"/>
      <c r="AB2344" s="251"/>
      <c r="AC2344" s="251"/>
      <c r="AD2344" s="251"/>
      <c r="AE2344" s="251"/>
      <c r="AF2344" s="288"/>
      <c r="AG2344" s="289"/>
      <c r="AN2344" s="251"/>
      <c r="AO2344" s="251"/>
      <c r="AP2344" s="251"/>
      <c r="AQ2344" s="251"/>
      <c r="AR2344" s="251"/>
      <c r="AS2344" s="251"/>
      <c r="AT2344" s="251"/>
      <c r="AU2344" s="251"/>
    </row>
    <row r="2345" spans="3:47" ht="12.95" customHeight="1" x14ac:dyDescent="0.2">
      <c r="C2345" s="207"/>
      <c r="D2345" s="207"/>
      <c r="AA2345" s="251"/>
      <c r="AB2345" s="251"/>
      <c r="AC2345" s="251"/>
      <c r="AD2345" s="251"/>
      <c r="AE2345" s="251"/>
      <c r="AF2345" s="288"/>
      <c r="AG2345" s="289"/>
      <c r="AN2345" s="251"/>
      <c r="AO2345" s="251"/>
      <c r="AP2345" s="251"/>
      <c r="AQ2345" s="251"/>
      <c r="AR2345" s="251"/>
      <c r="AS2345" s="251"/>
      <c r="AT2345" s="251"/>
      <c r="AU2345" s="251"/>
    </row>
    <row r="2346" spans="3:47" ht="12.95" customHeight="1" x14ac:dyDescent="0.2">
      <c r="C2346" s="207"/>
      <c r="D2346" s="207"/>
      <c r="AA2346" s="251"/>
      <c r="AB2346" s="251"/>
      <c r="AC2346" s="251"/>
      <c r="AD2346" s="251"/>
      <c r="AE2346" s="251"/>
      <c r="AF2346" s="288"/>
      <c r="AG2346" s="289"/>
      <c r="AN2346" s="251"/>
      <c r="AO2346" s="251"/>
      <c r="AP2346" s="251"/>
      <c r="AQ2346" s="251"/>
      <c r="AR2346" s="251"/>
      <c r="AS2346" s="251"/>
      <c r="AT2346" s="251"/>
      <c r="AU2346" s="251"/>
    </row>
    <row r="2347" spans="3:47" ht="12.95" customHeight="1" x14ac:dyDescent="0.2">
      <c r="C2347" s="207"/>
      <c r="D2347" s="207"/>
      <c r="AA2347" s="251"/>
      <c r="AB2347" s="251"/>
      <c r="AC2347" s="251"/>
      <c r="AD2347" s="251"/>
      <c r="AE2347" s="251"/>
      <c r="AF2347" s="288"/>
      <c r="AG2347" s="289"/>
      <c r="AN2347" s="251"/>
      <c r="AO2347" s="251"/>
      <c r="AP2347" s="251"/>
      <c r="AQ2347" s="251"/>
      <c r="AR2347" s="251"/>
      <c r="AS2347" s="251"/>
      <c r="AT2347" s="251"/>
      <c r="AU2347" s="251"/>
    </row>
    <row r="2348" spans="3:47" ht="12.95" customHeight="1" x14ac:dyDescent="0.2">
      <c r="C2348" s="207"/>
      <c r="D2348" s="207"/>
      <c r="AA2348" s="251"/>
      <c r="AB2348" s="251"/>
      <c r="AC2348" s="251"/>
      <c r="AD2348" s="251"/>
      <c r="AE2348" s="251"/>
      <c r="AF2348" s="288"/>
      <c r="AG2348" s="289"/>
      <c r="AN2348" s="251"/>
      <c r="AO2348" s="251"/>
      <c r="AP2348" s="251"/>
      <c r="AQ2348" s="251"/>
      <c r="AR2348" s="251"/>
      <c r="AS2348" s="251"/>
      <c r="AT2348" s="251"/>
      <c r="AU2348" s="251"/>
    </row>
    <row r="2349" spans="3:47" ht="12.95" customHeight="1" x14ac:dyDescent="0.2">
      <c r="C2349" s="207"/>
      <c r="D2349" s="207"/>
      <c r="AA2349" s="251"/>
      <c r="AB2349" s="251"/>
      <c r="AC2349" s="251"/>
      <c r="AD2349" s="251"/>
      <c r="AE2349" s="251"/>
      <c r="AF2349" s="288"/>
      <c r="AG2349" s="289"/>
      <c r="AN2349" s="251"/>
      <c r="AO2349" s="251"/>
      <c r="AP2349" s="251"/>
      <c r="AQ2349" s="251"/>
      <c r="AR2349" s="251"/>
      <c r="AS2349" s="251"/>
      <c r="AT2349" s="251"/>
      <c r="AU2349" s="251"/>
    </row>
    <row r="2350" spans="3:47" ht="12.95" customHeight="1" x14ac:dyDescent="0.2">
      <c r="C2350" s="207"/>
      <c r="D2350" s="207"/>
      <c r="AA2350" s="251"/>
      <c r="AB2350" s="251"/>
      <c r="AC2350" s="251"/>
      <c r="AD2350" s="251"/>
      <c r="AE2350" s="251"/>
      <c r="AF2350" s="288"/>
      <c r="AG2350" s="289"/>
      <c r="AN2350" s="251"/>
      <c r="AO2350" s="251"/>
      <c r="AP2350" s="251"/>
      <c r="AQ2350" s="251"/>
      <c r="AR2350" s="251"/>
      <c r="AS2350" s="251"/>
      <c r="AT2350" s="251"/>
      <c r="AU2350" s="251"/>
    </row>
    <row r="2351" spans="3:47" ht="12.95" customHeight="1" x14ac:dyDescent="0.2">
      <c r="C2351" s="207"/>
      <c r="D2351" s="207"/>
      <c r="AA2351" s="251"/>
      <c r="AB2351" s="251"/>
      <c r="AC2351" s="251"/>
      <c r="AD2351" s="251"/>
      <c r="AE2351" s="251"/>
      <c r="AF2351" s="288"/>
      <c r="AG2351" s="289"/>
      <c r="AN2351" s="251"/>
      <c r="AO2351" s="251"/>
      <c r="AP2351" s="251"/>
      <c r="AQ2351" s="251"/>
      <c r="AR2351" s="251"/>
      <c r="AS2351" s="251"/>
      <c r="AT2351" s="251"/>
      <c r="AU2351" s="251"/>
    </row>
    <row r="2352" spans="3:47" ht="12.95" customHeight="1" x14ac:dyDescent="0.2">
      <c r="C2352" s="207"/>
      <c r="D2352" s="207"/>
      <c r="AA2352" s="251"/>
      <c r="AB2352" s="251"/>
      <c r="AC2352" s="251"/>
      <c r="AD2352" s="251"/>
      <c r="AE2352" s="251"/>
      <c r="AF2352" s="288"/>
      <c r="AG2352" s="289"/>
      <c r="AN2352" s="251"/>
      <c r="AO2352" s="251"/>
      <c r="AP2352" s="251"/>
      <c r="AQ2352" s="251"/>
      <c r="AR2352" s="251"/>
      <c r="AS2352" s="251"/>
      <c r="AT2352" s="251"/>
      <c r="AU2352" s="251"/>
    </row>
    <row r="2353" spans="3:47" ht="12.95" customHeight="1" x14ac:dyDescent="0.2">
      <c r="C2353" s="207"/>
      <c r="D2353" s="207"/>
      <c r="AA2353" s="251"/>
      <c r="AB2353" s="251"/>
      <c r="AC2353" s="251"/>
      <c r="AD2353" s="251"/>
      <c r="AE2353" s="251"/>
      <c r="AF2353" s="288"/>
      <c r="AG2353" s="289"/>
      <c r="AN2353" s="251"/>
      <c r="AO2353" s="251"/>
      <c r="AP2353" s="251"/>
      <c r="AQ2353" s="251"/>
      <c r="AR2353" s="251"/>
      <c r="AS2353" s="251"/>
      <c r="AT2353" s="251"/>
      <c r="AU2353" s="251"/>
    </row>
    <row r="2354" spans="3:47" ht="12.95" customHeight="1" x14ac:dyDescent="0.2">
      <c r="C2354" s="207"/>
      <c r="D2354" s="207"/>
      <c r="AA2354" s="251"/>
      <c r="AB2354" s="251"/>
      <c r="AC2354" s="251"/>
      <c r="AD2354" s="251"/>
      <c r="AE2354" s="251"/>
      <c r="AF2354" s="288"/>
      <c r="AG2354" s="289"/>
      <c r="AN2354" s="251"/>
      <c r="AO2354" s="251"/>
      <c r="AP2354" s="251"/>
      <c r="AQ2354" s="251"/>
      <c r="AR2354" s="251"/>
      <c r="AS2354" s="251"/>
      <c r="AT2354" s="251"/>
      <c r="AU2354" s="251"/>
    </row>
    <row r="2355" spans="3:47" ht="12.95" customHeight="1" x14ac:dyDescent="0.2">
      <c r="C2355" s="207"/>
      <c r="D2355" s="207"/>
      <c r="AA2355" s="251"/>
      <c r="AB2355" s="251"/>
      <c r="AC2355" s="251"/>
      <c r="AD2355" s="251"/>
      <c r="AE2355" s="251"/>
      <c r="AF2355" s="288"/>
      <c r="AG2355" s="289"/>
      <c r="AN2355" s="251"/>
      <c r="AO2355" s="251"/>
      <c r="AP2355" s="251"/>
      <c r="AQ2355" s="251"/>
      <c r="AR2355" s="251"/>
      <c r="AS2355" s="251"/>
      <c r="AT2355" s="251"/>
      <c r="AU2355" s="251"/>
    </row>
    <row r="2356" spans="3:47" ht="12.95" customHeight="1" x14ac:dyDescent="0.2">
      <c r="C2356" s="207"/>
      <c r="D2356" s="207"/>
      <c r="AA2356" s="251"/>
      <c r="AB2356" s="251"/>
      <c r="AC2356" s="251"/>
      <c r="AD2356" s="251"/>
      <c r="AE2356" s="251"/>
      <c r="AF2356" s="288"/>
      <c r="AG2356" s="289"/>
      <c r="AN2356" s="251"/>
      <c r="AO2356" s="251"/>
      <c r="AP2356" s="251"/>
      <c r="AQ2356" s="251"/>
      <c r="AR2356" s="251"/>
      <c r="AS2356" s="251"/>
      <c r="AT2356" s="251"/>
      <c r="AU2356" s="251"/>
    </row>
    <row r="2357" spans="3:47" ht="12.95" customHeight="1" x14ac:dyDescent="0.2">
      <c r="C2357" s="207"/>
      <c r="D2357" s="207"/>
      <c r="AA2357" s="251"/>
      <c r="AB2357" s="251"/>
      <c r="AC2357" s="251"/>
      <c r="AD2357" s="251"/>
      <c r="AE2357" s="251"/>
      <c r="AF2357" s="288"/>
      <c r="AG2357" s="289"/>
      <c r="AN2357" s="251"/>
      <c r="AO2357" s="251"/>
      <c r="AP2357" s="251"/>
      <c r="AQ2357" s="251"/>
      <c r="AR2357" s="251"/>
      <c r="AS2357" s="251"/>
      <c r="AT2357" s="251"/>
      <c r="AU2357" s="251"/>
    </row>
    <row r="2358" spans="3:47" ht="12.95" customHeight="1" x14ac:dyDescent="0.2">
      <c r="C2358" s="207"/>
      <c r="D2358" s="207"/>
      <c r="AA2358" s="251"/>
      <c r="AB2358" s="251"/>
      <c r="AC2358" s="251"/>
      <c r="AD2358" s="251"/>
      <c r="AE2358" s="251"/>
      <c r="AF2358" s="288"/>
      <c r="AG2358" s="289"/>
      <c r="AN2358" s="251"/>
      <c r="AO2358" s="251"/>
      <c r="AP2358" s="251"/>
      <c r="AQ2358" s="251"/>
      <c r="AR2358" s="251"/>
      <c r="AS2358" s="251"/>
      <c r="AT2358" s="251"/>
      <c r="AU2358" s="251"/>
    </row>
    <row r="2359" spans="3:47" ht="12.95" customHeight="1" x14ac:dyDescent="0.2">
      <c r="C2359" s="207"/>
      <c r="D2359" s="207"/>
      <c r="AA2359" s="251"/>
      <c r="AB2359" s="251"/>
      <c r="AC2359" s="251"/>
      <c r="AD2359" s="251"/>
      <c r="AE2359" s="251"/>
      <c r="AF2359" s="288"/>
      <c r="AG2359" s="289"/>
      <c r="AN2359" s="251"/>
      <c r="AO2359" s="251"/>
      <c r="AP2359" s="251"/>
      <c r="AQ2359" s="251"/>
      <c r="AR2359" s="251"/>
      <c r="AS2359" s="251"/>
      <c r="AT2359" s="251"/>
      <c r="AU2359" s="251"/>
    </row>
    <row r="2360" spans="3:47" ht="12.95" customHeight="1" x14ac:dyDescent="0.2">
      <c r="C2360" s="207"/>
      <c r="D2360" s="207"/>
      <c r="AA2360" s="251"/>
      <c r="AB2360" s="251"/>
      <c r="AC2360" s="251"/>
      <c r="AD2360" s="251"/>
      <c r="AE2360" s="251"/>
      <c r="AF2360" s="288"/>
      <c r="AG2360" s="289"/>
      <c r="AN2360" s="251"/>
      <c r="AO2360" s="251"/>
      <c r="AP2360" s="251"/>
      <c r="AQ2360" s="251"/>
      <c r="AR2360" s="251"/>
      <c r="AS2360" s="251"/>
      <c r="AT2360" s="251"/>
      <c r="AU2360" s="251"/>
    </row>
    <row r="2361" spans="3:47" ht="12.95" customHeight="1" x14ac:dyDescent="0.2">
      <c r="C2361" s="207"/>
      <c r="D2361" s="207"/>
      <c r="AA2361" s="251"/>
      <c r="AB2361" s="251"/>
      <c r="AC2361" s="251"/>
      <c r="AD2361" s="251"/>
      <c r="AE2361" s="251"/>
      <c r="AF2361" s="288"/>
      <c r="AG2361" s="289"/>
      <c r="AN2361" s="251"/>
      <c r="AO2361" s="251"/>
      <c r="AP2361" s="251"/>
      <c r="AQ2361" s="251"/>
      <c r="AR2361" s="251"/>
      <c r="AS2361" s="251"/>
      <c r="AT2361" s="251"/>
      <c r="AU2361" s="251"/>
    </row>
    <row r="2362" spans="3:47" ht="12.95" customHeight="1" x14ac:dyDescent="0.2">
      <c r="C2362" s="207"/>
      <c r="D2362" s="207"/>
      <c r="AA2362" s="251"/>
      <c r="AB2362" s="251"/>
      <c r="AC2362" s="251"/>
      <c r="AD2362" s="251"/>
      <c r="AE2362" s="251"/>
      <c r="AF2362" s="288"/>
      <c r="AG2362" s="289"/>
      <c r="AN2362" s="251"/>
      <c r="AO2362" s="251"/>
      <c r="AP2362" s="251"/>
      <c r="AQ2362" s="251"/>
      <c r="AR2362" s="251"/>
      <c r="AS2362" s="251"/>
      <c r="AT2362" s="251"/>
      <c r="AU2362" s="251"/>
    </row>
    <row r="2363" spans="3:47" ht="12.95" customHeight="1" x14ac:dyDescent="0.2">
      <c r="C2363" s="207"/>
      <c r="D2363" s="207"/>
      <c r="AA2363" s="251"/>
      <c r="AB2363" s="251"/>
      <c r="AC2363" s="251"/>
      <c r="AD2363" s="251"/>
      <c r="AE2363" s="251"/>
      <c r="AF2363" s="288"/>
      <c r="AG2363" s="289"/>
      <c r="AN2363" s="251"/>
      <c r="AO2363" s="251"/>
      <c r="AP2363" s="251"/>
      <c r="AQ2363" s="251"/>
      <c r="AR2363" s="251"/>
      <c r="AS2363" s="251"/>
      <c r="AT2363" s="251"/>
      <c r="AU2363" s="251"/>
    </row>
    <row r="2364" spans="3:47" ht="12.95" customHeight="1" x14ac:dyDescent="0.2">
      <c r="C2364" s="207"/>
      <c r="D2364" s="207"/>
      <c r="AA2364" s="251"/>
      <c r="AB2364" s="251"/>
      <c r="AC2364" s="251"/>
      <c r="AD2364" s="251"/>
      <c r="AE2364" s="251"/>
      <c r="AF2364" s="288"/>
      <c r="AG2364" s="289"/>
      <c r="AN2364" s="251"/>
      <c r="AO2364" s="251"/>
      <c r="AP2364" s="251"/>
      <c r="AQ2364" s="251"/>
      <c r="AR2364" s="251"/>
      <c r="AS2364" s="251"/>
      <c r="AT2364" s="251"/>
      <c r="AU2364" s="251"/>
    </row>
    <row r="2365" spans="3:47" ht="12.95" customHeight="1" x14ac:dyDescent="0.2">
      <c r="C2365" s="207"/>
      <c r="D2365" s="207"/>
      <c r="AA2365" s="251"/>
      <c r="AB2365" s="251"/>
      <c r="AC2365" s="251"/>
      <c r="AD2365" s="251"/>
      <c r="AE2365" s="251"/>
      <c r="AF2365" s="288"/>
      <c r="AG2365" s="289"/>
      <c r="AN2365" s="251"/>
      <c r="AO2365" s="251"/>
      <c r="AP2365" s="251"/>
      <c r="AQ2365" s="251"/>
      <c r="AR2365" s="251"/>
      <c r="AS2365" s="251"/>
      <c r="AT2365" s="251"/>
      <c r="AU2365" s="251"/>
    </row>
    <row r="2366" spans="3:47" ht="12.95" customHeight="1" x14ac:dyDescent="0.2">
      <c r="C2366" s="207"/>
      <c r="D2366" s="207"/>
      <c r="AA2366" s="251"/>
      <c r="AB2366" s="251"/>
      <c r="AC2366" s="251"/>
      <c r="AD2366" s="251"/>
      <c r="AE2366" s="251"/>
      <c r="AF2366" s="288"/>
      <c r="AG2366" s="289"/>
      <c r="AN2366" s="251"/>
      <c r="AO2366" s="251"/>
      <c r="AP2366" s="251"/>
      <c r="AQ2366" s="251"/>
      <c r="AR2366" s="251"/>
      <c r="AS2366" s="251"/>
      <c r="AT2366" s="251"/>
      <c r="AU2366" s="251"/>
    </row>
    <row r="2367" spans="3:47" ht="12.95" customHeight="1" x14ac:dyDescent="0.2">
      <c r="C2367" s="207"/>
      <c r="D2367" s="207"/>
      <c r="AA2367" s="251"/>
      <c r="AB2367" s="251"/>
      <c r="AC2367" s="251"/>
      <c r="AD2367" s="251"/>
      <c r="AE2367" s="251"/>
      <c r="AF2367" s="288"/>
      <c r="AG2367" s="289"/>
      <c r="AN2367" s="251"/>
      <c r="AO2367" s="251"/>
      <c r="AP2367" s="251"/>
      <c r="AQ2367" s="251"/>
      <c r="AR2367" s="251"/>
      <c r="AS2367" s="251"/>
      <c r="AT2367" s="251"/>
      <c r="AU2367" s="251"/>
    </row>
    <row r="2368" spans="3:47" ht="12.95" customHeight="1" x14ac:dyDescent="0.2">
      <c r="C2368" s="207"/>
      <c r="D2368" s="207"/>
      <c r="AA2368" s="251"/>
      <c r="AB2368" s="251"/>
      <c r="AC2368" s="251"/>
      <c r="AD2368" s="251"/>
      <c r="AE2368" s="251"/>
      <c r="AF2368" s="288"/>
      <c r="AG2368" s="289"/>
      <c r="AN2368" s="251"/>
      <c r="AO2368" s="251"/>
      <c r="AP2368" s="251"/>
      <c r="AQ2368" s="251"/>
      <c r="AR2368" s="251"/>
      <c r="AS2368" s="251"/>
      <c r="AT2368" s="251"/>
      <c r="AU2368" s="251"/>
    </row>
    <row r="2369" spans="3:47" ht="12.95" customHeight="1" x14ac:dyDescent="0.2">
      <c r="C2369" s="207"/>
      <c r="D2369" s="207"/>
      <c r="AA2369" s="251"/>
      <c r="AB2369" s="251"/>
      <c r="AC2369" s="251"/>
      <c r="AD2369" s="251"/>
      <c r="AE2369" s="251"/>
      <c r="AF2369" s="288"/>
      <c r="AG2369" s="289"/>
      <c r="AN2369" s="251"/>
      <c r="AO2369" s="251"/>
      <c r="AP2369" s="251"/>
      <c r="AQ2369" s="251"/>
      <c r="AR2369" s="251"/>
      <c r="AS2369" s="251"/>
      <c r="AT2369" s="251"/>
      <c r="AU2369" s="251"/>
    </row>
    <row r="2370" spans="3:47" ht="12.95" customHeight="1" x14ac:dyDescent="0.2">
      <c r="C2370" s="207"/>
      <c r="D2370" s="207"/>
      <c r="AA2370" s="251"/>
      <c r="AB2370" s="251"/>
      <c r="AC2370" s="251"/>
      <c r="AD2370" s="251"/>
      <c r="AE2370" s="251"/>
      <c r="AF2370" s="288"/>
      <c r="AG2370" s="289"/>
      <c r="AN2370" s="251"/>
      <c r="AO2370" s="251"/>
      <c r="AP2370" s="251"/>
      <c r="AQ2370" s="251"/>
      <c r="AR2370" s="251"/>
      <c r="AS2370" s="251"/>
      <c r="AT2370" s="251"/>
      <c r="AU2370" s="251"/>
    </row>
    <row r="2371" spans="3:47" ht="12.95" customHeight="1" x14ac:dyDescent="0.2">
      <c r="C2371" s="207"/>
      <c r="D2371" s="207"/>
      <c r="AA2371" s="251"/>
      <c r="AB2371" s="251"/>
      <c r="AC2371" s="251"/>
      <c r="AD2371" s="251"/>
      <c r="AE2371" s="251"/>
      <c r="AF2371" s="288"/>
      <c r="AG2371" s="289"/>
      <c r="AN2371" s="251"/>
      <c r="AO2371" s="251"/>
      <c r="AP2371" s="251"/>
      <c r="AQ2371" s="251"/>
      <c r="AR2371" s="251"/>
      <c r="AS2371" s="251"/>
      <c r="AT2371" s="251"/>
      <c r="AU2371" s="251"/>
    </row>
    <row r="2372" spans="3:47" ht="12.95" customHeight="1" x14ac:dyDescent="0.2">
      <c r="C2372" s="207"/>
      <c r="D2372" s="207"/>
      <c r="AA2372" s="251"/>
      <c r="AB2372" s="251"/>
      <c r="AC2372" s="251"/>
      <c r="AD2372" s="251"/>
      <c r="AE2372" s="251"/>
      <c r="AF2372" s="288"/>
      <c r="AG2372" s="289"/>
      <c r="AN2372" s="251"/>
      <c r="AO2372" s="251"/>
      <c r="AP2372" s="251"/>
      <c r="AQ2372" s="251"/>
      <c r="AR2372" s="251"/>
      <c r="AS2372" s="251"/>
      <c r="AT2372" s="251"/>
      <c r="AU2372" s="251"/>
    </row>
    <row r="2373" spans="3:47" ht="12.95" customHeight="1" x14ac:dyDescent="0.2">
      <c r="C2373" s="207"/>
      <c r="D2373" s="207"/>
      <c r="AA2373" s="251"/>
      <c r="AB2373" s="251"/>
      <c r="AC2373" s="251"/>
      <c r="AD2373" s="251"/>
      <c r="AE2373" s="251"/>
      <c r="AF2373" s="288"/>
      <c r="AG2373" s="289"/>
      <c r="AN2373" s="251"/>
      <c r="AO2373" s="251"/>
      <c r="AP2373" s="251"/>
      <c r="AQ2373" s="251"/>
      <c r="AR2373" s="251"/>
      <c r="AS2373" s="251"/>
      <c r="AT2373" s="251"/>
      <c r="AU2373" s="251"/>
    </row>
    <row r="2374" spans="3:47" ht="12.95" customHeight="1" x14ac:dyDescent="0.2">
      <c r="C2374" s="207"/>
      <c r="D2374" s="207"/>
      <c r="AA2374" s="251"/>
      <c r="AB2374" s="251"/>
      <c r="AC2374" s="251"/>
      <c r="AD2374" s="251"/>
      <c r="AE2374" s="251"/>
      <c r="AF2374" s="288"/>
      <c r="AG2374" s="289"/>
      <c r="AN2374" s="251"/>
      <c r="AO2374" s="251"/>
      <c r="AP2374" s="251"/>
      <c r="AQ2374" s="251"/>
      <c r="AR2374" s="251"/>
      <c r="AS2374" s="251"/>
      <c r="AT2374" s="251"/>
      <c r="AU2374" s="251"/>
    </row>
    <row r="2375" spans="3:47" ht="12.95" customHeight="1" x14ac:dyDescent="0.2">
      <c r="C2375" s="207"/>
      <c r="D2375" s="207"/>
      <c r="AA2375" s="251"/>
      <c r="AB2375" s="251"/>
      <c r="AC2375" s="251"/>
      <c r="AD2375" s="251"/>
      <c r="AE2375" s="251"/>
      <c r="AF2375" s="288"/>
      <c r="AG2375" s="289"/>
      <c r="AN2375" s="251"/>
      <c r="AO2375" s="251"/>
      <c r="AP2375" s="251"/>
      <c r="AQ2375" s="251"/>
      <c r="AR2375" s="251"/>
      <c r="AS2375" s="251"/>
      <c r="AT2375" s="251"/>
      <c r="AU2375" s="251"/>
    </row>
    <row r="2376" spans="3:47" ht="12.95" customHeight="1" x14ac:dyDescent="0.2">
      <c r="C2376" s="207"/>
      <c r="D2376" s="207"/>
      <c r="AA2376" s="251"/>
      <c r="AB2376" s="251"/>
      <c r="AC2376" s="251"/>
      <c r="AD2376" s="251"/>
      <c r="AE2376" s="251"/>
      <c r="AF2376" s="288"/>
      <c r="AG2376" s="289"/>
      <c r="AN2376" s="251"/>
      <c r="AO2376" s="251"/>
      <c r="AP2376" s="251"/>
      <c r="AQ2376" s="251"/>
      <c r="AR2376" s="251"/>
      <c r="AS2376" s="251"/>
      <c r="AT2376" s="251"/>
      <c r="AU2376" s="251"/>
    </row>
    <row r="2377" spans="3:47" ht="12.95" customHeight="1" x14ac:dyDescent="0.2">
      <c r="C2377" s="207"/>
      <c r="D2377" s="207"/>
      <c r="AA2377" s="251"/>
      <c r="AB2377" s="251"/>
      <c r="AC2377" s="251"/>
      <c r="AD2377" s="251"/>
      <c r="AE2377" s="251"/>
      <c r="AF2377" s="288"/>
      <c r="AG2377" s="289"/>
      <c r="AN2377" s="251"/>
      <c r="AO2377" s="251"/>
      <c r="AP2377" s="251"/>
      <c r="AQ2377" s="251"/>
      <c r="AR2377" s="251"/>
      <c r="AS2377" s="251"/>
      <c r="AT2377" s="251"/>
      <c r="AU2377" s="251"/>
    </row>
    <row r="2378" spans="3:47" ht="12.95" customHeight="1" x14ac:dyDescent="0.2">
      <c r="C2378" s="207"/>
      <c r="D2378" s="207"/>
      <c r="AA2378" s="251"/>
      <c r="AB2378" s="251"/>
      <c r="AC2378" s="251"/>
      <c r="AD2378" s="251"/>
      <c r="AE2378" s="251"/>
      <c r="AF2378" s="288"/>
      <c r="AG2378" s="289"/>
      <c r="AN2378" s="251"/>
      <c r="AO2378" s="251"/>
      <c r="AP2378" s="251"/>
      <c r="AQ2378" s="251"/>
      <c r="AR2378" s="251"/>
      <c r="AS2378" s="251"/>
      <c r="AT2378" s="251"/>
      <c r="AU2378" s="251"/>
    </row>
    <row r="2379" spans="3:47" ht="12.95" customHeight="1" x14ac:dyDescent="0.2">
      <c r="C2379" s="207"/>
      <c r="D2379" s="207"/>
      <c r="AA2379" s="251"/>
      <c r="AB2379" s="251"/>
      <c r="AC2379" s="251"/>
      <c r="AD2379" s="251"/>
      <c r="AE2379" s="251"/>
      <c r="AF2379" s="288"/>
      <c r="AG2379" s="289"/>
      <c r="AN2379" s="251"/>
      <c r="AO2379" s="251"/>
      <c r="AP2379" s="251"/>
      <c r="AQ2379" s="251"/>
      <c r="AR2379" s="251"/>
      <c r="AS2379" s="251"/>
      <c r="AT2379" s="251"/>
      <c r="AU2379" s="251"/>
    </row>
    <row r="2380" spans="3:47" ht="12.95" customHeight="1" x14ac:dyDescent="0.2">
      <c r="C2380" s="207"/>
      <c r="D2380" s="207"/>
      <c r="AA2380" s="251"/>
      <c r="AB2380" s="251"/>
      <c r="AC2380" s="251"/>
      <c r="AD2380" s="251"/>
      <c r="AE2380" s="251"/>
      <c r="AF2380" s="288"/>
      <c r="AG2380" s="289"/>
      <c r="AN2380" s="251"/>
      <c r="AO2380" s="251"/>
      <c r="AP2380" s="251"/>
      <c r="AQ2380" s="251"/>
      <c r="AR2380" s="251"/>
      <c r="AS2380" s="251"/>
      <c r="AT2380" s="251"/>
      <c r="AU2380" s="251"/>
    </row>
    <row r="2381" spans="3:47" ht="12.95" customHeight="1" x14ac:dyDescent="0.2">
      <c r="C2381" s="207"/>
      <c r="D2381" s="207"/>
      <c r="AA2381" s="251"/>
      <c r="AB2381" s="251"/>
      <c r="AC2381" s="251"/>
      <c r="AD2381" s="251"/>
      <c r="AE2381" s="251"/>
      <c r="AF2381" s="288"/>
      <c r="AG2381" s="289"/>
      <c r="AN2381" s="251"/>
      <c r="AO2381" s="251"/>
      <c r="AP2381" s="251"/>
      <c r="AQ2381" s="251"/>
      <c r="AR2381" s="251"/>
      <c r="AS2381" s="251"/>
      <c r="AT2381" s="251"/>
      <c r="AU2381" s="251"/>
    </row>
    <row r="2382" spans="3:47" ht="12.95" customHeight="1" x14ac:dyDescent="0.2">
      <c r="C2382" s="207"/>
      <c r="D2382" s="207"/>
      <c r="AA2382" s="251"/>
      <c r="AB2382" s="251"/>
      <c r="AC2382" s="251"/>
      <c r="AD2382" s="251"/>
      <c r="AE2382" s="251"/>
      <c r="AF2382" s="288"/>
      <c r="AG2382" s="289"/>
      <c r="AN2382" s="251"/>
      <c r="AO2382" s="251"/>
      <c r="AP2382" s="251"/>
      <c r="AQ2382" s="251"/>
      <c r="AR2382" s="251"/>
      <c r="AS2382" s="251"/>
      <c r="AT2382" s="251"/>
      <c r="AU2382" s="251"/>
    </row>
    <row r="2383" spans="3:47" ht="12.95" customHeight="1" x14ac:dyDescent="0.2">
      <c r="C2383" s="207"/>
      <c r="D2383" s="207"/>
      <c r="AA2383" s="251"/>
      <c r="AB2383" s="251"/>
      <c r="AC2383" s="251"/>
      <c r="AD2383" s="251"/>
      <c r="AE2383" s="251"/>
      <c r="AF2383" s="288"/>
      <c r="AG2383" s="289"/>
      <c r="AN2383" s="251"/>
      <c r="AO2383" s="251"/>
      <c r="AP2383" s="251"/>
      <c r="AQ2383" s="251"/>
      <c r="AR2383" s="251"/>
      <c r="AS2383" s="251"/>
      <c r="AT2383" s="251"/>
      <c r="AU2383" s="251"/>
    </row>
    <row r="2384" spans="3:47" ht="12.95" customHeight="1" x14ac:dyDescent="0.2">
      <c r="C2384" s="207"/>
      <c r="D2384" s="207"/>
      <c r="AA2384" s="251"/>
      <c r="AB2384" s="251"/>
      <c r="AC2384" s="251"/>
      <c r="AD2384" s="251"/>
      <c r="AE2384" s="251"/>
      <c r="AF2384" s="288"/>
      <c r="AG2384" s="289"/>
      <c r="AN2384" s="251"/>
      <c r="AO2384" s="251"/>
      <c r="AP2384" s="251"/>
      <c r="AQ2384" s="251"/>
      <c r="AR2384" s="251"/>
      <c r="AS2384" s="251"/>
      <c r="AT2384" s="251"/>
      <c r="AU2384" s="251"/>
    </row>
    <row r="2385" spans="3:47" ht="12.95" customHeight="1" x14ac:dyDescent="0.2">
      <c r="C2385" s="207"/>
      <c r="D2385" s="207"/>
      <c r="AA2385" s="251"/>
      <c r="AB2385" s="251"/>
      <c r="AC2385" s="251"/>
      <c r="AD2385" s="251"/>
      <c r="AE2385" s="251"/>
      <c r="AF2385" s="288"/>
      <c r="AG2385" s="289"/>
      <c r="AN2385" s="251"/>
      <c r="AO2385" s="251"/>
      <c r="AP2385" s="251"/>
      <c r="AQ2385" s="251"/>
      <c r="AR2385" s="251"/>
      <c r="AS2385" s="251"/>
      <c r="AT2385" s="251"/>
      <c r="AU2385" s="251"/>
    </row>
    <row r="2386" spans="3:47" ht="12.95" customHeight="1" x14ac:dyDescent="0.2">
      <c r="C2386" s="207"/>
      <c r="D2386" s="207"/>
      <c r="AA2386" s="251"/>
      <c r="AB2386" s="251"/>
      <c r="AC2386" s="251"/>
      <c r="AD2386" s="251"/>
      <c r="AE2386" s="251"/>
      <c r="AF2386" s="288"/>
      <c r="AG2386" s="289"/>
      <c r="AN2386" s="251"/>
      <c r="AO2386" s="251"/>
      <c r="AP2386" s="251"/>
      <c r="AQ2386" s="251"/>
      <c r="AR2386" s="251"/>
      <c r="AS2386" s="251"/>
      <c r="AT2386" s="251"/>
      <c r="AU2386" s="251"/>
    </row>
    <row r="2387" spans="3:47" ht="12.95" customHeight="1" x14ac:dyDescent="0.2">
      <c r="C2387" s="207"/>
      <c r="D2387" s="207"/>
      <c r="AA2387" s="251"/>
      <c r="AB2387" s="251"/>
      <c r="AC2387" s="251"/>
      <c r="AD2387" s="251"/>
      <c r="AE2387" s="251"/>
      <c r="AF2387" s="288"/>
      <c r="AG2387" s="289"/>
      <c r="AN2387" s="251"/>
      <c r="AO2387" s="251"/>
      <c r="AP2387" s="251"/>
      <c r="AQ2387" s="251"/>
      <c r="AR2387" s="251"/>
      <c r="AS2387" s="251"/>
      <c r="AT2387" s="251"/>
      <c r="AU2387" s="251"/>
    </row>
    <row r="2388" spans="3:47" ht="12.95" customHeight="1" x14ac:dyDescent="0.2">
      <c r="C2388" s="207"/>
      <c r="D2388" s="207"/>
      <c r="AA2388" s="251"/>
      <c r="AB2388" s="251"/>
      <c r="AC2388" s="251"/>
      <c r="AD2388" s="251"/>
      <c r="AE2388" s="251"/>
      <c r="AF2388" s="288"/>
      <c r="AG2388" s="289"/>
      <c r="AN2388" s="251"/>
      <c r="AO2388" s="251"/>
      <c r="AP2388" s="251"/>
      <c r="AQ2388" s="251"/>
      <c r="AR2388" s="251"/>
      <c r="AS2388" s="251"/>
      <c r="AT2388" s="251"/>
      <c r="AU2388" s="251"/>
    </row>
    <row r="2389" spans="3:47" ht="12.95" customHeight="1" x14ac:dyDescent="0.2">
      <c r="C2389" s="207"/>
      <c r="D2389" s="207"/>
      <c r="AA2389" s="251"/>
      <c r="AB2389" s="251"/>
      <c r="AC2389" s="251"/>
      <c r="AD2389" s="251"/>
      <c r="AE2389" s="251"/>
      <c r="AF2389" s="288"/>
      <c r="AG2389" s="289"/>
      <c r="AN2389" s="251"/>
      <c r="AO2389" s="251"/>
      <c r="AP2389" s="251"/>
      <c r="AQ2389" s="251"/>
      <c r="AR2389" s="251"/>
      <c r="AS2389" s="251"/>
      <c r="AT2389" s="251"/>
      <c r="AU2389" s="251"/>
    </row>
    <row r="2390" spans="3:47" ht="12.95" customHeight="1" x14ac:dyDescent="0.2">
      <c r="C2390" s="207"/>
      <c r="D2390" s="207"/>
      <c r="AA2390" s="251"/>
      <c r="AB2390" s="251"/>
      <c r="AC2390" s="251"/>
      <c r="AD2390" s="251"/>
      <c r="AE2390" s="251"/>
      <c r="AF2390" s="288"/>
      <c r="AG2390" s="289"/>
      <c r="AN2390" s="251"/>
      <c r="AO2390" s="251"/>
      <c r="AP2390" s="251"/>
      <c r="AQ2390" s="251"/>
      <c r="AR2390" s="251"/>
      <c r="AS2390" s="251"/>
      <c r="AT2390" s="251"/>
      <c r="AU2390" s="251"/>
    </row>
    <row r="2391" spans="3:47" ht="12.95" customHeight="1" x14ac:dyDescent="0.2">
      <c r="C2391" s="207"/>
      <c r="D2391" s="207"/>
      <c r="AA2391" s="251"/>
      <c r="AB2391" s="251"/>
      <c r="AC2391" s="251"/>
      <c r="AD2391" s="251"/>
      <c r="AE2391" s="251"/>
      <c r="AF2391" s="288"/>
      <c r="AG2391" s="289"/>
      <c r="AN2391" s="251"/>
      <c r="AO2391" s="251"/>
      <c r="AP2391" s="251"/>
      <c r="AQ2391" s="251"/>
      <c r="AR2391" s="251"/>
      <c r="AS2391" s="251"/>
      <c r="AT2391" s="251"/>
      <c r="AU2391" s="251"/>
    </row>
    <row r="2392" spans="3:47" ht="12.95" customHeight="1" x14ac:dyDescent="0.2">
      <c r="C2392" s="207"/>
      <c r="D2392" s="207"/>
      <c r="AA2392" s="251"/>
      <c r="AB2392" s="251"/>
      <c r="AC2392" s="251"/>
      <c r="AD2392" s="251"/>
      <c r="AE2392" s="251"/>
      <c r="AF2392" s="288"/>
      <c r="AG2392" s="289"/>
      <c r="AN2392" s="251"/>
      <c r="AO2392" s="251"/>
      <c r="AP2392" s="251"/>
      <c r="AQ2392" s="251"/>
      <c r="AR2392" s="251"/>
      <c r="AS2392" s="251"/>
      <c r="AT2392" s="251"/>
      <c r="AU2392" s="251"/>
    </row>
    <row r="2393" spans="3:47" ht="12.95" customHeight="1" x14ac:dyDescent="0.2">
      <c r="C2393" s="207"/>
      <c r="D2393" s="207"/>
      <c r="AA2393" s="251"/>
      <c r="AB2393" s="251"/>
      <c r="AC2393" s="251"/>
      <c r="AD2393" s="251"/>
      <c r="AE2393" s="251"/>
      <c r="AF2393" s="288"/>
      <c r="AG2393" s="289"/>
      <c r="AN2393" s="251"/>
      <c r="AO2393" s="251"/>
      <c r="AP2393" s="251"/>
      <c r="AQ2393" s="251"/>
      <c r="AR2393" s="251"/>
      <c r="AS2393" s="251"/>
      <c r="AT2393" s="251"/>
      <c r="AU2393" s="251"/>
    </row>
    <row r="2394" spans="3:47" ht="12.95" customHeight="1" x14ac:dyDescent="0.2">
      <c r="C2394" s="207"/>
      <c r="D2394" s="207"/>
      <c r="AA2394" s="251"/>
      <c r="AB2394" s="251"/>
      <c r="AC2394" s="251"/>
      <c r="AD2394" s="251"/>
      <c r="AE2394" s="251"/>
      <c r="AF2394" s="288"/>
      <c r="AG2394" s="289"/>
      <c r="AN2394" s="251"/>
      <c r="AO2394" s="251"/>
      <c r="AP2394" s="251"/>
      <c r="AQ2394" s="251"/>
      <c r="AR2394" s="251"/>
      <c r="AS2394" s="251"/>
      <c r="AT2394" s="251"/>
      <c r="AU2394" s="251"/>
    </row>
    <row r="2395" spans="3:47" ht="12.95" customHeight="1" x14ac:dyDescent="0.2">
      <c r="C2395" s="207"/>
      <c r="D2395" s="207"/>
      <c r="AA2395" s="251"/>
      <c r="AB2395" s="251"/>
      <c r="AC2395" s="251"/>
      <c r="AD2395" s="251"/>
      <c r="AE2395" s="251"/>
      <c r="AF2395" s="288"/>
      <c r="AG2395" s="289"/>
      <c r="AN2395" s="251"/>
      <c r="AO2395" s="251"/>
      <c r="AP2395" s="251"/>
      <c r="AQ2395" s="251"/>
      <c r="AR2395" s="251"/>
      <c r="AS2395" s="251"/>
      <c r="AT2395" s="251"/>
      <c r="AU2395" s="251"/>
    </row>
    <row r="2396" spans="3:47" ht="12.95" customHeight="1" x14ac:dyDescent="0.2">
      <c r="C2396" s="207"/>
      <c r="D2396" s="207"/>
      <c r="AA2396" s="251"/>
      <c r="AB2396" s="251"/>
      <c r="AC2396" s="251"/>
      <c r="AD2396" s="251"/>
      <c r="AE2396" s="251"/>
      <c r="AF2396" s="288"/>
      <c r="AG2396" s="289"/>
      <c r="AN2396" s="251"/>
      <c r="AO2396" s="251"/>
      <c r="AP2396" s="251"/>
      <c r="AQ2396" s="251"/>
      <c r="AR2396" s="251"/>
      <c r="AS2396" s="251"/>
      <c r="AT2396" s="251"/>
      <c r="AU2396" s="251"/>
    </row>
    <row r="2397" spans="3:47" ht="12.95" customHeight="1" x14ac:dyDescent="0.2">
      <c r="C2397" s="207"/>
      <c r="D2397" s="207"/>
      <c r="AA2397" s="251"/>
      <c r="AB2397" s="251"/>
      <c r="AC2397" s="251"/>
      <c r="AD2397" s="251"/>
      <c r="AE2397" s="251"/>
      <c r="AF2397" s="288"/>
      <c r="AG2397" s="289"/>
      <c r="AN2397" s="251"/>
      <c r="AO2397" s="251"/>
      <c r="AP2397" s="251"/>
      <c r="AQ2397" s="251"/>
      <c r="AR2397" s="251"/>
      <c r="AS2397" s="251"/>
      <c r="AT2397" s="251"/>
      <c r="AU2397" s="251"/>
    </row>
    <row r="2398" spans="3:47" ht="12.95" customHeight="1" x14ac:dyDescent="0.2">
      <c r="C2398" s="207"/>
      <c r="D2398" s="207"/>
      <c r="AA2398" s="251"/>
      <c r="AB2398" s="251"/>
      <c r="AC2398" s="251"/>
      <c r="AD2398" s="251"/>
      <c r="AE2398" s="251"/>
      <c r="AF2398" s="288"/>
      <c r="AG2398" s="289"/>
      <c r="AN2398" s="251"/>
      <c r="AO2398" s="251"/>
      <c r="AP2398" s="251"/>
      <c r="AQ2398" s="251"/>
      <c r="AR2398" s="251"/>
      <c r="AS2398" s="251"/>
      <c r="AT2398" s="251"/>
      <c r="AU2398" s="251"/>
    </row>
    <row r="2399" spans="3:47" ht="12.95" customHeight="1" x14ac:dyDescent="0.2">
      <c r="C2399" s="207"/>
      <c r="D2399" s="207"/>
      <c r="AA2399" s="251"/>
      <c r="AB2399" s="251"/>
      <c r="AC2399" s="251"/>
      <c r="AD2399" s="251"/>
      <c r="AE2399" s="251"/>
      <c r="AF2399" s="288"/>
      <c r="AG2399" s="289"/>
      <c r="AN2399" s="251"/>
      <c r="AO2399" s="251"/>
      <c r="AP2399" s="251"/>
      <c r="AQ2399" s="251"/>
      <c r="AR2399" s="251"/>
      <c r="AS2399" s="251"/>
      <c r="AT2399" s="251"/>
      <c r="AU2399" s="251"/>
    </row>
    <row r="2400" spans="3:47" ht="12.95" customHeight="1" x14ac:dyDescent="0.2">
      <c r="C2400" s="207"/>
      <c r="D2400" s="207"/>
      <c r="AA2400" s="251"/>
      <c r="AB2400" s="251"/>
      <c r="AC2400" s="251"/>
      <c r="AD2400" s="251"/>
      <c r="AE2400" s="251"/>
      <c r="AF2400" s="288"/>
      <c r="AG2400" s="289"/>
      <c r="AN2400" s="251"/>
      <c r="AO2400" s="251"/>
      <c r="AP2400" s="251"/>
      <c r="AQ2400" s="251"/>
      <c r="AR2400" s="251"/>
      <c r="AS2400" s="251"/>
      <c r="AT2400" s="251"/>
      <c r="AU2400" s="251"/>
    </row>
    <row r="2401" spans="3:47" ht="12.95" customHeight="1" x14ac:dyDescent="0.2">
      <c r="C2401" s="207"/>
      <c r="D2401" s="207"/>
      <c r="AA2401" s="251"/>
      <c r="AB2401" s="251"/>
      <c r="AC2401" s="251"/>
      <c r="AD2401" s="251"/>
      <c r="AE2401" s="251"/>
      <c r="AF2401" s="288"/>
      <c r="AG2401" s="289"/>
      <c r="AN2401" s="251"/>
      <c r="AO2401" s="251"/>
      <c r="AP2401" s="251"/>
      <c r="AQ2401" s="251"/>
      <c r="AR2401" s="251"/>
      <c r="AS2401" s="251"/>
      <c r="AT2401" s="251"/>
      <c r="AU2401" s="251"/>
    </row>
    <row r="2402" spans="3:47" ht="12.95" customHeight="1" x14ac:dyDescent="0.2">
      <c r="C2402" s="207"/>
      <c r="D2402" s="207"/>
      <c r="AA2402" s="251"/>
      <c r="AB2402" s="251"/>
      <c r="AC2402" s="251"/>
      <c r="AD2402" s="251"/>
      <c r="AE2402" s="251"/>
      <c r="AF2402" s="288"/>
      <c r="AG2402" s="289"/>
      <c r="AN2402" s="251"/>
      <c r="AO2402" s="251"/>
      <c r="AP2402" s="251"/>
      <c r="AQ2402" s="251"/>
      <c r="AR2402" s="251"/>
      <c r="AS2402" s="251"/>
      <c r="AT2402" s="251"/>
      <c r="AU2402" s="251"/>
    </row>
    <row r="2403" spans="3:47" ht="12.95" customHeight="1" x14ac:dyDescent="0.2">
      <c r="C2403" s="207"/>
      <c r="D2403" s="207"/>
      <c r="AA2403" s="251"/>
      <c r="AB2403" s="251"/>
      <c r="AC2403" s="251"/>
      <c r="AD2403" s="251"/>
      <c r="AE2403" s="251"/>
      <c r="AF2403" s="288"/>
      <c r="AG2403" s="289"/>
      <c r="AN2403" s="251"/>
      <c r="AO2403" s="251"/>
      <c r="AP2403" s="251"/>
      <c r="AQ2403" s="251"/>
      <c r="AR2403" s="251"/>
      <c r="AS2403" s="251"/>
      <c r="AT2403" s="251"/>
      <c r="AU2403" s="251"/>
    </row>
    <row r="2404" spans="3:47" ht="12.95" customHeight="1" x14ac:dyDescent="0.2">
      <c r="C2404" s="207"/>
      <c r="D2404" s="207"/>
      <c r="AA2404" s="251"/>
      <c r="AB2404" s="251"/>
      <c r="AC2404" s="251"/>
      <c r="AD2404" s="251"/>
      <c r="AE2404" s="251"/>
      <c r="AF2404" s="288"/>
      <c r="AG2404" s="289"/>
      <c r="AN2404" s="251"/>
      <c r="AO2404" s="251"/>
      <c r="AP2404" s="251"/>
      <c r="AQ2404" s="251"/>
      <c r="AR2404" s="251"/>
      <c r="AS2404" s="251"/>
      <c r="AT2404" s="251"/>
      <c r="AU2404" s="251"/>
    </row>
    <row r="2405" spans="3:47" ht="12.95" customHeight="1" x14ac:dyDescent="0.2">
      <c r="C2405" s="207"/>
      <c r="D2405" s="207"/>
      <c r="AA2405" s="251"/>
      <c r="AB2405" s="251"/>
      <c r="AC2405" s="251"/>
      <c r="AD2405" s="251"/>
      <c r="AE2405" s="251"/>
      <c r="AF2405" s="288"/>
      <c r="AG2405" s="289"/>
      <c r="AN2405" s="251"/>
      <c r="AO2405" s="251"/>
      <c r="AP2405" s="251"/>
      <c r="AQ2405" s="251"/>
      <c r="AR2405" s="251"/>
      <c r="AS2405" s="251"/>
      <c r="AT2405" s="251"/>
      <c r="AU2405" s="251"/>
    </row>
    <row r="2406" spans="3:47" ht="12.95" customHeight="1" x14ac:dyDescent="0.2">
      <c r="C2406" s="207"/>
      <c r="D2406" s="207"/>
      <c r="AA2406" s="251"/>
      <c r="AB2406" s="251"/>
      <c r="AC2406" s="251"/>
      <c r="AD2406" s="251"/>
      <c r="AE2406" s="251"/>
      <c r="AF2406" s="288"/>
      <c r="AG2406" s="289"/>
      <c r="AN2406" s="251"/>
      <c r="AO2406" s="251"/>
      <c r="AP2406" s="251"/>
      <c r="AQ2406" s="251"/>
      <c r="AR2406" s="251"/>
      <c r="AS2406" s="251"/>
      <c r="AT2406" s="251"/>
      <c r="AU2406" s="251"/>
    </row>
    <row r="2407" spans="3:47" ht="12.95" customHeight="1" x14ac:dyDescent="0.2">
      <c r="C2407" s="207"/>
      <c r="D2407" s="207"/>
      <c r="AA2407" s="251"/>
      <c r="AB2407" s="251"/>
      <c r="AC2407" s="251"/>
      <c r="AD2407" s="251"/>
      <c r="AE2407" s="251"/>
      <c r="AF2407" s="288"/>
      <c r="AG2407" s="289"/>
      <c r="AN2407" s="251"/>
      <c r="AO2407" s="251"/>
      <c r="AP2407" s="251"/>
      <c r="AQ2407" s="251"/>
      <c r="AR2407" s="251"/>
      <c r="AS2407" s="251"/>
      <c r="AT2407" s="251"/>
      <c r="AU2407" s="251"/>
    </row>
    <row r="2408" spans="3:47" ht="12.95" customHeight="1" x14ac:dyDescent="0.2">
      <c r="C2408" s="207"/>
      <c r="D2408" s="207"/>
      <c r="AA2408" s="251"/>
      <c r="AB2408" s="251"/>
      <c r="AC2408" s="251"/>
      <c r="AD2408" s="251"/>
      <c r="AE2408" s="251"/>
      <c r="AF2408" s="288"/>
      <c r="AG2408" s="289"/>
      <c r="AN2408" s="251"/>
      <c r="AO2408" s="251"/>
      <c r="AP2408" s="251"/>
      <c r="AQ2408" s="251"/>
      <c r="AR2408" s="251"/>
      <c r="AS2408" s="251"/>
      <c r="AT2408" s="251"/>
      <c r="AU2408" s="251"/>
    </row>
    <row r="2409" spans="3:47" ht="12.95" customHeight="1" x14ac:dyDescent="0.2">
      <c r="C2409" s="207"/>
      <c r="D2409" s="207"/>
      <c r="AA2409" s="251"/>
      <c r="AB2409" s="251"/>
      <c r="AC2409" s="251"/>
      <c r="AD2409" s="251"/>
      <c r="AE2409" s="251"/>
      <c r="AF2409" s="288"/>
      <c r="AG2409" s="289"/>
      <c r="AN2409" s="251"/>
      <c r="AO2409" s="251"/>
      <c r="AP2409" s="251"/>
      <c r="AQ2409" s="251"/>
      <c r="AR2409" s="251"/>
      <c r="AS2409" s="251"/>
      <c r="AT2409" s="251"/>
      <c r="AU2409" s="251"/>
    </row>
    <row r="2410" spans="3:47" ht="12.95" customHeight="1" x14ac:dyDescent="0.2">
      <c r="C2410" s="207"/>
      <c r="D2410" s="207"/>
      <c r="AA2410" s="251"/>
      <c r="AB2410" s="251"/>
      <c r="AC2410" s="251"/>
      <c r="AD2410" s="251"/>
      <c r="AE2410" s="251"/>
      <c r="AF2410" s="288"/>
      <c r="AG2410" s="289"/>
      <c r="AN2410" s="251"/>
      <c r="AO2410" s="251"/>
      <c r="AP2410" s="251"/>
      <c r="AQ2410" s="251"/>
      <c r="AR2410" s="251"/>
      <c r="AS2410" s="251"/>
      <c r="AT2410" s="251"/>
      <c r="AU2410" s="251"/>
    </row>
    <row r="2411" spans="3:47" ht="12.95" customHeight="1" x14ac:dyDescent="0.2">
      <c r="C2411" s="207"/>
      <c r="D2411" s="207"/>
      <c r="AA2411" s="251"/>
      <c r="AB2411" s="251"/>
      <c r="AC2411" s="251"/>
      <c r="AD2411" s="251"/>
      <c r="AE2411" s="251"/>
      <c r="AF2411" s="288"/>
      <c r="AG2411" s="289"/>
      <c r="AN2411" s="251"/>
      <c r="AO2411" s="251"/>
      <c r="AP2411" s="251"/>
      <c r="AQ2411" s="251"/>
      <c r="AR2411" s="251"/>
      <c r="AS2411" s="251"/>
      <c r="AT2411" s="251"/>
      <c r="AU2411" s="251"/>
    </row>
    <row r="2412" spans="3:47" ht="12.95" customHeight="1" x14ac:dyDescent="0.2">
      <c r="C2412" s="207"/>
      <c r="D2412" s="207"/>
      <c r="AA2412" s="251"/>
      <c r="AB2412" s="251"/>
      <c r="AC2412" s="251"/>
      <c r="AD2412" s="251"/>
      <c r="AE2412" s="251"/>
      <c r="AF2412" s="288"/>
      <c r="AG2412" s="289"/>
      <c r="AN2412" s="251"/>
      <c r="AO2412" s="251"/>
      <c r="AP2412" s="251"/>
      <c r="AQ2412" s="251"/>
      <c r="AR2412" s="251"/>
      <c r="AS2412" s="251"/>
      <c r="AT2412" s="251"/>
      <c r="AU2412" s="251"/>
    </row>
    <row r="2413" spans="3:47" ht="12.95" customHeight="1" x14ac:dyDescent="0.2">
      <c r="C2413" s="207"/>
      <c r="D2413" s="207"/>
      <c r="AA2413" s="251"/>
      <c r="AB2413" s="251"/>
      <c r="AC2413" s="251"/>
      <c r="AD2413" s="251"/>
      <c r="AE2413" s="251"/>
      <c r="AF2413" s="288"/>
      <c r="AG2413" s="289"/>
      <c r="AN2413" s="251"/>
      <c r="AO2413" s="251"/>
      <c r="AP2413" s="251"/>
      <c r="AQ2413" s="251"/>
      <c r="AR2413" s="251"/>
      <c r="AS2413" s="251"/>
      <c r="AT2413" s="251"/>
      <c r="AU2413" s="251"/>
    </row>
    <row r="2414" spans="3:47" ht="12.95" customHeight="1" x14ac:dyDescent="0.2">
      <c r="C2414" s="207"/>
      <c r="D2414" s="207"/>
      <c r="AA2414" s="251"/>
      <c r="AB2414" s="251"/>
      <c r="AC2414" s="251"/>
      <c r="AD2414" s="251"/>
      <c r="AE2414" s="251"/>
      <c r="AF2414" s="288"/>
      <c r="AG2414" s="289"/>
      <c r="AN2414" s="251"/>
      <c r="AO2414" s="251"/>
      <c r="AP2414" s="251"/>
      <c r="AQ2414" s="251"/>
      <c r="AR2414" s="251"/>
      <c r="AS2414" s="251"/>
      <c r="AT2414" s="251"/>
      <c r="AU2414" s="251"/>
    </row>
    <row r="2415" spans="3:47" ht="12.95" customHeight="1" x14ac:dyDescent="0.2">
      <c r="C2415" s="207"/>
      <c r="D2415" s="207"/>
      <c r="AA2415" s="251"/>
      <c r="AB2415" s="251"/>
      <c r="AC2415" s="251"/>
      <c r="AD2415" s="251"/>
      <c r="AE2415" s="251"/>
      <c r="AF2415" s="288"/>
      <c r="AG2415" s="289"/>
      <c r="AN2415" s="251"/>
      <c r="AO2415" s="251"/>
      <c r="AP2415" s="251"/>
      <c r="AQ2415" s="251"/>
      <c r="AR2415" s="251"/>
      <c r="AS2415" s="251"/>
      <c r="AT2415" s="251"/>
      <c r="AU2415" s="251"/>
    </row>
    <row r="2416" spans="3:47" ht="12.95" customHeight="1" x14ac:dyDescent="0.2">
      <c r="C2416" s="207"/>
      <c r="D2416" s="207"/>
      <c r="AA2416" s="251"/>
      <c r="AB2416" s="251"/>
      <c r="AC2416" s="251"/>
      <c r="AD2416" s="251"/>
      <c r="AE2416" s="251"/>
      <c r="AF2416" s="288"/>
      <c r="AG2416" s="289"/>
      <c r="AN2416" s="251"/>
      <c r="AO2416" s="251"/>
      <c r="AP2416" s="251"/>
      <c r="AQ2416" s="251"/>
      <c r="AR2416" s="251"/>
      <c r="AS2416" s="251"/>
      <c r="AT2416" s="251"/>
      <c r="AU2416" s="251"/>
    </row>
    <row r="2417" spans="3:47" ht="12.95" customHeight="1" x14ac:dyDescent="0.2">
      <c r="C2417" s="207"/>
      <c r="D2417" s="207"/>
      <c r="AA2417" s="251"/>
      <c r="AB2417" s="251"/>
      <c r="AC2417" s="251"/>
      <c r="AD2417" s="251"/>
      <c r="AE2417" s="251"/>
      <c r="AF2417" s="288"/>
      <c r="AG2417" s="289"/>
      <c r="AN2417" s="251"/>
      <c r="AO2417" s="251"/>
      <c r="AP2417" s="251"/>
      <c r="AQ2417" s="251"/>
      <c r="AR2417" s="251"/>
      <c r="AS2417" s="251"/>
      <c r="AT2417" s="251"/>
      <c r="AU2417" s="251"/>
    </row>
    <row r="2418" spans="3:47" ht="12.95" customHeight="1" x14ac:dyDescent="0.2">
      <c r="C2418" s="207"/>
      <c r="D2418" s="207"/>
      <c r="AA2418" s="251"/>
      <c r="AB2418" s="251"/>
      <c r="AC2418" s="251"/>
      <c r="AD2418" s="251"/>
      <c r="AE2418" s="251"/>
      <c r="AF2418" s="288"/>
      <c r="AG2418" s="289"/>
      <c r="AN2418" s="251"/>
      <c r="AO2418" s="251"/>
      <c r="AP2418" s="251"/>
      <c r="AQ2418" s="251"/>
      <c r="AR2418" s="251"/>
      <c r="AS2418" s="251"/>
      <c r="AT2418" s="251"/>
      <c r="AU2418" s="251"/>
    </row>
    <row r="2419" spans="3:47" ht="12.95" customHeight="1" x14ac:dyDescent="0.2">
      <c r="C2419" s="207"/>
      <c r="D2419" s="207"/>
      <c r="AA2419" s="251"/>
      <c r="AB2419" s="251"/>
      <c r="AC2419" s="251"/>
      <c r="AD2419" s="251"/>
      <c r="AE2419" s="251"/>
      <c r="AF2419" s="288"/>
      <c r="AG2419" s="289"/>
      <c r="AN2419" s="251"/>
      <c r="AO2419" s="251"/>
      <c r="AP2419" s="251"/>
      <c r="AQ2419" s="251"/>
      <c r="AR2419" s="251"/>
      <c r="AS2419" s="251"/>
      <c r="AT2419" s="251"/>
      <c r="AU2419" s="251"/>
    </row>
    <row r="2420" spans="3:47" ht="12.95" customHeight="1" x14ac:dyDescent="0.2">
      <c r="C2420" s="207"/>
      <c r="D2420" s="207"/>
      <c r="AA2420" s="251"/>
      <c r="AB2420" s="251"/>
      <c r="AC2420" s="251"/>
      <c r="AD2420" s="251"/>
      <c r="AE2420" s="251"/>
      <c r="AF2420" s="288"/>
      <c r="AG2420" s="289"/>
      <c r="AN2420" s="251"/>
      <c r="AO2420" s="251"/>
      <c r="AP2420" s="251"/>
      <c r="AQ2420" s="251"/>
      <c r="AR2420" s="251"/>
      <c r="AS2420" s="251"/>
      <c r="AT2420" s="251"/>
      <c r="AU2420" s="251"/>
    </row>
    <row r="2421" spans="3:47" ht="12.95" customHeight="1" x14ac:dyDescent="0.2">
      <c r="C2421" s="207"/>
      <c r="D2421" s="207"/>
      <c r="AA2421" s="251"/>
      <c r="AB2421" s="251"/>
      <c r="AC2421" s="251"/>
      <c r="AD2421" s="251"/>
      <c r="AE2421" s="251"/>
      <c r="AF2421" s="288"/>
      <c r="AG2421" s="289"/>
      <c r="AN2421" s="251"/>
      <c r="AO2421" s="251"/>
      <c r="AP2421" s="251"/>
      <c r="AQ2421" s="251"/>
      <c r="AR2421" s="251"/>
      <c r="AS2421" s="251"/>
      <c r="AT2421" s="251"/>
      <c r="AU2421" s="251"/>
    </row>
    <row r="2422" spans="3:47" ht="12.95" customHeight="1" x14ac:dyDescent="0.2">
      <c r="C2422" s="207"/>
      <c r="D2422" s="207"/>
      <c r="AA2422" s="251"/>
      <c r="AB2422" s="251"/>
      <c r="AC2422" s="251"/>
      <c r="AD2422" s="251"/>
      <c r="AE2422" s="251"/>
      <c r="AF2422" s="288"/>
      <c r="AG2422" s="289"/>
      <c r="AN2422" s="251"/>
      <c r="AO2422" s="251"/>
      <c r="AP2422" s="251"/>
      <c r="AQ2422" s="251"/>
      <c r="AR2422" s="251"/>
      <c r="AS2422" s="251"/>
      <c r="AT2422" s="251"/>
      <c r="AU2422" s="251"/>
    </row>
    <row r="2423" spans="3:47" ht="12.95" customHeight="1" x14ac:dyDescent="0.2">
      <c r="C2423" s="207"/>
      <c r="D2423" s="207"/>
      <c r="AA2423" s="251"/>
      <c r="AB2423" s="251"/>
      <c r="AC2423" s="251"/>
      <c r="AD2423" s="251"/>
      <c r="AE2423" s="251"/>
      <c r="AF2423" s="288"/>
      <c r="AG2423" s="289"/>
      <c r="AN2423" s="251"/>
      <c r="AO2423" s="251"/>
      <c r="AP2423" s="251"/>
      <c r="AQ2423" s="251"/>
      <c r="AR2423" s="251"/>
      <c r="AS2423" s="251"/>
      <c r="AT2423" s="251"/>
      <c r="AU2423" s="251"/>
    </row>
    <row r="2424" spans="3:47" ht="12.95" customHeight="1" x14ac:dyDescent="0.2">
      <c r="C2424" s="207"/>
      <c r="D2424" s="207"/>
      <c r="AA2424" s="251"/>
      <c r="AB2424" s="251"/>
      <c r="AC2424" s="251"/>
      <c r="AD2424" s="251"/>
      <c r="AE2424" s="251"/>
      <c r="AF2424" s="288"/>
      <c r="AG2424" s="289"/>
      <c r="AN2424" s="251"/>
      <c r="AO2424" s="251"/>
      <c r="AP2424" s="251"/>
      <c r="AQ2424" s="251"/>
      <c r="AR2424" s="251"/>
      <c r="AS2424" s="251"/>
      <c r="AT2424" s="251"/>
      <c r="AU2424" s="251"/>
    </row>
    <row r="2425" spans="3:47" ht="12.95" customHeight="1" x14ac:dyDescent="0.2">
      <c r="C2425" s="207"/>
      <c r="D2425" s="207"/>
      <c r="AA2425" s="251"/>
      <c r="AB2425" s="251"/>
      <c r="AC2425" s="251"/>
      <c r="AD2425" s="251"/>
      <c r="AE2425" s="251"/>
      <c r="AF2425" s="288"/>
      <c r="AG2425" s="289"/>
      <c r="AN2425" s="251"/>
      <c r="AO2425" s="251"/>
      <c r="AP2425" s="251"/>
      <c r="AQ2425" s="251"/>
      <c r="AR2425" s="251"/>
      <c r="AS2425" s="251"/>
      <c r="AT2425" s="251"/>
      <c r="AU2425" s="251"/>
    </row>
    <row r="2426" spans="3:47" ht="12.95" customHeight="1" x14ac:dyDescent="0.2">
      <c r="C2426" s="207"/>
      <c r="D2426" s="207"/>
      <c r="AA2426" s="251"/>
      <c r="AB2426" s="251"/>
      <c r="AC2426" s="251"/>
      <c r="AD2426" s="251"/>
      <c r="AE2426" s="251"/>
      <c r="AF2426" s="288"/>
      <c r="AG2426" s="289"/>
      <c r="AN2426" s="251"/>
      <c r="AO2426" s="251"/>
      <c r="AP2426" s="251"/>
      <c r="AQ2426" s="251"/>
      <c r="AR2426" s="251"/>
      <c r="AS2426" s="251"/>
      <c r="AT2426" s="251"/>
      <c r="AU2426" s="251"/>
    </row>
    <row r="2427" spans="3:47" ht="12.95" customHeight="1" x14ac:dyDescent="0.2">
      <c r="C2427" s="207"/>
      <c r="D2427" s="207"/>
      <c r="AA2427" s="251"/>
      <c r="AB2427" s="251"/>
      <c r="AC2427" s="251"/>
      <c r="AD2427" s="251"/>
      <c r="AE2427" s="251"/>
      <c r="AF2427" s="288"/>
      <c r="AG2427" s="289"/>
      <c r="AN2427" s="251"/>
      <c r="AO2427" s="251"/>
      <c r="AP2427" s="251"/>
      <c r="AQ2427" s="251"/>
      <c r="AR2427" s="251"/>
      <c r="AS2427" s="251"/>
      <c r="AT2427" s="251"/>
      <c r="AU2427" s="251"/>
    </row>
    <row r="2428" spans="3:47" ht="12.95" customHeight="1" x14ac:dyDescent="0.2">
      <c r="C2428" s="207"/>
      <c r="D2428" s="207"/>
      <c r="AA2428" s="251"/>
      <c r="AB2428" s="251"/>
      <c r="AC2428" s="251"/>
      <c r="AD2428" s="251"/>
      <c r="AE2428" s="251"/>
      <c r="AF2428" s="288"/>
      <c r="AG2428" s="289"/>
      <c r="AN2428" s="251"/>
      <c r="AO2428" s="251"/>
      <c r="AP2428" s="251"/>
      <c r="AQ2428" s="251"/>
      <c r="AR2428" s="251"/>
      <c r="AS2428" s="251"/>
      <c r="AT2428" s="251"/>
      <c r="AU2428" s="251"/>
    </row>
    <row r="2429" spans="3:47" ht="12.95" customHeight="1" x14ac:dyDescent="0.2">
      <c r="C2429" s="207"/>
      <c r="D2429" s="207"/>
      <c r="AA2429" s="251"/>
      <c r="AB2429" s="251"/>
      <c r="AC2429" s="251"/>
      <c r="AD2429" s="251"/>
      <c r="AE2429" s="251"/>
      <c r="AF2429" s="288"/>
      <c r="AG2429" s="289"/>
      <c r="AN2429" s="251"/>
      <c r="AO2429" s="251"/>
      <c r="AP2429" s="251"/>
      <c r="AQ2429" s="251"/>
      <c r="AR2429" s="251"/>
      <c r="AS2429" s="251"/>
      <c r="AT2429" s="251"/>
      <c r="AU2429" s="251"/>
    </row>
    <row r="2430" spans="3:47" ht="12.95" customHeight="1" x14ac:dyDescent="0.2">
      <c r="C2430" s="207"/>
      <c r="D2430" s="207"/>
      <c r="AA2430" s="251"/>
      <c r="AB2430" s="251"/>
      <c r="AC2430" s="251"/>
      <c r="AD2430" s="251"/>
      <c r="AE2430" s="251"/>
      <c r="AF2430" s="288"/>
      <c r="AG2430" s="289"/>
      <c r="AN2430" s="251"/>
      <c r="AO2430" s="251"/>
      <c r="AP2430" s="251"/>
      <c r="AQ2430" s="251"/>
      <c r="AR2430" s="251"/>
      <c r="AS2430" s="251"/>
      <c r="AT2430" s="251"/>
      <c r="AU2430" s="251"/>
    </row>
    <row r="2431" spans="3:47" ht="12.95" customHeight="1" x14ac:dyDescent="0.2">
      <c r="C2431" s="207"/>
      <c r="D2431" s="207"/>
      <c r="AA2431" s="251"/>
      <c r="AB2431" s="251"/>
      <c r="AC2431" s="251"/>
      <c r="AD2431" s="251"/>
      <c r="AE2431" s="251"/>
      <c r="AF2431" s="288"/>
      <c r="AG2431" s="289"/>
      <c r="AN2431" s="251"/>
      <c r="AO2431" s="251"/>
      <c r="AP2431" s="251"/>
      <c r="AQ2431" s="251"/>
      <c r="AR2431" s="251"/>
      <c r="AS2431" s="251"/>
      <c r="AT2431" s="251"/>
      <c r="AU2431" s="251"/>
    </row>
    <row r="2432" spans="3:47" ht="12.95" customHeight="1" x14ac:dyDescent="0.2">
      <c r="C2432" s="207"/>
      <c r="D2432" s="207"/>
      <c r="AA2432" s="251"/>
      <c r="AB2432" s="251"/>
      <c r="AC2432" s="251"/>
      <c r="AD2432" s="251"/>
      <c r="AE2432" s="251"/>
      <c r="AF2432" s="288"/>
      <c r="AG2432" s="289"/>
      <c r="AN2432" s="251"/>
      <c r="AO2432" s="251"/>
      <c r="AP2432" s="251"/>
      <c r="AQ2432" s="251"/>
      <c r="AR2432" s="251"/>
      <c r="AS2432" s="251"/>
      <c r="AT2432" s="251"/>
      <c r="AU2432" s="251"/>
    </row>
    <row r="2433" spans="3:47" ht="12.95" customHeight="1" x14ac:dyDescent="0.2">
      <c r="C2433" s="207"/>
      <c r="D2433" s="207"/>
      <c r="AA2433" s="251"/>
      <c r="AB2433" s="251"/>
      <c r="AC2433" s="251"/>
      <c r="AD2433" s="251"/>
      <c r="AE2433" s="251"/>
      <c r="AF2433" s="288"/>
      <c r="AG2433" s="289"/>
      <c r="AN2433" s="251"/>
      <c r="AO2433" s="251"/>
      <c r="AP2433" s="251"/>
      <c r="AQ2433" s="251"/>
      <c r="AR2433" s="251"/>
      <c r="AS2433" s="251"/>
      <c r="AT2433" s="251"/>
      <c r="AU2433" s="251"/>
    </row>
    <row r="2434" spans="3:47" ht="12.95" customHeight="1" x14ac:dyDescent="0.2">
      <c r="C2434" s="207"/>
      <c r="D2434" s="207"/>
      <c r="AA2434" s="251"/>
      <c r="AB2434" s="251"/>
      <c r="AC2434" s="251"/>
      <c r="AD2434" s="251"/>
      <c r="AE2434" s="251"/>
      <c r="AF2434" s="288"/>
      <c r="AG2434" s="289"/>
      <c r="AN2434" s="251"/>
      <c r="AO2434" s="251"/>
      <c r="AP2434" s="251"/>
      <c r="AQ2434" s="251"/>
      <c r="AR2434" s="251"/>
      <c r="AS2434" s="251"/>
      <c r="AT2434" s="251"/>
      <c r="AU2434" s="251"/>
    </row>
    <row r="2435" spans="3:47" ht="12.95" customHeight="1" x14ac:dyDescent="0.2">
      <c r="C2435" s="207"/>
      <c r="D2435" s="207"/>
      <c r="AA2435" s="251"/>
      <c r="AB2435" s="251"/>
      <c r="AC2435" s="251"/>
      <c r="AD2435" s="251"/>
      <c r="AE2435" s="251"/>
      <c r="AF2435" s="288"/>
      <c r="AG2435" s="289"/>
      <c r="AN2435" s="251"/>
      <c r="AO2435" s="251"/>
      <c r="AP2435" s="251"/>
      <c r="AQ2435" s="251"/>
      <c r="AR2435" s="251"/>
      <c r="AS2435" s="251"/>
      <c r="AT2435" s="251"/>
      <c r="AU2435" s="251"/>
    </row>
    <row r="2436" spans="3:47" ht="12.95" customHeight="1" x14ac:dyDescent="0.2">
      <c r="C2436" s="207"/>
      <c r="D2436" s="207"/>
      <c r="AA2436" s="251"/>
      <c r="AB2436" s="251"/>
      <c r="AC2436" s="251"/>
      <c r="AD2436" s="251"/>
      <c r="AE2436" s="251"/>
      <c r="AF2436" s="288"/>
      <c r="AG2436" s="289"/>
      <c r="AN2436" s="251"/>
      <c r="AO2436" s="251"/>
      <c r="AP2436" s="251"/>
      <c r="AQ2436" s="251"/>
      <c r="AR2436" s="251"/>
      <c r="AS2436" s="251"/>
      <c r="AT2436" s="251"/>
      <c r="AU2436" s="251"/>
    </row>
    <row r="2437" spans="3:47" ht="12.95" customHeight="1" x14ac:dyDescent="0.2">
      <c r="C2437" s="207"/>
      <c r="D2437" s="207"/>
      <c r="AA2437" s="251"/>
      <c r="AB2437" s="251"/>
      <c r="AC2437" s="251"/>
      <c r="AD2437" s="251"/>
      <c r="AE2437" s="251"/>
      <c r="AF2437" s="288"/>
      <c r="AG2437" s="289"/>
      <c r="AN2437" s="251"/>
      <c r="AO2437" s="251"/>
      <c r="AP2437" s="251"/>
      <c r="AQ2437" s="251"/>
      <c r="AR2437" s="251"/>
      <c r="AS2437" s="251"/>
      <c r="AT2437" s="251"/>
      <c r="AU2437" s="251"/>
    </row>
    <row r="2438" spans="3:47" ht="12.95" customHeight="1" x14ac:dyDescent="0.2">
      <c r="C2438" s="207"/>
      <c r="D2438" s="207"/>
      <c r="AA2438" s="251"/>
      <c r="AB2438" s="251"/>
      <c r="AC2438" s="251"/>
      <c r="AD2438" s="251"/>
      <c r="AE2438" s="251"/>
      <c r="AF2438" s="288"/>
      <c r="AG2438" s="289"/>
      <c r="AN2438" s="251"/>
      <c r="AO2438" s="251"/>
      <c r="AP2438" s="251"/>
      <c r="AQ2438" s="251"/>
      <c r="AR2438" s="251"/>
      <c r="AS2438" s="251"/>
      <c r="AT2438" s="251"/>
      <c r="AU2438" s="251"/>
    </row>
    <row r="2439" spans="3:47" ht="12.95" customHeight="1" x14ac:dyDescent="0.2">
      <c r="C2439" s="207"/>
      <c r="D2439" s="207"/>
      <c r="AA2439" s="251"/>
      <c r="AB2439" s="251"/>
      <c r="AC2439" s="251"/>
      <c r="AD2439" s="251"/>
      <c r="AE2439" s="251"/>
      <c r="AF2439" s="288"/>
      <c r="AG2439" s="289"/>
      <c r="AN2439" s="251"/>
      <c r="AO2439" s="251"/>
      <c r="AP2439" s="251"/>
      <c r="AQ2439" s="251"/>
      <c r="AR2439" s="251"/>
      <c r="AS2439" s="251"/>
      <c r="AT2439" s="251"/>
      <c r="AU2439" s="251"/>
    </row>
    <row r="2440" spans="3:47" ht="12.95" customHeight="1" x14ac:dyDescent="0.2">
      <c r="C2440" s="207"/>
      <c r="D2440" s="207"/>
      <c r="AA2440" s="251"/>
      <c r="AB2440" s="251"/>
      <c r="AC2440" s="251"/>
      <c r="AD2440" s="251"/>
      <c r="AE2440" s="251"/>
      <c r="AF2440" s="288"/>
      <c r="AG2440" s="289"/>
      <c r="AN2440" s="251"/>
      <c r="AO2440" s="251"/>
      <c r="AP2440" s="251"/>
      <c r="AQ2440" s="251"/>
      <c r="AR2440" s="251"/>
      <c r="AS2440" s="251"/>
      <c r="AT2440" s="251"/>
      <c r="AU2440" s="251"/>
    </row>
    <row r="2441" spans="3:47" ht="12.95" customHeight="1" x14ac:dyDescent="0.2">
      <c r="C2441" s="207"/>
      <c r="D2441" s="207"/>
      <c r="AA2441" s="251"/>
      <c r="AB2441" s="251"/>
      <c r="AC2441" s="251"/>
      <c r="AD2441" s="251"/>
      <c r="AE2441" s="251"/>
      <c r="AF2441" s="288"/>
      <c r="AG2441" s="289"/>
      <c r="AN2441" s="251"/>
      <c r="AO2441" s="251"/>
      <c r="AP2441" s="251"/>
      <c r="AQ2441" s="251"/>
      <c r="AR2441" s="251"/>
      <c r="AS2441" s="251"/>
      <c r="AT2441" s="251"/>
      <c r="AU2441" s="251"/>
    </row>
    <row r="2442" spans="3:47" ht="12.95" customHeight="1" x14ac:dyDescent="0.2">
      <c r="C2442" s="207"/>
      <c r="D2442" s="207"/>
      <c r="AA2442" s="251"/>
      <c r="AB2442" s="251"/>
      <c r="AC2442" s="251"/>
      <c r="AD2442" s="251"/>
      <c r="AE2442" s="251"/>
      <c r="AF2442" s="288"/>
      <c r="AG2442" s="289"/>
      <c r="AN2442" s="251"/>
      <c r="AO2442" s="251"/>
      <c r="AP2442" s="251"/>
      <c r="AQ2442" s="251"/>
      <c r="AR2442" s="251"/>
      <c r="AS2442" s="251"/>
      <c r="AT2442" s="251"/>
      <c r="AU2442" s="251"/>
    </row>
    <row r="2443" spans="3:47" ht="12.95" customHeight="1" x14ac:dyDescent="0.2">
      <c r="C2443" s="207"/>
      <c r="D2443" s="207"/>
      <c r="AA2443" s="251"/>
      <c r="AB2443" s="251"/>
      <c r="AC2443" s="251"/>
      <c r="AD2443" s="251"/>
      <c r="AE2443" s="251"/>
      <c r="AF2443" s="288"/>
      <c r="AG2443" s="289"/>
      <c r="AN2443" s="251"/>
      <c r="AO2443" s="251"/>
      <c r="AP2443" s="251"/>
      <c r="AQ2443" s="251"/>
      <c r="AR2443" s="251"/>
      <c r="AS2443" s="251"/>
      <c r="AT2443" s="251"/>
      <c r="AU2443" s="251"/>
    </row>
    <row r="2444" spans="3:47" ht="12.95" customHeight="1" x14ac:dyDescent="0.2">
      <c r="C2444" s="207"/>
      <c r="D2444" s="207"/>
      <c r="AA2444" s="251"/>
      <c r="AB2444" s="251"/>
      <c r="AC2444" s="251"/>
      <c r="AD2444" s="251"/>
      <c r="AE2444" s="251"/>
      <c r="AF2444" s="288"/>
      <c r="AG2444" s="289"/>
      <c r="AN2444" s="251"/>
      <c r="AO2444" s="251"/>
      <c r="AP2444" s="251"/>
      <c r="AQ2444" s="251"/>
      <c r="AR2444" s="251"/>
      <c r="AS2444" s="251"/>
      <c r="AT2444" s="251"/>
      <c r="AU2444" s="251"/>
    </row>
    <row r="2445" spans="3:47" ht="12.95" customHeight="1" x14ac:dyDescent="0.2">
      <c r="C2445" s="207"/>
      <c r="D2445" s="207"/>
      <c r="AA2445" s="251"/>
      <c r="AB2445" s="251"/>
      <c r="AC2445" s="251"/>
      <c r="AD2445" s="251"/>
      <c r="AE2445" s="251"/>
      <c r="AF2445" s="288"/>
      <c r="AG2445" s="289"/>
      <c r="AN2445" s="251"/>
      <c r="AO2445" s="251"/>
      <c r="AP2445" s="251"/>
      <c r="AQ2445" s="251"/>
      <c r="AR2445" s="251"/>
      <c r="AS2445" s="251"/>
      <c r="AT2445" s="251"/>
      <c r="AU2445" s="251"/>
    </row>
    <row r="2446" spans="3:47" ht="12.95" customHeight="1" x14ac:dyDescent="0.2">
      <c r="C2446" s="207"/>
      <c r="D2446" s="207"/>
      <c r="AA2446" s="251"/>
      <c r="AB2446" s="251"/>
      <c r="AC2446" s="251"/>
      <c r="AD2446" s="251"/>
      <c r="AE2446" s="251"/>
      <c r="AF2446" s="288"/>
      <c r="AG2446" s="289"/>
      <c r="AN2446" s="251"/>
      <c r="AO2446" s="251"/>
      <c r="AP2446" s="251"/>
      <c r="AQ2446" s="251"/>
      <c r="AR2446" s="251"/>
      <c r="AS2446" s="251"/>
      <c r="AT2446" s="251"/>
      <c r="AU2446" s="251"/>
    </row>
    <row r="2447" spans="3:47" ht="12.95" customHeight="1" x14ac:dyDescent="0.2">
      <c r="C2447" s="207"/>
      <c r="D2447" s="207"/>
      <c r="AA2447" s="251"/>
      <c r="AB2447" s="251"/>
      <c r="AC2447" s="251"/>
      <c r="AD2447" s="251"/>
      <c r="AE2447" s="251"/>
      <c r="AF2447" s="288"/>
      <c r="AG2447" s="289"/>
      <c r="AN2447" s="251"/>
      <c r="AO2447" s="251"/>
      <c r="AP2447" s="251"/>
      <c r="AQ2447" s="251"/>
      <c r="AR2447" s="251"/>
      <c r="AS2447" s="251"/>
      <c r="AT2447" s="251"/>
      <c r="AU2447" s="251"/>
    </row>
    <row r="2448" spans="3:47" ht="12.95" customHeight="1" x14ac:dyDescent="0.2">
      <c r="C2448" s="207"/>
      <c r="D2448" s="207"/>
      <c r="AA2448" s="251"/>
      <c r="AB2448" s="251"/>
      <c r="AC2448" s="251"/>
      <c r="AD2448" s="251"/>
      <c r="AE2448" s="251"/>
      <c r="AF2448" s="288"/>
      <c r="AG2448" s="289"/>
      <c r="AN2448" s="251"/>
      <c r="AO2448" s="251"/>
      <c r="AP2448" s="251"/>
      <c r="AQ2448" s="251"/>
      <c r="AR2448" s="251"/>
      <c r="AS2448" s="251"/>
      <c r="AT2448" s="251"/>
      <c r="AU2448" s="251"/>
    </row>
    <row r="2449" spans="3:47" ht="12.95" customHeight="1" x14ac:dyDescent="0.2">
      <c r="C2449" s="207"/>
      <c r="D2449" s="207"/>
      <c r="AA2449" s="251"/>
      <c r="AB2449" s="251"/>
      <c r="AC2449" s="251"/>
      <c r="AD2449" s="251"/>
      <c r="AE2449" s="251"/>
      <c r="AF2449" s="288"/>
      <c r="AG2449" s="289"/>
      <c r="AN2449" s="251"/>
      <c r="AO2449" s="251"/>
      <c r="AP2449" s="251"/>
      <c r="AQ2449" s="251"/>
      <c r="AR2449" s="251"/>
      <c r="AS2449" s="251"/>
      <c r="AT2449" s="251"/>
      <c r="AU2449" s="251"/>
    </row>
    <row r="2450" spans="3:47" ht="12.95" customHeight="1" x14ac:dyDescent="0.2">
      <c r="C2450" s="207"/>
      <c r="D2450" s="207"/>
      <c r="AA2450" s="251"/>
      <c r="AB2450" s="251"/>
      <c r="AC2450" s="251"/>
      <c r="AD2450" s="251"/>
      <c r="AE2450" s="251"/>
      <c r="AF2450" s="288"/>
      <c r="AG2450" s="289"/>
      <c r="AN2450" s="251"/>
      <c r="AO2450" s="251"/>
      <c r="AP2450" s="251"/>
      <c r="AQ2450" s="251"/>
      <c r="AR2450" s="251"/>
      <c r="AS2450" s="251"/>
      <c r="AT2450" s="251"/>
      <c r="AU2450" s="251"/>
    </row>
    <row r="2451" spans="3:47" ht="12.95" customHeight="1" x14ac:dyDescent="0.2">
      <c r="C2451" s="207"/>
      <c r="D2451" s="207"/>
      <c r="AA2451" s="251"/>
      <c r="AB2451" s="251"/>
      <c r="AC2451" s="251"/>
      <c r="AD2451" s="251"/>
      <c r="AE2451" s="251"/>
      <c r="AF2451" s="288"/>
      <c r="AG2451" s="289"/>
      <c r="AN2451" s="251"/>
      <c r="AO2451" s="251"/>
      <c r="AP2451" s="251"/>
      <c r="AQ2451" s="251"/>
      <c r="AR2451" s="251"/>
      <c r="AS2451" s="251"/>
      <c r="AT2451" s="251"/>
      <c r="AU2451" s="251"/>
    </row>
    <row r="2452" spans="3:47" ht="12.95" customHeight="1" x14ac:dyDescent="0.2">
      <c r="C2452" s="207"/>
      <c r="D2452" s="207"/>
      <c r="AA2452" s="251"/>
      <c r="AB2452" s="251"/>
      <c r="AC2452" s="251"/>
      <c r="AD2452" s="251"/>
      <c r="AE2452" s="251"/>
      <c r="AF2452" s="288"/>
      <c r="AG2452" s="289"/>
      <c r="AN2452" s="251"/>
      <c r="AO2452" s="251"/>
      <c r="AP2452" s="251"/>
      <c r="AQ2452" s="251"/>
      <c r="AR2452" s="251"/>
      <c r="AS2452" s="251"/>
      <c r="AT2452" s="251"/>
      <c r="AU2452" s="251"/>
    </row>
    <row r="2453" spans="3:47" ht="12.95" customHeight="1" x14ac:dyDescent="0.2">
      <c r="C2453" s="207"/>
      <c r="D2453" s="207"/>
      <c r="AA2453" s="251"/>
      <c r="AB2453" s="251"/>
      <c r="AC2453" s="251"/>
      <c r="AD2453" s="251"/>
      <c r="AE2453" s="251"/>
      <c r="AF2453" s="288"/>
      <c r="AG2453" s="289"/>
      <c r="AN2453" s="251"/>
      <c r="AO2453" s="251"/>
      <c r="AP2453" s="251"/>
      <c r="AQ2453" s="251"/>
      <c r="AR2453" s="251"/>
      <c r="AS2453" s="251"/>
      <c r="AT2453" s="251"/>
      <c r="AU2453" s="251"/>
    </row>
    <row r="2454" spans="3:47" ht="12.95" customHeight="1" x14ac:dyDescent="0.2">
      <c r="C2454" s="207"/>
      <c r="D2454" s="207"/>
      <c r="AA2454" s="251"/>
      <c r="AB2454" s="251"/>
      <c r="AC2454" s="251"/>
      <c r="AD2454" s="251"/>
      <c r="AE2454" s="251"/>
      <c r="AF2454" s="288"/>
      <c r="AG2454" s="289"/>
      <c r="AN2454" s="251"/>
      <c r="AO2454" s="251"/>
      <c r="AP2454" s="251"/>
      <c r="AQ2454" s="251"/>
      <c r="AR2454" s="251"/>
      <c r="AS2454" s="251"/>
      <c r="AT2454" s="251"/>
      <c r="AU2454" s="251"/>
    </row>
    <row r="2455" spans="3:47" ht="12.95" customHeight="1" x14ac:dyDescent="0.2">
      <c r="C2455" s="207"/>
      <c r="D2455" s="207"/>
      <c r="AA2455" s="251"/>
      <c r="AB2455" s="251"/>
      <c r="AC2455" s="251"/>
      <c r="AD2455" s="251"/>
      <c r="AE2455" s="251"/>
      <c r="AF2455" s="288"/>
      <c r="AG2455" s="289"/>
      <c r="AN2455" s="251"/>
      <c r="AO2455" s="251"/>
      <c r="AP2455" s="251"/>
      <c r="AQ2455" s="251"/>
      <c r="AR2455" s="251"/>
      <c r="AS2455" s="251"/>
      <c r="AT2455" s="251"/>
      <c r="AU2455" s="251"/>
    </row>
    <row r="2456" spans="3:47" ht="12.95" customHeight="1" x14ac:dyDescent="0.2">
      <c r="C2456" s="207"/>
      <c r="D2456" s="207"/>
      <c r="AA2456" s="251"/>
      <c r="AB2456" s="251"/>
      <c r="AC2456" s="251"/>
      <c r="AD2456" s="251"/>
      <c r="AE2456" s="251"/>
      <c r="AF2456" s="288"/>
      <c r="AG2456" s="289"/>
      <c r="AN2456" s="251"/>
      <c r="AO2456" s="251"/>
      <c r="AP2456" s="251"/>
      <c r="AQ2456" s="251"/>
      <c r="AR2456" s="251"/>
      <c r="AS2456" s="251"/>
      <c r="AT2456" s="251"/>
      <c r="AU2456" s="251"/>
    </row>
    <row r="2457" spans="3:47" ht="12.95" customHeight="1" x14ac:dyDescent="0.2">
      <c r="C2457" s="207"/>
      <c r="D2457" s="207"/>
      <c r="AA2457" s="251"/>
      <c r="AB2457" s="251"/>
      <c r="AC2457" s="251"/>
      <c r="AD2457" s="251"/>
      <c r="AE2457" s="251"/>
      <c r="AF2457" s="288"/>
      <c r="AG2457" s="289"/>
      <c r="AN2457" s="251"/>
      <c r="AO2457" s="251"/>
      <c r="AP2457" s="251"/>
      <c r="AQ2457" s="251"/>
      <c r="AR2457" s="251"/>
      <c r="AS2457" s="251"/>
      <c r="AT2457" s="251"/>
      <c r="AU2457" s="251"/>
    </row>
    <row r="2458" spans="3:47" ht="12.95" customHeight="1" x14ac:dyDescent="0.2">
      <c r="C2458" s="207"/>
      <c r="D2458" s="207"/>
      <c r="AA2458" s="251"/>
      <c r="AB2458" s="251"/>
      <c r="AC2458" s="251"/>
      <c r="AD2458" s="251"/>
      <c r="AE2458" s="251"/>
      <c r="AF2458" s="288"/>
      <c r="AG2458" s="289"/>
      <c r="AN2458" s="251"/>
      <c r="AO2458" s="251"/>
      <c r="AP2458" s="251"/>
      <c r="AQ2458" s="251"/>
      <c r="AR2458" s="251"/>
      <c r="AS2458" s="251"/>
      <c r="AT2458" s="251"/>
      <c r="AU2458" s="251"/>
    </row>
    <row r="2459" spans="3:47" ht="12.95" customHeight="1" x14ac:dyDescent="0.2">
      <c r="C2459" s="207"/>
      <c r="D2459" s="207"/>
      <c r="AA2459" s="251"/>
      <c r="AB2459" s="251"/>
      <c r="AC2459" s="251"/>
      <c r="AD2459" s="251"/>
      <c r="AE2459" s="251"/>
      <c r="AF2459" s="288"/>
      <c r="AG2459" s="289"/>
      <c r="AN2459" s="251"/>
      <c r="AO2459" s="251"/>
      <c r="AP2459" s="251"/>
      <c r="AQ2459" s="251"/>
      <c r="AR2459" s="251"/>
      <c r="AS2459" s="251"/>
      <c r="AT2459" s="251"/>
      <c r="AU2459" s="251"/>
    </row>
    <row r="2460" spans="3:47" ht="12.95" customHeight="1" x14ac:dyDescent="0.2">
      <c r="C2460" s="207"/>
      <c r="D2460" s="207"/>
      <c r="AA2460" s="251"/>
      <c r="AB2460" s="251"/>
      <c r="AC2460" s="251"/>
      <c r="AD2460" s="251"/>
      <c r="AE2460" s="251"/>
      <c r="AF2460" s="288"/>
      <c r="AG2460" s="289"/>
      <c r="AN2460" s="251"/>
      <c r="AO2460" s="251"/>
      <c r="AP2460" s="251"/>
      <c r="AQ2460" s="251"/>
      <c r="AR2460" s="251"/>
      <c r="AS2460" s="251"/>
      <c r="AT2460" s="251"/>
      <c r="AU2460" s="251"/>
    </row>
    <row r="2461" spans="3:47" ht="12.95" customHeight="1" x14ac:dyDescent="0.2">
      <c r="C2461" s="207"/>
      <c r="D2461" s="207"/>
      <c r="AA2461" s="251"/>
      <c r="AB2461" s="251"/>
      <c r="AC2461" s="251"/>
      <c r="AD2461" s="251"/>
      <c r="AE2461" s="251"/>
      <c r="AF2461" s="288"/>
      <c r="AG2461" s="289"/>
      <c r="AN2461" s="251"/>
      <c r="AO2461" s="251"/>
      <c r="AP2461" s="251"/>
      <c r="AQ2461" s="251"/>
      <c r="AR2461" s="251"/>
      <c r="AS2461" s="251"/>
      <c r="AT2461" s="251"/>
      <c r="AU2461" s="251"/>
    </row>
    <row r="2462" spans="3:47" ht="12.95" customHeight="1" x14ac:dyDescent="0.2">
      <c r="C2462" s="207"/>
      <c r="D2462" s="207"/>
      <c r="AA2462" s="251"/>
      <c r="AB2462" s="251"/>
      <c r="AC2462" s="251"/>
      <c r="AD2462" s="251"/>
      <c r="AE2462" s="251"/>
      <c r="AF2462" s="288"/>
      <c r="AG2462" s="289"/>
      <c r="AN2462" s="251"/>
      <c r="AO2462" s="251"/>
      <c r="AP2462" s="251"/>
      <c r="AQ2462" s="251"/>
      <c r="AR2462" s="251"/>
      <c r="AS2462" s="251"/>
      <c r="AT2462" s="251"/>
      <c r="AU2462" s="251"/>
    </row>
    <row r="2463" spans="3:47" ht="12.95" customHeight="1" x14ac:dyDescent="0.2">
      <c r="C2463" s="207"/>
      <c r="D2463" s="207"/>
      <c r="AA2463" s="251"/>
      <c r="AB2463" s="251"/>
      <c r="AC2463" s="251"/>
      <c r="AD2463" s="251"/>
      <c r="AE2463" s="251"/>
      <c r="AF2463" s="288"/>
      <c r="AG2463" s="289"/>
      <c r="AN2463" s="251"/>
      <c r="AO2463" s="251"/>
      <c r="AP2463" s="251"/>
      <c r="AQ2463" s="251"/>
      <c r="AR2463" s="251"/>
      <c r="AS2463" s="251"/>
      <c r="AT2463" s="251"/>
      <c r="AU2463" s="251"/>
    </row>
    <row r="2464" spans="3:47" ht="12.95" customHeight="1" x14ac:dyDescent="0.2">
      <c r="C2464" s="207"/>
      <c r="D2464" s="207"/>
      <c r="AA2464" s="251"/>
      <c r="AB2464" s="251"/>
      <c r="AC2464" s="251"/>
      <c r="AD2464" s="251"/>
      <c r="AE2464" s="251"/>
      <c r="AF2464" s="288"/>
      <c r="AG2464" s="289"/>
      <c r="AN2464" s="251"/>
      <c r="AO2464" s="251"/>
      <c r="AP2464" s="251"/>
      <c r="AQ2464" s="251"/>
      <c r="AR2464" s="251"/>
      <c r="AS2464" s="251"/>
      <c r="AT2464" s="251"/>
      <c r="AU2464" s="251"/>
    </row>
    <row r="2465" spans="27:47" ht="12.95" customHeight="1" x14ac:dyDescent="0.2">
      <c r="AA2465" s="251"/>
      <c r="AB2465" s="251"/>
      <c r="AC2465" s="251"/>
      <c r="AD2465" s="251"/>
      <c r="AE2465" s="251"/>
      <c r="AF2465" s="288"/>
      <c r="AG2465" s="289"/>
      <c r="AN2465" s="251"/>
      <c r="AO2465" s="251"/>
      <c r="AP2465" s="251"/>
      <c r="AQ2465" s="251"/>
      <c r="AR2465" s="251"/>
      <c r="AS2465" s="251"/>
      <c r="AT2465" s="251"/>
      <c r="AU2465" s="251"/>
    </row>
    <row r="2466" spans="27:47" ht="12.95" customHeight="1" x14ac:dyDescent="0.2">
      <c r="AA2466" s="251"/>
      <c r="AB2466" s="251"/>
      <c r="AC2466" s="251"/>
      <c r="AD2466" s="251"/>
      <c r="AE2466" s="251"/>
      <c r="AF2466" s="288"/>
      <c r="AG2466" s="289"/>
      <c r="AN2466" s="251"/>
      <c r="AO2466" s="251"/>
      <c r="AP2466" s="251"/>
      <c r="AQ2466" s="251"/>
      <c r="AR2466" s="251"/>
      <c r="AS2466" s="251"/>
      <c r="AT2466" s="251"/>
      <c r="AU2466" s="251"/>
    </row>
    <row r="2467" spans="27:47" ht="12.95" customHeight="1" x14ac:dyDescent="0.2">
      <c r="AA2467" s="251"/>
      <c r="AB2467" s="251"/>
      <c r="AC2467" s="251"/>
      <c r="AD2467" s="251"/>
      <c r="AE2467" s="251"/>
      <c r="AF2467" s="288"/>
      <c r="AG2467" s="289"/>
      <c r="AN2467" s="251"/>
      <c r="AO2467" s="251"/>
      <c r="AP2467" s="251"/>
      <c r="AQ2467" s="251"/>
      <c r="AR2467" s="251"/>
      <c r="AS2467" s="251"/>
      <c r="AT2467" s="251"/>
      <c r="AU2467" s="251"/>
    </row>
    <row r="2468" spans="27:47" ht="12.95" customHeight="1" x14ac:dyDescent="0.2">
      <c r="AA2468" s="251"/>
      <c r="AB2468" s="251"/>
      <c r="AC2468" s="251"/>
      <c r="AD2468" s="251"/>
      <c r="AE2468" s="251"/>
      <c r="AF2468" s="288"/>
      <c r="AG2468" s="289"/>
      <c r="AN2468" s="251"/>
      <c r="AO2468" s="251"/>
      <c r="AP2468" s="251"/>
      <c r="AQ2468" s="251"/>
      <c r="AR2468" s="251"/>
      <c r="AS2468" s="251"/>
      <c r="AT2468" s="251"/>
      <c r="AU2468" s="251"/>
    </row>
    <row r="2469" spans="27:47" ht="12.95" customHeight="1" x14ac:dyDescent="0.2">
      <c r="AA2469" s="251"/>
      <c r="AB2469" s="251"/>
      <c r="AC2469" s="251"/>
      <c r="AD2469" s="251"/>
      <c r="AE2469" s="251"/>
      <c r="AF2469" s="288"/>
      <c r="AG2469" s="289"/>
      <c r="AN2469" s="251"/>
      <c r="AO2469" s="251"/>
      <c r="AP2469" s="251"/>
      <c r="AQ2469" s="251"/>
      <c r="AR2469" s="251"/>
      <c r="AS2469" s="251"/>
      <c r="AT2469" s="251"/>
      <c r="AU2469" s="251"/>
    </row>
    <row r="2470" spans="27:47" ht="12.95" customHeight="1" x14ac:dyDescent="0.2">
      <c r="AA2470" s="251"/>
      <c r="AB2470" s="251"/>
      <c r="AC2470" s="251"/>
      <c r="AD2470" s="251"/>
      <c r="AE2470" s="251"/>
      <c r="AF2470" s="288"/>
      <c r="AG2470" s="289"/>
      <c r="AN2470" s="251"/>
      <c r="AO2470" s="251"/>
      <c r="AP2470" s="251"/>
      <c r="AQ2470" s="251"/>
      <c r="AR2470" s="251"/>
      <c r="AS2470" s="251"/>
      <c r="AT2470" s="251"/>
      <c r="AU2470" s="251"/>
    </row>
    <row r="2471" spans="27:47" ht="12.95" customHeight="1" x14ac:dyDescent="0.2">
      <c r="AA2471" s="251"/>
      <c r="AB2471" s="251"/>
      <c r="AC2471" s="251"/>
      <c r="AD2471" s="251"/>
      <c r="AE2471" s="251"/>
      <c r="AF2471" s="288"/>
      <c r="AG2471" s="289"/>
      <c r="AN2471" s="251"/>
      <c r="AO2471" s="251"/>
      <c r="AP2471" s="251"/>
      <c r="AQ2471" s="251"/>
      <c r="AR2471" s="251"/>
      <c r="AS2471" s="251"/>
      <c r="AT2471" s="251"/>
      <c r="AU2471" s="251"/>
    </row>
    <row r="2472" spans="27:47" ht="12.95" customHeight="1" x14ac:dyDescent="0.2">
      <c r="AA2472" s="251"/>
      <c r="AB2472" s="251"/>
      <c r="AC2472" s="251"/>
      <c r="AD2472" s="251"/>
      <c r="AE2472" s="251"/>
      <c r="AF2472" s="288"/>
      <c r="AG2472" s="289"/>
      <c r="AN2472" s="251"/>
      <c r="AO2472" s="251"/>
      <c r="AP2472" s="251"/>
      <c r="AQ2472" s="251"/>
      <c r="AR2472" s="251"/>
      <c r="AS2472" s="251"/>
      <c r="AT2472" s="251"/>
      <c r="AU2472" s="251"/>
    </row>
    <row r="2473" spans="27:47" ht="12.95" customHeight="1" x14ac:dyDescent="0.2">
      <c r="AA2473" s="251"/>
      <c r="AB2473" s="251"/>
      <c r="AC2473" s="251"/>
      <c r="AD2473" s="251"/>
      <c r="AE2473" s="251"/>
      <c r="AF2473" s="288"/>
      <c r="AG2473" s="289"/>
      <c r="AN2473" s="251"/>
      <c r="AO2473" s="251"/>
      <c r="AP2473" s="251"/>
      <c r="AQ2473" s="251"/>
      <c r="AR2473" s="251"/>
      <c r="AS2473" s="251"/>
      <c r="AT2473" s="251"/>
      <c r="AU2473" s="251"/>
    </row>
    <row r="2474" spans="27:47" ht="12.95" customHeight="1" x14ac:dyDescent="0.2">
      <c r="AA2474" s="251"/>
      <c r="AB2474" s="251"/>
      <c r="AC2474" s="251"/>
      <c r="AD2474" s="251"/>
      <c r="AE2474" s="251"/>
      <c r="AF2474" s="288"/>
      <c r="AG2474" s="289"/>
      <c r="AN2474" s="251"/>
      <c r="AO2474" s="251"/>
      <c r="AP2474" s="251"/>
      <c r="AQ2474" s="251"/>
      <c r="AR2474" s="251"/>
      <c r="AS2474" s="251"/>
      <c r="AT2474" s="251"/>
      <c r="AU2474" s="251"/>
    </row>
    <row r="2475" spans="27:47" ht="12.95" customHeight="1" x14ac:dyDescent="0.2">
      <c r="AA2475" s="251"/>
      <c r="AB2475" s="251"/>
      <c r="AC2475" s="251"/>
      <c r="AD2475" s="251"/>
      <c r="AE2475" s="251"/>
      <c r="AF2475" s="288"/>
      <c r="AG2475" s="289"/>
      <c r="AN2475" s="251"/>
      <c r="AO2475" s="251"/>
      <c r="AP2475" s="251"/>
      <c r="AQ2475" s="251"/>
      <c r="AR2475" s="251"/>
      <c r="AS2475" s="251"/>
      <c r="AT2475" s="251"/>
      <c r="AU2475" s="251"/>
    </row>
    <row r="2476" spans="27:47" ht="12.95" customHeight="1" x14ac:dyDescent="0.2">
      <c r="AA2476" s="251"/>
      <c r="AB2476" s="251"/>
      <c r="AC2476" s="251"/>
      <c r="AD2476" s="251"/>
      <c r="AE2476" s="251"/>
      <c r="AF2476" s="288"/>
      <c r="AG2476" s="289"/>
      <c r="AN2476" s="251"/>
      <c r="AO2476" s="251"/>
      <c r="AP2476" s="251"/>
      <c r="AQ2476" s="251"/>
      <c r="AR2476" s="251"/>
      <c r="AS2476" s="251"/>
      <c r="AT2476" s="251"/>
      <c r="AU2476" s="251"/>
    </row>
    <row r="2477" spans="27:47" ht="12.95" customHeight="1" x14ac:dyDescent="0.2">
      <c r="AA2477" s="251"/>
      <c r="AB2477" s="251"/>
      <c r="AC2477" s="251"/>
      <c r="AD2477" s="251"/>
      <c r="AE2477" s="251"/>
      <c r="AF2477" s="288"/>
      <c r="AG2477" s="289"/>
      <c r="AN2477" s="251"/>
      <c r="AO2477" s="251"/>
      <c r="AP2477" s="251"/>
      <c r="AQ2477" s="251"/>
      <c r="AR2477" s="251"/>
      <c r="AS2477" s="251"/>
      <c r="AT2477" s="251"/>
      <c r="AU2477" s="251"/>
    </row>
    <row r="2478" spans="27:47" ht="12.95" customHeight="1" x14ac:dyDescent="0.2">
      <c r="AA2478" s="251"/>
      <c r="AB2478" s="251"/>
      <c r="AC2478" s="251"/>
      <c r="AD2478" s="251"/>
      <c r="AE2478" s="251"/>
      <c r="AF2478" s="288"/>
      <c r="AG2478" s="289"/>
      <c r="AN2478" s="251"/>
      <c r="AO2478" s="251"/>
      <c r="AP2478" s="251"/>
      <c r="AQ2478" s="251"/>
      <c r="AR2478" s="251"/>
      <c r="AS2478" s="251"/>
      <c r="AT2478" s="251"/>
      <c r="AU2478" s="251"/>
    </row>
    <row r="2479" spans="27:47" ht="12.95" customHeight="1" x14ac:dyDescent="0.2">
      <c r="AA2479" s="251"/>
      <c r="AB2479" s="251"/>
      <c r="AC2479" s="251"/>
      <c r="AD2479" s="251"/>
      <c r="AE2479" s="251"/>
      <c r="AF2479" s="288"/>
      <c r="AG2479" s="289"/>
      <c r="AN2479" s="251"/>
      <c r="AO2479" s="251"/>
      <c r="AP2479" s="251"/>
      <c r="AQ2479" s="251"/>
      <c r="AR2479" s="251"/>
      <c r="AS2479" s="251"/>
      <c r="AT2479" s="251"/>
      <c r="AU2479" s="251"/>
    </row>
    <row r="2480" spans="27:47" ht="12.95" customHeight="1" x14ac:dyDescent="0.2">
      <c r="AA2480" s="251"/>
      <c r="AB2480" s="251"/>
      <c r="AC2480" s="251"/>
      <c r="AD2480" s="251"/>
      <c r="AE2480" s="251"/>
      <c r="AF2480" s="288"/>
      <c r="AG2480" s="289"/>
      <c r="AN2480" s="251"/>
      <c r="AO2480" s="251"/>
      <c r="AP2480" s="251"/>
      <c r="AQ2480" s="251"/>
      <c r="AR2480" s="251"/>
      <c r="AS2480" s="251"/>
      <c r="AT2480" s="251"/>
      <c r="AU2480" s="251"/>
    </row>
    <row r="2481" spans="27:47" ht="12.95" customHeight="1" x14ac:dyDescent="0.2">
      <c r="AA2481" s="251"/>
      <c r="AB2481" s="251"/>
      <c r="AC2481" s="251"/>
      <c r="AD2481" s="251"/>
      <c r="AE2481" s="251"/>
      <c r="AF2481" s="288"/>
      <c r="AG2481" s="289"/>
      <c r="AN2481" s="251"/>
      <c r="AO2481" s="251"/>
      <c r="AP2481" s="251"/>
      <c r="AQ2481" s="251"/>
      <c r="AR2481" s="251"/>
      <c r="AS2481" s="251"/>
      <c r="AT2481" s="251"/>
      <c r="AU2481" s="251"/>
    </row>
    <row r="2482" spans="27:47" ht="12.95" customHeight="1" x14ac:dyDescent="0.2">
      <c r="AA2482" s="251"/>
      <c r="AB2482" s="251"/>
      <c r="AC2482" s="251"/>
      <c r="AD2482" s="251"/>
      <c r="AE2482" s="251"/>
      <c r="AF2482" s="288"/>
      <c r="AG2482" s="289"/>
      <c r="AN2482" s="251"/>
      <c r="AO2482" s="251"/>
      <c r="AP2482" s="251"/>
      <c r="AQ2482" s="251"/>
      <c r="AR2482" s="251"/>
      <c r="AS2482" s="251"/>
      <c r="AT2482" s="251"/>
      <c r="AU2482" s="251"/>
    </row>
    <row r="2483" spans="27:47" ht="12.95" customHeight="1" x14ac:dyDescent="0.2">
      <c r="AA2483" s="251"/>
      <c r="AB2483" s="251"/>
      <c r="AC2483" s="251"/>
      <c r="AD2483" s="251"/>
      <c r="AE2483" s="251"/>
      <c r="AF2483" s="288"/>
      <c r="AG2483" s="289"/>
      <c r="AN2483" s="251"/>
      <c r="AO2483" s="251"/>
      <c r="AP2483" s="251"/>
      <c r="AQ2483" s="251"/>
      <c r="AR2483" s="251"/>
      <c r="AS2483" s="251"/>
      <c r="AT2483" s="251"/>
      <c r="AU2483" s="251"/>
    </row>
    <row r="2484" spans="27:47" ht="12.95" customHeight="1" x14ac:dyDescent="0.2">
      <c r="AA2484" s="251"/>
      <c r="AB2484" s="251"/>
      <c r="AC2484" s="251"/>
      <c r="AD2484" s="251"/>
      <c r="AE2484" s="251"/>
      <c r="AF2484" s="288"/>
      <c r="AG2484" s="289"/>
      <c r="AN2484" s="251"/>
      <c r="AO2484" s="251"/>
      <c r="AP2484" s="251"/>
      <c r="AQ2484" s="251"/>
      <c r="AR2484" s="251"/>
      <c r="AS2484" s="251"/>
      <c r="AT2484" s="251"/>
      <c r="AU2484" s="251"/>
    </row>
    <row r="2485" spans="27:47" ht="12.95" customHeight="1" x14ac:dyDescent="0.2">
      <c r="AA2485" s="251"/>
      <c r="AB2485" s="251"/>
      <c r="AC2485" s="251"/>
      <c r="AD2485" s="251"/>
      <c r="AE2485" s="251"/>
      <c r="AF2485" s="288"/>
      <c r="AG2485" s="289"/>
      <c r="AN2485" s="251"/>
      <c r="AO2485" s="251"/>
      <c r="AP2485" s="251"/>
      <c r="AQ2485" s="251"/>
      <c r="AR2485" s="251"/>
      <c r="AS2485" s="251"/>
      <c r="AT2485" s="251"/>
      <c r="AU2485" s="251"/>
    </row>
    <row r="2486" spans="27:47" ht="12.95" customHeight="1" x14ac:dyDescent="0.2">
      <c r="AA2486" s="251"/>
      <c r="AB2486" s="251"/>
      <c r="AC2486" s="251"/>
      <c r="AD2486" s="251"/>
      <c r="AE2486" s="251"/>
      <c r="AF2486" s="288"/>
      <c r="AG2486" s="289"/>
      <c r="AN2486" s="251"/>
      <c r="AO2486" s="251"/>
      <c r="AP2486" s="251"/>
      <c r="AQ2486" s="251"/>
      <c r="AR2486" s="251"/>
      <c r="AS2486" s="251"/>
      <c r="AT2486" s="251"/>
      <c r="AU2486" s="251"/>
    </row>
    <row r="2487" spans="27:47" ht="12.95" customHeight="1" x14ac:dyDescent="0.2">
      <c r="AA2487" s="251"/>
      <c r="AB2487" s="251"/>
      <c r="AC2487" s="251"/>
      <c r="AD2487" s="251"/>
      <c r="AE2487" s="251"/>
      <c r="AF2487" s="288"/>
      <c r="AG2487" s="289"/>
      <c r="AN2487" s="251"/>
      <c r="AO2487" s="251"/>
      <c r="AP2487" s="251"/>
      <c r="AQ2487" s="251"/>
      <c r="AR2487" s="251"/>
      <c r="AS2487" s="251"/>
      <c r="AT2487" s="251"/>
      <c r="AU2487" s="251"/>
    </row>
    <row r="2488" spans="27:47" ht="12.95" customHeight="1" x14ac:dyDescent="0.2">
      <c r="AA2488" s="251"/>
      <c r="AB2488" s="251"/>
      <c r="AC2488" s="251"/>
      <c r="AD2488" s="251"/>
      <c r="AE2488" s="251"/>
      <c r="AF2488" s="288"/>
      <c r="AG2488" s="289"/>
      <c r="AN2488" s="251"/>
      <c r="AO2488" s="251"/>
      <c r="AP2488" s="251"/>
      <c r="AQ2488" s="251"/>
      <c r="AR2488" s="251"/>
      <c r="AS2488" s="251"/>
      <c r="AT2488" s="251"/>
      <c r="AU2488" s="251"/>
    </row>
    <row r="2489" spans="27:47" ht="12.95" customHeight="1" x14ac:dyDescent="0.2">
      <c r="AA2489" s="251"/>
      <c r="AB2489" s="251"/>
      <c r="AC2489" s="251"/>
      <c r="AD2489" s="251"/>
      <c r="AE2489" s="251"/>
      <c r="AF2489" s="288"/>
      <c r="AG2489" s="289"/>
      <c r="AN2489" s="251"/>
      <c r="AO2489" s="251"/>
      <c r="AP2489" s="251"/>
      <c r="AQ2489" s="251"/>
      <c r="AR2489" s="251"/>
      <c r="AS2489" s="251"/>
      <c r="AT2489" s="251"/>
      <c r="AU2489" s="251"/>
    </row>
    <row r="2490" spans="27:47" ht="12.95" customHeight="1" x14ac:dyDescent="0.2">
      <c r="AA2490" s="251"/>
      <c r="AB2490" s="251"/>
      <c r="AC2490" s="251"/>
      <c r="AD2490" s="251"/>
      <c r="AE2490" s="251"/>
      <c r="AF2490" s="288"/>
      <c r="AG2490" s="289"/>
      <c r="AN2490" s="251"/>
      <c r="AO2490" s="251"/>
      <c r="AP2490" s="251"/>
      <c r="AQ2490" s="251"/>
      <c r="AR2490" s="251"/>
      <c r="AS2490" s="251"/>
      <c r="AT2490" s="251"/>
      <c r="AU2490" s="251"/>
    </row>
    <row r="2491" spans="27:47" ht="12.95" customHeight="1" x14ac:dyDescent="0.2">
      <c r="AA2491" s="251"/>
      <c r="AB2491" s="251"/>
      <c r="AC2491" s="251"/>
      <c r="AD2491" s="251"/>
      <c r="AE2491" s="251"/>
      <c r="AF2491" s="288"/>
      <c r="AG2491" s="289"/>
      <c r="AN2491" s="251"/>
      <c r="AO2491" s="251"/>
      <c r="AP2491" s="251"/>
      <c r="AQ2491" s="251"/>
      <c r="AR2491" s="251"/>
      <c r="AS2491" s="251"/>
      <c r="AT2491" s="251"/>
      <c r="AU2491" s="251"/>
    </row>
    <row r="2492" spans="27:47" ht="12.95" customHeight="1" x14ac:dyDescent="0.2">
      <c r="AA2492" s="251"/>
      <c r="AB2492" s="251"/>
      <c r="AC2492" s="251"/>
      <c r="AD2492" s="251"/>
      <c r="AE2492" s="251"/>
      <c r="AF2492" s="288"/>
      <c r="AG2492" s="289"/>
      <c r="AN2492" s="251"/>
      <c r="AO2492" s="251"/>
      <c r="AP2492" s="251"/>
      <c r="AQ2492" s="251"/>
      <c r="AR2492" s="251"/>
      <c r="AS2492" s="251"/>
      <c r="AT2492" s="251"/>
      <c r="AU2492" s="251"/>
    </row>
    <row r="2493" spans="27:47" ht="12.95" customHeight="1" x14ac:dyDescent="0.2">
      <c r="AA2493" s="251"/>
      <c r="AB2493" s="251"/>
      <c r="AC2493" s="251"/>
      <c r="AD2493" s="251"/>
      <c r="AE2493" s="251"/>
      <c r="AF2493" s="288"/>
      <c r="AG2493" s="289"/>
      <c r="AN2493" s="251"/>
      <c r="AO2493" s="251"/>
      <c r="AP2493" s="251"/>
      <c r="AQ2493" s="251"/>
      <c r="AR2493" s="251"/>
      <c r="AS2493" s="251"/>
      <c r="AT2493" s="251"/>
      <c r="AU2493" s="251"/>
    </row>
    <row r="2494" spans="27:47" ht="12.95" customHeight="1" x14ac:dyDescent="0.2">
      <c r="AA2494" s="251"/>
      <c r="AB2494" s="251"/>
      <c r="AC2494" s="251"/>
      <c r="AD2494" s="251"/>
      <c r="AE2494" s="251"/>
      <c r="AF2494" s="288"/>
      <c r="AG2494" s="289"/>
      <c r="AN2494" s="251"/>
      <c r="AO2494" s="251"/>
      <c r="AP2494" s="251"/>
      <c r="AQ2494" s="251"/>
      <c r="AR2494" s="251"/>
      <c r="AS2494" s="251"/>
      <c r="AT2494" s="251"/>
      <c r="AU2494" s="251"/>
    </row>
    <row r="2495" spans="27:47" ht="12.95" customHeight="1" x14ac:dyDescent="0.2">
      <c r="AA2495" s="251"/>
      <c r="AB2495" s="251"/>
      <c r="AC2495" s="251"/>
      <c r="AD2495" s="251"/>
      <c r="AE2495" s="251"/>
      <c r="AF2495" s="288"/>
      <c r="AG2495" s="289"/>
      <c r="AN2495" s="251"/>
      <c r="AO2495" s="251"/>
      <c r="AP2495" s="251"/>
      <c r="AQ2495" s="251"/>
      <c r="AR2495" s="251"/>
      <c r="AS2495" s="251"/>
      <c r="AT2495" s="251"/>
      <c r="AU2495" s="251"/>
    </row>
    <row r="2496" spans="27:47" ht="12.95" customHeight="1" x14ac:dyDescent="0.2">
      <c r="AA2496" s="251"/>
      <c r="AB2496" s="251"/>
      <c r="AC2496" s="251"/>
      <c r="AD2496" s="251"/>
      <c r="AE2496" s="251"/>
      <c r="AF2496" s="288"/>
      <c r="AG2496" s="289"/>
      <c r="AN2496" s="251"/>
      <c r="AO2496" s="251"/>
      <c r="AP2496" s="251"/>
      <c r="AQ2496" s="251"/>
      <c r="AR2496" s="251"/>
      <c r="AS2496" s="251"/>
      <c r="AT2496" s="251"/>
      <c r="AU2496" s="251"/>
    </row>
    <row r="2497" spans="27:47" ht="12.95" customHeight="1" x14ac:dyDescent="0.2">
      <c r="AA2497" s="251"/>
      <c r="AB2497" s="251"/>
      <c r="AC2497" s="251"/>
      <c r="AD2497" s="251"/>
      <c r="AE2497" s="251"/>
      <c r="AF2497" s="288"/>
      <c r="AG2497" s="289"/>
      <c r="AN2497" s="251"/>
      <c r="AO2497" s="251"/>
      <c r="AP2497" s="251"/>
      <c r="AQ2497" s="251"/>
      <c r="AR2497" s="251"/>
      <c r="AS2497" s="251"/>
      <c r="AT2497" s="251"/>
      <c r="AU2497" s="251"/>
    </row>
    <row r="2498" spans="27:47" ht="12.95" customHeight="1" x14ac:dyDescent="0.2">
      <c r="AA2498" s="251"/>
      <c r="AB2498" s="251"/>
      <c r="AC2498" s="251"/>
      <c r="AD2498" s="251"/>
      <c r="AE2498" s="251"/>
      <c r="AF2498" s="288"/>
      <c r="AG2498" s="289"/>
      <c r="AN2498" s="251"/>
      <c r="AO2498" s="251"/>
      <c r="AP2498" s="251"/>
      <c r="AQ2498" s="251"/>
      <c r="AR2498" s="251"/>
      <c r="AS2498" s="251"/>
      <c r="AT2498" s="251"/>
      <c r="AU2498" s="251"/>
    </row>
    <row r="2499" spans="27:47" ht="12.95" customHeight="1" x14ac:dyDescent="0.2">
      <c r="AA2499" s="251"/>
      <c r="AB2499" s="251"/>
      <c r="AC2499" s="251"/>
      <c r="AD2499" s="251"/>
      <c r="AE2499" s="251"/>
      <c r="AF2499" s="288"/>
      <c r="AG2499" s="289"/>
      <c r="AN2499" s="251"/>
      <c r="AO2499" s="251"/>
      <c r="AP2499" s="251"/>
      <c r="AQ2499" s="251"/>
      <c r="AR2499" s="251"/>
      <c r="AS2499" s="251"/>
      <c r="AT2499" s="251"/>
      <c r="AU2499" s="251"/>
    </row>
    <row r="2500" spans="27:47" ht="12.95" customHeight="1" x14ac:dyDescent="0.2">
      <c r="AA2500" s="251"/>
      <c r="AB2500" s="251"/>
      <c r="AC2500" s="251"/>
      <c r="AD2500" s="251"/>
      <c r="AE2500" s="251"/>
      <c r="AF2500" s="288"/>
      <c r="AG2500" s="289"/>
      <c r="AN2500" s="251"/>
      <c r="AO2500" s="251"/>
      <c r="AP2500" s="251"/>
      <c r="AQ2500" s="251"/>
      <c r="AR2500" s="251"/>
      <c r="AS2500" s="251"/>
      <c r="AT2500" s="251"/>
      <c r="AU2500" s="251"/>
    </row>
    <row r="2501" spans="27:47" ht="12.95" customHeight="1" x14ac:dyDescent="0.2">
      <c r="AA2501" s="251"/>
      <c r="AB2501" s="251"/>
      <c r="AC2501" s="251"/>
      <c r="AD2501" s="251"/>
      <c r="AE2501" s="251"/>
      <c r="AF2501" s="288"/>
      <c r="AG2501" s="289"/>
      <c r="AN2501" s="251"/>
      <c r="AO2501" s="251"/>
      <c r="AP2501" s="251"/>
      <c r="AQ2501" s="251"/>
      <c r="AR2501" s="251"/>
      <c r="AS2501" s="251"/>
      <c r="AT2501" s="251"/>
      <c r="AU2501" s="251"/>
    </row>
    <row r="2502" spans="27:47" ht="12.95" customHeight="1" x14ac:dyDescent="0.2">
      <c r="AA2502" s="251"/>
      <c r="AB2502" s="251"/>
      <c r="AC2502" s="251"/>
      <c r="AD2502" s="251"/>
      <c r="AE2502" s="251"/>
      <c r="AF2502" s="288"/>
      <c r="AG2502" s="289"/>
      <c r="AN2502" s="251"/>
      <c r="AO2502" s="251"/>
      <c r="AP2502" s="251"/>
      <c r="AQ2502" s="251"/>
      <c r="AR2502" s="251"/>
      <c r="AS2502" s="251"/>
      <c r="AT2502" s="251"/>
      <c r="AU2502" s="251"/>
    </row>
    <row r="2503" spans="27:47" ht="12.95" customHeight="1" x14ac:dyDescent="0.2">
      <c r="AA2503" s="251"/>
      <c r="AB2503" s="251"/>
      <c r="AC2503" s="251"/>
      <c r="AD2503" s="251"/>
      <c r="AE2503" s="251"/>
      <c r="AF2503" s="288"/>
      <c r="AG2503" s="289"/>
      <c r="AN2503" s="251"/>
      <c r="AO2503" s="251"/>
      <c r="AP2503" s="251"/>
      <c r="AQ2503" s="251"/>
      <c r="AR2503" s="251"/>
      <c r="AS2503" s="251"/>
      <c r="AT2503" s="251"/>
      <c r="AU2503" s="251"/>
    </row>
    <row r="2504" spans="27:47" ht="12.95" customHeight="1" x14ac:dyDescent="0.2">
      <c r="AA2504" s="251"/>
      <c r="AB2504" s="251"/>
      <c r="AC2504" s="251"/>
      <c r="AD2504" s="251"/>
      <c r="AE2504" s="251"/>
      <c r="AF2504" s="288"/>
      <c r="AG2504" s="289"/>
      <c r="AN2504" s="251"/>
      <c r="AO2504" s="251"/>
      <c r="AP2504" s="251"/>
      <c r="AQ2504" s="251"/>
      <c r="AR2504" s="251"/>
      <c r="AS2504" s="251"/>
      <c r="AT2504" s="251"/>
      <c r="AU2504" s="251"/>
    </row>
    <row r="2505" spans="27:47" ht="12.95" customHeight="1" x14ac:dyDescent="0.2">
      <c r="AA2505" s="251"/>
      <c r="AB2505" s="251"/>
      <c r="AC2505" s="251"/>
      <c r="AD2505" s="251"/>
      <c r="AE2505" s="251"/>
      <c r="AF2505" s="288"/>
      <c r="AG2505" s="289"/>
      <c r="AN2505" s="251"/>
      <c r="AO2505" s="251"/>
      <c r="AP2505" s="251"/>
      <c r="AQ2505" s="251"/>
      <c r="AR2505" s="251"/>
      <c r="AS2505" s="251"/>
      <c r="AT2505" s="251"/>
      <c r="AU2505" s="251"/>
    </row>
    <row r="2506" spans="27:47" ht="12.95" customHeight="1" x14ac:dyDescent="0.2">
      <c r="AA2506" s="251"/>
      <c r="AB2506" s="251"/>
      <c r="AC2506" s="251"/>
      <c r="AD2506" s="251"/>
      <c r="AE2506" s="251"/>
      <c r="AF2506" s="288"/>
      <c r="AG2506" s="289"/>
      <c r="AN2506" s="251"/>
      <c r="AO2506" s="251"/>
      <c r="AP2506" s="251"/>
      <c r="AQ2506" s="251"/>
      <c r="AR2506" s="251"/>
      <c r="AS2506" s="251"/>
      <c r="AT2506" s="251"/>
      <c r="AU2506" s="251"/>
    </row>
    <row r="2507" spans="27:47" ht="12.95" customHeight="1" x14ac:dyDescent="0.2">
      <c r="AA2507" s="251"/>
      <c r="AB2507" s="251"/>
      <c r="AC2507" s="251"/>
      <c r="AD2507" s="251"/>
      <c r="AE2507" s="251"/>
      <c r="AF2507" s="288"/>
      <c r="AG2507" s="289"/>
      <c r="AN2507" s="251"/>
      <c r="AO2507" s="251"/>
      <c r="AP2507" s="251"/>
      <c r="AQ2507" s="251"/>
      <c r="AR2507" s="251"/>
      <c r="AS2507" s="251"/>
      <c r="AT2507" s="251"/>
      <c r="AU2507" s="251"/>
    </row>
    <row r="2508" spans="27:47" ht="12.95" customHeight="1" x14ac:dyDescent="0.2">
      <c r="AA2508" s="251"/>
      <c r="AB2508" s="251"/>
      <c r="AC2508" s="251"/>
      <c r="AD2508" s="251"/>
      <c r="AE2508" s="251"/>
      <c r="AF2508" s="288"/>
      <c r="AG2508" s="289"/>
      <c r="AN2508" s="251"/>
      <c r="AO2508" s="251"/>
      <c r="AP2508" s="251"/>
      <c r="AQ2508" s="251"/>
      <c r="AR2508" s="251"/>
      <c r="AS2508" s="251"/>
      <c r="AT2508" s="251"/>
      <c r="AU2508" s="251"/>
    </row>
    <row r="2509" spans="27:47" ht="12.95" customHeight="1" x14ac:dyDescent="0.2">
      <c r="AA2509" s="251"/>
      <c r="AB2509" s="251"/>
      <c r="AC2509" s="251"/>
      <c r="AD2509" s="251"/>
      <c r="AE2509" s="251"/>
      <c r="AF2509" s="288"/>
      <c r="AG2509" s="289"/>
      <c r="AN2509" s="251"/>
      <c r="AO2509" s="251"/>
      <c r="AP2509" s="251"/>
      <c r="AQ2509" s="251"/>
      <c r="AR2509" s="251"/>
      <c r="AS2509" s="251"/>
      <c r="AT2509" s="251"/>
      <c r="AU2509" s="251"/>
    </row>
    <row r="2510" spans="27:47" ht="12.95" customHeight="1" x14ac:dyDescent="0.2">
      <c r="AA2510" s="251"/>
      <c r="AB2510" s="251"/>
      <c r="AC2510" s="251"/>
      <c r="AD2510" s="251"/>
      <c r="AE2510" s="251"/>
      <c r="AF2510" s="288"/>
      <c r="AG2510" s="289"/>
      <c r="AN2510" s="251"/>
      <c r="AO2510" s="251"/>
      <c r="AP2510" s="251"/>
      <c r="AQ2510" s="251"/>
      <c r="AR2510" s="251"/>
      <c r="AS2510" s="251"/>
      <c r="AT2510" s="251"/>
      <c r="AU2510" s="251"/>
    </row>
    <row r="2511" spans="27:47" ht="12.95" customHeight="1" x14ac:dyDescent="0.2">
      <c r="AA2511" s="251"/>
      <c r="AB2511" s="251"/>
      <c r="AC2511" s="251"/>
      <c r="AD2511" s="251"/>
      <c r="AE2511" s="251"/>
      <c r="AF2511" s="288"/>
      <c r="AG2511" s="289"/>
      <c r="AN2511" s="251"/>
      <c r="AO2511" s="251"/>
      <c r="AP2511" s="251"/>
      <c r="AQ2511" s="251"/>
      <c r="AR2511" s="251"/>
      <c r="AS2511" s="251"/>
      <c r="AT2511" s="251"/>
      <c r="AU2511" s="251"/>
    </row>
    <row r="2512" spans="27:47" ht="12.95" customHeight="1" x14ac:dyDescent="0.2">
      <c r="AA2512" s="251"/>
      <c r="AB2512" s="251"/>
      <c r="AC2512" s="251"/>
      <c r="AD2512" s="251"/>
      <c r="AE2512" s="251"/>
      <c r="AF2512" s="288"/>
      <c r="AG2512" s="289"/>
      <c r="AN2512" s="251"/>
      <c r="AO2512" s="251"/>
      <c r="AP2512" s="251"/>
      <c r="AQ2512" s="251"/>
      <c r="AR2512" s="251"/>
      <c r="AS2512" s="251"/>
      <c r="AT2512" s="251"/>
      <c r="AU2512" s="251"/>
    </row>
    <row r="2513" spans="27:47" ht="12.95" customHeight="1" x14ac:dyDescent="0.2">
      <c r="AA2513" s="251"/>
      <c r="AB2513" s="251"/>
      <c r="AC2513" s="251"/>
      <c r="AD2513" s="251"/>
      <c r="AE2513" s="251"/>
      <c r="AF2513" s="288"/>
      <c r="AG2513" s="289"/>
      <c r="AN2513" s="251"/>
      <c r="AO2513" s="251"/>
      <c r="AP2513" s="251"/>
      <c r="AQ2513" s="251"/>
      <c r="AR2513" s="251"/>
      <c r="AS2513" s="251"/>
      <c r="AT2513" s="251"/>
      <c r="AU2513" s="251"/>
    </row>
    <row r="2514" spans="27:47" ht="12.95" customHeight="1" x14ac:dyDescent="0.2">
      <c r="AA2514" s="251"/>
      <c r="AB2514" s="251"/>
      <c r="AC2514" s="251"/>
      <c r="AD2514" s="251"/>
      <c r="AE2514" s="251"/>
      <c r="AF2514" s="288"/>
      <c r="AG2514" s="289"/>
      <c r="AN2514" s="251"/>
      <c r="AO2514" s="251"/>
      <c r="AP2514" s="251"/>
      <c r="AQ2514" s="251"/>
      <c r="AR2514" s="251"/>
      <c r="AS2514" s="251"/>
      <c r="AT2514" s="251"/>
      <c r="AU2514" s="251"/>
    </row>
    <row r="2515" spans="27:47" ht="12.95" customHeight="1" x14ac:dyDescent="0.2">
      <c r="AA2515" s="251"/>
      <c r="AB2515" s="251"/>
      <c r="AC2515" s="251"/>
      <c r="AD2515" s="251"/>
      <c r="AE2515" s="251"/>
      <c r="AF2515" s="288"/>
      <c r="AG2515" s="289"/>
      <c r="AN2515" s="251"/>
      <c r="AO2515" s="251"/>
      <c r="AP2515" s="251"/>
      <c r="AQ2515" s="251"/>
      <c r="AR2515" s="251"/>
      <c r="AS2515" s="251"/>
      <c r="AT2515" s="251"/>
      <c r="AU2515" s="251"/>
    </row>
    <row r="2516" spans="27:47" ht="12.95" customHeight="1" x14ac:dyDescent="0.2">
      <c r="AA2516" s="251"/>
      <c r="AB2516" s="251"/>
      <c r="AC2516" s="251"/>
      <c r="AD2516" s="251"/>
      <c r="AE2516" s="251"/>
      <c r="AF2516" s="288"/>
      <c r="AG2516" s="289"/>
      <c r="AN2516" s="251"/>
      <c r="AO2516" s="251"/>
      <c r="AP2516" s="251"/>
      <c r="AQ2516" s="251"/>
      <c r="AR2516" s="251"/>
      <c r="AS2516" s="251"/>
      <c r="AT2516" s="251"/>
      <c r="AU2516" s="251"/>
    </row>
    <row r="2517" spans="27:47" ht="12.95" customHeight="1" x14ac:dyDescent="0.2">
      <c r="AA2517" s="251"/>
      <c r="AB2517" s="251"/>
      <c r="AC2517" s="251"/>
      <c r="AD2517" s="251"/>
      <c r="AE2517" s="251"/>
      <c r="AF2517" s="288"/>
      <c r="AG2517" s="289"/>
      <c r="AN2517" s="251"/>
      <c r="AO2517" s="251"/>
      <c r="AP2517" s="251"/>
      <c r="AQ2517" s="251"/>
      <c r="AR2517" s="251"/>
      <c r="AS2517" s="251"/>
      <c r="AT2517" s="251"/>
      <c r="AU2517" s="251"/>
    </row>
    <row r="2518" spans="27:47" ht="12.95" customHeight="1" x14ac:dyDescent="0.2">
      <c r="AA2518" s="251"/>
      <c r="AB2518" s="251"/>
      <c r="AC2518" s="251"/>
      <c r="AD2518" s="251"/>
      <c r="AE2518" s="251"/>
      <c r="AF2518" s="288"/>
      <c r="AG2518" s="289"/>
      <c r="AN2518" s="251"/>
      <c r="AO2518" s="251"/>
      <c r="AP2518" s="251"/>
      <c r="AQ2518" s="251"/>
      <c r="AR2518" s="251"/>
      <c r="AS2518" s="251"/>
      <c r="AT2518" s="251"/>
      <c r="AU2518" s="251"/>
    </row>
    <row r="2519" spans="27:47" ht="12.95" customHeight="1" x14ac:dyDescent="0.2">
      <c r="AA2519" s="251"/>
      <c r="AB2519" s="251"/>
      <c r="AC2519" s="251"/>
      <c r="AD2519" s="251"/>
      <c r="AE2519" s="251"/>
      <c r="AF2519" s="288"/>
      <c r="AG2519" s="289"/>
      <c r="AN2519" s="251"/>
      <c r="AO2519" s="251"/>
      <c r="AP2519" s="251"/>
      <c r="AQ2519" s="251"/>
      <c r="AR2519" s="251"/>
      <c r="AS2519" s="251"/>
      <c r="AT2519" s="251"/>
      <c r="AU2519" s="251"/>
    </row>
    <row r="2520" spans="27:47" ht="12.95" customHeight="1" x14ac:dyDescent="0.2">
      <c r="AA2520" s="251"/>
      <c r="AB2520" s="251"/>
      <c r="AC2520" s="251"/>
      <c r="AD2520" s="251"/>
      <c r="AE2520" s="251"/>
      <c r="AF2520" s="288"/>
      <c r="AG2520" s="289"/>
      <c r="AN2520" s="251"/>
      <c r="AO2520" s="251"/>
      <c r="AP2520" s="251"/>
      <c r="AQ2520" s="251"/>
      <c r="AR2520" s="251"/>
      <c r="AS2520" s="251"/>
      <c r="AT2520" s="251"/>
      <c r="AU2520" s="251"/>
    </row>
    <row r="2521" spans="27:47" ht="12.95" customHeight="1" x14ac:dyDescent="0.2">
      <c r="AA2521" s="251"/>
      <c r="AB2521" s="251"/>
      <c r="AC2521" s="251"/>
      <c r="AD2521" s="251"/>
      <c r="AE2521" s="251"/>
      <c r="AF2521" s="288"/>
      <c r="AG2521" s="289"/>
      <c r="AN2521" s="251"/>
      <c r="AO2521" s="251"/>
      <c r="AP2521" s="251"/>
      <c r="AQ2521" s="251"/>
      <c r="AR2521" s="251"/>
      <c r="AS2521" s="251"/>
      <c r="AT2521" s="251"/>
      <c r="AU2521" s="251"/>
    </row>
    <row r="2522" spans="27:47" ht="12.95" customHeight="1" x14ac:dyDescent="0.2">
      <c r="AA2522" s="251"/>
      <c r="AB2522" s="251"/>
      <c r="AC2522" s="251"/>
      <c r="AD2522" s="251"/>
      <c r="AE2522" s="251"/>
      <c r="AF2522" s="288"/>
      <c r="AG2522" s="289"/>
      <c r="AN2522" s="251"/>
      <c r="AO2522" s="251"/>
      <c r="AP2522" s="251"/>
      <c r="AQ2522" s="251"/>
      <c r="AR2522" s="251"/>
      <c r="AS2522" s="251"/>
      <c r="AT2522" s="251"/>
      <c r="AU2522" s="251"/>
    </row>
    <row r="2523" spans="27:47" ht="12.95" customHeight="1" x14ac:dyDescent="0.2">
      <c r="AA2523" s="251"/>
      <c r="AB2523" s="251"/>
      <c r="AC2523" s="251"/>
      <c r="AD2523" s="251"/>
      <c r="AE2523" s="251"/>
      <c r="AF2523" s="288"/>
      <c r="AG2523" s="289"/>
      <c r="AN2523" s="251"/>
      <c r="AO2523" s="251"/>
      <c r="AP2523" s="251"/>
      <c r="AQ2523" s="251"/>
      <c r="AR2523" s="251"/>
      <c r="AS2523" s="251"/>
      <c r="AT2523" s="251"/>
      <c r="AU2523" s="251"/>
    </row>
    <row r="2524" spans="27:47" ht="12.95" customHeight="1" x14ac:dyDescent="0.2">
      <c r="AA2524" s="251"/>
      <c r="AB2524" s="251"/>
      <c r="AC2524" s="251"/>
      <c r="AD2524" s="251"/>
      <c r="AE2524" s="251"/>
      <c r="AF2524" s="288"/>
      <c r="AG2524" s="289"/>
      <c r="AN2524" s="251"/>
      <c r="AO2524" s="251"/>
      <c r="AP2524" s="251"/>
      <c r="AQ2524" s="251"/>
      <c r="AR2524" s="251"/>
      <c r="AS2524" s="251"/>
      <c r="AT2524" s="251"/>
      <c r="AU2524" s="251"/>
    </row>
    <row r="2525" spans="27:47" ht="12.95" customHeight="1" x14ac:dyDescent="0.2">
      <c r="AA2525" s="251"/>
      <c r="AB2525" s="251"/>
      <c r="AC2525" s="251"/>
      <c r="AD2525" s="251"/>
      <c r="AE2525" s="251"/>
      <c r="AF2525" s="288"/>
      <c r="AG2525" s="289"/>
      <c r="AN2525" s="251"/>
      <c r="AO2525" s="251"/>
      <c r="AP2525" s="251"/>
      <c r="AQ2525" s="251"/>
      <c r="AR2525" s="251"/>
      <c r="AS2525" s="251"/>
      <c r="AT2525" s="251"/>
      <c r="AU2525" s="251"/>
    </row>
    <row r="2526" spans="27:47" ht="12.95" customHeight="1" x14ac:dyDescent="0.2">
      <c r="AA2526" s="251"/>
      <c r="AB2526" s="251"/>
      <c r="AC2526" s="251"/>
      <c r="AD2526" s="251"/>
      <c r="AE2526" s="251"/>
      <c r="AF2526" s="288"/>
      <c r="AG2526" s="289"/>
      <c r="AN2526" s="251"/>
      <c r="AO2526" s="251"/>
      <c r="AP2526" s="251"/>
      <c r="AQ2526" s="251"/>
      <c r="AR2526" s="251"/>
      <c r="AS2526" s="251"/>
      <c r="AT2526" s="251"/>
      <c r="AU2526" s="251"/>
    </row>
    <row r="2527" spans="27:47" ht="12.95" customHeight="1" x14ac:dyDescent="0.2">
      <c r="AA2527" s="251"/>
      <c r="AB2527" s="251"/>
      <c r="AC2527" s="251"/>
      <c r="AD2527" s="251"/>
      <c r="AE2527" s="251"/>
      <c r="AF2527" s="288"/>
      <c r="AG2527" s="289"/>
      <c r="AN2527" s="251"/>
      <c r="AO2527" s="251"/>
      <c r="AP2527" s="251"/>
      <c r="AQ2527" s="251"/>
      <c r="AR2527" s="251"/>
      <c r="AS2527" s="251"/>
      <c r="AT2527" s="251"/>
      <c r="AU2527" s="251"/>
    </row>
    <row r="2528" spans="27:47" ht="12.95" customHeight="1" x14ac:dyDescent="0.2">
      <c r="AA2528" s="251"/>
      <c r="AB2528" s="251"/>
      <c r="AC2528" s="251"/>
      <c r="AD2528" s="251"/>
      <c r="AE2528" s="251"/>
      <c r="AF2528" s="288"/>
      <c r="AG2528" s="289"/>
      <c r="AN2528" s="251"/>
      <c r="AO2528" s="251"/>
      <c r="AP2528" s="251"/>
      <c r="AQ2528" s="251"/>
      <c r="AR2528" s="251"/>
      <c r="AS2528" s="251"/>
      <c r="AT2528" s="251"/>
      <c r="AU2528" s="251"/>
    </row>
    <row r="2529" spans="27:47" ht="12.95" customHeight="1" x14ac:dyDescent="0.2">
      <c r="AA2529" s="251"/>
      <c r="AB2529" s="251"/>
      <c r="AC2529" s="251"/>
      <c r="AD2529" s="251"/>
      <c r="AE2529" s="251"/>
      <c r="AF2529" s="288"/>
      <c r="AG2529" s="289"/>
      <c r="AN2529" s="251"/>
      <c r="AO2529" s="251"/>
      <c r="AP2529" s="251"/>
      <c r="AQ2529" s="251"/>
      <c r="AR2529" s="251"/>
      <c r="AS2529" s="251"/>
      <c r="AT2529" s="251"/>
      <c r="AU2529" s="251"/>
    </row>
    <row r="2530" spans="27:47" ht="12.95" customHeight="1" x14ac:dyDescent="0.2">
      <c r="AA2530" s="251"/>
      <c r="AB2530" s="251"/>
      <c r="AC2530" s="251"/>
      <c r="AD2530" s="251"/>
      <c r="AE2530" s="251"/>
      <c r="AF2530" s="288"/>
      <c r="AG2530" s="289"/>
      <c r="AN2530" s="251"/>
      <c r="AO2530" s="251"/>
      <c r="AP2530" s="251"/>
      <c r="AQ2530" s="251"/>
      <c r="AR2530" s="251"/>
      <c r="AS2530" s="251"/>
      <c r="AT2530" s="251"/>
      <c r="AU2530" s="251"/>
    </row>
    <row r="2531" spans="27:47" ht="12.95" customHeight="1" x14ac:dyDescent="0.2">
      <c r="AA2531" s="251"/>
      <c r="AB2531" s="251"/>
      <c r="AC2531" s="251"/>
      <c r="AD2531" s="251"/>
      <c r="AE2531" s="251"/>
      <c r="AF2531" s="288"/>
      <c r="AG2531" s="289"/>
      <c r="AN2531" s="251"/>
      <c r="AO2531" s="251"/>
      <c r="AP2531" s="251"/>
      <c r="AQ2531" s="251"/>
      <c r="AR2531" s="251"/>
      <c r="AS2531" s="251"/>
      <c r="AT2531" s="251"/>
      <c r="AU2531" s="251"/>
    </row>
    <row r="2532" spans="27:47" ht="12.95" customHeight="1" x14ac:dyDescent="0.2">
      <c r="AA2532" s="251"/>
      <c r="AB2532" s="251"/>
      <c r="AC2532" s="251"/>
      <c r="AD2532" s="251"/>
      <c r="AE2532" s="251"/>
      <c r="AF2532" s="288"/>
      <c r="AG2532" s="289"/>
      <c r="AN2532" s="251"/>
      <c r="AO2532" s="251"/>
      <c r="AP2532" s="251"/>
      <c r="AQ2532" s="251"/>
      <c r="AR2532" s="251"/>
      <c r="AS2532" s="251"/>
      <c r="AT2532" s="251"/>
      <c r="AU2532" s="251"/>
    </row>
    <row r="2533" spans="27:47" ht="12.95" customHeight="1" x14ac:dyDescent="0.2">
      <c r="AA2533" s="251"/>
      <c r="AB2533" s="251"/>
      <c r="AC2533" s="251"/>
      <c r="AD2533" s="251"/>
      <c r="AE2533" s="251"/>
      <c r="AF2533" s="288"/>
      <c r="AG2533" s="289"/>
      <c r="AN2533" s="251"/>
      <c r="AO2533" s="251"/>
      <c r="AP2533" s="251"/>
      <c r="AQ2533" s="251"/>
      <c r="AR2533" s="251"/>
      <c r="AS2533" s="251"/>
      <c r="AT2533" s="251"/>
      <c r="AU2533" s="251"/>
    </row>
    <row r="2534" spans="27:47" ht="12.95" customHeight="1" x14ac:dyDescent="0.2">
      <c r="AA2534" s="251"/>
      <c r="AB2534" s="251"/>
      <c r="AC2534" s="251"/>
      <c r="AD2534" s="251"/>
      <c r="AE2534" s="251"/>
      <c r="AF2534" s="288"/>
      <c r="AG2534" s="289"/>
      <c r="AN2534" s="251"/>
      <c r="AO2534" s="251"/>
      <c r="AP2534" s="251"/>
      <c r="AQ2534" s="251"/>
      <c r="AR2534" s="251"/>
      <c r="AS2534" s="251"/>
      <c r="AT2534" s="251"/>
      <c r="AU2534" s="251"/>
    </row>
    <row r="2535" spans="27:47" ht="12.95" customHeight="1" x14ac:dyDescent="0.2">
      <c r="AA2535" s="251"/>
      <c r="AB2535" s="251"/>
      <c r="AC2535" s="251"/>
      <c r="AD2535" s="251"/>
      <c r="AE2535" s="251"/>
      <c r="AF2535" s="288"/>
      <c r="AG2535" s="289"/>
      <c r="AN2535" s="251"/>
      <c r="AO2535" s="251"/>
      <c r="AP2535" s="251"/>
      <c r="AQ2535" s="251"/>
      <c r="AR2535" s="251"/>
      <c r="AS2535" s="251"/>
      <c r="AT2535" s="251"/>
      <c r="AU2535" s="251"/>
    </row>
    <row r="2536" spans="27:47" ht="12.95" customHeight="1" x14ac:dyDescent="0.2">
      <c r="AA2536" s="251"/>
      <c r="AB2536" s="251"/>
      <c r="AC2536" s="251"/>
      <c r="AD2536" s="251"/>
      <c r="AE2536" s="251"/>
      <c r="AF2536" s="288"/>
      <c r="AG2536" s="289"/>
      <c r="AN2536" s="251"/>
      <c r="AO2536" s="251"/>
      <c r="AP2536" s="251"/>
      <c r="AQ2536" s="251"/>
      <c r="AR2536" s="251"/>
      <c r="AS2536" s="251"/>
      <c r="AT2536" s="251"/>
      <c r="AU2536" s="251"/>
    </row>
    <row r="2537" spans="27:47" ht="12.95" customHeight="1" x14ac:dyDescent="0.2">
      <c r="AA2537" s="251"/>
      <c r="AB2537" s="251"/>
      <c r="AC2537" s="251"/>
      <c r="AD2537" s="251"/>
      <c r="AE2537" s="251"/>
      <c r="AF2537" s="288"/>
      <c r="AG2537" s="289"/>
      <c r="AN2537" s="251"/>
      <c r="AO2537" s="251"/>
      <c r="AP2537" s="251"/>
      <c r="AQ2537" s="251"/>
      <c r="AR2537" s="251"/>
      <c r="AS2537" s="251"/>
      <c r="AT2537" s="251"/>
      <c r="AU2537" s="251"/>
    </row>
    <row r="2538" spans="27:47" ht="12.95" customHeight="1" x14ac:dyDescent="0.2">
      <c r="AA2538" s="251"/>
      <c r="AB2538" s="251"/>
      <c r="AC2538" s="251"/>
      <c r="AD2538" s="251"/>
      <c r="AE2538" s="251"/>
      <c r="AF2538" s="288"/>
      <c r="AG2538" s="289"/>
      <c r="AN2538" s="251"/>
      <c r="AO2538" s="251"/>
      <c r="AP2538" s="251"/>
      <c r="AQ2538" s="251"/>
      <c r="AR2538" s="251"/>
      <c r="AS2538" s="251"/>
      <c r="AT2538" s="251"/>
      <c r="AU2538" s="251"/>
    </row>
    <row r="2539" spans="27:47" ht="12.95" customHeight="1" x14ac:dyDescent="0.2">
      <c r="AA2539" s="251"/>
      <c r="AB2539" s="251"/>
      <c r="AC2539" s="251"/>
      <c r="AD2539" s="251"/>
      <c r="AE2539" s="251"/>
      <c r="AF2539" s="288"/>
      <c r="AG2539" s="289"/>
      <c r="AN2539" s="251"/>
      <c r="AO2539" s="251"/>
      <c r="AP2539" s="251"/>
      <c r="AQ2539" s="251"/>
      <c r="AR2539" s="251"/>
      <c r="AS2539" s="251"/>
      <c r="AT2539" s="251"/>
      <c r="AU2539" s="251"/>
    </row>
  </sheetData>
  <protectedRanges>
    <protectedRange sqref="A156:D156" name="Range1"/>
  </protectedRanges>
  <sortState xmlns:xlrd2="http://schemas.microsoft.com/office/spreadsheetml/2017/richdata2" ref="A21:AU166">
    <sortCondition ref="C21:C166"/>
  </sortState>
  <phoneticPr fontId="7" type="noConversion"/>
  <hyperlinks>
    <hyperlink ref="A64" r:id="rId1" display="http://www.bav-astro.de/sfs/BAVM_link.php?BAVMnr=80" xr:uid="{00000000-0004-0000-0000-000000000000}"/>
    <hyperlink ref="A65" r:id="rId2" display="http://www.bav-astro.de/sfs/BAVM_link.php?BAVMnr=80" xr:uid="{00000000-0004-0000-0000-000001000000}"/>
    <hyperlink ref="A75" r:id="rId3" display="http://www.konkoly.hu/cgi-bin/IBVS?5371" xr:uid="{00000000-0004-0000-0000-000002000000}"/>
    <hyperlink ref="A87" r:id="rId4" display="http://vsolj.cetus-net.org/no43.pdf" xr:uid="{00000000-0004-0000-0000-000003000000}"/>
    <hyperlink ref="A104" r:id="rId5" display="http://www.konkoly.hu/cgi-bin/IBVS?5741" xr:uid="{00000000-0004-0000-0000-000004000000}"/>
    <hyperlink ref="A121" r:id="rId6" display="http://www.bav-astro.de/sfs/BAVM_link.php?BAVMnr=203" xr:uid="{00000000-0004-0000-0000-000005000000}"/>
    <hyperlink ref="A126" r:id="rId7" display="http://www.bav-astro.de/sfs/BAVM_link.php?BAVMnr=212" xr:uid="{00000000-0004-0000-0000-000006000000}"/>
    <hyperlink ref="A127" r:id="rId8" display="http://www.bav-astro.de/sfs/BAVM_link.php?BAVMnr=212" xr:uid="{00000000-0004-0000-0000-000007000000}"/>
    <hyperlink ref="A128" r:id="rId9" display="http://www.bav-astro.de/sfs/BAVM_link.php?BAVMnr=212" xr:uid="{00000000-0004-0000-0000-000008000000}"/>
    <hyperlink ref="A129" r:id="rId10" display="http://www.bav-astro.de/sfs/BAVM_link.php?BAVMnr=212" xr:uid="{00000000-0004-0000-0000-000009000000}"/>
    <hyperlink ref="A130" r:id="rId11" display="http://www.bav-astro.de/sfs/BAVM_link.php?BAVMnr=215" xr:uid="{00000000-0004-0000-0000-00000A000000}"/>
    <hyperlink ref="A136" r:id="rId12" display="http://www.bav-astro.de/sfs/BAVM_link.php?BAVMnr=225" xr:uid="{00000000-0004-0000-0000-00000B000000}"/>
    <hyperlink ref="H1103" r:id="rId13" display="http://vsolj.cetus-net.org/bulletin.html" xr:uid="{00000000-0004-0000-0000-00000C000000}"/>
    <hyperlink ref="H64736" r:id="rId14" display="http://vsolj.cetus-net.org/bulletin.html" xr:uid="{00000000-0004-0000-0000-00000D000000}"/>
    <hyperlink ref="H64729" r:id="rId15" display="https://www.aavso.org/ejaavso" xr:uid="{00000000-0004-0000-0000-00000E000000}"/>
    <hyperlink ref="AP880" r:id="rId16" display="http://cdsbib.u-strasbg.fr/cgi-bin/cdsbib?1990RMxAA..21..381G" xr:uid="{00000000-0004-0000-0000-00000F000000}"/>
    <hyperlink ref="AP884" r:id="rId17" display="http://cdsbib.u-strasbg.fr/cgi-bin/cdsbib?1990RMxAA..21..381G" xr:uid="{00000000-0004-0000-0000-000010000000}"/>
    <hyperlink ref="AP883" r:id="rId18" display="http://cdsbib.u-strasbg.fr/cgi-bin/cdsbib?1990RMxAA..21..381G" xr:uid="{00000000-0004-0000-0000-000011000000}"/>
    <hyperlink ref="AP864" r:id="rId19" display="http://cdsbib.u-strasbg.fr/cgi-bin/cdsbib?1990RMxAA..21..381G" xr:uid="{00000000-0004-0000-0000-000012000000}"/>
    <hyperlink ref="I64736" r:id="rId20" display="http://vsolj.cetus-net.org/bulletin.html" xr:uid="{00000000-0004-0000-0000-000013000000}"/>
    <hyperlink ref="AQ1020" r:id="rId21" display="http://cdsbib.u-strasbg.fr/cgi-bin/cdsbib?1990RMxAA..21..381G" xr:uid="{00000000-0004-0000-0000-000014000000}"/>
    <hyperlink ref="AQ55786" r:id="rId22" display="http://cdsbib.u-strasbg.fr/cgi-bin/cdsbib?1990RMxAA..21..381G" xr:uid="{00000000-0004-0000-0000-000015000000}"/>
    <hyperlink ref="AQ1021" r:id="rId23" display="http://cdsbib.u-strasbg.fr/cgi-bin/cdsbib?1990RMxAA..21..381G" xr:uid="{00000000-0004-0000-0000-000016000000}"/>
    <hyperlink ref="H64733" r:id="rId24" display="https://www.aavso.org/ejaavso" xr:uid="{00000000-0004-0000-0000-000017000000}"/>
    <hyperlink ref="H1906" r:id="rId25" display="http://vsolj.cetus-net.org/bulletin.html" xr:uid="{00000000-0004-0000-0000-000018000000}"/>
    <hyperlink ref="AP3150" r:id="rId26" display="http://cdsbib.u-strasbg.fr/cgi-bin/cdsbib?1990RMxAA..21..381G" xr:uid="{00000000-0004-0000-0000-000019000000}"/>
    <hyperlink ref="AP3153" r:id="rId27" display="http://cdsbib.u-strasbg.fr/cgi-bin/cdsbib?1990RMxAA..21..381G" xr:uid="{00000000-0004-0000-0000-00001A000000}"/>
    <hyperlink ref="AP3151" r:id="rId28" display="http://cdsbib.u-strasbg.fr/cgi-bin/cdsbib?1990RMxAA..21..381G" xr:uid="{00000000-0004-0000-0000-00001B000000}"/>
    <hyperlink ref="AP3135" r:id="rId29" display="http://cdsbib.u-strasbg.fr/cgi-bin/cdsbib?1990RMxAA..21..381G" xr:uid="{00000000-0004-0000-0000-00001C000000}"/>
    <hyperlink ref="I1906" r:id="rId30" display="http://vsolj.cetus-net.org/bulletin.html" xr:uid="{00000000-0004-0000-0000-00001D000000}"/>
    <hyperlink ref="AQ3364" r:id="rId31" display="http://cdsbib.u-strasbg.fr/cgi-bin/cdsbib?1990RMxAA..21..381G" xr:uid="{00000000-0004-0000-0000-00001E000000}"/>
    <hyperlink ref="AQ68" r:id="rId32" display="http://cdsbib.u-strasbg.fr/cgi-bin/cdsbib?1990RMxAA..21..381G" xr:uid="{00000000-0004-0000-0000-00001F000000}"/>
    <hyperlink ref="AQ3368" r:id="rId33" display="http://cdsbib.u-strasbg.fr/cgi-bin/cdsbib?1990RMxAA..21..381G" xr:uid="{00000000-0004-0000-0000-000020000000}"/>
  </hyperlinks>
  <pageMargins left="0.75" right="0.75" top="1" bottom="1" header="0.5" footer="0.5"/>
  <pageSetup orientation="portrait" horizontalDpi="300" verticalDpi="300" r:id="rId34"/>
  <headerFooter alignWithMargins="0"/>
  <drawing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08B1-5825-4075-A3E6-1F1E2FA3BAB7}">
  <dimension ref="A1"/>
  <sheetViews>
    <sheetView workbookViewId="0">
      <selection activeCell="D42" sqref="D41:D42"/>
    </sheetView>
  </sheetViews>
  <sheetFormatPr defaultRowHeight="12.75" x14ac:dyDescent="0.2"/>
  <cols>
    <col min="1" max="16384" width="9.140625" style="17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AJ2467"/>
  <sheetViews>
    <sheetView workbookViewId="0">
      <pane xSplit="13" ySplit="21" topLeftCell="N163" activePane="bottomRight" state="frozen"/>
      <selection pane="topRight" activeCell="N1" sqref="N1"/>
      <selection pane="bottomLeft" activeCell="A22" sqref="A22"/>
      <selection pane="bottomRight" activeCell="F179" sqref="F179"/>
    </sheetView>
  </sheetViews>
  <sheetFormatPr defaultRowHeight="12.95" customHeight="1" x14ac:dyDescent="0.2"/>
  <cols>
    <col min="1" max="1" width="18.140625" style="168" customWidth="1"/>
    <col min="2" max="2" width="4.7109375" style="168" customWidth="1"/>
    <col min="3" max="3" width="14.42578125" style="168" customWidth="1"/>
    <col min="4" max="4" width="10.42578125" style="168" customWidth="1"/>
    <col min="5" max="5" width="14.28515625" style="168" customWidth="1"/>
    <col min="6" max="6" width="16.42578125" style="168" customWidth="1"/>
    <col min="7" max="7" width="13" style="168" customWidth="1"/>
    <col min="8" max="15" width="8.42578125" style="168" customWidth="1"/>
    <col min="16" max="16" width="10.28515625" style="168" customWidth="1"/>
    <col min="17" max="17" width="11" style="168" customWidth="1"/>
    <col min="18" max="18" width="9.140625" style="168"/>
    <col min="19" max="19" width="9.140625" style="172"/>
    <col min="20" max="20" width="12.42578125" style="168" bestFit="1" customWidth="1"/>
    <col min="21" max="22" width="9.140625" style="168"/>
    <col min="23" max="23" width="13.140625" style="168" bestFit="1" customWidth="1"/>
    <col min="24" max="16384" width="9.140625" style="168"/>
  </cols>
  <sheetData>
    <row r="1" spans="1:23" s="3" customFormat="1" ht="21" thickBot="1" x14ac:dyDescent="0.35">
      <c r="A1" s="149" t="s">
        <v>570</v>
      </c>
      <c r="B1" s="2"/>
      <c r="H1" s="9"/>
      <c r="S1" s="29"/>
      <c r="V1" s="156" t="s">
        <v>66</v>
      </c>
      <c r="W1" s="156" t="s">
        <v>142</v>
      </c>
    </row>
    <row r="2" spans="1:23" ht="12.95" customHeight="1" x14ac:dyDescent="0.2">
      <c r="A2" s="67" t="s">
        <v>75</v>
      </c>
      <c r="B2" s="39" t="s">
        <v>84</v>
      </c>
      <c r="F2" s="168" t="s">
        <v>147</v>
      </c>
      <c r="G2" s="169">
        <f t="shared" ref="G2:G7" si="0">+H2*I2</f>
        <v>-3.5000000000000003E-2</v>
      </c>
      <c r="H2" s="170">
        <v>-3.5</v>
      </c>
      <c r="I2" s="171">
        <v>0.01</v>
      </c>
      <c r="V2" s="173">
        <v>-70000</v>
      </c>
      <c r="W2" s="174">
        <f t="shared" ref="W2:W27" si="1">G$2+G$3*V2+G$4*V2^2+G$5*SIN(RADIANS(G$6*V2+G$7))</f>
        <v>7.3898837802173462E-2</v>
      </c>
    </row>
    <row r="3" spans="1:23" ht="12.95" customHeight="1" thickBot="1" x14ac:dyDescent="0.25">
      <c r="A3" s="175" t="s">
        <v>577</v>
      </c>
      <c r="B3" s="39"/>
      <c r="C3" s="176"/>
      <c r="D3" s="177"/>
      <c r="F3" s="168" t="s">
        <v>146</v>
      </c>
      <c r="G3" s="169">
        <f t="shared" si="0"/>
        <v>-6.0866635119868853E-7</v>
      </c>
      <c r="H3" s="178">
        <v>-0.6086663511986885</v>
      </c>
      <c r="I3" s="171">
        <v>9.9999999999999995E-7</v>
      </c>
      <c r="V3" s="168">
        <v>-65000</v>
      </c>
      <c r="W3" s="174">
        <f t="shared" si="1"/>
        <v>4.993904420492571E-2</v>
      </c>
    </row>
    <row r="4" spans="1:23" ht="12.95" customHeight="1" thickBot="1" x14ac:dyDescent="0.25">
      <c r="A4" s="179" t="s">
        <v>76</v>
      </c>
      <c r="B4" s="180"/>
      <c r="C4" s="181">
        <v>44498.366000000002</v>
      </c>
      <c r="D4" s="182">
        <v>0.34000460999999998</v>
      </c>
      <c r="E4" s="171"/>
      <c r="F4" s="168" t="s">
        <v>139</v>
      </c>
      <c r="G4" s="169">
        <f t="shared" si="0"/>
        <v>1.4411435923183511E-11</v>
      </c>
      <c r="H4" s="178">
        <v>14.411435923183511</v>
      </c>
      <c r="I4" s="183">
        <v>9.9999999999999998E-13</v>
      </c>
      <c r="V4" s="173">
        <v>-60000</v>
      </c>
      <c r="W4" s="174">
        <f t="shared" si="1"/>
        <v>2.8423500465661895E-2</v>
      </c>
    </row>
    <row r="5" spans="1:23" ht="12.95" customHeight="1" x14ac:dyDescent="0.2">
      <c r="A5" s="67"/>
      <c r="B5" s="39"/>
      <c r="D5" s="173"/>
      <c r="F5" s="168" t="s">
        <v>140</v>
      </c>
      <c r="G5" s="184">
        <f t="shared" si="0"/>
        <v>3.5040487346783118E-2</v>
      </c>
      <c r="H5" s="178">
        <v>35.040487346783117</v>
      </c>
      <c r="I5" s="183">
        <v>1E-3</v>
      </c>
      <c r="V5" s="168">
        <v>-55000</v>
      </c>
      <c r="W5" s="174">
        <f t="shared" si="1"/>
        <v>1.0403915481853467E-2</v>
      </c>
    </row>
    <row r="6" spans="1:23" ht="12.95" customHeight="1" x14ac:dyDescent="0.2">
      <c r="A6" s="179" t="s">
        <v>77</v>
      </c>
      <c r="B6" s="39"/>
      <c r="F6" s="168" t="s">
        <v>436</v>
      </c>
      <c r="G6" s="184">
        <f t="shared" si="0"/>
        <v>3.8376918642161165E-3</v>
      </c>
      <c r="H6" s="178">
        <v>3.8376918642161164</v>
      </c>
      <c r="I6" s="171">
        <v>1E-3</v>
      </c>
      <c r="V6" s="173">
        <v>-50000</v>
      </c>
      <c r="W6" s="174">
        <f t="shared" si="1"/>
        <v>-3.3763884584771808E-3</v>
      </c>
    </row>
    <row r="7" spans="1:23" ht="12.95" customHeight="1" thickBot="1" x14ac:dyDescent="0.25">
      <c r="A7" s="67" t="s">
        <v>58</v>
      </c>
      <c r="B7" s="39"/>
      <c r="C7" s="168">
        <v>49999.300300000003</v>
      </c>
      <c r="D7" s="185" t="s">
        <v>137</v>
      </c>
      <c r="F7" s="168" t="s">
        <v>141</v>
      </c>
      <c r="G7" s="184">
        <f t="shared" si="0"/>
        <v>95.726545022036902</v>
      </c>
      <c r="H7" s="186">
        <v>0.95726545022036902</v>
      </c>
      <c r="I7" s="171">
        <v>100</v>
      </c>
      <c r="V7" s="168">
        <v>-45000</v>
      </c>
      <c r="W7" s="174">
        <f t="shared" si="1"/>
        <v>-1.2565069795520304E-2</v>
      </c>
    </row>
    <row r="8" spans="1:23" ht="12.95" customHeight="1" x14ac:dyDescent="0.2">
      <c r="A8" s="67" t="s">
        <v>71</v>
      </c>
      <c r="B8" s="39"/>
      <c r="C8" s="168">
        <v>0.29063148</v>
      </c>
      <c r="D8" s="185" t="s">
        <v>137</v>
      </c>
      <c r="E8" s="187"/>
      <c r="H8" s="173">
        <f>SUM(T21:T130)</f>
        <v>1.1027042725663832E-3</v>
      </c>
      <c r="V8" s="173">
        <v>-40000</v>
      </c>
      <c r="W8" s="174">
        <f t="shared" si="1"/>
        <v>-1.7239918065029895E-2</v>
      </c>
    </row>
    <row r="9" spans="1:23" ht="12.95" customHeight="1" x14ac:dyDescent="0.2">
      <c r="A9" s="188" t="s">
        <v>151</v>
      </c>
      <c r="B9" s="189">
        <v>145</v>
      </c>
      <c r="C9" s="188" t="str">
        <f>"F"&amp;B9</f>
        <v>F145</v>
      </c>
      <c r="D9" s="188" t="str">
        <f>"G"&amp;B9</f>
        <v>G145</v>
      </c>
      <c r="V9" s="168">
        <v>-35000</v>
      </c>
      <c r="W9" s="174">
        <f t="shared" si="1"/>
        <v>-1.790021032842376E-2</v>
      </c>
    </row>
    <row r="10" spans="1:23" ht="12.95" customHeight="1" thickBot="1" x14ac:dyDescent="0.25">
      <c r="A10" s="67"/>
      <c r="B10" s="39"/>
      <c r="C10" s="190" t="s">
        <v>111</v>
      </c>
      <c r="D10" s="191" t="s">
        <v>138</v>
      </c>
      <c r="E10" s="191" t="s">
        <v>148</v>
      </c>
      <c r="F10" s="168" t="s">
        <v>437</v>
      </c>
      <c r="G10" s="168">
        <f>360/G6</f>
        <v>93806.384862931998</v>
      </c>
      <c r="H10" s="168" t="s">
        <v>438</v>
      </c>
      <c r="V10" s="173">
        <v>-30000</v>
      </c>
      <c r="W10" s="174">
        <f t="shared" si="1"/>
        <v>-1.5411234094306092E-2</v>
      </c>
    </row>
    <row r="11" spans="1:23" ht="12.95" customHeight="1" x14ac:dyDescent="0.2">
      <c r="A11" s="67" t="s">
        <v>78</v>
      </c>
      <c r="B11" s="39"/>
      <c r="C11" s="192">
        <f ca="1">INTERCEPT(INDIRECT($D$9):G978,INDIRECT($C$9):F978)</f>
        <v>-0.28649332008006273</v>
      </c>
      <c r="D11" s="193">
        <f>G2</f>
        <v>-3.5000000000000003E-2</v>
      </c>
      <c r="E11" s="67">
        <f>G5</f>
        <v>3.5040487346783118E-2</v>
      </c>
      <c r="F11" s="173"/>
      <c r="G11" s="173">
        <f>G10*C8</f>
        <v>27263.088466163525</v>
      </c>
      <c r="H11" s="173" t="s">
        <v>439</v>
      </c>
      <c r="I11" s="173"/>
      <c r="J11" s="173"/>
      <c r="V11" s="168">
        <v>-25000</v>
      </c>
      <c r="W11" s="174">
        <f t="shared" si="1"/>
        <v>-1.0908141056742286E-2</v>
      </c>
    </row>
    <row r="12" spans="1:23" ht="12.95" customHeight="1" x14ac:dyDescent="0.2">
      <c r="A12" s="67" t="s">
        <v>79</v>
      </c>
      <c r="C12" s="192">
        <f ca="1">SLOPE(INDIRECT($D$9):G978,INDIRECT($C$9):F978)</f>
        <v>9.7616839797458799E-6</v>
      </c>
      <c r="D12" s="193">
        <f>G3</f>
        <v>-6.0866635119868853E-7</v>
      </c>
      <c r="E12" s="39">
        <f>SLOPE(G57:G978,F57:F978)</f>
        <v>6.859649977199932E-7</v>
      </c>
      <c r="G12" s="194">
        <f>G11/365.23</f>
        <v>74.646355628408187</v>
      </c>
      <c r="H12" s="168" t="s">
        <v>440</v>
      </c>
      <c r="V12" s="173">
        <v>-20000</v>
      </c>
      <c r="W12" s="174">
        <f t="shared" si="1"/>
        <v>-5.6698149244023069E-3</v>
      </c>
    </row>
    <row r="13" spans="1:23" ht="12.95" customHeight="1" x14ac:dyDescent="0.2">
      <c r="A13" s="67" t="s">
        <v>80</v>
      </c>
      <c r="C13" s="39"/>
      <c r="D13" s="193">
        <f>G4</f>
        <v>1.4411435923183511E-11</v>
      </c>
      <c r="F13" s="194" t="s">
        <v>568</v>
      </c>
      <c r="V13" s="168">
        <v>-15000</v>
      </c>
      <c r="W13" s="174">
        <f t="shared" si="1"/>
        <v>-9.7676849344446176E-4</v>
      </c>
    </row>
    <row r="14" spans="1:23" ht="12.95" customHeight="1" x14ac:dyDescent="0.2">
      <c r="A14" s="67" t="s">
        <v>81</v>
      </c>
      <c r="E14" s="177"/>
      <c r="F14" s="177" t="s">
        <v>441</v>
      </c>
      <c r="G14" s="193">
        <f>2*G4*365.24/C8</f>
        <v>3.6222042131042004E-8</v>
      </c>
      <c r="H14" s="168" t="s">
        <v>442</v>
      </c>
      <c r="V14" s="173">
        <v>-10000</v>
      </c>
      <c r="W14" s="174">
        <f t="shared" si="1"/>
        <v>2.0311402953563477E-3</v>
      </c>
    </row>
    <row r="15" spans="1:23" ht="12.95" customHeight="1" x14ac:dyDescent="0.2">
      <c r="A15" s="179" t="s">
        <v>82</v>
      </c>
      <c r="C15" s="195">
        <f ca="1">(C7+C11)+(C8+C12)*INT(MAX(F21:F3543))</f>
        <v>60170.585341894155</v>
      </c>
      <c r="D15" s="195">
        <f>+C7+INT(MAX(F21:F1598))*C8+D11+D12*INT(MAX(F21:F4033))+D13*INT(MAX(F21:F4060)^2)</f>
        <v>60170.491555046443</v>
      </c>
      <c r="E15" s="333" t="s">
        <v>1</v>
      </c>
      <c r="F15" s="325">
        <v>1</v>
      </c>
      <c r="G15" s="171"/>
      <c r="V15" s="168">
        <v>-5000</v>
      </c>
      <c r="W15" s="174">
        <f t="shared" si="1"/>
        <v>2.4813634611992388E-3</v>
      </c>
    </row>
    <row r="16" spans="1:23" ht="12.95" customHeight="1" x14ac:dyDescent="0.2">
      <c r="A16" s="179" t="s">
        <v>69</v>
      </c>
      <c r="C16" s="195">
        <f ca="1">+C8+C12</f>
        <v>0.29064124168397976</v>
      </c>
      <c r="D16" s="195">
        <f>+C8+D12+2*D13*MAX(F21:F143)</f>
        <v>0.29063148285410934</v>
      </c>
      <c r="E16" s="334" t="s">
        <v>2</v>
      </c>
      <c r="F16" s="326">
        <f ca="1">NOW()+15018.5+$C$5/24</f>
        <v>60581.991862499999</v>
      </c>
      <c r="G16" s="171"/>
      <c r="V16" s="173">
        <v>0</v>
      </c>
      <c r="W16" s="174">
        <f t="shared" si="1"/>
        <v>-1.3438400899015712E-4</v>
      </c>
    </row>
    <row r="17" spans="1:23" ht="12.95" customHeight="1" thickBot="1" x14ac:dyDescent="0.25">
      <c r="A17" s="196" t="s">
        <v>123</v>
      </c>
      <c r="B17" s="67"/>
      <c r="C17" s="67">
        <f>COUNT(C21:C2189)</f>
        <v>155</v>
      </c>
      <c r="D17" s="321"/>
      <c r="E17" s="334" t="s">
        <v>3</v>
      </c>
      <c r="F17" s="326">
        <f ca="1">ROUND(2*(F16-$C$7)/$C$8,0)/2+F15</f>
        <v>36414</v>
      </c>
      <c r="G17" s="171"/>
      <c r="V17" s="168">
        <v>5000</v>
      </c>
      <c r="W17" s="174">
        <f t="shared" si="1"/>
        <v>-5.9036461651974029E-3</v>
      </c>
    </row>
    <row r="18" spans="1:23" ht="12.95" customHeight="1" thickTop="1" thickBot="1" x14ac:dyDescent="0.25">
      <c r="A18" s="179" t="s">
        <v>150</v>
      </c>
      <c r="B18" s="184"/>
      <c r="C18" s="197">
        <f ca="1">+C15</f>
        <v>60170.585341894155</v>
      </c>
      <c r="D18" s="322">
        <f ca="1">C16</f>
        <v>0.29064124168397976</v>
      </c>
      <c r="E18" s="334" t="s">
        <v>4</v>
      </c>
      <c r="F18" s="327">
        <f ca="1">ROUND(2*(F16-$C$15)/$C$16,0)/2+F15</f>
        <v>1416.5</v>
      </c>
      <c r="G18" s="171"/>
      <c r="V18" s="173">
        <v>10000</v>
      </c>
      <c r="W18" s="174">
        <f t="shared" si="1"/>
        <v>-1.4483498653371885E-2</v>
      </c>
    </row>
    <row r="19" spans="1:23" ht="12.95" customHeight="1" thickBot="1" x14ac:dyDescent="0.25">
      <c r="A19" s="39" t="s">
        <v>149</v>
      </c>
      <c r="B19" s="39"/>
      <c r="C19" s="199">
        <f>+D15</f>
        <v>60170.491555046443</v>
      </c>
      <c r="D19" s="323">
        <f>+D16</f>
        <v>0.29063148285410934</v>
      </c>
      <c r="E19" s="335" t="s">
        <v>5</v>
      </c>
      <c r="F19" s="328">
        <f ca="1">+$C$15+$C$16*F18-15018.5-$C$5/24</f>
        <v>45563.77866073951</v>
      </c>
      <c r="G19" s="171" t="s">
        <v>56</v>
      </c>
      <c r="V19" s="168">
        <v>15000</v>
      </c>
      <c r="W19" s="174">
        <f t="shared" si="1"/>
        <v>-2.5138652691699098E-2</v>
      </c>
    </row>
    <row r="20" spans="1:23" ht="12.95" customHeight="1" thickBot="1" x14ac:dyDescent="0.25">
      <c r="A20" s="190" t="s">
        <v>72</v>
      </c>
      <c r="B20" s="200" t="s">
        <v>74</v>
      </c>
      <c r="C20" s="190" t="s">
        <v>73</v>
      </c>
      <c r="D20" s="190" t="s">
        <v>59</v>
      </c>
      <c r="E20" s="324" t="s">
        <v>67</v>
      </c>
      <c r="F20" s="324" t="s">
        <v>66</v>
      </c>
      <c r="G20" s="190" t="s">
        <v>70</v>
      </c>
      <c r="H20" s="201" t="s">
        <v>435</v>
      </c>
      <c r="I20" s="201" t="s">
        <v>556</v>
      </c>
      <c r="J20" s="201" t="s">
        <v>557</v>
      </c>
      <c r="K20" s="201" t="s">
        <v>499</v>
      </c>
      <c r="L20" s="201" t="s">
        <v>96</v>
      </c>
      <c r="M20" s="201" t="s">
        <v>575</v>
      </c>
      <c r="N20" s="201" t="s">
        <v>576</v>
      </c>
      <c r="O20" s="201" t="s">
        <v>159</v>
      </c>
      <c r="P20" s="190" t="s">
        <v>142</v>
      </c>
      <c r="Q20" s="190" t="s">
        <v>57</v>
      </c>
      <c r="R20" s="201" t="s">
        <v>143</v>
      </c>
      <c r="S20" s="201" t="s">
        <v>145</v>
      </c>
      <c r="T20" s="201" t="s">
        <v>144</v>
      </c>
      <c r="V20" s="173">
        <v>20000</v>
      </c>
      <c r="W20" s="174">
        <f t="shared" si="1"/>
        <v>-3.6823156547805456E-2</v>
      </c>
    </row>
    <row r="21" spans="1:23" ht="12.95" customHeight="1" x14ac:dyDescent="0.2">
      <c r="A21" s="202" t="s">
        <v>444</v>
      </c>
      <c r="B21" s="203" t="str">
        <f t="shared" ref="B21:B27" si="2">IF(G21=INT(G21),"I","II")</f>
        <v>II</v>
      </c>
      <c r="C21" s="204">
        <v>32028.863000000001</v>
      </c>
      <c r="D21" s="204" t="s">
        <v>435</v>
      </c>
      <c r="E21" s="168">
        <f t="shared" ref="E21:E52" si="3">(C21-C$7)/C$8</f>
        <v>-61832.384089982275</v>
      </c>
      <c r="F21" s="173">
        <f t="shared" ref="F21:F52" si="4">ROUND(2*E21,0)/2</f>
        <v>-61832.5</v>
      </c>
      <c r="G21" s="168">
        <f t="shared" ref="G21:G52" si="5">C21-(C$7+F21*C$8)</f>
        <v>3.3687099999951897E-2</v>
      </c>
      <c r="H21" s="173">
        <f t="shared" ref="H21:H48" si="6">G21</f>
        <v>3.3687099999951897E-2</v>
      </c>
      <c r="I21" s="173"/>
      <c r="J21" s="173"/>
      <c r="K21" s="173"/>
      <c r="L21" s="173"/>
      <c r="M21" s="173"/>
      <c r="N21" s="173"/>
      <c r="O21" s="173"/>
      <c r="P21" s="173">
        <f t="shared" ref="P21:P52" si="7">G$2+G$3*F21+G$4*F21^2+G$5*SIN(RADIANS(G$6*F21+G$7))</f>
        <v>3.5953124272460842E-2</v>
      </c>
      <c r="Q21" s="205">
        <f t="shared" ref="Q21:Q52" si="8">C21-15018.5</f>
        <v>17010.363000000001</v>
      </c>
      <c r="R21" s="173">
        <f t="shared" ref="R21:R52" si="9">+(P21-G21)^2</f>
        <v>5.134866003599691E-6</v>
      </c>
      <c r="S21" s="206">
        <v>0.1</v>
      </c>
      <c r="T21" s="168">
        <f t="shared" ref="T21:T52" si="10">+S21*R21</f>
        <v>5.1348660035996913E-7</v>
      </c>
      <c r="V21" s="168">
        <v>25000</v>
      </c>
      <c r="W21" s="174">
        <f t="shared" si="1"/>
        <v>-4.8296616272344196E-2</v>
      </c>
    </row>
    <row r="22" spans="1:23" ht="12.95" customHeight="1" x14ac:dyDescent="0.2">
      <c r="A22" s="202" t="s">
        <v>444</v>
      </c>
      <c r="B22" s="203" t="str">
        <f t="shared" si="2"/>
        <v>II</v>
      </c>
      <c r="C22" s="204">
        <v>32028.863000000001</v>
      </c>
      <c r="D22" s="204" t="s">
        <v>435</v>
      </c>
      <c r="E22" s="168">
        <f t="shared" si="3"/>
        <v>-61832.384089982275</v>
      </c>
      <c r="F22" s="173">
        <f t="shared" si="4"/>
        <v>-61832.5</v>
      </c>
      <c r="G22" s="168">
        <f t="shared" si="5"/>
        <v>3.3687099999951897E-2</v>
      </c>
      <c r="H22" s="173">
        <f t="shared" si="6"/>
        <v>3.3687099999951897E-2</v>
      </c>
      <c r="I22" s="173"/>
      <c r="J22" s="173"/>
      <c r="K22" s="173"/>
      <c r="L22" s="173"/>
      <c r="M22" s="173"/>
      <c r="N22" s="173"/>
      <c r="O22" s="173"/>
      <c r="P22" s="173">
        <f t="shared" si="7"/>
        <v>3.5953124272460842E-2</v>
      </c>
      <c r="Q22" s="205">
        <f t="shared" si="8"/>
        <v>17010.363000000001</v>
      </c>
      <c r="R22" s="173">
        <f t="shared" si="9"/>
        <v>5.134866003599691E-6</v>
      </c>
      <c r="S22" s="206">
        <v>0.1</v>
      </c>
      <c r="T22" s="168">
        <f t="shared" si="10"/>
        <v>5.1348660035996913E-7</v>
      </c>
      <c r="V22" s="168">
        <v>25000</v>
      </c>
      <c r="W22" s="174">
        <f t="shared" si="1"/>
        <v>-4.8296616272344196E-2</v>
      </c>
    </row>
    <row r="23" spans="1:23" ht="12.95" customHeight="1" x14ac:dyDescent="0.2">
      <c r="A23" s="202" t="s">
        <v>444</v>
      </c>
      <c r="B23" s="203" t="str">
        <f t="shared" si="2"/>
        <v>II</v>
      </c>
      <c r="C23" s="204">
        <v>32028.863000000001</v>
      </c>
      <c r="D23" s="204" t="s">
        <v>435</v>
      </c>
      <c r="E23" s="168">
        <f t="shared" si="3"/>
        <v>-61832.384089982275</v>
      </c>
      <c r="F23" s="173">
        <f t="shared" si="4"/>
        <v>-61832.5</v>
      </c>
      <c r="G23" s="168">
        <f t="shared" si="5"/>
        <v>3.3687099999951897E-2</v>
      </c>
      <c r="H23" s="173">
        <f t="shared" si="6"/>
        <v>3.3687099999951897E-2</v>
      </c>
      <c r="I23" s="173"/>
      <c r="J23" s="173"/>
      <c r="K23" s="173"/>
      <c r="L23" s="173"/>
      <c r="M23" s="173"/>
      <c r="N23" s="173"/>
      <c r="O23" s="173"/>
      <c r="P23" s="173">
        <f t="shared" si="7"/>
        <v>3.5953124272460842E-2</v>
      </c>
      <c r="Q23" s="205">
        <f t="shared" si="8"/>
        <v>17010.363000000001</v>
      </c>
      <c r="R23" s="173">
        <f t="shared" si="9"/>
        <v>5.134866003599691E-6</v>
      </c>
      <c r="S23" s="206">
        <v>0.1</v>
      </c>
      <c r="T23" s="168">
        <f t="shared" si="10"/>
        <v>5.1348660035996913E-7</v>
      </c>
      <c r="V23" s="168">
        <v>25000</v>
      </c>
      <c r="W23" s="174">
        <f t="shared" si="1"/>
        <v>-4.8296616272344196E-2</v>
      </c>
    </row>
    <row r="24" spans="1:23" ht="12.95" customHeight="1" x14ac:dyDescent="0.2">
      <c r="A24" s="202" t="s">
        <v>444</v>
      </c>
      <c r="B24" s="203" t="str">
        <f t="shared" si="2"/>
        <v>II</v>
      </c>
      <c r="C24" s="204">
        <v>32028.863000000001</v>
      </c>
      <c r="D24" s="204" t="s">
        <v>435</v>
      </c>
      <c r="E24" s="168">
        <f t="shared" si="3"/>
        <v>-61832.384089982275</v>
      </c>
      <c r="F24" s="173">
        <f t="shared" si="4"/>
        <v>-61832.5</v>
      </c>
      <c r="G24" s="168">
        <f t="shared" si="5"/>
        <v>3.3687099999951897E-2</v>
      </c>
      <c r="H24" s="173">
        <f t="shared" si="6"/>
        <v>3.3687099999951897E-2</v>
      </c>
      <c r="I24" s="173"/>
      <c r="J24" s="173"/>
      <c r="K24" s="173"/>
      <c r="L24" s="173"/>
      <c r="M24" s="173"/>
      <c r="N24" s="173"/>
      <c r="O24" s="173"/>
      <c r="P24" s="173">
        <f t="shared" si="7"/>
        <v>3.5953124272460842E-2</v>
      </c>
      <c r="Q24" s="205">
        <f t="shared" si="8"/>
        <v>17010.363000000001</v>
      </c>
      <c r="R24" s="173">
        <f t="shared" si="9"/>
        <v>5.134866003599691E-6</v>
      </c>
      <c r="S24" s="206">
        <v>0.1</v>
      </c>
      <c r="T24" s="168">
        <f t="shared" si="10"/>
        <v>5.1348660035996913E-7</v>
      </c>
      <c r="V24" s="168">
        <v>25000</v>
      </c>
      <c r="W24" s="174">
        <f t="shared" si="1"/>
        <v>-4.8296616272344196E-2</v>
      </c>
    </row>
    <row r="25" spans="1:23" ht="12.95" customHeight="1" x14ac:dyDescent="0.2">
      <c r="A25" s="202" t="s">
        <v>444</v>
      </c>
      <c r="B25" s="203" t="str">
        <f t="shared" si="2"/>
        <v>II</v>
      </c>
      <c r="C25" s="204">
        <v>32028.863000000001</v>
      </c>
      <c r="D25" s="204" t="s">
        <v>435</v>
      </c>
      <c r="E25" s="168">
        <f t="shared" si="3"/>
        <v>-61832.384089982275</v>
      </c>
      <c r="F25" s="173">
        <f t="shared" si="4"/>
        <v>-61832.5</v>
      </c>
      <c r="G25" s="168">
        <f t="shared" si="5"/>
        <v>3.3687099999951897E-2</v>
      </c>
      <c r="H25" s="173">
        <f t="shared" si="6"/>
        <v>3.3687099999951897E-2</v>
      </c>
      <c r="I25" s="173"/>
      <c r="J25" s="173"/>
      <c r="K25" s="173"/>
      <c r="L25" s="173"/>
      <c r="M25" s="173"/>
      <c r="N25" s="173"/>
      <c r="O25" s="173"/>
      <c r="P25" s="173">
        <f t="shared" si="7"/>
        <v>3.5953124272460842E-2</v>
      </c>
      <c r="Q25" s="205">
        <f t="shared" si="8"/>
        <v>17010.363000000001</v>
      </c>
      <c r="R25" s="173">
        <f t="shared" si="9"/>
        <v>5.134866003599691E-6</v>
      </c>
      <c r="S25" s="206">
        <v>0.1</v>
      </c>
      <c r="T25" s="168">
        <f t="shared" si="10"/>
        <v>5.1348660035996913E-7</v>
      </c>
      <c r="V25" s="168">
        <v>25000</v>
      </c>
      <c r="W25" s="174">
        <f t="shared" si="1"/>
        <v>-4.8296616272344196E-2</v>
      </c>
    </row>
    <row r="26" spans="1:23" ht="12.95" customHeight="1" x14ac:dyDescent="0.2">
      <c r="A26" s="202" t="s">
        <v>444</v>
      </c>
      <c r="B26" s="203" t="str">
        <f t="shared" si="2"/>
        <v>II</v>
      </c>
      <c r="C26" s="204">
        <v>32028.863000000001</v>
      </c>
      <c r="D26" s="204" t="s">
        <v>435</v>
      </c>
      <c r="E26" s="168">
        <f t="shared" si="3"/>
        <v>-61832.384089982275</v>
      </c>
      <c r="F26" s="173">
        <f t="shared" si="4"/>
        <v>-61832.5</v>
      </c>
      <c r="G26" s="168">
        <f t="shared" si="5"/>
        <v>3.3687099999951897E-2</v>
      </c>
      <c r="H26" s="173">
        <f t="shared" si="6"/>
        <v>3.3687099999951897E-2</v>
      </c>
      <c r="I26" s="173"/>
      <c r="J26" s="173"/>
      <c r="K26" s="173"/>
      <c r="L26" s="173"/>
      <c r="M26" s="173"/>
      <c r="N26" s="173"/>
      <c r="O26" s="173"/>
      <c r="P26" s="173">
        <f t="shared" si="7"/>
        <v>3.5953124272460842E-2</v>
      </c>
      <c r="Q26" s="205">
        <f t="shared" si="8"/>
        <v>17010.363000000001</v>
      </c>
      <c r="R26" s="173">
        <f t="shared" si="9"/>
        <v>5.134866003599691E-6</v>
      </c>
      <c r="S26" s="206">
        <v>0.1</v>
      </c>
      <c r="T26" s="168">
        <f t="shared" si="10"/>
        <v>5.1348660035996913E-7</v>
      </c>
      <c r="V26" s="168">
        <v>25000</v>
      </c>
      <c r="W26" s="174">
        <f t="shared" si="1"/>
        <v>-4.8296616272344196E-2</v>
      </c>
    </row>
    <row r="27" spans="1:23" ht="12.95" customHeight="1" x14ac:dyDescent="0.2">
      <c r="A27" s="202" t="s">
        <v>444</v>
      </c>
      <c r="B27" s="203" t="str">
        <f t="shared" si="2"/>
        <v>II</v>
      </c>
      <c r="C27" s="204">
        <v>32028.863000000001</v>
      </c>
      <c r="D27" s="204" t="s">
        <v>435</v>
      </c>
      <c r="E27" s="168">
        <f t="shared" si="3"/>
        <v>-61832.384089982275</v>
      </c>
      <c r="F27" s="173">
        <f t="shared" si="4"/>
        <v>-61832.5</v>
      </c>
      <c r="G27" s="168">
        <f t="shared" si="5"/>
        <v>3.3687099999951897E-2</v>
      </c>
      <c r="H27" s="173">
        <f t="shared" si="6"/>
        <v>3.3687099999951897E-2</v>
      </c>
      <c r="I27" s="173"/>
      <c r="J27" s="173"/>
      <c r="K27" s="173"/>
      <c r="L27" s="173"/>
      <c r="M27" s="173"/>
      <c r="N27" s="173"/>
      <c r="O27" s="173"/>
      <c r="P27" s="173">
        <f t="shared" si="7"/>
        <v>3.5953124272460842E-2</v>
      </c>
      <c r="Q27" s="205">
        <f t="shared" si="8"/>
        <v>17010.363000000001</v>
      </c>
      <c r="R27" s="173">
        <f t="shared" si="9"/>
        <v>5.134866003599691E-6</v>
      </c>
      <c r="S27" s="206">
        <v>0.1</v>
      </c>
      <c r="T27" s="168">
        <f t="shared" si="10"/>
        <v>5.1348660035996913E-7</v>
      </c>
      <c r="V27" s="168">
        <v>25000</v>
      </c>
      <c r="W27" s="174">
        <f t="shared" si="1"/>
        <v>-4.8296616272344196E-2</v>
      </c>
    </row>
    <row r="28" spans="1:23" ht="12.95" customHeight="1" x14ac:dyDescent="0.2">
      <c r="A28" s="173" t="s">
        <v>530</v>
      </c>
      <c r="B28" s="172" t="str">
        <f t="shared" ref="B28:B33" si="11">IF(F28=INT(F28),"I","II")</f>
        <v>II</v>
      </c>
      <c r="C28" s="207">
        <v>32350.897000000001</v>
      </c>
      <c r="D28" s="207" t="s">
        <v>435</v>
      </c>
      <c r="E28" s="168">
        <f t="shared" si="3"/>
        <v>-60724.334817412077</v>
      </c>
      <c r="F28" s="173">
        <f t="shared" si="4"/>
        <v>-60724.5</v>
      </c>
      <c r="G28" s="168">
        <f t="shared" si="5"/>
        <v>4.8007259996666107E-2</v>
      </c>
      <c r="H28" s="168">
        <f t="shared" si="6"/>
        <v>4.8007259996666107E-2</v>
      </c>
      <c r="I28" s="173"/>
      <c r="J28" s="173"/>
      <c r="L28" s="173"/>
      <c r="M28" s="173"/>
      <c r="N28" s="173"/>
      <c r="O28" s="173">
        <f t="shared" ref="O28:O59" ca="1" si="12">C$11+C$12*F28</f>
        <v>-0.87926669890814146</v>
      </c>
      <c r="P28" s="173">
        <f t="shared" si="7"/>
        <v>3.1346489652188086E-2</v>
      </c>
      <c r="Q28" s="205">
        <f t="shared" si="8"/>
        <v>17332.397000000001</v>
      </c>
      <c r="R28" s="173">
        <f t="shared" si="9"/>
        <v>2.7758126847143827E-4</v>
      </c>
      <c r="S28" s="206">
        <v>0.1</v>
      </c>
      <c r="T28" s="168">
        <f t="shared" si="10"/>
        <v>2.7758126847143829E-5</v>
      </c>
    </row>
    <row r="29" spans="1:23" ht="12.95" customHeight="1" x14ac:dyDescent="0.2">
      <c r="A29" s="173" t="s">
        <v>530</v>
      </c>
      <c r="B29" s="172" t="str">
        <f t="shared" si="11"/>
        <v>II</v>
      </c>
      <c r="C29" s="207">
        <v>32708.948</v>
      </c>
      <c r="D29" s="207" t="s">
        <v>435</v>
      </c>
      <c r="E29" s="168">
        <f t="shared" si="3"/>
        <v>-59492.358845641917</v>
      </c>
      <c r="F29" s="173">
        <f t="shared" si="4"/>
        <v>-59492.5</v>
      </c>
      <c r="G29" s="168">
        <f t="shared" si="5"/>
        <v>4.1023899997526314E-2</v>
      </c>
      <c r="H29" s="173">
        <f t="shared" si="6"/>
        <v>4.1023899997526314E-2</v>
      </c>
      <c r="I29" s="173"/>
      <c r="L29" s="173"/>
      <c r="M29" s="173"/>
      <c r="N29" s="173"/>
      <c r="O29" s="173">
        <f t="shared" ca="1" si="12"/>
        <v>-0.86724030424509446</v>
      </c>
      <c r="P29" s="173">
        <f t="shared" si="7"/>
        <v>2.6419866039254933E-2</v>
      </c>
      <c r="Q29" s="205">
        <f t="shared" si="8"/>
        <v>17690.448</v>
      </c>
      <c r="R29" s="173">
        <f t="shared" si="9"/>
        <v>2.1327780785434367E-4</v>
      </c>
      <c r="S29" s="206">
        <v>0.1</v>
      </c>
      <c r="T29" s="168">
        <f t="shared" si="10"/>
        <v>2.1327780785434368E-5</v>
      </c>
    </row>
    <row r="30" spans="1:23" ht="12.95" customHeight="1" x14ac:dyDescent="0.2">
      <c r="A30" s="173" t="s">
        <v>530</v>
      </c>
      <c r="B30" s="172" t="str">
        <f t="shared" si="11"/>
        <v>II</v>
      </c>
      <c r="C30" s="207">
        <v>32820.832999999999</v>
      </c>
      <c r="D30" s="207" t="s">
        <v>435</v>
      </c>
      <c r="E30" s="168">
        <f t="shared" si="3"/>
        <v>-59107.386784115763</v>
      </c>
      <c r="F30" s="173">
        <f t="shared" si="4"/>
        <v>-59107.5</v>
      </c>
      <c r="G30" s="168">
        <f t="shared" si="5"/>
        <v>3.2904099993174896E-2</v>
      </c>
      <c r="H30" s="173">
        <f t="shared" si="6"/>
        <v>3.2904099993174896E-2</v>
      </c>
      <c r="I30" s="173"/>
      <c r="L30" s="173"/>
      <c r="M30" s="173"/>
      <c r="N30" s="173"/>
      <c r="O30" s="173">
        <f t="shared" ca="1" si="12"/>
        <v>-0.8634820559128924</v>
      </c>
      <c r="P30" s="173">
        <f t="shared" si="7"/>
        <v>2.4924652991398105E-2</v>
      </c>
      <c r="Q30" s="205">
        <f t="shared" si="8"/>
        <v>17802.332999999999</v>
      </c>
      <c r="R30" s="173">
        <f t="shared" si="9"/>
        <v>6.3671574454164624E-5</v>
      </c>
      <c r="S30" s="206">
        <v>0.1</v>
      </c>
      <c r="T30" s="168">
        <f t="shared" si="10"/>
        <v>6.3671574454164627E-6</v>
      </c>
    </row>
    <row r="31" spans="1:23" ht="12.95" customHeight="1" x14ac:dyDescent="0.2">
      <c r="A31" s="173" t="s">
        <v>530</v>
      </c>
      <c r="B31" s="172" t="str">
        <f t="shared" si="11"/>
        <v>II</v>
      </c>
      <c r="C31" s="207">
        <v>33002.750999999997</v>
      </c>
      <c r="D31" s="207" t="s">
        <v>435</v>
      </c>
      <c r="E31" s="168">
        <f t="shared" si="3"/>
        <v>-58481.446331966537</v>
      </c>
      <c r="F31" s="173">
        <f t="shared" si="4"/>
        <v>-58481.5</v>
      </c>
      <c r="G31" s="168">
        <f t="shared" si="5"/>
        <v>1.5597619996697176E-2</v>
      </c>
      <c r="H31" s="173">
        <f t="shared" si="6"/>
        <v>1.5597619996697176E-2</v>
      </c>
      <c r="I31" s="173"/>
      <c r="L31" s="173"/>
      <c r="M31" s="173"/>
      <c r="N31" s="173"/>
      <c r="O31" s="173">
        <f t="shared" ca="1" si="12"/>
        <v>-0.85737124174157131</v>
      </c>
      <c r="P31" s="173">
        <f t="shared" si="7"/>
        <v>2.2540249354649756E-2</v>
      </c>
      <c r="Q31" s="205">
        <f t="shared" si="8"/>
        <v>17984.250999999997</v>
      </c>
      <c r="R31" s="173">
        <f t="shared" si="9"/>
        <v>4.820010240190505E-5</v>
      </c>
      <c r="S31" s="206">
        <v>0.1</v>
      </c>
      <c r="T31" s="168">
        <f t="shared" si="10"/>
        <v>4.8200102401905056E-6</v>
      </c>
    </row>
    <row r="32" spans="1:23" ht="12.95" customHeight="1" x14ac:dyDescent="0.2">
      <c r="A32" s="173" t="s">
        <v>530</v>
      </c>
      <c r="B32" s="172" t="str">
        <f t="shared" si="11"/>
        <v>I</v>
      </c>
      <c r="C32" s="207">
        <v>33229.572</v>
      </c>
      <c r="D32" s="207" t="s">
        <v>435</v>
      </c>
      <c r="E32" s="168">
        <f t="shared" si="3"/>
        <v>-57701.004378465826</v>
      </c>
      <c r="F32" s="173">
        <f t="shared" si="4"/>
        <v>-57701</v>
      </c>
      <c r="G32" s="168">
        <f t="shared" si="5"/>
        <v>-1.2725200067507103E-3</v>
      </c>
      <c r="H32" s="173">
        <f t="shared" si="6"/>
        <v>-1.2725200067507103E-3</v>
      </c>
      <c r="I32" s="173"/>
      <c r="L32" s="173"/>
      <c r="M32" s="173"/>
      <c r="N32" s="173"/>
      <c r="O32" s="173">
        <f t="shared" ca="1" si="12"/>
        <v>-0.8497522473953798</v>
      </c>
      <c r="P32" s="173">
        <f t="shared" si="7"/>
        <v>1.9650690756416657E-2</v>
      </c>
      <c r="Q32" s="205">
        <f t="shared" si="8"/>
        <v>18211.072</v>
      </c>
      <c r="R32" s="173">
        <f t="shared" si="9"/>
        <v>4.3778074863992276E-4</v>
      </c>
      <c r="S32" s="206">
        <v>0.1</v>
      </c>
      <c r="T32" s="168">
        <f t="shared" si="10"/>
        <v>4.3778074863992277E-5</v>
      </c>
    </row>
    <row r="33" spans="1:36" ht="12.95" customHeight="1" x14ac:dyDescent="0.2">
      <c r="A33" s="173" t="s">
        <v>530</v>
      </c>
      <c r="B33" s="172" t="str">
        <f t="shared" si="11"/>
        <v>I</v>
      </c>
      <c r="C33" s="207">
        <v>33503.659</v>
      </c>
      <c r="D33" s="207" t="s">
        <v>435</v>
      </c>
      <c r="E33" s="168">
        <f t="shared" si="3"/>
        <v>-56757.930352210999</v>
      </c>
      <c r="F33" s="173">
        <f t="shared" si="4"/>
        <v>-56758</v>
      </c>
      <c r="G33" s="168">
        <f t="shared" si="5"/>
        <v>2.0241840000380762E-2</v>
      </c>
      <c r="H33" s="173">
        <f t="shared" si="6"/>
        <v>2.0241840000380762E-2</v>
      </c>
      <c r="I33" s="173"/>
      <c r="L33" s="173"/>
      <c r="M33" s="173"/>
      <c r="N33" s="173"/>
      <c r="O33" s="173">
        <f t="shared" ca="1" si="12"/>
        <v>-0.84054697940247936</v>
      </c>
      <c r="P33" s="173">
        <f t="shared" si="7"/>
        <v>1.628691688276299E-2</v>
      </c>
      <c r="Q33" s="205">
        <f t="shared" si="8"/>
        <v>18485.159</v>
      </c>
      <c r="R33" s="173">
        <f t="shared" si="9"/>
        <v>1.5641416866267479E-5</v>
      </c>
      <c r="S33" s="206">
        <v>0.1</v>
      </c>
      <c r="T33" s="168">
        <f t="shared" si="10"/>
        <v>1.5641416866267481E-6</v>
      </c>
    </row>
    <row r="34" spans="1:36" ht="12.95" customHeight="1" x14ac:dyDescent="0.2">
      <c r="A34" s="204" t="s">
        <v>179</v>
      </c>
      <c r="B34" s="208" t="str">
        <f>IF(G34=INT(G34),"I","II")</f>
        <v>II</v>
      </c>
      <c r="C34" s="209">
        <v>36819.425000000003</v>
      </c>
      <c r="D34" s="209" t="s">
        <v>435</v>
      </c>
      <c r="E34" s="168">
        <f t="shared" si="3"/>
        <v>-45349.097420554717</v>
      </c>
      <c r="F34" s="173">
        <f t="shared" si="4"/>
        <v>-45349</v>
      </c>
      <c r="G34" s="168">
        <f t="shared" si="5"/>
        <v>-2.8313479997450486E-2</v>
      </c>
      <c r="H34" s="173">
        <f t="shared" si="6"/>
        <v>-2.8313479997450486E-2</v>
      </c>
      <c r="I34" s="173"/>
      <c r="L34" s="173"/>
      <c r="M34" s="173"/>
      <c r="N34" s="173"/>
      <c r="O34" s="173">
        <f t="shared" ca="1" si="12"/>
        <v>-0.72917592687755861</v>
      </c>
      <c r="P34" s="173">
        <f t="shared" si="7"/>
        <v>-1.2073566595351703E-2</v>
      </c>
      <c r="Q34" s="205">
        <f t="shared" si="8"/>
        <v>21800.925000000003</v>
      </c>
      <c r="R34" s="173">
        <f t="shared" si="9"/>
        <v>2.6373478730766769E-4</v>
      </c>
      <c r="S34" s="206">
        <v>0.1</v>
      </c>
      <c r="T34" s="168">
        <f t="shared" si="10"/>
        <v>2.637347873076677E-5</v>
      </c>
    </row>
    <row r="35" spans="1:36" ht="12.95" customHeight="1" x14ac:dyDescent="0.2">
      <c r="A35" s="210" t="s">
        <v>179</v>
      </c>
      <c r="B35" s="211" t="str">
        <f>IF(G35=INT(G35),"I","II")</f>
        <v>II</v>
      </c>
      <c r="C35" s="212">
        <v>37146.546999999999</v>
      </c>
      <c r="D35" s="212" t="s">
        <v>435</v>
      </c>
      <c r="E35" s="168">
        <f t="shared" si="3"/>
        <v>-44223.541441553418</v>
      </c>
      <c r="F35" s="173">
        <f t="shared" si="4"/>
        <v>-44223.5</v>
      </c>
      <c r="G35" s="168">
        <f t="shared" si="5"/>
        <v>-1.204422000591876E-2</v>
      </c>
      <c r="H35" s="173">
        <f t="shared" si="6"/>
        <v>-1.204422000591876E-2</v>
      </c>
      <c r="I35" s="173"/>
      <c r="L35" s="173"/>
      <c r="M35" s="173"/>
      <c r="N35" s="173"/>
      <c r="O35" s="173">
        <f t="shared" ca="1" si="12"/>
        <v>-0.71818915155835472</v>
      </c>
      <c r="P35" s="173">
        <f t="shared" si="7"/>
        <v>-1.3579267819367889E-2</v>
      </c>
      <c r="Q35" s="205">
        <f t="shared" si="8"/>
        <v>22128.046999999999</v>
      </c>
      <c r="R35" s="173">
        <f t="shared" si="9"/>
        <v>2.3563717895749512E-6</v>
      </c>
      <c r="S35" s="206">
        <v>0.1</v>
      </c>
      <c r="T35" s="168">
        <f t="shared" si="10"/>
        <v>2.3563717895749514E-7</v>
      </c>
    </row>
    <row r="36" spans="1:36" ht="12.95" customHeight="1" x14ac:dyDescent="0.2">
      <c r="A36" s="213" t="s">
        <v>104</v>
      </c>
      <c r="B36" s="214"/>
      <c r="C36" s="35">
        <v>37192.46</v>
      </c>
      <c r="D36" s="212" t="s">
        <v>567</v>
      </c>
      <c r="E36" s="168">
        <f t="shared" si="3"/>
        <v>-44065.564748870303</v>
      </c>
      <c r="F36" s="173">
        <f t="shared" si="4"/>
        <v>-44065.5</v>
      </c>
      <c r="G36" s="168">
        <f t="shared" si="5"/>
        <v>-1.8818060001649428E-2</v>
      </c>
      <c r="H36" s="173">
        <f t="shared" si="6"/>
        <v>-1.8818060001649428E-2</v>
      </c>
      <c r="I36" s="173"/>
      <c r="L36" s="173"/>
      <c r="M36" s="173"/>
      <c r="N36" s="173"/>
      <c r="O36" s="173">
        <f t="shared" ca="1" si="12"/>
        <v>-0.71664680548955473</v>
      </c>
      <c r="P36" s="174">
        <f t="shared" si="7"/>
        <v>-1.3772308442527203E-2</v>
      </c>
      <c r="Q36" s="205">
        <f t="shared" si="8"/>
        <v>22173.96</v>
      </c>
      <c r="R36" s="173">
        <f t="shared" si="9"/>
        <v>2.5459608796384366E-5</v>
      </c>
      <c r="S36" s="206">
        <v>0.1</v>
      </c>
      <c r="T36" s="168">
        <f t="shared" si="10"/>
        <v>2.5459608796384366E-6</v>
      </c>
    </row>
    <row r="37" spans="1:36" ht="12.95" customHeight="1" x14ac:dyDescent="0.2">
      <c r="A37" s="210" t="s">
        <v>187</v>
      </c>
      <c r="B37" s="211" t="str">
        <f>IF(G37=INT(G37),"I","II")</f>
        <v>II</v>
      </c>
      <c r="C37" s="212">
        <v>37280.207999999999</v>
      </c>
      <c r="D37" s="212" t="s">
        <v>431</v>
      </c>
      <c r="E37" s="168">
        <f t="shared" si="3"/>
        <v>-43763.642878603532</v>
      </c>
      <c r="F37" s="173">
        <f t="shared" si="4"/>
        <v>-43763.5</v>
      </c>
      <c r="G37" s="168">
        <f t="shared" si="5"/>
        <v>-4.1525020002154633E-2</v>
      </c>
      <c r="H37" s="173">
        <f t="shared" si="6"/>
        <v>-4.1525020002154633E-2</v>
      </c>
      <c r="I37" s="173"/>
      <c r="L37" s="173"/>
      <c r="M37" s="173"/>
      <c r="N37" s="173"/>
      <c r="O37" s="173">
        <f t="shared" ca="1" si="12"/>
        <v>-0.71369877692767147</v>
      </c>
      <c r="P37" s="173">
        <f t="shared" si="7"/>
        <v>-1.4128829671739666E-2</v>
      </c>
      <c r="Q37" s="205">
        <f t="shared" si="8"/>
        <v>22261.707999999999</v>
      </c>
      <c r="R37" s="173">
        <f t="shared" si="9"/>
        <v>7.505512446203225E-4</v>
      </c>
      <c r="S37" s="206">
        <v>0.1</v>
      </c>
      <c r="T37" s="168">
        <f t="shared" si="10"/>
        <v>7.5055124462032252E-5</v>
      </c>
    </row>
    <row r="38" spans="1:36" ht="12.95" customHeight="1" x14ac:dyDescent="0.2">
      <c r="A38" s="210" t="s">
        <v>187</v>
      </c>
      <c r="B38" s="211" t="str">
        <f>IF(G38=INT(G38),"I","II")</f>
        <v>II</v>
      </c>
      <c r="C38" s="212">
        <v>37530.480000000003</v>
      </c>
      <c r="D38" s="212" t="s">
        <v>431</v>
      </c>
      <c r="E38" s="168">
        <f t="shared" si="3"/>
        <v>-42902.511111322143</v>
      </c>
      <c r="F38" s="173">
        <f t="shared" si="4"/>
        <v>-42902.5</v>
      </c>
      <c r="G38" s="168">
        <f t="shared" si="5"/>
        <v>-3.2293000040226616E-3</v>
      </c>
      <c r="H38" s="173">
        <f t="shared" si="6"/>
        <v>-3.2293000040226616E-3</v>
      </c>
      <c r="I38" s="173"/>
      <c r="L38" s="173"/>
      <c r="M38" s="173"/>
      <c r="N38" s="173"/>
      <c r="O38" s="173">
        <f t="shared" ca="1" si="12"/>
        <v>-0.70529396702111036</v>
      </c>
      <c r="P38" s="173">
        <f t="shared" si="7"/>
        <v>-1.505620419522034E-2</v>
      </c>
      <c r="Q38" s="205">
        <f t="shared" si="8"/>
        <v>22511.980000000003</v>
      </c>
      <c r="R38" s="173">
        <f t="shared" si="9"/>
        <v>1.3987566274776921E-4</v>
      </c>
      <c r="S38" s="206">
        <v>0.1</v>
      </c>
      <c r="T38" s="168">
        <f t="shared" si="10"/>
        <v>1.3987566274776921E-5</v>
      </c>
    </row>
    <row r="39" spans="1:36" ht="12.95" customHeight="1" x14ac:dyDescent="0.2">
      <c r="A39" s="213" t="s">
        <v>104</v>
      </c>
      <c r="B39" s="214"/>
      <c r="C39" s="35">
        <v>37530.480000000003</v>
      </c>
      <c r="D39" s="212" t="s">
        <v>567</v>
      </c>
      <c r="E39" s="168">
        <f t="shared" si="3"/>
        <v>-42902.511111322143</v>
      </c>
      <c r="F39" s="173">
        <f t="shared" si="4"/>
        <v>-42902.5</v>
      </c>
      <c r="G39" s="168">
        <f t="shared" si="5"/>
        <v>-3.2293000040226616E-3</v>
      </c>
      <c r="H39" s="173">
        <f t="shared" si="6"/>
        <v>-3.2293000040226616E-3</v>
      </c>
      <c r="I39" s="173"/>
      <c r="L39" s="173"/>
      <c r="M39" s="173"/>
      <c r="N39" s="173"/>
      <c r="O39" s="173">
        <f t="shared" ca="1" si="12"/>
        <v>-0.70529396702111036</v>
      </c>
      <c r="P39" s="174">
        <f t="shared" si="7"/>
        <v>-1.505620419522034E-2</v>
      </c>
      <c r="Q39" s="205">
        <f t="shared" si="8"/>
        <v>22511.980000000003</v>
      </c>
      <c r="R39" s="173">
        <f t="shared" si="9"/>
        <v>1.3987566274776921E-4</v>
      </c>
      <c r="S39" s="206">
        <v>0.1</v>
      </c>
      <c r="T39" s="168">
        <f t="shared" si="10"/>
        <v>1.3987566274776921E-5</v>
      </c>
    </row>
    <row r="40" spans="1:36" ht="12.95" customHeight="1" x14ac:dyDescent="0.2">
      <c r="A40" s="210" t="s">
        <v>187</v>
      </c>
      <c r="B40" s="211" t="str">
        <f t="shared" ref="B40:B48" si="13">IF(G40=INT(G40),"I","II")</f>
        <v>II</v>
      </c>
      <c r="C40" s="212">
        <v>37542.398999999998</v>
      </c>
      <c r="D40" s="212" t="s">
        <v>431</v>
      </c>
      <c r="E40" s="168">
        <f t="shared" si="3"/>
        <v>-42861.500412825219</v>
      </c>
      <c r="F40" s="173">
        <f t="shared" si="4"/>
        <v>-42861.5</v>
      </c>
      <c r="G40" s="168">
        <f t="shared" si="5"/>
        <v>-1.1998000263702124E-4</v>
      </c>
      <c r="H40" s="173">
        <f t="shared" si="6"/>
        <v>-1.1998000263702124E-4</v>
      </c>
      <c r="I40" s="173"/>
      <c r="L40" s="173"/>
      <c r="M40" s="173"/>
      <c r="N40" s="173"/>
      <c r="O40" s="173">
        <f t="shared" ca="1" si="12"/>
        <v>-0.70489373797794075</v>
      </c>
      <c r="P40" s="173">
        <f t="shared" si="7"/>
        <v>-1.5097101163117049E-2</v>
      </c>
      <c r="Q40" s="205">
        <f t="shared" si="8"/>
        <v>22523.898999999998</v>
      </c>
      <c r="R40" s="173">
        <f t="shared" si="9"/>
        <v>2.2431415825569862E-4</v>
      </c>
      <c r="S40" s="206">
        <v>0.1</v>
      </c>
      <c r="T40" s="168">
        <f t="shared" si="10"/>
        <v>2.2431415825569862E-5</v>
      </c>
    </row>
    <row r="41" spans="1:36" ht="12.95" customHeight="1" x14ac:dyDescent="0.2">
      <c r="A41" s="210" t="s">
        <v>179</v>
      </c>
      <c r="B41" s="211" t="str">
        <f t="shared" si="13"/>
        <v>II</v>
      </c>
      <c r="C41" s="212">
        <v>37544.42</v>
      </c>
      <c r="D41" s="212" t="s">
        <v>431</v>
      </c>
      <c r="E41" s="168">
        <f t="shared" si="3"/>
        <v>-42854.546589378428</v>
      </c>
      <c r="F41" s="173">
        <f t="shared" si="4"/>
        <v>-42854.5</v>
      </c>
      <c r="G41" s="168">
        <f t="shared" si="5"/>
        <v>-1.3540340005420148E-2</v>
      </c>
      <c r="H41" s="173">
        <f t="shared" si="6"/>
        <v>-1.3540340005420148E-2</v>
      </c>
      <c r="I41" s="173"/>
      <c r="L41" s="173"/>
      <c r="M41" s="173"/>
      <c r="N41" s="173"/>
      <c r="O41" s="173">
        <f t="shared" ca="1" si="12"/>
        <v>-0.70482540619008249</v>
      </c>
      <c r="P41" s="173">
        <f t="shared" si="7"/>
        <v>-1.5104054105994792E-2</v>
      </c>
      <c r="Q41" s="205">
        <f t="shared" si="8"/>
        <v>22525.919999999998</v>
      </c>
      <c r="R41" s="173">
        <f t="shared" si="9"/>
        <v>2.4452017883359651E-6</v>
      </c>
      <c r="S41" s="206">
        <v>0.1</v>
      </c>
      <c r="T41" s="168">
        <f t="shared" si="10"/>
        <v>2.445201788335965E-7</v>
      </c>
    </row>
    <row r="42" spans="1:36" ht="12.95" customHeight="1" x14ac:dyDescent="0.2">
      <c r="A42" s="210" t="s">
        <v>187</v>
      </c>
      <c r="B42" s="211" t="str">
        <f t="shared" si="13"/>
        <v>II</v>
      </c>
      <c r="C42" s="212">
        <v>37559.387999999999</v>
      </c>
      <c r="D42" s="212" t="s">
        <v>431</v>
      </c>
      <c r="E42" s="168">
        <f t="shared" si="3"/>
        <v>-42803.044942000102</v>
      </c>
      <c r="F42" s="173">
        <f t="shared" si="4"/>
        <v>-42803</v>
      </c>
      <c r="G42" s="168">
        <f t="shared" si="5"/>
        <v>-1.3061559999187011E-2</v>
      </c>
      <c r="H42" s="173">
        <f t="shared" si="6"/>
        <v>-1.3061559999187011E-2</v>
      </c>
      <c r="I42" s="173"/>
      <c r="L42" s="173"/>
      <c r="M42" s="173"/>
      <c r="N42" s="173"/>
      <c r="O42" s="173">
        <f t="shared" ca="1" si="12"/>
        <v>-0.70432267946512561</v>
      </c>
      <c r="P42" s="173">
        <f t="shared" si="7"/>
        <v>-1.5154943880901807E-2</v>
      </c>
      <c r="Q42" s="205">
        <f t="shared" si="8"/>
        <v>22540.887999999999</v>
      </c>
      <c r="R42" s="173">
        <f t="shared" si="9"/>
        <v>4.3822560762233057E-6</v>
      </c>
      <c r="S42" s="206">
        <v>0.1</v>
      </c>
      <c r="T42" s="168">
        <f t="shared" si="10"/>
        <v>4.3822560762233059E-7</v>
      </c>
    </row>
    <row r="43" spans="1:36" ht="12.95" customHeight="1" x14ac:dyDescent="0.2">
      <c r="A43" s="212" t="s">
        <v>187</v>
      </c>
      <c r="B43" s="211" t="str">
        <f t="shared" si="13"/>
        <v>II</v>
      </c>
      <c r="C43" s="212">
        <v>37575.375999999997</v>
      </c>
      <c r="D43" s="212" t="s">
        <v>431</v>
      </c>
      <c r="E43" s="168">
        <f t="shared" si="3"/>
        <v>-42748.033695455175</v>
      </c>
      <c r="F43" s="173">
        <f t="shared" si="4"/>
        <v>-42748</v>
      </c>
      <c r="G43" s="168">
        <f t="shared" si="5"/>
        <v>-9.7929600087809376E-3</v>
      </c>
      <c r="H43" s="173">
        <f t="shared" si="6"/>
        <v>-9.7929600087809376E-3</v>
      </c>
      <c r="L43" s="173"/>
      <c r="M43" s="173"/>
      <c r="N43" s="173"/>
      <c r="O43" s="173">
        <f t="shared" ca="1" si="12"/>
        <v>-0.7037857868462396</v>
      </c>
      <c r="P43" s="173">
        <f t="shared" si="7"/>
        <v>-1.5208779294339562E-2</v>
      </c>
      <c r="Q43" s="205">
        <f t="shared" si="8"/>
        <v>22556.875999999997</v>
      </c>
      <c r="R43" s="173">
        <f t="shared" si="9"/>
        <v>2.9331098533828728E-5</v>
      </c>
      <c r="S43" s="206">
        <v>0.1</v>
      </c>
      <c r="T43" s="168">
        <f t="shared" si="10"/>
        <v>2.9331098533828728E-6</v>
      </c>
      <c r="AE43" s="168">
        <v>6</v>
      </c>
      <c r="AG43" s="168" t="s">
        <v>85</v>
      </c>
      <c r="AJ43" s="168" t="s">
        <v>87</v>
      </c>
    </row>
    <row r="44" spans="1:36" ht="12.95" customHeight="1" x14ac:dyDescent="0.2">
      <c r="A44" s="212" t="s">
        <v>179</v>
      </c>
      <c r="B44" s="211" t="str">
        <f t="shared" si="13"/>
        <v>II</v>
      </c>
      <c r="C44" s="212">
        <v>37576.383999999998</v>
      </c>
      <c r="D44" s="212" t="s">
        <v>431</v>
      </c>
      <c r="E44" s="168">
        <f t="shared" si="3"/>
        <v>-42744.565385690512</v>
      </c>
      <c r="F44" s="173">
        <f t="shared" si="4"/>
        <v>-42744.5</v>
      </c>
      <c r="G44" s="168">
        <f t="shared" si="5"/>
        <v>-1.900314000522485E-2</v>
      </c>
      <c r="H44" s="168">
        <f t="shared" si="6"/>
        <v>-1.900314000522485E-2</v>
      </c>
      <c r="O44" s="173">
        <f t="shared" ca="1" si="12"/>
        <v>-0.70375162095231047</v>
      </c>
      <c r="P44" s="173">
        <f t="shared" si="7"/>
        <v>-1.5212187270625111E-2</v>
      </c>
      <c r="Q44" s="205">
        <f t="shared" si="8"/>
        <v>22557.883999999998</v>
      </c>
      <c r="R44" s="173">
        <f t="shared" si="9"/>
        <v>1.4371322635969238E-5</v>
      </c>
      <c r="S44" s="172">
        <v>0.1</v>
      </c>
      <c r="T44" s="168">
        <f t="shared" si="10"/>
        <v>1.4371322635969238E-6</v>
      </c>
      <c r="AE44" s="168">
        <v>9</v>
      </c>
      <c r="AG44" s="168" t="s">
        <v>85</v>
      </c>
      <c r="AJ44" s="168" t="s">
        <v>87</v>
      </c>
    </row>
    <row r="45" spans="1:36" ht="12.95" customHeight="1" x14ac:dyDescent="0.2">
      <c r="A45" s="212" t="s">
        <v>187</v>
      </c>
      <c r="B45" s="211" t="str">
        <f t="shared" si="13"/>
        <v>II</v>
      </c>
      <c r="C45" s="212">
        <v>37854.542000000001</v>
      </c>
      <c r="D45" s="212" t="s">
        <v>431</v>
      </c>
      <c r="E45" s="168">
        <f t="shared" si="3"/>
        <v>-41787.483929820686</v>
      </c>
      <c r="F45" s="173">
        <f t="shared" si="4"/>
        <v>-41787.5</v>
      </c>
      <c r="G45" s="168">
        <f t="shared" si="5"/>
        <v>4.6704999986104667E-3</v>
      </c>
      <c r="H45" s="168">
        <f t="shared" si="6"/>
        <v>4.6704999986104667E-3</v>
      </c>
      <c r="O45" s="173">
        <f t="shared" ca="1" si="12"/>
        <v>-0.69440968938369374</v>
      </c>
      <c r="P45" s="173">
        <f t="shared" si="7"/>
        <v>-1.6064232334431997E-2</v>
      </c>
      <c r="Q45" s="205">
        <f t="shared" si="8"/>
        <v>22836.042000000001</v>
      </c>
      <c r="R45" s="173">
        <f t="shared" si="9"/>
        <v>4.2992912492291658E-4</v>
      </c>
      <c r="S45" s="172">
        <v>0.1</v>
      </c>
      <c r="T45" s="168">
        <f t="shared" si="10"/>
        <v>4.2992912492291658E-5</v>
      </c>
    </row>
    <row r="46" spans="1:36" ht="12.95" customHeight="1" x14ac:dyDescent="0.2">
      <c r="A46" s="212" t="s">
        <v>179</v>
      </c>
      <c r="B46" s="211" t="str">
        <f t="shared" si="13"/>
        <v>II</v>
      </c>
      <c r="C46" s="215">
        <v>37940.394</v>
      </c>
      <c r="D46" s="212" t="s">
        <v>431</v>
      </c>
      <c r="E46" s="168">
        <f t="shared" si="3"/>
        <v>-41492.085785063624</v>
      </c>
      <c r="F46" s="168">
        <f t="shared" si="4"/>
        <v>-41492</v>
      </c>
      <c r="G46" s="168">
        <f t="shared" si="5"/>
        <v>-2.4931840001954697E-2</v>
      </c>
      <c r="H46" s="168">
        <f t="shared" si="6"/>
        <v>-2.4931840001954697E-2</v>
      </c>
      <c r="O46" s="173">
        <f t="shared" ca="1" si="12"/>
        <v>-0.69152511176767884</v>
      </c>
      <c r="P46" s="173">
        <f t="shared" si="7"/>
        <v>-1.6295525294496811E-2</v>
      </c>
      <c r="Q46" s="205">
        <f t="shared" si="8"/>
        <v>22921.894</v>
      </c>
      <c r="R46" s="173">
        <f t="shared" si="9"/>
        <v>7.4585931726253406E-5</v>
      </c>
      <c r="S46" s="172">
        <v>0.1</v>
      </c>
      <c r="T46" s="168">
        <f t="shared" si="10"/>
        <v>7.458593172625341E-6</v>
      </c>
    </row>
    <row r="47" spans="1:36" ht="12.95" customHeight="1" x14ac:dyDescent="0.2">
      <c r="A47" s="212" t="s">
        <v>187</v>
      </c>
      <c r="B47" s="211" t="str">
        <f t="shared" si="13"/>
        <v>II</v>
      </c>
      <c r="C47" s="215">
        <v>39773.419000000002</v>
      </c>
      <c r="D47" s="212" t="s">
        <v>431</v>
      </c>
      <c r="E47" s="168">
        <f t="shared" si="3"/>
        <v>-35185.043616059767</v>
      </c>
      <c r="F47" s="168">
        <f t="shared" si="4"/>
        <v>-35185</v>
      </c>
      <c r="G47" s="168">
        <f t="shared" si="5"/>
        <v>-1.2676199999987148E-2</v>
      </c>
      <c r="H47" s="168">
        <f t="shared" si="6"/>
        <v>-1.2676199999987148E-2</v>
      </c>
      <c r="O47" s="173">
        <f t="shared" ca="1" si="12"/>
        <v>-0.62995817090742157</v>
      </c>
      <c r="P47" s="173">
        <f t="shared" si="7"/>
        <v>-1.79381694575622E-2</v>
      </c>
      <c r="Q47" s="205">
        <f t="shared" si="8"/>
        <v>24754.919000000002</v>
      </c>
      <c r="R47" s="173">
        <f t="shared" si="9"/>
        <v>2.7688322572452693E-5</v>
      </c>
      <c r="S47" s="172">
        <v>0.1</v>
      </c>
      <c r="T47" s="168">
        <f t="shared" si="10"/>
        <v>2.7688322572452695E-6</v>
      </c>
      <c r="AE47" s="168">
        <v>6</v>
      </c>
      <c r="AG47" s="168" t="s">
        <v>85</v>
      </c>
      <c r="AJ47" s="168" t="s">
        <v>87</v>
      </c>
    </row>
    <row r="48" spans="1:36" ht="12.95" customHeight="1" x14ac:dyDescent="0.2">
      <c r="A48" s="212" t="s">
        <v>187</v>
      </c>
      <c r="B48" s="211" t="str">
        <f t="shared" si="13"/>
        <v>II</v>
      </c>
      <c r="C48" s="215">
        <v>40125.366000000002</v>
      </c>
      <c r="D48" s="212" t="s">
        <v>431</v>
      </c>
      <c r="E48" s="168">
        <f t="shared" si="3"/>
        <v>-33974.070186753343</v>
      </c>
      <c r="F48" s="168">
        <f t="shared" si="4"/>
        <v>-33974</v>
      </c>
      <c r="G48" s="168">
        <f t="shared" si="5"/>
        <v>-2.0398480002768338E-2</v>
      </c>
      <c r="H48" s="168">
        <f t="shared" si="6"/>
        <v>-2.0398480002768338E-2</v>
      </c>
      <c r="O48" s="173">
        <f t="shared" ca="1" si="12"/>
        <v>-0.61813677160794933</v>
      </c>
      <c r="P48" s="173">
        <f t="shared" si="7"/>
        <v>-1.7612318709426759E-2</v>
      </c>
      <c r="Q48" s="205">
        <f t="shared" si="8"/>
        <v>25106.866000000002</v>
      </c>
      <c r="R48" s="173">
        <f t="shared" si="9"/>
        <v>7.7626947525148205E-6</v>
      </c>
      <c r="S48" s="172">
        <v>0.1</v>
      </c>
      <c r="T48" s="168">
        <f t="shared" si="10"/>
        <v>7.7626947525148207E-7</v>
      </c>
    </row>
    <row r="49" spans="1:36" ht="12.95" customHeight="1" x14ac:dyDescent="0.2">
      <c r="A49" s="216" t="s">
        <v>86</v>
      </c>
      <c r="B49" s="214" t="s">
        <v>115</v>
      </c>
      <c r="C49" s="217">
        <v>42633.375</v>
      </c>
      <c r="D49" s="218"/>
      <c r="E49" s="168">
        <f t="shared" si="3"/>
        <v>-25344.554210025708</v>
      </c>
      <c r="F49" s="168">
        <f t="shared" si="4"/>
        <v>-25344.5</v>
      </c>
      <c r="G49" s="168">
        <f t="shared" si="5"/>
        <v>-1.5755140004330315E-2</v>
      </c>
      <c r="I49" s="168">
        <f t="shared" ref="I49:I55" si="14">G49</f>
        <v>-1.5755140004330315E-2</v>
      </c>
      <c r="O49" s="173">
        <f t="shared" ca="1" si="12"/>
        <v>-0.53389831970473223</v>
      </c>
      <c r="P49" s="174">
        <f t="shared" si="7"/>
        <v>-1.1256945465165109E-2</v>
      </c>
      <c r="Q49" s="205">
        <f t="shared" si="8"/>
        <v>27614.875</v>
      </c>
      <c r="R49" s="173">
        <f t="shared" si="9"/>
        <v>2.023375411217568E-5</v>
      </c>
      <c r="S49" s="172">
        <v>0.1</v>
      </c>
      <c r="T49" s="168">
        <f t="shared" si="10"/>
        <v>2.0233754112175683E-6</v>
      </c>
      <c r="AE49" s="168">
        <v>8</v>
      </c>
      <c r="AG49" s="168" t="s">
        <v>85</v>
      </c>
      <c r="AJ49" s="168" t="s">
        <v>87</v>
      </c>
    </row>
    <row r="50" spans="1:36" ht="12.95" customHeight="1" x14ac:dyDescent="0.2">
      <c r="A50" s="219" t="s">
        <v>88</v>
      </c>
      <c r="B50" s="220" t="s">
        <v>115</v>
      </c>
      <c r="C50" s="217">
        <v>42748.313999999998</v>
      </c>
      <c r="D50" s="221"/>
      <c r="E50" s="177">
        <f t="shared" si="3"/>
        <v>-24949.073995700688</v>
      </c>
      <c r="F50" s="177">
        <f t="shared" si="4"/>
        <v>-24949</v>
      </c>
      <c r="G50" s="168">
        <f t="shared" si="5"/>
        <v>-2.1505480006453581E-2</v>
      </c>
      <c r="I50" s="168">
        <f t="shared" si="14"/>
        <v>-2.1505480006453581E-2</v>
      </c>
      <c r="O50" s="173">
        <f t="shared" ca="1" si="12"/>
        <v>-0.53003757369074267</v>
      </c>
      <c r="P50" s="174">
        <f t="shared" si="7"/>
        <v>-1.0856196784688896E-2</v>
      </c>
      <c r="Q50" s="205">
        <f t="shared" si="8"/>
        <v>27729.813999999998</v>
      </c>
      <c r="R50" s="173">
        <f t="shared" si="9"/>
        <v>1.1340723313735884E-4</v>
      </c>
      <c r="S50" s="172">
        <v>0.1</v>
      </c>
      <c r="T50" s="168">
        <f t="shared" si="10"/>
        <v>1.1340723313735885E-5</v>
      </c>
    </row>
    <row r="51" spans="1:36" ht="12.95" customHeight="1" x14ac:dyDescent="0.2">
      <c r="A51" s="216" t="s">
        <v>89</v>
      </c>
      <c r="B51" s="214"/>
      <c r="C51" s="218">
        <v>43791.413</v>
      </c>
      <c r="D51" s="218"/>
      <c r="E51" s="168">
        <f t="shared" si="3"/>
        <v>-21359.996171096132</v>
      </c>
      <c r="F51" s="168">
        <f t="shared" si="4"/>
        <v>-21360</v>
      </c>
      <c r="G51" s="168">
        <f t="shared" si="5"/>
        <v>1.1127999969176017E-3</v>
      </c>
      <c r="I51" s="168">
        <f t="shared" si="14"/>
        <v>1.1127999969176017E-3</v>
      </c>
      <c r="O51" s="173">
        <f t="shared" ca="1" si="12"/>
        <v>-0.49500288988743474</v>
      </c>
      <c r="P51" s="174">
        <f t="shared" si="7"/>
        <v>-7.0929978181110236E-3</v>
      </c>
      <c r="Q51" s="205">
        <f t="shared" si="8"/>
        <v>28772.913</v>
      </c>
      <c r="R51" s="173">
        <f t="shared" si="9"/>
        <v>6.7335117781128564E-5</v>
      </c>
      <c r="S51" s="172">
        <v>0.1</v>
      </c>
      <c r="T51" s="168">
        <f t="shared" si="10"/>
        <v>6.7335117781128571E-6</v>
      </c>
    </row>
    <row r="52" spans="1:36" ht="12.95" customHeight="1" x14ac:dyDescent="0.2">
      <c r="A52" s="216" t="s">
        <v>90</v>
      </c>
      <c r="B52" s="214"/>
      <c r="C52" s="218">
        <v>44448.381000000001</v>
      </c>
      <c r="D52" s="218"/>
      <c r="E52" s="168">
        <f t="shared" si="3"/>
        <v>-19099.511518848547</v>
      </c>
      <c r="F52" s="168">
        <f t="shared" si="4"/>
        <v>-19099.5</v>
      </c>
      <c r="G52" s="168">
        <f t="shared" si="5"/>
        <v>-3.3477399992989376E-3</v>
      </c>
      <c r="I52" s="168">
        <f t="shared" si="14"/>
        <v>-3.3477399992989376E-3</v>
      </c>
      <c r="O52" s="173">
        <f t="shared" ca="1" si="12"/>
        <v>-0.47293660325121917</v>
      </c>
      <c r="P52" s="174">
        <f t="shared" si="7"/>
        <v>-4.7485837937905132E-3</v>
      </c>
      <c r="Q52" s="205">
        <f t="shared" si="8"/>
        <v>29429.881000000001</v>
      </c>
      <c r="R52" s="173">
        <f t="shared" si="9"/>
        <v>1.9623633365655555E-6</v>
      </c>
      <c r="S52" s="172">
        <v>0.1</v>
      </c>
      <c r="T52" s="168">
        <f t="shared" si="10"/>
        <v>1.9623633365655557E-7</v>
      </c>
      <c r="AE52" s="168">
        <v>6</v>
      </c>
      <c r="AG52" s="168" t="s">
        <v>85</v>
      </c>
      <c r="AJ52" s="168" t="s">
        <v>87</v>
      </c>
    </row>
    <row r="53" spans="1:36" ht="12.95" customHeight="1" x14ac:dyDescent="0.2">
      <c r="A53" s="216" t="s">
        <v>90</v>
      </c>
      <c r="B53" s="214" t="s">
        <v>115</v>
      </c>
      <c r="C53" s="218">
        <v>44458.421000000002</v>
      </c>
      <c r="D53" s="218"/>
      <c r="E53" s="168">
        <f t="shared" ref="E53:E84" si="15">(C53-C$7)/C$8</f>
        <v>-19064.966052541866</v>
      </c>
      <c r="F53" s="168">
        <f t="shared" ref="F53:F84" si="16">ROUND(2*E53,0)/2</f>
        <v>-19065</v>
      </c>
      <c r="G53" s="168">
        <f t="shared" ref="G53:G84" si="17">C53-(C$7+F53*C$8)</f>
        <v>9.8662000018521212E-3</v>
      </c>
      <c r="I53" s="168">
        <f t="shared" si="14"/>
        <v>9.8662000018521212E-3</v>
      </c>
      <c r="O53" s="173">
        <f t="shared" ca="1" si="12"/>
        <v>-0.47259982515391796</v>
      </c>
      <c r="P53" s="174">
        <f t="shared" ref="P53:P84" si="18">G$2+G$3*F53+G$4*F53^2+G$5*SIN(RADIANS(G$6*F53+G$7))</f>
        <v>-4.713746451588386E-3</v>
      </c>
      <c r="Q53" s="205">
        <f t="shared" ref="Q53:Q84" si="19">C53-15018.5</f>
        <v>29439.921000000002</v>
      </c>
      <c r="R53" s="173">
        <f t="shared" ref="R53:R84" si="20">+(P53-G53)^2</f>
        <v>2.1257483858519243E-4</v>
      </c>
      <c r="S53" s="172">
        <v>0.1</v>
      </c>
      <c r="T53" s="168">
        <f t="shared" ref="T53:T84" si="21">+S53*R53</f>
        <v>2.1257483858519244E-5</v>
      </c>
    </row>
    <row r="54" spans="1:36" ht="12.95" customHeight="1" x14ac:dyDescent="0.2">
      <c r="A54" s="216" t="s">
        <v>91</v>
      </c>
      <c r="B54" s="214" t="s">
        <v>115</v>
      </c>
      <c r="C54" s="218">
        <v>44490.372000000003</v>
      </c>
      <c r="D54" s="218"/>
      <c r="E54" s="168">
        <f t="shared" si="15"/>
        <v>-18955.029579039405</v>
      </c>
      <c r="F54" s="168">
        <f t="shared" si="16"/>
        <v>-18955</v>
      </c>
      <c r="G54" s="168">
        <f t="shared" si="17"/>
        <v>-8.5965999969630502E-3</v>
      </c>
      <c r="I54" s="168">
        <f t="shared" si="14"/>
        <v>-8.5965999969630502E-3</v>
      </c>
      <c r="O54" s="173">
        <f t="shared" ca="1" si="12"/>
        <v>-0.47152603991614589</v>
      </c>
      <c r="P54" s="174">
        <f t="shared" si="18"/>
        <v>-4.6029230869685349E-3</v>
      </c>
      <c r="Q54" s="205">
        <f t="shared" si="19"/>
        <v>29471.872000000003</v>
      </c>
      <c r="R54" s="173">
        <f t="shared" si="20"/>
        <v>1.594945526142334E-5</v>
      </c>
      <c r="S54" s="172">
        <v>0.1</v>
      </c>
      <c r="T54" s="168">
        <f t="shared" si="21"/>
        <v>1.5949455261423341E-6</v>
      </c>
    </row>
    <row r="55" spans="1:36" ht="12.95" customHeight="1" x14ac:dyDescent="0.2">
      <c r="A55" s="216" t="s">
        <v>91</v>
      </c>
      <c r="B55" s="214"/>
      <c r="C55" s="218">
        <v>44498.366000000002</v>
      </c>
      <c r="D55" s="218"/>
      <c r="E55" s="168">
        <f t="shared" si="15"/>
        <v>-18927.523955766941</v>
      </c>
      <c r="F55" s="168">
        <f t="shared" si="16"/>
        <v>-18927.5</v>
      </c>
      <c r="G55" s="168">
        <f t="shared" si="17"/>
        <v>-6.9623000017600134E-3</v>
      </c>
      <c r="I55" s="168">
        <f t="shared" si="14"/>
        <v>-6.9623000017600134E-3</v>
      </c>
      <c r="O55" s="173">
        <f t="shared" ca="1" si="12"/>
        <v>-0.47125759360670288</v>
      </c>
      <c r="P55" s="174">
        <f t="shared" si="18"/>
        <v>-4.5752782985077917E-3</v>
      </c>
      <c r="Q55" s="205">
        <f t="shared" si="19"/>
        <v>29479.866000000002</v>
      </c>
      <c r="R55" s="173">
        <f t="shared" si="20"/>
        <v>5.6978726117971376E-6</v>
      </c>
      <c r="S55" s="172">
        <v>0.1</v>
      </c>
      <c r="T55" s="168">
        <f t="shared" si="21"/>
        <v>5.697872611797138E-7</v>
      </c>
    </row>
    <row r="56" spans="1:36" ht="12.95" customHeight="1" x14ac:dyDescent="0.2">
      <c r="A56" s="216" t="s">
        <v>60</v>
      </c>
      <c r="B56" s="146"/>
      <c r="C56" s="218">
        <v>44498.366000000002</v>
      </c>
      <c r="D56" s="218"/>
      <c r="E56" s="168">
        <f t="shared" si="15"/>
        <v>-18927.523955766941</v>
      </c>
      <c r="F56" s="168">
        <f t="shared" si="16"/>
        <v>-18927.5</v>
      </c>
      <c r="G56" s="168">
        <f t="shared" si="17"/>
        <v>-6.9623000017600134E-3</v>
      </c>
      <c r="H56" s="168">
        <f>G56</f>
        <v>-6.9623000017600134E-3</v>
      </c>
      <c r="O56" s="173">
        <f t="shared" ca="1" si="12"/>
        <v>-0.47125759360670288</v>
      </c>
      <c r="P56" s="174">
        <f t="shared" si="18"/>
        <v>-4.5752782985077917E-3</v>
      </c>
      <c r="Q56" s="205">
        <f t="shared" si="19"/>
        <v>29479.866000000002</v>
      </c>
      <c r="R56" s="173">
        <f t="shared" si="20"/>
        <v>5.6978726117971376E-6</v>
      </c>
      <c r="S56" s="172">
        <v>0.1</v>
      </c>
      <c r="T56" s="168">
        <f t="shared" si="21"/>
        <v>5.697872611797138E-7</v>
      </c>
    </row>
    <row r="57" spans="1:36" ht="12.95" customHeight="1" x14ac:dyDescent="0.2">
      <c r="A57" s="216" t="s">
        <v>92</v>
      </c>
      <c r="B57" s="214" t="s">
        <v>115</v>
      </c>
      <c r="C57" s="218">
        <v>44539.345999999998</v>
      </c>
      <c r="D57" s="218"/>
      <c r="E57" s="168">
        <f t="shared" si="15"/>
        <v>-18786.520648072965</v>
      </c>
      <c r="F57" s="168">
        <f t="shared" si="16"/>
        <v>-18786.5</v>
      </c>
      <c r="G57" s="168">
        <f t="shared" si="17"/>
        <v>-6.0009800072293729E-3</v>
      </c>
      <c r="I57" s="168">
        <f>G57</f>
        <v>-6.0009800072293729E-3</v>
      </c>
      <c r="O57" s="173">
        <f t="shared" ca="1" si="12"/>
        <v>-0.46988119616555868</v>
      </c>
      <c r="P57" s="174">
        <f t="shared" si="18"/>
        <v>-4.4339302209076975E-3</v>
      </c>
      <c r="Q57" s="205">
        <f t="shared" si="19"/>
        <v>29520.845999999998</v>
      </c>
      <c r="R57" s="173">
        <f t="shared" si="20"/>
        <v>2.4556450328108084E-6</v>
      </c>
      <c r="S57" s="172">
        <v>0.1</v>
      </c>
      <c r="T57" s="168">
        <f t="shared" si="21"/>
        <v>2.4556450328108086E-7</v>
      </c>
    </row>
    <row r="58" spans="1:36" ht="12.95" customHeight="1" x14ac:dyDescent="0.2">
      <c r="A58" s="216" t="s">
        <v>93</v>
      </c>
      <c r="B58" s="214"/>
      <c r="C58" s="218">
        <v>44793.514000000003</v>
      </c>
      <c r="D58" s="218"/>
      <c r="E58" s="168">
        <f t="shared" si="15"/>
        <v>-17911.983588288509</v>
      </c>
      <c r="F58" s="168">
        <f t="shared" si="16"/>
        <v>-17912</v>
      </c>
      <c r="G58" s="168">
        <f t="shared" si="17"/>
        <v>4.7697600020910613E-3</v>
      </c>
      <c r="I58" s="168">
        <f>G58</f>
        <v>4.7697600020910613E-3</v>
      </c>
      <c r="O58" s="173">
        <f t="shared" ca="1" si="12"/>
        <v>-0.46134460352527096</v>
      </c>
      <c r="P58" s="174">
        <f t="shared" si="18"/>
        <v>-3.5734922674859407E-3</v>
      </c>
      <c r="Q58" s="205">
        <f t="shared" si="19"/>
        <v>29775.014000000003</v>
      </c>
      <c r="R58" s="173">
        <f t="shared" si="20"/>
        <v>6.9609858433801789E-5</v>
      </c>
      <c r="S58" s="172">
        <v>0.1</v>
      </c>
      <c r="T58" s="168">
        <f t="shared" si="21"/>
        <v>6.9609858433801792E-6</v>
      </c>
    </row>
    <row r="59" spans="1:36" ht="12.95" customHeight="1" x14ac:dyDescent="0.2">
      <c r="A59" s="216" t="s">
        <v>61</v>
      </c>
      <c r="B59" s="146" t="s">
        <v>115</v>
      </c>
      <c r="C59" s="218">
        <v>45163.479299999999</v>
      </c>
      <c r="D59" s="218"/>
      <c r="E59" s="168">
        <f t="shared" si="15"/>
        <v>-16639.013089703854</v>
      </c>
      <c r="F59" s="168">
        <f t="shared" si="16"/>
        <v>-16639</v>
      </c>
      <c r="G59" s="168">
        <f t="shared" si="17"/>
        <v>-3.8042800006223843E-3</v>
      </c>
      <c r="K59" s="168">
        <f t="shared" ref="K59:K64" si="22">G59</f>
        <v>-3.8042800006223843E-3</v>
      </c>
      <c r="O59" s="173">
        <f t="shared" ca="1" si="12"/>
        <v>-0.44891797981905446</v>
      </c>
      <c r="P59" s="174">
        <f t="shared" si="18"/>
        <v>-2.3807273223880529E-3</v>
      </c>
      <c r="Q59" s="205">
        <f t="shared" si="19"/>
        <v>30144.979299999999</v>
      </c>
      <c r="R59" s="173">
        <f t="shared" si="20"/>
        <v>2.0265022277081379E-6</v>
      </c>
      <c r="S59" s="172">
        <v>1</v>
      </c>
      <c r="T59" s="168">
        <f t="shared" si="21"/>
        <v>2.0265022277081379E-6</v>
      </c>
    </row>
    <row r="60" spans="1:36" ht="12.95" customHeight="1" x14ac:dyDescent="0.2">
      <c r="A60" s="216" t="s">
        <v>61</v>
      </c>
      <c r="B60" s="146"/>
      <c r="C60" s="218">
        <v>45207.5095</v>
      </c>
      <c r="D60" s="218"/>
      <c r="E60" s="168">
        <f t="shared" si="15"/>
        <v>-16487.514704188281</v>
      </c>
      <c r="F60" s="168">
        <f t="shared" si="16"/>
        <v>-16487.5</v>
      </c>
      <c r="G60" s="168">
        <f t="shared" si="17"/>
        <v>-4.2735000024549663E-3</v>
      </c>
      <c r="K60" s="168">
        <f t="shared" si="22"/>
        <v>-4.2735000024549663E-3</v>
      </c>
      <c r="O60" s="173">
        <f t="shared" ref="O60:O91" ca="1" si="23">C$11+C$12*F60</f>
        <v>-0.44743908469612292</v>
      </c>
      <c r="P60" s="174">
        <f t="shared" si="18"/>
        <v>-2.2442573290284533E-3</v>
      </c>
      <c r="Q60" s="205">
        <f t="shared" si="19"/>
        <v>30189.0095</v>
      </c>
      <c r="R60" s="173">
        <f t="shared" si="20"/>
        <v>4.1178258276551821E-6</v>
      </c>
      <c r="S60" s="172">
        <v>1</v>
      </c>
      <c r="T60" s="168">
        <f t="shared" si="21"/>
        <v>4.1178258276551821E-6</v>
      </c>
    </row>
    <row r="61" spans="1:36" ht="12.95" customHeight="1" x14ac:dyDescent="0.2">
      <c r="A61" s="216" t="s">
        <v>61</v>
      </c>
      <c r="B61" s="146"/>
      <c r="C61" s="218">
        <v>45209.5435</v>
      </c>
      <c r="D61" s="218"/>
      <c r="E61" s="168">
        <f t="shared" si="15"/>
        <v>-16480.516150556035</v>
      </c>
      <c r="F61" s="168">
        <f t="shared" si="16"/>
        <v>-16480.5</v>
      </c>
      <c r="G61" s="168">
        <f t="shared" si="17"/>
        <v>-4.6938599989516661E-3</v>
      </c>
      <c r="K61" s="168">
        <f t="shared" si="22"/>
        <v>-4.6938599989516661E-3</v>
      </c>
      <c r="O61" s="173">
        <f t="shared" ca="1" si="23"/>
        <v>-0.44737075290826467</v>
      </c>
      <c r="P61" s="174">
        <f t="shared" si="18"/>
        <v>-2.2379823541060981E-3</v>
      </c>
      <c r="Q61" s="205">
        <f t="shared" si="19"/>
        <v>30191.0435</v>
      </c>
      <c r="R61" s="173">
        <f t="shared" si="20"/>
        <v>6.0313350064522134E-6</v>
      </c>
      <c r="S61" s="172">
        <v>1</v>
      </c>
      <c r="T61" s="168">
        <f t="shared" si="21"/>
        <v>6.0313350064522134E-6</v>
      </c>
    </row>
    <row r="62" spans="1:36" ht="12.95" customHeight="1" x14ac:dyDescent="0.2">
      <c r="A62" s="216" t="s">
        <v>62</v>
      </c>
      <c r="B62" s="146"/>
      <c r="C62" s="218">
        <v>49518.452899999997</v>
      </c>
      <c r="D62" s="218"/>
      <c r="E62" s="168">
        <f t="shared" si="15"/>
        <v>-1654.491798342031</v>
      </c>
      <c r="F62" s="168">
        <f t="shared" si="16"/>
        <v>-1654.5</v>
      </c>
      <c r="G62" s="168">
        <f t="shared" si="17"/>
        <v>2.383659993938636E-3</v>
      </c>
      <c r="K62" s="168">
        <f t="shared" si="22"/>
        <v>2.383659993938636E-3</v>
      </c>
      <c r="O62" s="173">
        <f t="shared" ca="1" si="23"/>
        <v>-0.30264402622455228</v>
      </c>
      <c r="P62" s="174">
        <f t="shared" si="18"/>
        <v>1.0849044052528428E-3</v>
      </c>
      <c r="Q62" s="205">
        <f t="shared" si="19"/>
        <v>34499.952899999997</v>
      </c>
      <c r="R62" s="173">
        <f t="shared" si="20"/>
        <v>1.6867660791425812E-6</v>
      </c>
      <c r="S62" s="172">
        <v>1</v>
      </c>
      <c r="T62" s="168">
        <f t="shared" si="21"/>
        <v>1.6867660791425812E-6</v>
      </c>
      <c r="AE62" s="168">
        <v>11</v>
      </c>
      <c r="AG62" s="168" t="s">
        <v>85</v>
      </c>
      <c r="AJ62" s="168" t="s">
        <v>87</v>
      </c>
    </row>
    <row r="63" spans="1:36" ht="12.95" customHeight="1" x14ac:dyDescent="0.2">
      <c r="A63" s="216" t="s">
        <v>62</v>
      </c>
      <c r="B63" s="146" t="s">
        <v>115</v>
      </c>
      <c r="C63" s="218">
        <v>49527.465199999999</v>
      </c>
      <c r="D63" s="218"/>
      <c r="E63" s="168">
        <f t="shared" si="15"/>
        <v>-1623.4824252348847</v>
      </c>
      <c r="F63" s="168">
        <f t="shared" si="16"/>
        <v>-1623.5</v>
      </c>
      <c r="G63" s="168">
        <f t="shared" si="17"/>
        <v>5.1077799944323488E-3</v>
      </c>
      <c r="K63" s="168">
        <f t="shared" si="22"/>
        <v>5.1077799944323488E-3</v>
      </c>
      <c r="O63" s="173">
        <f t="shared" ca="1" si="23"/>
        <v>-0.30234141402118014</v>
      </c>
      <c r="P63" s="174">
        <f t="shared" si="18"/>
        <v>1.0652867564567084E-3</v>
      </c>
      <c r="Q63" s="205">
        <f t="shared" si="19"/>
        <v>34508.965199999999</v>
      </c>
      <c r="R63" s="173">
        <f t="shared" si="20"/>
        <v>1.6341751579078776E-5</v>
      </c>
      <c r="S63" s="172">
        <v>1</v>
      </c>
      <c r="T63" s="168">
        <f t="shared" si="21"/>
        <v>1.6341751579078776E-5</v>
      </c>
    </row>
    <row r="64" spans="1:36" ht="12.95" customHeight="1" x14ac:dyDescent="0.2">
      <c r="A64" s="222" t="s">
        <v>241</v>
      </c>
      <c r="B64" s="211" t="str">
        <f>IF(G64=INT(G64),"I","II")</f>
        <v>II</v>
      </c>
      <c r="C64" s="212">
        <v>49535.455800000003</v>
      </c>
      <c r="D64" s="212" t="s">
        <v>433</v>
      </c>
      <c r="E64" s="168">
        <f t="shared" si="15"/>
        <v>-1595.9885006262889</v>
      </c>
      <c r="F64" s="168">
        <f t="shared" si="16"/>
        <v>-1596</v>
      </c>
      <c r="G64" s="168">
        <f t="shared" si="17"/>
        <v>3.3420800027670339E-3</v>
      </c>
      <c r="K64" s="168">
        <f t="shared" si="22"/>
        <v>3.3420800027670339E-3</v>
      </c>
      <c r="O64" s="173">
        <f t="shared" ca="1" si="23"/>
        <v>-0.30207296771173714</v>
      </c>
      <c r="P64" s="173">
        <f t="shared" si="18"/>
        <v>1.0477807415095047E-3</v>
      </c>
      <c r="Q64" s="205">
        <f t="shared" si="19"/>
        <v>34516.955800000003</v>
      </c>
      <c r="R64" s="173">
        <f t="shared" si="20"/>
        <v>5.2638091002068436E-6</v>
      </c>
      <c r="S64" s="172">
        <v>1</v>
      </c>
      <c r="T64" s="168">
        <f t="shared" si="21"/>
        <v>5.2638091002068436E-6</v>
      </c>
    </row>
    <row r="65" spans="1:20" ht="12.95" customHeight="1" x14ac:dyDescent="0.2">
      <c r="A65" s="222" t="s">
        <v>241</v>
      </c>
      <c r="B65" s="211" t="str">
        <f>IF(G65=INT(G65),"I","II")</f>
        <v>II</v>
      </c>
      <c r="C65" s="212">
        <v>49535.456299999998</v>
      </c>
      <c r="D65" s="212" t="s">
        <v>433</v>
      </c>
      <c r="E65" s="168">
        <f t="shared" si="15"/>
        <v>-1595.9867802345589</v>
      </c>
      <c r="F65" s="168">
        <f t="shared" si="16"/>
        <v>-1596</v>
      </c>
      <c r="G65" s="168">
        <f t="shared" si="17"/>
        <v>3.8420799974119291E-3</v>
      </c>
      <c r="J65" s="168">
        <f>G65</f>
        <v>3.8420799974119291E-3</v>
      </c>
      <c r="O65" s="173">
        <f t="shared" ca="1" si="23"/>
        <v>-0.30207296771173714</v>
      </c>
      <c r="P65" s="173">
        <f t="shared" si="18"/>
        <v>1.0477807415095047E-3</v>
      </c>
      <c r="Q65" s="205">
        <f t="shared" si="19"/>
        <v>34516.956299999998</v>
      </c>
      <c r="R65" s="173">
        <f t="shared" si="20"/>
        <v>7.8081083315368415E-6</v>
      </c>
      <c r="S65" s="172">
        <v>1</v>
      </c>
      <c r="T65" s="168">
        <f t="shared" si="21"/>
        <v>7.8081083315368415E-6</v>
      </c>
    </row>
    <row r="66" spans="1:20" ht="12.95" customHeight="1" x14ac:dyDescent="0.2">
      <c r="A66" s="34" t="s">
        <v>62</v>
      </c>
      <c r="B66" s="146" t="s">
        <v>115</v>
      </c>
      <c r="C66" s="34">
        <v>49639.356</v>
      </c>
      <c r="D66" s="35"/>
      <c r="E66" s="168">
        <f t="shared" si="15"/>
        <v>-1238.4904071644366</v>
      </c>
      <c r="F66" s="168">
        <f t="shared" si="16"/>
        <v>-1238.5</v>
      </c>
      <c r="G66" s="168">
        <f t="shared" si="17"/>
        <v>2.7879799963557161E-3</v>
      </c>
      <c r="K66" s="168">
        <f>G66</f>
        <v>2.7879799963557161E-3</v>
      </c>
      <c r="O66" s="173">
        <f t="shared" ca="1" si="23"/>
        <v>-0.29858316568897803</v>
      </c>
      <c r="P66" s="174">
        <f t="shared" si="18"/>
        <v>8.113676689908908E-4</v>
      </c>
      <c r="Q66" s="205">
        <f t="shared" si="19"/>
        <v>34620.856</v>
      </c>
      <c r="R66" s="173">
        <f t="shared" si="20"/>
        <v>3.9069962926905916E-6</v>
      </c>
      <c r="S66" s="172">
        <v>1</v>
      </c>
      <c r="T66" s="168">
        <f t="shared" si="21"/>
        <v>3.9069962926905916E-6</v>
      </c>
    </row>
    <row r="67" spans="1:20" ht="12.95" customHeight="1" x14ac:dyDescent="0.2">
      <c r="A67" s="35" t="s">
        <v>64</v>
      </c>
      <c r="B67" s="145"/>
      <c r="C67" s="35">
        <v>49999.3024</v>
      </c>
      <c r="D67" s="35">
        <v>2.9999999999999997E-4</v>
      </c>
      <c r="E67" s="168">
        <f t="shared" si="15"/>
        <v>7.2256453357400965E-3</v>
      </c>
      <c r="F67" s="168">
        <f t="shared" si="16"/>
        <v>0</v>
      </c>
      <c r="G67" s="168">
        <f t="shared" si="17"/>
        <v>2.0999999978812411E-3</v>
      </c>
      <c r="K67" s="168">
        <f>G67</f>
        <v>2.0999999978812411E-3</v>
      </c>
      <c r="O67" s="173">
        <f t="shared" ca="1" si="23"/>
        <v>-0.28649332008006273</v>
      </c>
      <c r="P67" s="174">
        <f t="shared" si="18"/>
        <v>-1.3438400899015712E-4</v>
      </c>
      <c r="Q67" s="205">
        <f t="shared" si="19"/>
        <v>34980.8024</v>
      </c>
      <c r="R67" s="173">
        <f t="shared" si="20"/>
        <v>4.9924718901626849E-6</v>
      </c>
      <c r="S67" s="172">
        <v>1</v>
      </c>
      <c r="T67" s="168">
        <f t="shared" si="21"/>
        <v>4.9924718901626849E-6</v>
      </c>
    </row>
    <row r="68" spans="1:20" ht="12.95" customHeight="1" x14ac:dyDescent="0.2">
      <c r="A68" s="35" t="s">
        <v>64</v>
      </c>
      <c r="B68" s="146" t="s">
        <v>115</v>
      </c>
      <c r="C68" s="35">
        <v>49999.447399999997</v>
      </c>
      <c r="D68" s="35">
        <v>2.0000000000000001E-4</v>
      </c>
      <c r="E68" s="168">
        <f t="shared" si="15"/>
        <v>0.50613925234348267</v>
      </c>
      <c r="F68" s="168">
        <f t="shared" si="16"/>
        <v>0.5</v>
      </c>
      <c r="G68" s="168">
        <f t="shared" si="17"/>
        <v>1.7842599918367341E-3</v>
      </c>
      <c r="K68" s="168">
        <f>G68</f>
        <v>1.7842599918367341E-3</v>
      </c>
      <c r="O68" s="173">
        <f t="shared" ca="1" si="23"/>
        <v>-0.28648843923807288</v>
      </c>
      <c r="P68" s="174">
        <f t="shared" si="18"/>
        <v>-1.3480545203913702E-4</v>
      </c>
      <c r="Q68" s="205">
        <f t="shared" si="19"/>
        <v>34980.947399999997</v>
      </c>
      <c r="R68" s="173">
        <f t="shared" si="20"/>
        <v>3.6828121778784944E-6</v>
      </c>
      <c r="S68" s="172">
        <v>1</v>
      </c>
      <c r="T68" s="168">
        <f t="shared" si="21"/>
        <v>3.6828121778784944E-6</v>
      </c>
    </row>
    <row r="69" spans="1:20" ht="12.95" customHeight="1" x14ac:dyDescent="0.2">
      <c r="A69" s="34" t="s">
        <v>63</v>
      </c>
      <c r="B69" s="145"/>
      <c r="C69" s="34">
        <v>50246.482499999998</v>
      </c>
      <c r="D69" s="34">
        <v>2.9999999999999997E-4</v>
      </c>
      <c r="E69" s="168">
        <f t="shared" si="15"/>
        <v>850.50043443330935</v>
      </c>
      <c r="F69" s="168">
        <f t="shared" si="16"/>
        <v>850.5</v>
      </c>
      <c r="G69" s="168">
        <f t="shared" si="17"/>
        <v>1.2625999806914479E-4</v>
      </c>
      <c r="K69" s="168">
        <f>G69</f>
        <v>1.2625999806914479E-4</v>
      </c>
      <c r="O69" s="173">
        <f t="shared" ca="1" si="23"/>
        <v>-0.27819100785528889</v>
      </c>
      <c r="P69" s="174">
        <f t="shared" si="18"/>
        <v>-8.9725720333772019E-4</v>
      </c>
      <c r="Q69" s="205">
        <f t="shared" si="19"/>
        <v>35227.982499999998</v>
      </c>
      <c r="R69" s="173">
        <f t="shared" si="20"/>
        <v>1.0475874615757411E-6</v>
      </c>
      <c r="S69" s="172">
        <v>1</v>
      </c>
      <c r="T69" s="168">
        <f t="shared" si="21"/>
        <v>1.0475874615757411E-6</v>
      </c>
    </row>
    <row r="70" spans="1:20" ht="12.95" customHeight="1" x14ac:dyDescent="0.2">
      <c r="A70" s="216" t="s">
        <v>94</v>
      </c>
      <c r="B70" s="214"/>
      <c r="C70" s="218">
        <v>50324.370999999999</v>
      </c>
      <c r="D70" s="218">
        <v>2.7000000000000001E-3</v>
      </c>
      <c r="E70" s="168">
        <f t="shared" si="15"/>
        <v>1118.4978998145575</v>
      </c>
      <c r="F70" s="168">
        <f t="shared" si="16"/>
        <v>1118.5</v>
      </c>
      <c r="G70" s="168">
        <f t="shared" si="17"/>
        <v>-6.1038000421831384E-4</v>
      </c>
      <c r="K70" s="168">
        <f>G70</f>
        <v>-6.1038000421831384E-4</v>
      </c>
      <c r="O70" s="173">
        <f t="shared" ca="1" si="23"/>
        <v>-0.27557487654871698</v>
      </c>
      <c r="P70" s="174">
        <f t="shared" si="18"/>
        <v>-1.1566404147785314E-3</v>
      </c>
      <c r="Q70" s="205">
        <f t="shared" si="19"/>
        <v>35305.870999999999</v>
      </c>
      <c r="R70" s="173">
        <f t="shared" si="20"/>
        <v>2.9840043614541747E-7</v>
      </c>
      <c r="S70" s="172">
        <v>1</v>
      </c>
      <c r="T70" s="168">
        <f t="shared" si="21"/>
        <v>2.9840043614541747E-7</v>
      </c>
    </row>
    <row r="71" spans="1:20" ht="12.95" customHeight="1" x14ac:dyDescent="0.2">
      <c r="A71" s="212" t="s">
        <v>260</v>
      </c>
      <c r="B71" s="211" t="str">
        <f>IF(G71=INT(G71),"I","II")</f>
        <v>II</v>
      </c>
      <c r="C71" s="212">
        <v>50324.371500000001</v>
      </c>
      <c r="D71" s="212" t="s">
        <v>433</v>
      </c>
      <c r="E71" s="168">
        <f t="shared" si="15"/>
        <v>1118.4996202063126</v>
      </c>
      <c r="F71" s="168">
        <f t="shared" si="16"/>
        <v>1118.5</v>
      </c>
      <c r="G71" s="168">
        <f t="shared" si="17"/>
        <v>-1.1038000229746103E-4</v>
      </c>
      <c r="J71" s="168">
        <f>G71</f>
        <v>-1.1038000229746103E-4</v>
      </c>
      <c r="O71" s="173">
        <f t="shared" ca="1" si="23"/>
        <v>-0.27557487654871698</v>
      </c>
      <c r="P71" s="173">
        <f t="shared" si="18"/>
        <v>-1.1566404147785314E-3</v>
      </c>
      <c r="Q71" s="205">
        <f t="shared" si="19"/>
        <v>35305.871500000001</v>
      </c>
      <c r="R71" s="173">
        <f t="shared" si="20"/>
        <v>1.0946608507250595E-6</v>
      </c>
      <c r="S71" s="172">
        <v>1</v>
      </c>
      <c r="T71" s="168">
        <f t="shared" si="21"/>
        <v>1.0946608507250595E-6</v>
      </c>
    </row>
    <row r="72" spans="1:20" ht="12.95" customHeight="1" x14ac:dyDescent="0.2">
      <c r="A72" s="35" t="s">
        <v>116</v>
      </c>
      <c r="B72" s="146" t="s">
        <v>115</v>
      </c>
      <c r="C72" s="35">
        <v>51770.399400000002</v>
      </c>
      <c r="D72" s="35">
        <v>2.9999999999999997E-4</v>
      </c>
      <c r="E72" s="168">
        <f t="shared" si="15"/>
        <v>6093.9685542667276</v>
      </c>
      <c r="F72" s="168">
        <f t="shared" si="16"/>
        <v>6094</v>
      </c>
      <c r="G72" s="168">
        <f t="shared" si="17"/>
        <v>-9.1391200039652176E-3</v>
      </c>
      <c r="K72" s="168">
        <f>G72</f>
        <v>-9.1391200039652176E-3</v>
      </c>
      <c r="O72" s="173">
        <f t="shared" ca="1" si="23"/>
        <v>-0.22700561790749135</v>
      </c>
      <c r="P72" s="174">
        <f t="shared" si="18"/>
        <v>-7.5606111497998653E-3</v>
      </c>
      <c r="Q72" s="205">
        <f t="shared" si="19"/>
        <v>36751.899400000002</v>
      </c>
      <c r="R72" s="173">
        <f t="shared" si="20"/>
        <v>2.4916902026784137E-6</v>
      </c>
      <c r="S72" s="172">
        <v>1</v>
      </c>
      <c r="T72" s="168">
        <f t="shared" si="21"/>
        <v>2.4916902026784137E-6</v>
      </c>
    </row>
    <row r="73" spans="1:20" ht="12.95" customHeight="1" x14ac:dyDescent="0.2">
      <c r="A73" s="35" t="s">
        <v>116</v>
      </c>
      <c r="B73" s="223"/>
      <c r="C73" s="35">
        <v>51770.544900000001</v>
      </c>
      <c r="D73" s="35">
        <v>5.0000000000000001E-4</v>
      </c>
      <c r="E73" s="168">
        <f t="shared" si="15"/>
        <v>6094.4691882654906</v>
      </c>
      <c r="F73" s="168">
        <f t="shared" si="16"/>
        <v>6094.5</v>
      </c>
      <c r="G73" s="168">
        <f t="shared" si="17"/>
        <v>-8.9548600008129142E-3</v>
      </c>
      <c r="K73" s="168">
        <f>G73</f>
        <v>-8.9548600008129142E-3</v>
      </c>
      <c r="O73" s="173">
        <f t="shared" ca="1" si="23"/>
        <v>-0.22700073706550147</v>
      </c>
      <c r="P73" s="174">
        <f t="shared" si="18"/>
        <v>-7.5613986342519465E-3</v>
      </c>
      <c r="Q73" s="205">
        <f t="shared" si="19"/>
        <v>36752.044900000001</v>
      </c>
      <c r="R73" s="173">
        <f t="shared" si="20"/>
        <v>1.9417345800979594E-6</v>
      </c>
      <c r="S73" s="172">
        <v>1</v>
      </c>
      <c r="T73" s="168">
        <f t="shared" si="21"/>
        <v>1.9417345800979594E-6</v>
      </c>
    </row>
    <row r="74" spans="1:20" ht="12.95" customHeight="1" x14ac:dyDescent="0.2">
      <c r="A74" s="35" t="s">
        <v>116</v>
      </c>
      <c r="B74" s="146" t="s">
        <v>115</v>
      </c>
      <c r="C74" s="35">
        <v>52203.294699999999</v>
      </c>
      <c r="D74" s="35">
        <v>8.9999999999999998E-4</v>
      </c>
      <c r="E74" s="168">
        <f t="shared" si="15"/>
        <v>7583.4675582975251</v>
      </c>
      <c r="F74" s="168">
        <f t="shared" si="16"/>
        <v>7583.5</v>
      </c>
      <c r="G74" s="168">
        <f t="shared" si="17"/>
        <v>-9.4285800005309284E-3</v>
      </c>
      <c r="K74" s="168">
        <f>G74</f>
        <v>-9.4285800005309284E-3</v>
      </c>
      <c r="O74" s="173">
        <f t="shared" ca="1" si="23"/>
        <v>-0.21246558961965983</v>
      </c>
      <c r="P74" s="174">
        <f t="shared" si="18"/>
        <v>-1.0023922313350194E-2</v>
      </c>
      <c r="Q74" s="205">
        <f t="shared" si="19"/>
        <v>37184.794699999999</v>
      </c>
      <c r="R74" s="173">
        <f t="shared" si="20"/>
        <v>3.5443246943299243E-7</v>
      </c>
      <c r="S74" s="172">
        <v>1</v>
      </c>
      <c r="T74" s="168">
        <f t="shared" si="21"/>
        <v>3.5443246943299243E-7</v>
      </c>
    </row>
    <row r="75" spans="1:20" ht="12.95" customHeight="1" x14ac:dyDescent="0.2">
      <c r="A75" s="222" t="s">
        <v>274</v>
      </c>
      <c r="B75" s="211" t="str">
        <f>IF(G75=INT(G75),"I","II")</f>
        <v>II</v>
      </c>
      <c r="C75" s="212">
        <v>52609.591999999997</v>
      </c>
      <c r="D75" s="212" t="s">
        <v>433</v>
      </c>
      <c r="E75" s="168">
        <f t="shared" si="15"/>
        <v>8981.4486028836054</v>
      </c>
      <c r="F75" s="168">
        <f t="shared" si="16"/>
        <v>8981.5</v>
      </c>
      <c r="G75" s="168">
        <f t="shared" si="17"/>
        <v>-1.4937620006094221E-2</v>
      </c>
      <c r="K75" s="168">
        <f>G75</f>
        <v>-1.4937620006094221E-2</v>
      </c>
      <c r="O75" s="173">
        <f t="shared" ca="1" si="23"/>
        <v>-0.1988187554159751</v>
      </c>
      <c r="P75" s="173">
        <f t="shared" si="18"/>
        <v>-1.2538356900408786E-2</v>
      </c>
      <c r="Q75" s="205">
        <f t="shared" si="19"/>
        <v>37591.091999999997</v>
      </c>
      <c r="R75" s="173">
        <f t="shared" si="20"/>
        <v>5.7564634503033175E-6</v>
      </c>
      <c r="S75" s="172">
        <v>1</v>
      </c>
      <c r="T75" s="168">
        <f t="shared" si="21"/>
        <v>5.7564634503033175E-6</v>
      </c>
    </row>
    <row r="76" spans="1:20" ht="12.95" customHeight="1" x14ac:dyDescent="0.2">
      <c r="A76" s="224" t="s">
        <v>103</v>
      </c>
      <c r="B76" s="146"/>
      <c r="C76" s="218">
        <v>52609.592100000002</v>
      </c>
      <c r="D76" s="218">
        <v>2.9999999999999997E-4</v>
      </c>
      <c r="E76" s="168">
        <f t="shared" si="15"/>
        <v>8981.4489469619712</v>
      </c>
      <c r="F76" s="168">
        <f t="shared" si="16"/>
        <v>8981.5</v>
      </c>
      <c r="G76" s="168">
        <f t="shared" si="17"/>
        <v>-1.4837620001344476E-2</v>
      </c>
      <c r="L76" s="168">
        <f>G76</f>
        <v>-1.4837620001344476E-2</v>
      </c>
      <c r="O76" s="173">
        <f t="shared" ca="1" si="23"/>
        <v>-0.1988187554159751</v>
      </c>
      <c r="P76" s="174">
        <f t="shared" si="18"/>
        <v>-1.2538356900408786E-2</v>
      </c>
      <c r="Q76" s="205">
        <f t="shared" si="19"/>
        <v>37591.092100000002</v>
      </c>
      <c r="R76" s="173">
        <f t="shared" si="20"/>
        <v>5.2866108073244037E-6</v>
      </c>
      <c r="S76" s="172">
        <v>1</v>
      </c>
      <c r="T76" s="168">
        <f t="shared" si="21"/>
        <v>5.2866108073244037E-6</v>
      </c>
    </row>
    <row r="77" spans="1:20" ht="12.95" customHeight="1" x14ac:dyDescent="0.2">
      <c r="A77" s="38" t="s">
        <v>122</v>
      </c>
      <c r="B77" s="145" t="s">
        <v>115</v>
      </c>
      <c r="C77" s="34">
        <v>52801.553</v>
      </c>
      <c r="D77" s="34">
        <v>1E-4</v>
      </c>
      <c r="E77" s="168">
        <f t="shared" si="15"/>
        <v>9641.9448436900129</v>
      </c>
      <c r="F77" s="168">
        <f t="shared" si="16"/>
        <v>9642</v>
      </c>
      <c r="G77" s="168">
        <f t="shared" si="17"/>
        <v>-1.603016000444768E-2</v>
      </c>
      <c r="K77" s="168">
        <f t="shared" ref="K77:K86" si="24">G77</f>
        <v>-1.603016000444768E-2</v>
      </c>
      <c r="O77" s="173">
        <f t="shared" ca="1" si="23"/>
        <v>-0.19237116314735297</v>
      </c>
      <c r="P77" s="174">
        <f t="shared" si="18"/>
        <v>-1.3789458028703266E-2</v>
      </c>
      <c r="Q77" s="205">
        <f t="shared" si="19"/>
        <v>37783.053</v>
      </c>
      <c r="R77" s="173">
        <f t="shared" si="20"/>
        <v>5.0207453441049188E-6</v>
      </c>
      <c r="S77" s="172">
        <v>1</v>
      </c>
      <c r="T77" s="168">
        <f t="shared" si="21"/>
        <v>5.0207453441049188E-6</v>
      </c>
    </row>
    <row r="78" spans="1:20" ht="12.95" customHeight="1" x14ac:dyDescent="0.2">
      <c r="A78" s="38" t="s">
        <v>120</v>
      </c>
      <c r="B78" s="146" t="s">
        <v>115</v>
      </c>
      <c r="C78" s="35">
        <v>52835.410600000003</v>
      </c>
      <c r="D78" s="35">
        <v>5.0000000000000001E-4</v>
      </c>
      <c r="E78" s="168">
        <f t="shared" si="15"/>
        <v>9758.4415150072527</v>
      </c>
      <c r="F78" s="168">
        <f t="shared" si="16"/>
        <v>9758.5</v>
      </c>
      <c r="G78" s="168">
        <f t="shared" si="17"/>
        <v>-1.6997580001770984E-2</v>
      </c>
      <c r="K78" s="168">
        <f t="shared" si="24"/>
        <v>-1.6997580001770984E-2</v>
      </c>
      <c r="O78" s="173">
        <f t="shared" ca="1" si="23"/>
        <v>-0.19123392696371255</v>
      </c>
      <c r="P78" s="174">
        <f t="shared" si="18"/>
        <v>-1.4014109044446908E-2</v>
      </c>
      <c r="Q78" s="205">
        <f t="shared" si="19"/>
        <v>37816.910600000003</v>
      </c>
      <c r="R78" s="173">
        <f t="shared" si="20"/>
        <v>8.9010989531962399E-6</v>
      </c>
      <c r="S78" s="172">
        <v>1</v>
      </c>
      <c r="T78" s="168">
        <f t="shared" si="21"/>
        <v>8.9010989531962399E-6</v>
      </c>
    </row>
    <row r="79" spans="1:20" ht="12.95" customHeight="1" x14ac:dyDescent="0.2">
      <c r="A79" s="38" t="s">
        <v>120</v>
      </c>
      <c r="B79" s="223"/>
      <c r="C79" s="35">
        <v>52846.454400000002</v>
      </c>
      <c r="D79" s="35">
        <v>1.5E-3</v>
      </c>
      <c r="E79" s="168">
        <f t="shared" si="15"/>
        <v>9796.4408397878979</v>
      </c>
      <c r="F79" s="168">
        <f t="shared" si="16"/>
        <v>9796.5</v>
      </c>
      <c r="G79" s="168">
        <f t="shared" si="17"/>
        <v>-1.7193820000102278E-2</v>
      </c>
      <c r="K79" s="168">
        <f t="shared" si="24"/>
        <v>-1.7193820000102278E-2</v>
      </c>
      <c r="O79" s="173">
        <f t="shared" ca="1" si="23"/>
        <v>-0.19086298297248222</v>
      </c>
      <c r="P79" s="174">
        <f t="shared" si="18"/>
        <v>-1.4087638241821875E-2</v>
      </c>
      <c r="Q79" s="205">
        <f t="shared" si="19"/>
        <v>37827.954400000002</v>
      </c>
      <c r="R79" s="173">
        <f t="shared" si="20"/>
        <v>9.6483651154739382E-6</v>
      </c>
      <c r="S79" s="172">
        <v>1</v>
      </c>
      <c r="T79" s="168">
        <f t="shared" si="21"/>
        <v>9.6483651154739382E-6</v>
      </c>
    </row>
    <row r="80" spans="1:20" ht="12.95" customHeight="1" x14ac:dyDescent="0.2">
      <c r="A80" s="216" t="s">
        <v>98</v>
      </c>
      <c r="B80" s="146"/>
      <c r="C80" s="218">
        <v>52854.737302000001</v>
      </c>
      <c r="D80" s="218">
        <v>8.0000000000000007E-5</v>
      </c>
      <c r="E80" s="168">
        <f t="shared" si="15"/>
        <v>9824.9405122941225</v>
      </c>
      <c r="F80" s="168">
        <f t="shared" si="16"/>
        <v>9825</v>
      </c>
      <c r="G80" s="168">
        <f t="shared" si="17"/>
        <v>-1.7289000003074761E-2</v>
      </c>
      <c r="K80" s="168">
        <f t="shared" si="24"/>
        <v>-1.7289000003074761E-2</v>
      </c>
      <c r="O80" s="173">
        <f t="shared" ca="1" si="23"/>
        <v>-0.19058477497905946</v>
      </c>
      <c r="P80" s="174">
        <f t="shared" si="18"/>
        <v>-1.4142866225091949E-2</v>
      </c>
      <c r="Q80" s="205">
        <f t="shared" si="19"/>
        <v>37836.237302000001</v>
      </c>
      <c r="R80" s="173">
        <f t="shared" si="20"/>
        <v>9.8981577489644046E-6</v>
      </c>
      <c r="S80" s="172">
        <v>1</v>
      </c>
      <c r="T80" s="168">
        <f t="shared" si="21"/>
        <v>9.8981577489644046E-6</v>
      </c>
    </row>
    <row r="81" spans="1:20" ht="12.95" customHeight="1" x14ac:dyDescent="0.2">
      <c r="A81" s="225" t="s">
        <v>99</v>
      </c>
      <c r="B81" s="226"/>
      <c r="C81" s="217">
        <v>52854.882893000002</v>
      </c>
      <c r="D81" s="217">
        <v>4.3999999999999999E-5</v>
      </c>
      <c r="E81" s="168">
        <f t="shared" si="15"/>
        <v>9825.4414594041882</v>
      </c>
      <c r="F81" s="168">
        <f t="shared" si="16"/>
        <v>9825.5</v>
      </c>
      <c r="G81" s="168">
        <f t="shared" si="17"/>
        <v>-1.7013739998219535E-2</v>
      </c>
      <c r="K81" s="168">
        <f t="shared" si="24"/>
        <v>-1.7013739998219535E-2</v>
      </c>
      <c r="O81" s="173">
        <f t="shared" ca="1" si="23"/>
        <v>-0.19057989413706961</v>
      </c>
      <c r="P81" s="174">
        <f t="shared" si="18"/>
        <v>-1.4143835756268271E-2</v>
      </c>
      <c r="Q81" s="205">
        <f t="shared" si="19"/>
        <v>37836.382893000002</v>
      </c>
      <c r="R81" s="173">
        <f t="shared" si="20"/>
        <v>8.2363503579698602E-6</v>
      </c>
      <c r="S81" s="172">
        <v>1</v>
      </c>
      <c r="T81" s="168">
        <f t="shared" si="21"/>
        <v>8.2363503579698602E-6</v>
      </c>
    </row>
    <row r="82" spans="1:20" ht="12.95" customHeight="1" x14ac:dyDescent="0.2">
      <c r="A82" s="105" t="s">
        <v>122</v>
      </c>
      <c r="B82" s="147" t="s">
        <v>118</v>
      </c>
      <c r="C82" s="148">
        <v>52859.533100000001</v>
      </c>
      <c r="D82" s="148">
        <v>1E-4</v>
      </c>
      <c r="E82" s="168">
        <f t="shared" si="15"/>
        <v>9841.4418149059347</v>
      </c>
      <c r="F82" s="168">
        <f t="shared" si="16"/>
        <v>9841.5</v>
      </c>
      <c r="G82" s="168">
        <f t="shared" si="17"/>
        <v>-1.6910420003114268E-2</v>
      </c>
      <c r="K82" s="168">
        <f t="shared" si="24"/>
        <v>-1.6910420003114268E-2</v>
      </c>
      <c r="O82" s="173">
        <f t="shared" ca="1" si="23"/>
        <v>-0.19042370719339363</v>
      </c>
      <c r="P82" s="174">
        <f t="shared" si="18"/>
        <v>-1.4174872013093375E-2</v>
      </c>
      <c r="Q82" s="205">
        <f t="shared" si="19"/>
        <v>37841.033100000001</v>
      </c>
      <c r="R82" s="173">
        <f t="shared" si="20"/>
        <v>7.4832228057073481E-6</v>
      </c>
      <c r="S82" s="172">
        <v>1</v>
      </c>
      <c r="T82" s="168">
        <f t="shared" si="21"/>
        <v>7.4832228057073481E-6</v>
      </c>
    </row>
    <row r="83" spans="1:20" ht="12.95" customHeight="1" x14ac:dyDescent="0.2">
      <c r="A83" s="216" t="s">
        <v>102</v>
      </c>
      <c r="B83" s="146"/>
      <c r="C83" s="218">
        <v>52859.823960000002</v>
      </c>
      <c r="D83" s="218">
        <v>9.0000000000000006E-5</v>
      </c>
      <c r="E83" s="168">
        <f t="shared" si="15"/>
        <v>9842.442601193783</v>
      </c>
      <c r="F83" s="168">
        <f t="shared" si="16"/>
        <v>9842.5</v>
      </c>
      <c r="G83" s="168">
        <f t="shared" si="17"/>
        <v>-1.6681900000548922E-2</v>
      </c>
      <c r="K83" s="168">
        <f t="shared" si="24"/>
        <v>-1.6681900000548922E-2</v>
      </c>
      <c r="O83" s="173">
        <f t="shared" ca="1" si="23"/>
        <v>-0.1904139455094139</v>
      </c>
      <c r="P83" s="174">
        <f t="shared" si="18"/>
        <v>-1.4176812503808894E-2</v>
      </c>
      <c r="Q83" s="205">
        <f t="shared" si="19"/>
        <v>37841.323960000002</v>
      </c>
      <c r="R83" s="173">
        <f t="shared" si="20"/>
        <v>6.2754633663232157E-6</v>
      </c>
      <c r="S83" s="172">
        <v>1</v>
      </c>
      <c r="T83" s="168">
        <f t="shared" si="21"/>
        <v>6.2754633663232157E-6</v>
      </c>
    </row>
    <row r="84" spans="1:20" ht="12.95" customHeight="1" x14ac:dyDescent="0.2">
      <c r="A84" s="105" t="s">
        <v>120</v>
      </c>
      <c r="B84" s="227"/>
      <c r="C84" s="132">
        <v>52897.460599999999</v>
      </c>
      <c r="D84" s="132">
        <v>4.3E-3</v>
      </c>
      <c r="E84" s="168">
        <f t="shared" si="15"/>
        <v>9971.9421309763002</v>
      </c>
      <c r="F84" s="168">
        <f t="shared" si="16"/>
        <v>9972</v>
      </c>
      <c r="G84" s="168">
        <f t="shared" si="17"/>
        <v>-1.6818560005049221E-2</v>
      </c>
      <c r="K84" s="168">
        <f t="shared" si="24"/>
        <v>-1.6818560005049221E-2</v>
      </c>
      <c r="O84" s="173">
        <f t="shared" ca="1" si="23"/>
        <v>-0.18914980743403681</v>
      </c>
      <c r="P84" s="174">
        <f t="shared" si="18"/>
        <v>-1.4428823445383883E-2</v>
      </c>
      <c r="Q84" s="205">
        <f t="shared" si="19"/>
        <v>37878.960599999999</v>
      </c>
      <c r="R84" s="173">
        <f t="shared" si="20"/>
        <v>5.7108408246011269E-6</v>
      </c>
      <c r="S84" s="172">
        <v>1</v>
      </c>
      <c r="T84" s="168">
        <f t="shared" si="21"/>
        <v>5.7108408246011269E-6</v>
      </c>
    </row>
    <row r="85" spans="1:20" ht="12.95" customHeight="1" x14ac:dyDescent="0.2">
      <c r="A85" s="105" t="s">
        <v>120</v>
      </c>
      <c r="B85" s="226" t="s">
        <v>115</v>
      </c>
      <c r="C85" s="132">
        <v>52981.308299999997</v>
      </c>
      <c r="D85" s="132">
        <v>2.9999999999999997E-4</v>
      </c>
      <c r="E85" s="168">
        <f t="shared" ref="E85:E116" si="25">(C85-C$7)/C$8</f>
        <v>10260.443913370962</v>
      </c>
      <c r="F85" s="168">
        <f t="shared" ref="F85:F116" si="26">ROUND(2*E85,0)/2</f>
        <v>10260.5</v>
      </c>
      <c r="G85" s="168">
        <f t="shared" ref="G85:G116" si="27">C85-(C$7+F85*C$8)</f>
        <v>-1.6300540002703201E-2</v>
      </c>
      <c r="K85" s="168">
        <f t="shared" si="24"/>
        <v>-1.6300540002703201E-2</v>
      </c>
      <c r="O85" s="173">
        <f t="shared" ca="1" si="23"/>
        <v>-0.18633356160588013</v>
      </c>
      <c r="P85" s="174">
        <f t="shared" ref="P85:P116" si="28">G$2+G$3*F85+G$4*F85^2+G$5*SIN(RADIANS(G$6*F85+G$7))</f>
        <v>-1.4995310772423717E-2</v>
      </c>
      <c r="Q85" s="205">
        <f t="shared" ref="Q85:Q116" si="29">C85-15018.5</f>
        <v>37962.808299999997</v>
      </c>
      <c r="R85" s="173">
        <f t="shared" ref="R85:R116" si="30">+(P85-G85)^2</f>
        <v>1.7036233435759756E-6</v>
      </c>
      <c r="S85" s="172">
        <v>1</v>
      </c>
      <c r="T85" s="168">
        <f t="shared" ref="T85:T116" si="31">+S85*R85</f>
        <v>1.7036233435759756E-6</v>
      </c>
    </row>
    <row r="86" spans="1:20" ht="12.95" customHeight="1" x14ac:dyDescent="0.2">
      <c r="A86" s="132" t="s">
        <v>119</v>
      </c>
      <c r="B86" s="147" t="s">
        <v>118</v>
      </c>
      <c r="C86" s="148">
        <v>53168.762999999999</v>
      </c>
      <c r="D86" s="132">
        <v>1E-4</v>
      </c>
      <c r="E86" s="168">
        <f t="shared" si="25"/>
        <v>10905.434951506273</v>
      </c>
      <c r="F86" s="168">
        <f t="shared" si="26"/>
        <v>10905.5</v>
      </c>
      <c r="G86" s="168">
        <f t="shared" si="27"/>
        <v>-1.8905140001152176E-2</v>
      </c>
      <c r="K86" s="168">
        <f t="shared" si="24"/>
        <v>-1.8905140001152176E-2</v>
      </c>
      <c r="O86" s="173">
        <f t="shared" ca="1" si="23"/>
        <v>-0.18003727543894404</v>
      </c>
      <c r="P86" s="174">
        <f t="shared" si="28"/>
        <v>-1.6286264541389064E-2</v>
      </c>
      <c r="Q86" s="205">
        <f t="shared" si="29"/>
        <v>38150.262999999999</v>
      </c>
      <c r="R86" s="173">
        <f t="shared" si="30"/>
        <v>6.8585086737494548E-6</v>
      </c>
      <c r="S86" s="172">
        <v>1</v>
      </c>
      <c r="T86" s="168">
        <f t="shared" si="31"/>
        <v>6.8585086737494548E-6</v>
      </c>
    </row>
    <row r="87" spans="1:20" ht="12.95" customHeight="1" x14ac:dyDescent="0.2">
      <c r="A87" s="228" t="s">
        <v>306</v>
      </c>
      <c r="B87" s="229" t="str">
        <f>IF(G87=INT(G87),"I","II")</f>
        <v>II</v>
      </c>
      <c r="C87" s="215">
        <v>53187.219400000002</v>
      </c>
      <c r="D87" s="215" t="s">
        <v>433</v>
      </c>
      <c r="E87" s="168">
        <f t="shared" si="25"/>
        <v>10968.939428034428</v>
      </c>
      <c r="F87" s="168">
        <f t="shared" si="26"/>
        <v>10969</v>
      </c>
      <c r="G87" s="168">
        <f t="shared" si="27"/>
        <v>-1.7604120002943091E-2</v>
      </c>
      <c r="J87" s="168">
        <f>G87</f>
        <v>-1.7604120002943091E-2</v>
      </c>
      <c r="O87" s="173">
        <f t="shared" ca="1" si="23"/>
        <v>-0.17941740850623017</v>
      </c>
      <c r="P87" s="173">
        <f t="shared" si="28"/>
        <v>-1.6415129136760891E-2</v>
      </c>
      <c r="Q87" s="205">
        <f t="shared" si="29"/>
        <v>38168.719400000002</v>
      </c>
      <c r="R87" s="173">
        <f t="shared" si="30"/>
        <v>1.4136992798646978E-6</v>
      </c>
      <c r="S87" s="172">
        <v>1</v>
      </c>
      <c r="T87" s="168">
        <f t="shared" si="31"/>
        <v>1.4136992798646978E-6</v>
      </c>
    </row>
    <row r="88" spans="1:20" ht="12.95" customHeight="1" x14ac:dyDescent="0.2">
      <c r="A88" s="230" t="s">
        <v>573</v>
      </c>
      <c r="B88" s="231" t="s">
        <v>115</v>
      </c>
      <c r="C88" s="230">
        <v>53234.296399999999</v>
      </c>
      <c r="D88" s="230">
        <v>2.0000000000000001E-4</v>
      </c>
      <c r="E88" s="168">
        <f t="shared" si="25"/>
        <v>11130.921192707674</v>
      </c>
      <c r="F88" s="168">
        <f t="shared" si="26"/>
        <v>11131</v>
      </c>
      <c r="G88" s="168">
        <f t="shared" si="27"/>
        <v>-2.2903880002559163E-2</v>
      </c>
      <c r="K88" s="168">
        <f t="shared" ref="K88:K102" si="32">G88</f>
        <v>-2.2903880002559163E-2</v>
      </c>
      <c r="O88" s="173">
        <f t="shared" ca="1" si="23"/>
        <v>-0.17783601570151134</v>
      </c>
      <c r="P88" s="174">
        <f t="shared" si="28"/>
        <v>-1.6745282866743129E-2</v>
      </c>
      <c r="Q88" s="205">
        <f t="shared" si="29"/>
        <v>38215.796399999999</v>
      </c>
      <c r="R88" s="173">
        <f t="shared" si="30"/>
        <v>3.7928318681281457E-5</v>
      </c>
      <c r="S88" s="172">
        <v>1</v>
      </c>
      <c r="T88" s="168">
        <f t="shared" si="31"/>
        <v>3.7928318681281457E-5</v>
      </c>
    </row>
    <row r="89" spans="1:20" ht="12.95" customHeight="1" x14ac:dyDescent="0.2">
      <c r="A89" s="230" t="s">
        <v>573</v>
      </c>
      <c r="B89" s="231" t="s">
        <v>118</v>
      </c>
      <c r="C89" s="230">
        <v>53234.442199999998</v>
      </c>
      <c r="D89" s="230">
        <v>2.9999999999999997E-4</v>
      </c>
      <c r="E89" s="168">
        <f t="shared" si="25"/>
        <v>11131.422858941485</v>
      </c>
      <c r="F89" s="168">
        <f t="shared" si="26"/>
        <v>11131.5</v>
      </c>
      <c r="G89" s="168">
        <f t="shared" si="27"/>
        <v>-2.2419620006985497E-2</v>
      </c>
      <c r="K89" s="168">
        <f t="shared" si="32"/>
        <v>-2.2419620006985497E-2</v>
      </c>
      <c r="O89" s="173">
        <f t="shared" ca="1" si="23"/>
        <v>-0.17783113485952146</v>
      </c>
      <c r="P89" s="174">
        <f t="shared" si="28"/>
        <v>-1.6746304942459513E-2</v>
      </c>
      <c r="Q89" s="205">
        <f t="shared" si="29"/>
        <v>38215.942199999998</v>
      </c>
      <c r="R89" s="173">
        <f t="shared" si="30"/>
        <v>3.2186503821377467E-5</v>
      </c>
      <c r="S89" s="172">
        <v>1</v>
      </c>
      <c r="T89" s="168">
        <f t="shared" si="31"/>
        <v>3.2186503821377467E-5</v>
      </c>
    </row>
    <row r="90" spans="1:20" ht="12.95" customHeight="1" x14ac:dyDescent="0.2">
      <c r="A90" s="230" t="s">
        <v>573</v>
      </c>
      <c r="B90" s="231" t="s">
        <v>115</v>
      </c>
      <c r="C90" s="230">
        <v>53234.587299999999</v>
      </c>
      <c r="D90" s="230">
        <v>2.9999999999999997E-4</v>
      </c>
      <c r="E90" s="168">
        <f t="shared" si="25"/>
        <v>11131.92211662686</v>
      </c>
      <c r="F90" s="168">
        <f t="shared" si="26"/>
        <v>11132</v>
      </c>
      <c r="G90" s="168">
        <f t="shared" si="27"/>
        <v>-2.2635360001004301E-2</v>
      </c>
      <c r="K90" s="168">
        <f t="shared" si="32"/>
        <v>-2.2635360001004301E-2</v>
      </c>
      <c r="O90" s="173">
        <f t="shared" ca="1" si="23"/>
        <v>-0.1778262540175316</v>
      </c>
      <c r="P90" s="174">
        <f t="shared" si="28"/>
        <v>-1.6747327037039728E-2</v>
      </c>
      <c r="Q90" s="205">
        <f t="shared" si="29"/>
        <v>38216.087299999999</v>
      </c>
      <c r="R90" s="173">
        <f t="shared" si="30"/>
        <v>3.4668932184733431E-5</v>
      </c>
      <c r="S90" s="172">
        <v>1</v>
      </c>
      <c r="T90" s="168">
        <f t="shared" si="31"/>
        <v>3.4668932184733431E-5</v>
      </c>
    </row>
    <row r="91" spans="1:20" ht="12.95" customHeight="1" x14ac:dyDescent="0.2">
      <c r="A91" s="230" t="s">
        <v>573</v>
      </c>
      <c r="B91" s="231" t="s">
        <v>115</v>
      </c>
      <c r="C91" s="230">
        <v>53238.365400000002</v>
      </c>
      <c r="D91" s="230">
        <v>2.9999999999999997E-4</v>
      </c>
      <c r="E91" s="168">
        <f t="shared" si="25"/>
        <v>11144.921740755681</v>
      </c>
      <c r="F91" s="168">
        <f t="shared" si="26"/>
        <v>11145</v>
      </c>
      <c r="G91" s="168">
        <f t="shared" si="27"/>
        <v>-2.2744599998986814E-2</v>
      </c>
      <c r="K91" s="168">
        <f t="shared" si="32"/>
        <v>-2.2744599998986814E-2</v>
      </c>
      <c r="O91" s="173">
        <f t="shared" ca="1" si="23"/>
        <v>-0.17769935212579491</v>
      </c>
      <c r="P91" s="174">
        <f t="shared" si="28"/>
        <v>-1.6773908114101684E-2</v>
      </c>
      <c r="Q91" s="205">
        <f t="shared" si="29"/>
        <v>38219.865400000002</v>
      </c>
      <c r="R91" s="173">
        <f t="shared" si="30"/>
        <v>3.5649161584233153E-5</v>
      </c>
      <c r="S91" s="172">
        <v>1</v>
      </c>
      <c r="T91" s="168">
        <f t="shared" si="31"/>
        <v>3.5649161584233153E-5</v>
      </c>
    </row>
    <row r="92" spans="1:20" ht="12.95" customHeight="1" x14ac:dyDescent="0.2">
      <c r="A92" s="230" t="s">
        <v>573</v>
      </c>
      <c r="B92" s="231" t="s">
        <v>118</v>
      </c>
      <c r="C92" s="230">
        <v>53238.511200000001</v>
      </c>
      <c r="D92" s="230">
        <v>2.9999999999999997E-4</v>
      </c>
      <c r="E92" s="168">
        <f t="shared" si="25"/>
        <v>11145.423406989492</v>
      </c>
      <c r="F92" s="168">
        <f t="shared" si="26"/>
        <v>11145.5</v>
      </c>
      <c r="G92" s="168">
        <f t="shared" si="27"/>
        <v>-2.2260340003413148E-2</v>
      </c>
      <c r="K92" s="168">
        <f t="shared" si="32"/>
        <v>-2.2260340003413148E-2</v>
      </c>
      <c r="O92" s="173">
        <f t="shared" ref="O92:O123" ca="1" si="33">C$11+C$12*F92</f>
        <v>-0.17769447128380503</v>
      </c>
      <c r="P92" s="174">
        <f t="shared" si="28"/>
        <v>-1.6774930717632856E-2</v>
      </c>
      <c r="Q92" s="205">
        <f t="shared" si="29"/>
        <v>38220.011200000001</v>
      </c>
      <c r="R92" s="173">
        <f t="shared" si="30"/>
        <v>3.0089715032524651E-5</v>
      </c>
      <c r="S92" s="172">
        <v>1</v>
      </c>
      <c r="T92" s="168">
        <f t="shared" si="31"/>
        <v>3.0089715032524651E-5</v>
      </c>
    </row>
    <row r="93" spans="1:20" ht="12.95" customHeight="1" x14ac:dyDescent="0.2">
      <c r="A93" s="230" t="s">
        <v>573</v>
      </c>
      <c r="B93" s="231" t="s">
        <v>115</v>
      </c>
      <c r="C93" s="230">
        <v>53250.2814</v>
      </c>
      <c r="D93" s="230">
        <v>1E-4</v>
      </c>
      <c r="E93" s="168">
        <f t="shared" si="25"/>
        <v>11185.922116902124</v>
      </c>
      <c r="F93" s="168">
        <f t="shared" si="26"/>
        <v>11186</v>
      </c>
      <c r="G93" s="168">
        <f t="shared" si="27"/>
        <v>-2.2635280001850333E-2</v>
      </c>
      <c r="K93" s="168">
        <f t="shared" si="32"/>
        <v>-2.2635280001850333E-2</v>
      </c>
      <c r="O93" s="173">
        <f t="shared" ca="1" si="33"/>
        <v>-0.1772991230826253</v>
      </c>
      <c r="P93" s="174">
        <f t="shared" si="28"/>
        <v>-1.6857824071451224E-2</v>
      </c>
      <c r="Q93" s="205">
        <f t="shared" si="29"/>
        <v>38231.7814</v>
      </c>
      <c r="R93" s="173">
        <f t="shared" si="30"/>
        <v>3.3378997027703837E-5</v>
      </c>
      <c r="S93" s="172">
        <v>1</v>
      </c>
      <c r="T93" s="168">
        <f t="shared" si="31"/>
        <v>3.3378997027703837E-5</v>
      </c>
    </row>
    <row r="94" spans="1:20" ht="12.95" customHeight="1" x14ac:dyDescent="0.2">
      <c r="A94" s="230" t="s">
        <v>573</v>
      </c>
      <c r="B94" s="231" t="s">
        <v>115</v>
      </c>
      <c r="C94" s="230">
        <v>53250.427499999998</v>
      </c>
      <c r="D94" s="230">
        <v>2.0000000000000001E-4</v>
      </c>
      <c r="E94" s="168">
        <f t="shared" si="25"/>
        <v>11186.424815370983</v>
      </c>
      <c r="F94" s="168">
        <f t="shared" si="26"/>
        <v>11186.5</v>
      </c>
      <c r="G94" s="168">
        <f t="shared" si="27"/>
        <v>-2.1851020006579347E-2</v>
      </c>
      <c r="K94" s="168">
        <f t="shared" si="32"/>
        <v>-2.1851020006579347E-2</v>
      </c>
      <c r="O94" s="173">
        <f t="shared" ca="1" si="33"/>
        <v>-0.17729424224063545</v>
      </c>
      <c r="P94" s="174">
        <f t="shared" si="28"/>
        <v>-1.685884821627753E-2</v>
      </c>
      <c r="Q94" s="205">
        <f t="shared" si="29"/>
        <v>38231.927499999998</v>
      </c>
      <c r="R94" s="173">
        <f t="shared" si="30"/>
        <v>2.4921779183885251E-5</v>
      </c>
      <c r="S94" s="172">
        <v>1</v>
      </c>
      <c r="T94" s="168">
        <f t="shared" si="31"/>
        <v>2.4921779183885251E-5</v>
      </c>
    </row>
    <row r="95" spans="1:20" ht="12.95" customHeight="1" x14ac:dyDescent="0.2">
      <c r="A95" s="105" t="s">
        <v>121</v>
      </c>
      <c r="B95" s="147"/>
      <c r="C95" s="132">
        <v>53250.430099999998</v>
      </c>
      <c r="D95" s="132">
        <v>2.0000000000000001E-4</v>
      </c>
      <c r="E95" s="168">
        <f t="shared" si="25"/>
        <v>11186.433761408072</v>
      </c>
      <c r="F95" s="168">
        <f t="shared" si="26"/>
        <v>11186.5</v>
      </c>
      <c r="G95" s="168">
        <f t="shared" si="27"/>
        <v>-1.9251020006777253E-2</v>
      </c>
      <c r="K95" s="168">
        <f t="shared" si="32"/>
        <v>-1.9251020006777253E-2</v>
      </c>
      <c r="O95" s="173">
        <f t="shared" ca="1" si="33"/>
        <v>-0.17729424224063545</v>
      </c>
      <c r="P95" s="174">
        <f t="shared" si="28"/>
        <v>-1.685884821627753E-2</v>
      </c>
      <c r="Q95" s="205">
        <f t="shared" si="29"/>
        <v>38231.930099999998</v>
      </c>
      <c r="R95" s="173">
        <f t="shared" si="30"/>
        <v>5.7224858752626517E-6</v>
      </c>
      <c r="S95" s="172">
        <v>1</v>
      </c>
      <c r="T95" s="168">
        <f t="shared" si="31"/>
        <v>5.7224858752626517E-6</v>
      </c>
    </row>
    <row r="96" spans="1:20" ht="12.95" customHeight="1" x14ac:dyDescent="0.2">
      <c r="A96" s="230" t="s">
        <v>573</v>
      </c>
      <c r="B96" s="231" t="s">
        <v>115</v>
      </c>
      <c r="C96" s="230">
        <v>53250.572099999998</v>
      </c>
      <c r="D96" s="230">
        <v>1E-4</v>
      </c>
      <c r="E96" s="168">
        <f t="shared" si="25"/>
        <v>11186.922352664602</v>
      </c>
      <c r="F96" s="168">
        <f t="shared" si="26"/>
        <v>11187</v>
      </c>
      <c r="G96" s="168">
        <f t="shared" si="27"/>
        <v>-2.2566760002519004E-2</v>
      </c>
      <c r="K96" s="168">
        <f t="shared" si="32"/>
        <v>-2.2566760002519004E-2</v>
      </c>
      <c r="O96" s="173">
        <f t="shared" ca="1" si="33"/>
        <v>-0.17728936139864557</v>
      </c>
      <c r="P96" s="174">
        <f t="shared" si="28"/>
        <v>-1.6859872379859139E-2</v>
      </c>
      <c r="Q96" s="205">
        <f t="shared" si="29"/>
        <v>38232.072099999998</v>
      </c>
      <c r="R96" s="173">
        <f t="shared" si="30"/>
        <v>3.2568566337668369E-5</v>
      </c>
      <c r="S96" s="172">
        <v>1</v>
      </c>
      <c r="T96" s="168">
        <f t="shared" si="31"/>
        <v>3.2568566337668369E-5</v>
      </c>
    </row>
    <row r="97" spans="1:20" ht="12.95" customHeight="1" x14ac:dyDescent="0.2">
      <c r="A97" s="105" t="s">
        <v>121</v>
      </c>
      <c r="B97" s="226" t="s">
        <v>115</v>
      </c>
      <c r="C97" s="132">
        <v>53250.574399999998</v>
      </c>
      <c r="D97" s="132">
        <v>2.0000000000000001E-4</v>
      </c>
      <c r="E97" s="168">
        <f t="shared" si="25"/>
        <v>11186.930266466645</v>
      </c>
      <c r="F97" s="168">
        <f t="shared" si="26"/>
        <v>11187</v>
      </c>
      <c r="G97" s="168">
        <f t="shared" si="27"/>
        <v>-2.026676000241423E-2</v>
      </c>
      <c r="K97" s="168">
        <f t="shared" si="32"/>
        <v>-2.026676000241423E-2</v>
      </c>
      <c r="O97" s="173">
        <f t="shared" ca="1" si="33"/>
        <v>-0.17728936139864557</v>
      </c>
      <c r="P97" s="174">
        <f t="shared" si="28"/>
        <v>-1.6859872379859139E-2</v>
      </c>
      <c r="Q97" s="205">
        <f t="shared" si="29"/>
        <v>38232.074399999998</v>
      </c>
      <c r="R97" s="173">
        <f t="shared" si="30"/>
        <v>1.1606883272719084E-5</v>
      </c>
      <c r="S97" s="172">
        <v>1</v>
      </c>
      <c r="T97" s="168">
        <f t="shared" si="31"/>
        <v>1.1606883272719084E-5</v>
      </c>
    </row>
    <row r="98" spans="1:20" ht="12.95" customHeight="1" x14ac:dyDescent="0.2">
      <c r="A98" s="230" t="s">
        <v>573</v>
      </c>
      <c r="B98" s="231" t="s">
        <v>115</v>
      </c>
      <c r="C98" s="230">
        <v>53251.299200000001</v>
      </c>
      <c r="D98" s="230">
        <v>2.0000000000000001E-4</v>
      </c>
      <c r="E98" s="168">
        <f t="shared" si="25"/>
        <v>11189.424146345051</v>
      </c>
      <c r="F98" s="168">
        <f t="shared" si="26"/>
        <v>11189.5</v>
      </c>
      <c r="G98" s="168">
        <f t="shared" si="27"/>
        <v>-2.204545999848051E-2</v>
      </c>
      <c r="K98" s="168">
        <f t="shared" si="32"/>
        <v>-2.204545999848051E-2</v>
      </c>
      <c r="O98" s="173">
        <f t="shared" ca="1" si="33"/>
        <v>-0.17726495718869623</v>
      </c>
      <c r="P98" s="174">
        <f t="shared" si="28"/>
        <v>-1.6864993479062205E-2</v>
      </c>
      <c r="Q98" s="205">
        <f t="shared" si="29"/>
        <v>38232.799200000001</v>
      </c>
      <c r="R98" s="173">
        <f t="shared" si="30"/>
        <v>2.683723335881401E-5</v>
      </c>
      <c r="S98" s="172">
        <v>1</v>
      </c>
      <c r="T98" s="168">
        <f t="shared" si="31"/>
        <v>2.683723335881401E-5</v>
      </c>
    </row>
    <row r="99" spans="1:20" ht="12.95" customHeight="1" x14ac:dyDescent="0.2">
      <c r="A99" s="230" t="s">
        <v>573</v>
      </c>
      <c r="B99" s="231" t="s">
        <v>115</v>
      </c>
      <c r="C99" s="230">
        <v>53251.444100000001</v>
      </c>
      <c r="D99" s="230">
        <v>1E-4</v>
      </c>
      <c r="E99" s="168">
        <f t="shared" si="25"/>
        <v>11189.922715873718</v>
      </c>
      <c r="F99" s="168">
        <f t="shared" si="26"/>
        <v>11190</v>
      </c>
      <c r="G99" s="168">
        <f t="shared" si="27"/>
        <v>-2.2461200001998805E-2</v>
      </c>
      <c r="K99" s="168">
        <f t="shared" si="32"/>
        <v>-2.2461200001998805E-2</v>
      </c>
      <c r="O99" s="173">
        <f t="shared" ca="1" si="33"/>
        <v>-0.17726007634670632</v>
      </c>
      <c r="P99" s="174">
        <f t="shared" si="28"/>
        <v>-1.6866017755154897E-2</v>
      </c>
      <c r="Q99" s="205">
        <f t="shared" si="29"/>
        <v>38232.944100000001</v>
      </c>
      <c r="R99" s="173">
        <f t="shared" si="30"/>
        <v>3.1306064375397233E-5</v>
      </c>
      <c r="S99" s="172">
        <v>1</v>
      </c>
      <c r="T99" s="168">
        <f t="shared" si="31"/>
        <v>3.1306064375397233E-5</v>
      </c>
    </row>
    <row r="100" spans="1:20" ht="12.95" customHeight="1" x14ac:dyDescent="0.2">
      <c r="A100" s="230" t="s">
        <v>573</v>
      </c>
      <c r="B100" s="231" t="s">
        <v>115</v>
      </c>
      <c r="C100" s="230">
        <v>53251.588499999998</v>
      </c>
      <c r="D100" s="230">
        <v>2.9999999999999997E-4</v>
      </c>
      <c r="E100" s="168">
        <f t="shared" si="25"/>
        <v>11190.419565010629</v>
      </c>
      <c r="F100" s="168">
        <f t="shared" si="26"/>
        <v>11190.5</v>
      </c>
      <c r="G100" s="168">
        <f t="shared" si="27"/>
        <v>-2.3376940007437952E-2</v>
      </c>
      <c r="K100" s="168">
        <f t="shared" si="32"/>
        <v>-2.3376940007437952E-2</v>
      </c>
      <c r="O100" s="173">
        <f t="shared" ca="1" si="33"/>
        <v>-0.17725519550471647</v>
      </c>
      <c r="P100" s="174">
        <f t="shared" si="28"/>
        <v>-1.6867042049995982E-2</v>
      </c>
      <c r="Q100" s="205">
        <f t="shared" si="29"/>
        <v>38233.088499999998</v>
      </c>
      <c r="R100" s="173">
        <f t="shared" si="30"/>
        <v>4.2378771416307135E-5</v>
      </c>
      <c r="S100" s="172">
        <v>1</v>
      </c>
      <c r="T100" s="168">
        <f t="shared" si="31"/>
        <v>4.2378771416307135E-5</v>
      </c>
    </row>
    <row r="101" spans="1:20" ht="12.95" customHeight="1" x14ac:dyDescent="0.2">
      <c r="A101" s="105" t="s">
        <v>121</v>
      </c>
      <c r="B101" s="226" t="s">
        <v>115</v>
      </c>
      <c r="C101" s="132">
        <v>53258.422100000003</v>
      </c>
      <c r="D101" s="132">
        <v>1.2999999999999999E-3</v>
      </c>
      <c r="E101" s="168">
        <f t="shared" si="25"/>
        <v>11213.932503113569</v>
      </c>
      <c r="F101" s="168">
        <f t="shared" si="26"/>
        <v>11214</v>
      </c>
      <c r="G101" s="168">
        <f t="shared" si="27"/>
        <v>-1.9616719997429755E-2</v>
      </c>
      <c r="K101" s="168">
        <f t="shared" si="32"/>
        <v>-1.9616719997429755E-2</v>
      </c>
      <c r="O101" s="173">
        <f t="shared" ca="1" si="33"/>
        <v>-0.17702579593119244</v>
      </c>
      <c r="P101" s="174">
        <f t="shared" si="28"/>
        <v>-1.6915205037493591E-2</v>
      </c>
      <c r="Q101" s="205">
        <f t="shared" si="29"/>
        <v>38239.922100000003</v>
      </c>
      <c r="R101" s="173">
        <f t="shared" si="30"/>
        <v>7.2981830787588929E-6</v>
      </c>
      <c r="S101" s="172">
        <v>1</v>
      </c>
      <c r="T101" s="168">
        <f t="shared" si="31"/>
        <v>7.2981830787588929E-6</v>
      </c>
    </row>
    <row r="102" spans="1:20" ht="12.95" customHeight="1" x14ac:dyDescent="0.2">
      <c r="A102" s="38" t="s">
        <v>121</v>
      </c>
      <c r="B102" s="145"/>
      <c r="C102" s="35">
        <v>53258.5677</v>
      </c>
      <c r="D102" s="35">
        <v>8.9999999999999998E-4</v>
      </c>
      <c r="E102" s="168">
        <f t="shared" si="25"/>
        <v>11214.433481190672</v>
      </c>
      <c r="F102" s="168">
        <f t="shared" si="26"/>
        <v>11214.5</v>
      </c>
      <c r="G102" s="168">
        <f t="shared" si="27"/>
        <v>-1.9332460004079621E-2</v>
      </c>
      <c r="K102" s="168">
        <f t="shared" si="32"/>
        <v>-1.9332460004079621E-2</v>
      </c>
      <c r="O102" s="173">
        <f t="shared" ca="1" si="33"/>
        <v>-0.17702091508920256</v>
      </c>
      <c r="P102" s="174">
        <f t="shared" si="28"/>
        <v>-1.6916230231094474E-2</v>
      </c>
      <c r="Q102" s="205">
        <f t="shared" si="29"/>
        <v>38240.0677</v>
      </c>
      <c r="R102" s="173">
        <f t="shared" si="30"/>
        <v>5.8381663158598555E-6</v>
      </c>
      <c r="S102" s="172">
        <v>1</v>
      </c>
      <c r="T102" s="168">
        <f t="shared" si="31"/>
        <v>5.8381663158598555E-6</v>
      </c>
    </row>
    <row r="103" spans="1:20" ht="12.95" customHeight="1" x14ac:dyDescent="0.2">
      <c r="A103" s="232" t="s">
        <v>117</v>
      </c>
      <c r="B103" s="226"/>
      <c r="C103" s="217">
        <v>53261.765299999999</v>
      </c>
      <c r="D103" s="217">
        <v>2.0000000000000001E-4</v>
      </c>
      <c r="E103" s="168">
        <f t="shared" si="25"/>
        <v>11225.435730499657</v>
      </c>
      <c r="F103" s="168">
        <f t="shared" si="26"/>
        <v>11225.5</v>
      </c>
      <c r="G103" s="168">
        <f t="shared" si="27"/>
        <v>-1.8678740001632832E-2</v>
      </c>
      <c r="L103" s="168">
        <f>G103</f>
        <v>-1.8678740001632832E-2</v>
      </c>
      <c r="O103" s="173">
        <f t="shared" ca="1" si="33"/>
        <v>-0.17691353656542536</v>
      </c>
      <c r="P103" s="174">
        <f t="shared" si="28"/>
        <v>-1.6938789219641443E-2</v>
      </c>
      <c r="Q103" s="205">
        <f t="shared" si="29"/>
        <v>38243.265299999999</v>
      </c>
      <c r="R103" s="173">
        <f t="shared" si="30"/>
        <v>3.0274287237524453E-6</v>
      </c>
      <c r="S103" s="172">
        <v>1</v>
      </c>
      <c r="T103" s="168">
        <f t="shared" si="31"/>
        <v>3.0274287237524453E-6</v>
      </c>
    </row>
    <row r="104" spans="1:20" ht="12.95" customHeight="1" x14ac:dyDescent="0.2">
      <c r="A104" s="228" t="s">
        <v>327</v>
      </c>
      <c r="B104" s="229" t="str">
        <f>IF(G104=INT(G104),"I","II")</f>
        <v>II</v>
      </c>
      <c r="C104" s="215">
        <v>53290.3923</v>
      </c>
      <c r="D104" s="215" t="s">
        <v>433</v>
      </c>
      <c r="E104" s="168">
        <f t="shared" si="25"/>
        <v>11323.935039659149</v>
      </c>
      <c r="F104" s="168">
        <f t="shared" si="26"/>
        <v>11324</v>
      </c>
      <c r="G104" s="168">
        <f t="shared" si="27"/>
        <v>-1.887952000106452E-2</v>
      </c>
      <c r="K104" s="168">
        <f t="shared" ref="K104:K110" si="34">G104</f>
        <v>-1.887952000106452E-2</v>
      </c>
      <c r="O104" s="173">
        <f t="shared" ca="1" si="33"/>
        <v>-0.17595201069342037</v>
      </c>
      <c r="P104" s="173">
        <f t="shared" si="28"/>
        <v>-1.7141196375411054E-2</v>
      </c>
      <c r="Q104" s="205">
        <f t="shared" si="29"/>
        <v>38271.8923</v>
      </c>
      <c r="R104" s="173">
        <f t="shared" si="30"/>
        <v>3.0217690275050129E-6</v>
      </c>
      <c r="S104" s="172">
        <v>1</v>
      </c>
      <c r="T104" s="168">
        <f t="shared" si="31"/>
        <v>3.0217690275050129E-6</v>
      </c>
    </row>
    <row r="105" spans="1:20" ht="12.95" customHeight="1" x14ac:dyDescent="0.2">
      <c r="A105" s="105" t="s">
        <v>121</v>
      </c>
      <c r="B105" s="226" t="s">
        <v>115</v>
      </c>
      <c r="C105" s="132">
        <v>53316.2575</v>
      </c>
      <c r="D105" s="132">
        <v>4.1000000000000003E-3</v>
      </c>
      <c r="E105" s="168">
        <f t="shared" si="25"/>
        <v>11412.931592957504</v>
      </c>
      <c r="F105" s="168">
        <f t="shared" si="26"/>
        <v>11413</v>
      </c>
      <c r="G105" s="168">
        <f t="shared" si="27"/>
        <v>-1.9881240004906431E-2</v>
      </c>
      <c r="K105" s="168">
        <f t="shared" si="34"/>
        <v>-1.9881240004906431E-2</v>
      </c>
      <c r="O105" s="173">
        <f t="shared" ca="1" si="33"/>
        <v>-0.17508322081922301</v>
      </c>
      <c r="P105" s="174">
        <f t="shared" si="28"/>
        <v>-1.7324699088839945E-2</v>
      </c>
      <c r="Q105" s="205">
        <f t="shared" si="29"/>
        <v>38297.7575</v>
      </c>
      <c r="R105" s="173">
        <f t="shared" si="30"/>
        <v>6.5359014555220673E-6</v>
      </c>
      <c r="S105" s="172">
        <v>1</v>
      </c>
      <c r="T105" s="168">
        <f t="shared" si="31"/>
        <v>6.5359014555220673E-6</v>
      </c>
    </row>
    <row r="106" spans="1:20" ht="12.95" customHeight="1" x14ac:dyDescent="0.2">
      <c r="A106" s="105" t="s">
        <v>124</v>
      </c>
      <c r="B106" s="227"/>
      <c r="C106" s="132">
        <v>53648.303</v>
      </c>
      <c r="D106" s="132">
        <v>3.7000000000000002E-3</v>
      </c>
      <c r="E106" s="168">
        <f t="shared" si="25"/>
        <v>12555.428269504726</v>
      </c>
      <c r="F106" s="168">
        <f t="shared" si="26"/>
        <v>12555.5</v>
      </c>
      <c r="G106" s="168">
        <f t="shared" si="27"/>
        <v>-2.0847140003752429E-2</v>
      </c>
      <c r="K106" s="168">
        <f t="shared" si="34"/>
        <v>-2.0847140003752429E-2</v>
      </c>
      <c r="O106" s="173">
        <f t="shared" ca="1" si="33"/>
        <v>-0.16393049687236333</v>
      </c>
      <c r="P106" s="174">
        <f t="shared" si="28"/>
        <v>-1.9729836143436968E-2</v>
      </c>
      <c r="Q106" s="205">
        <f t="shared" si="29"/>
        <v>38629.803</v>
      </c>
      <c r="R106" s="173">
        <f t="shared" si="30"/>
        <v>1.2483679162758319E-6</v>
      </c>
      <c r="S106" s="172">
        <v>1</v>
      </c>
      <c r="T106" s="168">
        <f t="shared" si="31"/>
        <v>1.2483679162758319E-6</v>
      </c>
    </row>
    <row r="107" spans="1:20" ht="12.95" customHeight="1" x14ac:dyDescent="0.2">
      <c r="A107" s="105" t="s">
        <v>124</v>
      </c>
      <c r="B107" s="226" t="s">
        <v>115</v>
      </c>
      <c r="C107" s="132">
        <v>53657.312899999997</v>
      </c>
      <c r="D107" s="132">
        <v>2.0000000000000001E-4</v>
      </c>
      <c r="E107" s="168">
        <f t="shared" si="25"/>
        <v>12586.429384731464</v>
      </c>
      <c r="F107" s="168">
        <f t="shared" si="26"/>
        <v>12586.5</v>
      </c>
      <c r="G107" s="168">
        <f t="shared" si="27"/>
        <v>-2.0523020008113235E-2</v>
      </c>
      <c r="K107" s="168">
        <f t="shared" si="34"/>
        <v>-2.0523020008113235E-2</v>
      </c>
      <c r="O107" s="173">
        <f t="shared" ca="1" si="33"/>
        <v>-0.1636278846689912</v>
      </c>
      <c r="P107" s="174">
        <f t="shared" si="28"/>
        <v>-1.9796312475775776E-2</v>
      </c>
      <c r="Q107" s="205">
        <f t="shared" si="29"/>
        <v>38638.812899999997</v>
      </c>
      <c r="R107" s="173">
        <f t="shared" si="30"/>
        <v>5.281038375559988E-7</v>
      </c>
      <c r="S107" s="172">
        <v>1</v>
      </c>
      <c r="T107" s="168">
        <f t="shared" si="31"/>
        <v>5.281038375559988E-7</v>
      </c>
    </row>
    <row r="108" spans="1:20" ht="12.95" customHeight="1" x14ac:dyDescent="0.2">
      <c r="A108" s="132" t="s">
        <v>132</v>
      </c>
      <c r="B108" s="226" t="s">
        <v>118</v>
      </c>
      <c r="C108" s="132">
        <v>53894.46918</v>
      </c>
      <c r="D108" s="132" t="s">
        <v>133</v>
      </c>
      <c r="E108" s="168">
        <f t="shared" si="25"/>
        <v>13402.432799089753</v>
      </c>
      <c r="F108" s="168">
        <f t="shared" si="26"/>
        <v>13402.5</v>
      </c>
      <c r="G108" s="168">
        <f t="shared" si="27"/>
        <v>-1.9530700003087986E-2</v>
      </c>
      <c r="K108" s="168">
        <f t="shared" si="34"/>
        <v>-1.9530700003087986E-2</v>
      </c>
      <c r="O108" s="173">
        <f t="shared" ca="1" si="33"/>
        <v>-0.15566235054151858</v>
      </c>
      <c r="P108" s="174">
        <f t="shared" si="28"/>
        <v>-2.1567311809342491E-2</v>
      </c>
      <c r="Q108" s="205">
        <f t="shared" si="29"/>
        <v>38875.96918</v>
      </c>
      <c r="R108" s="173">
        <f t="shared" si="30"/>
        <v>4.1477876493752363E-6</v>
      </c>
      <c r="S108" s="172">
        <v>1</v>
      </c>
      <c r="T108" s="168">
        <f t="shared" si="31"/>
        <v>4.1477876493752363E-6</v>
      </c>
    </row>
    <row r="109" spans="1:20" ht="12.95" customHeight="1" x14ac:dyDescent="0.2">
      <c r="A109" s="38" t="s">
        <v>130</v>
      </c>
      <c r="B109" s="145" t="s">
        <v>118</v>
      </c>
      <c r="C109" s="34">
        <v>54013.337800000001</v>
      </c>
      <c r="D109" s="34">
        <v>1E-4</v>
      </c>
      <c r="E109" s="168">
        <f t="shared" si="25"/>
        <v>13811.433985059011</v>
      </c>
      <c r="F109" s="168">
        <f t="shared" si="26"/>
        <v>13811.5</v>
      </c>
      <c r="G109" s="168">
        <f t="shared" si="27"/>
        <v>-1.9186019999324344E-2</v>
      </c>
      <c r="K109" s="168">
        <f t="shared" si="34"/>
        <v>-1.9186019999324344E-2</v>
      </c>
      <c r="O109" s="173">
        <f t="shared" ca="1" si="33"/>
        <v>-0.15166982179380251</v>
      </c>
      <c r="P109" s="193">
        <f t="shared" si="28"/>
        <v>-2.2469413758084075E-2</v>
      </c>
      <c r="Q109" s="205">
        <f t="shared" si="29"/>
        <v>38994.837800000001</v>
      </c>
      <c r="R109" s="168">
        <f t="shared" si="30"/>
        <v>1.0780674575062356E-5</v>
      </c>
      <c r="S109" s="172">
        <v>1</v>
      </c>
      <c r="T109" s="168">
        <f t="shared" si="31"/>
        <v>1.0780674575062356E-5</v>
      </c>
    </row>
    <row r="110" spans="1:20" ht="12.95" customHeight="1" x14ac:dyDescent="0.2">
      <c r="A110" s="35" t="s">
        <v>132</v>
      </c>
      <c r="B110" s="146" t="s">
        <v>118</v>
      </c>
      <c r="C110" s="35">
        <v>54034.262710000003</v>
      </c>
      <c r="D110" s="35">
        <v>1E-4</v>
      </c>
      <c r="E110" s="168">
        <f t="shared" si="25"/>
        <v>13883.432070056555</v>
      </c>
      <c r="F110" s="168">
        <f t="shared" si="26"/>
        <v>13883.5</v>
      </c>
      <c r="G110" s="168">
        <f t="shared" si="27"/>
        <v>-1.974257999972906E-2</v>
      </c>
      <c r="K110" s="168">
        <f t="shared" si="34"/>
        <v>-1.974257999972906E-2</v>
      </c>
      <c r="O110" s="173">
        <f t="shared" ca="1" si="33"/>
        <v>-0.15096698054726079</v>
      </c>
      <c r="P110" s="193">
        <f t="shared" si="28"/>
        <v>-2.2629150283929946E-2</v>
      </c>
      <c r="Q110" s="205">
        <f t="shared" si="29"/>
        <v>39015.762710000003</v>
      </c>
      <c r="R110" s="168">
        <f t="shared" si="30"/>
        <v>8.332288005631587E-6</v>
      </c>
      <c r="S110" s="172">
        <v>1</v>
      </c>
      <c r="T110" s="168">
        <f t="shared" si="31"/>
        <v>8.332288005631587E-6</v>
      </c>
    </row>
    <row r="111" spans="1:20" ht="12.95" customHeight="1" x14ac:dyDescent="0.2">
      <c r="A111" s="224" t="s">
        <v>131</v>
      </c>
      <c r="B111" s="146"/>
      <c r="C111" s="218">
        <v>54210.965900000003</v>
      </c>
      <c r="D111" s="218">
        <v>4.0000000000000002E-4</v>
      </c>
      <c r="E111" s="168">
        <f t="shared" si="25"/>
        <v>14491.429490019458</v>
      </c>
      <c r="F111" s="168">
        <f t="shared" si="26"/>
        <v>14491.5</v>
      </c>
      <c r="G111" s="168">
        <f t="shared" si="27"/>
        <v>-2.0492420000664424E-2</v>
      </c>
      <c r="L111" s="168">
        <f>G111</f>
        <v>-2.0492420000664424E-2</v>
      </c>
      <c r="O111" s="173">
        <f t="shared" ca="1" si="33"/>
        <v>-0.14503187668757531</v>
      </c>
      <c r="P111" s="193">
        <f t="shared" si="28"/>
        <v>-2.3988476703894902E-2</v>
      </c>
      <c r="Q111" s="205">
        <f t="shared" si="29"/>
        <v>39192.465900000003</v>
      </c>
      <c r="R111" s="168">
        <f t="shared" si="30"/>
        <v>1.222241247220276E-5</v>
      </c>
      <c r="S111" s="172">
        <v>1</v>
      </c>
      <c r="T111" s="168">
        <f t="shared" si="31"/>
        <v>1.222241247220276E-5</v>
      </c>
    </row>
    <row r="112" spans="1:20" ht="12.95" customHeight="1" x14ac:dyDescent="0.2">
      <c r="A112" s="35" t="s">
        <v>132</v>
      </c>
      <c r="B112" s="146" t="s">
        <v>118</v>
      </c>
      <c r="C112" s="35">
        <v>54246.422319999998</v>
      </c>
      <c r="D112" s="35">
        <v>4.0000000000000002E-4</v>
      </c>
      <c r="E112" s="168">
        <f t="shared" si="25"/>
        <v>14613.427354806834</v>
      </c>
      <c r="F112" s="168">
        <f t="shared" si="26"/>
        <v>14613.5</v>
      </c>
      <c r="G112" s="168">
        <f t="shared" si="27"/>
        <v>-2.1112980000907555E-2</v>
      </c>
      <c r="K112" s="168">
        <f t="shared" ref="K112:K137" si="35">G112</f>
        <v>-2.1112980000907555E-2</v>
      </c>
      <c r="O112" s="173">
        <f t="shared" ca="1" si="33"/>
        <v>-0.14384095124204632</v>
      </c>
      <c r="P112" s="193">
        <f t="shared" si="28"/>
        <v>-2.4263376437525887E-2</v>
      </c>
      <c r="Q112" s="205">
        <f t="shared" si="29"/>
        <v>39227.922319999998</v>
      </c>
      <c r="R112" s="168">
        <f t="shared" si="30"/>
        <v>9.9249977078574812E-6</v>
      </c>
      <c r="S112" s="172">
        <v>1</v>
      </c>
      <c r="T112" s="168">
        <f t="shared" si="31"/>
        <v>9.9249977078574812E-6</v>
      </c>
    </row>
    <row r="113" spans="1:20" ht="12.95" customHeight="1" x14ac:dyDescent="0.2">
      <c r="A113" s="35" t="s">
        <v>132</v>
      </c>
      <c r="B113" s="146" t="s">
        <v>118</v>
      </c>
      <c r="C113" s="35">
        <v>54246.422610000001</v>
      </c>
      <c r="D113" s="35">
        <v>4.0000000000000002E-4</v>
      </c>
      <c r="E113" s="168">
        <f t="shared" si="25"/>
        <v>14613.428352634061</v>
      </c>
      <c r="F113" s="168">
        <f t="shared" si="26"/>
        <v>14613.5</v>
      </c>
      <c r="G113" s="168">
        <f t="shared" si="27"/>
        <v>-2.0822979997319635E-2</v>
      </c>
      <c r="K113" s="168">
        <f t="shared" si="35"/>
        <v>-2.0822979997319635E-2</v>
      </c>
      <c r="O113" s="173">
        <f t="shared" ca="1" si="33"/>
        <v>-0.14384095124204632</v>
      </c>
      <c r="P113" s="193">
        <f t="shared" si="28"/>
        <v>-2.4263376437525887E-2</v>
      </c>
      <c r="Q113" s="205">
        <f t="shared" si="29"/>
        <v>39227.922610000001</v>
      </c>
      <c r="R113" s="168">
        <f t="shared" si="30"/>
        <v>1.1836327665783849E-5</v>
      </c>
      <c r="S113" s="172">
        <v>1</v>
      </c>
      <c r="T113" s="168">
        <f t="shared" si="31"/>
        <v>1.1836327665783849E-5</v>
      </c>
    </row>
    <row r="114" spans="1:20" ht="12.95" customHeight="1" x14ac:dyDescent="0.2">
      <c r="A114" s="35" t="s">
        <v>132</v>
      </c>
      <c r="B114" s="146" t="s">
        <v>118</v>
      </c>
      <c r="C114" s="35">
        <v>54246.422769999997</v>
      </c>
      <c r="D114" s="35">
        <v>2.9999999999999997E-4</v>
      </c>
      <c r="E114" s="168">
        <f t="shared" si="25"/>
        <v>14613.428903159405</v>
      </c>
      <c r="F114" s="168">
        <f t="shared" si="26"/>
        <v>14613.5</v>
      </c>
      <c r="G114" s="168">
        <f t="shared" si="27"/>
        <v>-2.0662980001361575E-2</v>
      </c>
      <c r="K114" s="168">
        <f t="shared" si="35"/>
        <v>-2.0662980001361575E-2</v>
      </c>
      <c r="O114" s="173">
        <f t="shared" ca="1" si="33"/>
        <v>-0.14384095124204632</v>
      </c>
      <c r="P114" s="193">
        <f t="shared" si="28"/>
        <v>-2.4263376437525887E-2</v>
      </c>
      <c r="Q114" s="205">
        <f t="shared" si="29"/>
        <v>39227.922769999997</v>
      </c>
      <c r="R114" s="168">
        <f t="shared" si="30"/>
        <v>1.2962854497544677E-5</v>
      </c>
      <c r="S114" s="172">
        <v>1</v>
      </c>
      <c r="T114" s="168">
        <f t="shared" si="31"/>
        <v>1.2962854497544677E-5</v>
      </c>
    </row>
    <row r="115" spans="1:20" ht="12.95" customHeight="1" x14ac:dyDescent="0.2">
      <c r="A115" s="35" t="s">
        <v>132</v>
      </c>
      <c r="B115" s="146" t="s">
        <v>118</v>
      </c>
      <c r="C115" s="35">
        <v>54293.504059999999</v>
      </c>
      <c r="D115" s="35">
        <v>4.0000000000000002E-4</v>
      </c>
      <c r="E115" s="168">
        <f t="shared" si="25"/>
        <v>14775.425428793869</v>
      </c>
      <c r="F115" s="168">
        <f t="shared" si="26"/>
        <v>14775.5</v>
      </c>
      <c r="G115" s="168">
        <f t="shared" si="27"/>
        <v>-2.1672740003850777E-2</v>
      </c>
      <c r="K115" s="168">
        <f t="shared" si="35"/>
        <v>-2.1672740003850777E-2</v>
      </c>
      <c r="O115" s="173">
        <f t="shared" ca="1" si="33"/>
        <v>-0.14225955843732749</v>
      </c>
      <c r="P115" s="193">
        <f t="shared" si="28"/>
        <v>-2.4629449749419104E-2</v>
      </c>
      <c r="Q115" s="205">
        <f t="shared" si="29"/>
        <v>39275.004059999999</v>
      </c>
      <c r="R115" s="168">
        <f t="shared" si="30"/>
        <v>8.7421325195387253E-6</v>
      </c>
      <c r="S115" s="172">
        <v>1</v>
      </c>
      <c r="T115" s="168">
        <f t="shared" si="31"/>
        <v>8.7421325195387253E-6</v>
      </c>
    </row>
    <row r="116" spans="1:20" ht="12.95" customHeight="1" x14ac:dyDescent="0.2">
      <c r="A116" s="35" t="s">
        <v>134</v>
      </c>
      <c r="B116" s="146" t="s">
        <v>118</v>
      </c>
      <c r="C116" s="35">
        <v>54405.395989999997</v>
      </c>
      <c r="D116" s="35">
        <v>1E-4</v>
      </c>
      <c r="E116" s="168">
        <f t="shared" si="25"/>
        <v>15160.421334949657</v>
      </c>
      <c r="F116" s="168">
        <f t="shared" si="26"/>
        <v>15160.5</v>
      </c>
      <c r="G116" s="168">
        <f t="shared" si="27"/>
        <v>-2.2862540005007759E-2</v>
      </c>
      <c r="K116" s="168">
        <f t="shared" si="35"/>
        <v>-2.2862540005007759E-2</v>
      </c>
      <c r="O116" s="173">
        <f t="shared" ca="1" si="33"/>
        <v>-0.13850131010512531</v>
      </c>
      <c r="P116" s="193">
        <f t="shared" si="28"/>
        <v>-2.5503991718675775E-2</v>
      </c>
      <c r="Q116" s="205">
        <f t="shared" si="29"/>
        <v>39386.895989999997</v>
      </c>
      <c r="R116" s="168">
        <f t="shared" si="30"/>
        <v>6.9772671556397018E-6</v>
      </c>
      <c r="S116" s="172">
        <v>1</v>
      </c>
      <c r="T116" s="168">
        <f t="shared" si="31"/>
        <v>6.9772671556397018E-6</v>
      </c>
    </row>
    <row r="117" spans="1:20" ht="12.95" customHeight="1" x14ac:dyDescent="0.2">
      <c r="A117" s="35" t="s">
        <v>134</v>
      </c>
      <c r="B117" s="146" t="s">
        <v>118</v>
      </c>
      <c r="C117" s="35">
        <v>54597.499430000003</v>
      </c>
      <c r="D117" s="35">
        <v>4.0000000000000002E-4</v>
      </c>
      <c r="E117" s="168">
        <f t="shared" ref="E117:E148" si="36">(C117-C$7)/C$8</f>
        <v>15821.407680957345</v>
      </c>
      <c r="F117" s="168">
        <f t="shared" ref="F117:F148" si="37">ROUND(2*E117,0)/2</f>
        <v>15821.5</v>
      </c>
      <c r="G117" s="168">
        <f t="shared" ref="G117:G148" si="38">C117-(C$7+F117*C$8)</f>
        <v>-2.6830819995666388E-2</v>
      </c>
      <c r="K117" s="168">
        <f t="shared" si="35"/>
        <v>-2.6830819995666388E-2</v>
      </c>
      <c r="O117" s="173">
        <f t="shared" ca="1" si="33"/>
        <v>-0.13204883699451328</v>
      </c>
      <c r="P117" s="193">
        <f t="shared" ref="P117:P148" si="39">G$2+G$3*F117+G$4*F117^2+G$5*SIN(RADIANS(G$6*F117+G$7))</f>
        <v>-2.7019112493937888E-2</v>
      </c>
      <c r="Q117" s="205">
        <f t="shared" ref="Q117:Q148" si="40">C117-15018.5</f>
        <v>39578.999430000003</v>
      </c>
      <c r="R117" s="168">
        <f t="shared" ref="R117:R148" si="41">+(P117-G117)^2</f>
        <v>3.5454064905322858E-8</v>
      </c>
      <c r="S117" s="172">
        <v>1</v>
      </c>
      <c r="T117" s="168">
        <f t="shared" ref="T117:T148" si="42">+S117*R117</f>
        <v>3.5454064905322858E-8</v>
      </c>
    </row>
    <row r="118" spans="1:20" ht="12.95" customHeight="1" x14ac:dyDescent="0.2">
      <c r="A118" s="35" t="s">
        <v>134</v>
      </c>
      <c r="B118" s="146" t="s">
        <v>118</v>
      </c>
      <c r="C118" s="35">
        <v>54597.499689999997</v>
      </c>
      <c r="D118" s="35">
        <v>5.0000000000000001E-4</v>
      </c>
      <c r="E118" s="168">
        <f t="shared" si="36"/>
        <v>15821.40857556103</v>
      </c>
      <c r="F118" s="168">
        <f t="shared" si="37"/>
        <v>15821.5</v>
      </c>
      <c r="G118" s="168">
        <f t="shared" si="38"/>
        <v>-2.6570820002234541E-2</v>
      </c>
      <c r="K118" s="168">
        <f t="shared" si="35"/>
        <v>-2.6570820002234541E-2</v>
      </c>
      <c r="O118" s="173">
        <f t="shared" ca="1" si="33"/>
        <v>-0.13204883699451328</v>
      </c>
      <c r="P118" s="193">
        <f t="shared" si="39"/>
        <v>-2.7019112493937888E-2</v>
      </c>
      <c r="Q118" s="205">
        <f t="shared" si="40"/>
        <v>39578.999689999997</v>
      </c>
      <c r="R118" s="168">
        <f t="shared" si="41"/>
        <v>2.0096615811759598E-7</v>
      </c>
      <c r="S118" s="172">
        <v>1</v>
      </c>
      <c r="T118" s="168">
        <f t="shared" si="42"/>
        <v>2.0096615811759598E-7</v>
      </c>
    </row>
    <row r="119" spans="1:20" ht="12.95" customHeight="1" x14ac:dyDescent="0.2">
      <c r="A119" s="35" t="s">
        <v>134</v>
      </c>
      <c r="B119" s="146" t="s">
        <v>118</v>
      </c>
      <c r="C119" s="35">
        <v>54597.499889999999</v>
      </c>
      <c r="D119" s="35">
        <v>2.9999999999999997E-4</v>
      </c>
      <c r="E119" s="168">
        <f t="shared" si="36"/>
        <v>15821.409263717738</v>
      </c>
      <c r="F119" s="168">
        <f t="shared" si="37"/>
        <v>15821.5</v>
      </c>
      <c r="G119" s="168">
        <f t="shared" si="38"/>
        <v>-2.6370820000011008E-2</v>
      </c>
      <c r="K119" s="168">
        <f t="shared" si="35"/>
        <v>-2.6370820000011008E-2</v>
      </c>
      <c r="O119" s="173">
        <f t="shared" ca="1" si="33"/>
        <v>-0.13204883699451328</v>
      </c>
      <c r="P119" s="193">
        <f t="shared" si="39"/>
        <v>-2.7019112493937888E-2</v>
      </c>
      <c r="Q119" s="205">
        <f t="shared" si="40"/>
        <v>39578.999889999999</v>
      </c>
      <c r="R119" s="168">
        <f t="shared" si="41"/>
        <v>4.2028315768193407E-7</v>
      </c>
      <c r="S119" s="172">
        <v>1</v>
      </c>
      <c r="T119" s="168">
        <f t="shared" si="42"/>
        <v>4.2028315768193407E-7</v>
      </c>
    </row>
    <row r="120" spans="1:20" ht="12.95" customHeight="1" x14ac:dyDescent="0.2">
      <c r="A120" s="35" t="s">
        <v>134</v>
      </c>
      <c r="B120" s="146" t="s">
        <v>118</v>
      </c>
      <c r="C120" s="35">
        <v>54650.401989999998</v>
      </c>
      <c r="D120" s="35">
        <v>1.2999999999999999E-3</v>
      </c>
      <c r="E120" s="168">
        <f t="shared" si="36"/>
        <v>16003.433936337509</v>
      </c>
      <c r="F120" s="168">
        <f t="shared" si="37"/>
        <v>16003.5</v>
      </c>
      <c r="G120" s="168">
        <f t="shared" si="38"/>
        <v>-1.9200180002371781E-2</v>
      </c>
      <c r="K120" s="168">
        <f t="shared" si="35"/>
        <v>-1.9200180002371781E-2</v>
      </c>
      <c r="O120" s="173">
        <f t="shared" ca="1" si="33"/>
        <v>-0.13027221051019955</v>
      </c>
      <c r="P120" s="193">
        <f t="shared" si="39"/>
        <v>-2.7439012398619601E-2</v>
      </c>
      <c r="Q120" s="205">
        <f t="shared" si="40"/>
        <v>39631.901989999998</v>
      </c>
      <c r="R120" s="168">
        <f t="shared" si="41"/>
        <v>6.7878359253462607E-5</v>
      </c>
      <c r="S120" s="172">
        <v>1</v>
      </c>
      <c r="T120" s="168">
        <f t="shared" si="42"/>
        <v>6.7878359253462607E-5</v>
      </c>
    </row>
    <row r="121" spans="1:20" ht="12.95" customHeight="1" x14ac:dyDescent="0.2">
      <c r="A121" s="222" t="s">
        <v>384</v>
      </c>
      <c r="B121" s="211" t="str">
        <f>IF(G121=INT(G121),"I","II")</f>
        <v>II</v>
      </c>
      <c r="C121" s="212">
        <v>54707.504999999997</v>
      </c>
      <c r="D121" s="212" t="s">
        <v>434</v>
      </c>
      <c r="E121" s="168">
        <f t="shared" si="36"/>
        <v>16199.913030756319</v>
      </c>
      <c r="F121" s="168">
        <f t="shared" si="37"/>
        <v>16200</v>
      </c>
      <c r="G121" s="168">
        <f t="shared" si="38"/>
        <v>-2.5276000007579569E-2</v>
      </c>
      <c r="K121" s="168">
        <f t="shared" si="35"/>
        <v>-2.5276000007579569E-2</v>
      </c>
      <c r="O121" s="173">
        <f t="shared" ca="1" si="33"/>
        <v>-0.12835403960817948</v>
      </c>
      <c r="P121" s="168">
        <f t="shared" si="39"/>
        <v>-2.7893563035095457E-2</v>
      </c>
      <c r="Q121" s="205">
        <f t="shared" si="40"/>
        <v>39689.004999999997</v>
      </c>
      <c r="R121" s="168">
        <f t="shared" si="41"/>
        <v>6.851636203018145E-6</v>
      </c>
      <c r="S121" s="172">
        <v>1</v>
      </c>
      <c r="T121" s="168">
        <f t="shared" si="42"/>
        <v>6.851636203018145E-6</v>
      </c>
    </row>
    <row r="122" spans="1:20" ht="12.95" customHeight="1" x14ac:dyDescent="0.2">
      <c r="A122" s="216" t="s">
        <v>550</v>
      </c>
      <c r="B122" s="233" t="s">
        <v>115</v>
      </c>
      <c r="C122" s="218">
        <v>54750.080600000001</v>
      </c>
      <c r="D122" s="218" t="s">
        <v>499</v>
      </c>
      <c r="E122" s="168">
        <f t="shared" si="36"/>
        <v>16346.406452597628</v>
      </c>
      <c r="F122" s="168">
        <f t="shared" si="37"/>
        <v>16346.5</v>
      </c>
      <c r="G122" s="168">
        <f t="shared" si="38"/>
        <v>-2.7187820000108331E-2</v>
      </c>
      <c r="K122" s="168">
        <f t="shared" si="35"/>
        <v>-2.7187820000108331E-2</v>
      </c>
      <c r="O122" s="173">
        <f t="shared" ca="1" si="33"/>
        <v>-0.12692395290514671</v>
      </c>
      <c r="P122" s="168">
        <f t="shared" si="39"/>
        <v>-2.8233217996405723E-2</v>
      </c>
      <c r="Q122" s="205">
        <f t="shared" si="40"/>
        <v>39731.580600000001</v>
      </c>
      <c r="R122" s="168">
        <f t="shared" si="41"/>
        <v>1.0928569706626016E-6</v>
      </c>
      <c r="S122" s="172">
        <v>1</v>
      </c>
      <c r="T122" s="168">
        <f t="shared" si="42"/>
        <v>1.0928569706626016E-6</v>
      </c>
    </row>
    <row r="123" spans="1:20" ht="12.95" customHeight="1" x14ac:dyDescent="0.2">
      <c r="A123" s="216" t="s">
        <v>550</v>
      </c>
      <c r="B123" s="233" t="s">
        <v>115</v>
      </c>
      <c r="C123" s="218">
        <v>54750.952700000002</v>
      </c>
      <c r="D123" s="218" t="s">
        <v>499</v>
      </c>
      <c r="E123" s="168">
        <f t="shared" si="36"/>
        <v>16349.407159885086</v>
      </c>
      <c r="F123" s="168">
        <f t="shared" si="37"/>
        <v>16349.5</v>
      </c>
      <c r="G123" s="168">
        <f t="shared" si="38"/>
        <v>-2.6982260002114344E-2</v>
      </c>
      <c r="K123" s="168">
        <f t="shared" si="35"/>
        <v>-2.6982260002114344E-2</v>
      </c>
      <c r="O123" s="173">
        <f t="shared" ca="1" si="33"/>
        <v>-0.12689466785320747</v>
      </c>
      <c r="P123" s="168">
        <f t="shared" si="39"/>
        <v>-2.8240179973096427E-2</v>
      </c>
      <c r="Q123" s="205">
        <f t="shared" si="40"/>
        <v>39732.452700000002</v>
      </c>
      <c r="R123" s="168">
        <f t="shared" si="41"/>
        <v>1.5823626533955636E-6</v>
      </c>
      <c r="S123" s="172">
        <v>1</v>
      </c>
      <c r="T123" s="168">
        <f t="shared" si="42"/>
        <v>1.5823626533955636E-6</v>
      </c>
    </row>
    <row r="124" spans="1:20" ht="12.95" customHeight="1" x14ac:dyDescent="0.2">
      <c r="A124" s="216" t="s">
        <v>550</v>
      </c>
      <c r="B124" s="233" t="s">
        <v>118</v>
      </c>
      <c r="C124" s="218">
        <v>54751.098100000003</v>
      </c>
      <c r="D124" s="218" t="s">
        <v>499</v>
      </c>
      <c r="E124" s="168">
        <f t="shared" si="36"/>
        <v>16349.907449805507</v>
      </c>
      <c r="F124" s="168">
        <f t="shared" si="37"/>
        <v>16350</v>
      </c>
      <c r="G124" s="168">
        <f t="shared" si="38"/>
        <v>-2.6897999996435829E-2</v>
      </c>
      <c r="K124" s="168">
        <f t="shared" si="35"/>
        <v>-2.6897999996435829E-2</v>
      </c>
      <c r="O124" s="173">
        <f t="shared" ref="O124:O155" ca="1" si="43">C$11+C$12*F124</f>
        <v>-0.12688978701121759</v>
      </c>
      <c r="P124" s="168">
        <f t="shared" si="39"/>
        <v>-2.824134032781072E-2</v>
      </c>
      <c r="Q124" s="205">
        <f t="shared" si="40"/>
        <v>39732.598100000003</v>
      </c>
      <c r="R124" s="168">
        <f t="shared" si="41"/>
        <v>1.8045632458984026E-6</v>
      </c>
      <c r="S124" s="172">
        <v>1</v>
      </c>
      <c r="T124" s="168">
        <f t="shared" si="42"/>
        <v>1.8045632458984026E-6</v>
      </c>
    </row>
    <row r="125" spans="1:20" ht="12.95" customHeight="1" x14ac:dyDescent="0.2">
      <c r="A125" s="216" t="s">
        <v>550</v>
      </c>
      <c r="B125" s="233" t="s">
        <v>115</v>
      </c>
      <c r="C125" s="218">
        <v>54752.115299999998</v>
      </c>
      <c r="D125" s="218" t="s">
        <v>499</v>
      </c>
      <c r="E125" s="168">
        <f t="shared" si="36"/>
        <v>16353.407414778314</v>
      </c>
      <c r="F125" s="168">
        <f t="shared" si="37"/>
        <v>16353.5</v>
      </c>
      <c r="G125" s="168">
        <f t="shared" si="38"/>
        <v>-2.6908180007012561E-2</v>
      </c>
      <c r="K125" s="168">
        <f t="shared" si="35"/>
        <v>-2.6908180007012561E-2</v>
      </c>
      <c r="O125" s="173">
        <f t="shared" ca="1" si="43"/>
        <v>-0.12685562111728849</v>
      </c>
      <c r="P125" s="168">
        <f t="shared" si="39"/>
        <v>-2.8249463012777625E-2</v>
      </c>
      <c r="Q125" s="205">
        <f t="shared" si="40"/>
        <v>39733.615299999998</v>
      </c>
      <c r="R125" s="168">
        <f t="shared" si="41"/>
        <v>1.7990401015541651E-6</v>
      </c>
      <c r="S125" s="172">
        <v>1</v>
      </c>
      <c r="T125" s="168">
        <f t="shared" si="42"/>
        <v>1.7990401015541651E-6</v>
      </c>
    </row>
    <row r="126" spans="1:20" ht="12.95" customHeight="1" x14ac:dyDescent="0.2">
      <c r="A126" s="222" t="s">
        <v>387</v>
      </c>
      <c r="B126" s="229" t="str">
        <f>IF(G126=INT(G126),"I","II")</f>
        <v>II</v>
      </c>
      <c r="C126" s="212">
        <v>55050.445699999997</v>
      </c>
      <c r="D126" s="212" t="s">
        <v>434</v>
      </c>
      <c r="E126" s="168">
        <f t="shared" si="36"/>
        <v>17379.897731656576</v>
      </c>
      <c r="F126" s="168">
        <f t="shared" si="37"/>
        <v>17380</v>
      </c>
      <c r="G126" s="168">
        <f t="shared" si="38"/>
        <v>-2.9722400009632111E-2</v>
      </c>
      <c r="K126" s="168">
        <f t="shared" si="35"/>
        <v>-2.9722400009632111E-2</v>
      </c>
      <c r="O126" s="173">
        <f t="shared" ca="1" si="43"/>
        <v>-0.11683525251207932</v>
      </c>
      <c r="P126" s="168">
        <f t="shared" si="39"/>
        <v>-3.0645192817128981E-2</v>
      </c>
      <c r="Q126" s="205">
        <f t="shared" si="40"/>
        <v>40031.945699999997</v>
      </c>
      <c r="R126" s="168">
        <f t="shared" si="41"/>
        <v>8.5154656556795555E-7</v>
      </c>
      <c r="S126" s="172">
        <v>1</v>
      </c>
      <c r="T126" s="168">
        <f t="shared" si="42"/>
        <v>8.5154656556795555E-7</v>
      </c>
    </row>
    <row r="127" spans="1:20" ht="12.95" customHeight="1" x14ac:dyDescent="0.2">
      <c r="A127" s="222" t="s">
        <v>387</v>
      </c>
      <c r="B127" s="229" t="str">
        <f>IF(G127=INT(G127),"I","II")</f>
        <v>II</v>
      </c>
      <c r="C127" s="212">
        <v>55050.590799999998</v>
      </c>
      <c r="D127" s="212" t="s">
        <v>434</v>
      </c>
      <c r="E127" s="168">
        <f t="shared" si="36"/>
        <v>17380.396989341953</v>
      </c>
      <c r="F127" s="168">
        <f t="shared" si="37"/>
        <v>17380.5</v>
      </c>
      <c r="G127" s="168">
        <f t="shared" si="38"/>
        <v>-2.9938140003650915E-2</v>
      </c>
      <c r="K127" s="168">
        <f t="shared" si="35"/>
        <v>-2.9938140003650915E-2</v>
      </c>
      <c r="O127" s="173">
        <f t="shared" ca="1" si="43"/>
        <v>-0.11683037167008947</v>
      </c>
      <c r="P127" s="168">
        <f t="shared" si="39"/>
        <v>-3.0646365421374958E-2</v>
      </c>
      <c r="Q127" s="205">
        <f t="shared" si="40"/>
        <v>40032.090799999998</v>
      </c>
      <c r="R127" s="168">
        <f t="shared" si="41"/>
        <v>5.0158324231039478E-7</v>
      </c>
      <c r="S127" s="172">
        <v>1</v>
      </c>
      <c r="T127" s="168">
        <f t="shared" si="42"/>
        <v>5.0158324231039478E-7</v>
      </c>
    </row>
    <row r="128" spans="1:20" ht="12.95" customHeight="1" x14ac:dyDescent="0.2">
      <c r="A128" s="222" t="s">
        <v>387</v>
      </c>
      <c r="B128" s="211" t="str">
        <f>IF(G128=INT(G128),"I","II")</f>
        <v>II</v>
      </c>
      <c r="C128" s="215">
        <v>55073.406300000002</v>
      </c>
      <c r="D128" s="212" t="s">
        <v>434</v>
      </c>
      <c r="E128" s="168">
        <f t="shared" si="36"/>
        <v>17458.900185210492</v>
      </c>
      <c r="F128" s="168">
        <f t="shared" si="37"/>
        <v>17459</v>
      </c>
      <c r="G128" s="168">
        <f t="shared" si="38"/>
        <v>-2.9009320001932792E-2</v>
      </c>
      <c r="K128" s="168">
        <f t="shared" si="35"/>
        <v>-2.9009320001932792E-2</v>
      </c>
      <c r="O128" s="173">
        <f t="shared" ca="1" si="43"/>
        <v>-0.11606407947767941</v>
      </c>
      <c r="P128" s="168">
        <f t="shared" si="39"/>
        <v>-3.0830521273235809E-2</v>
      </c>
      <c r="Q128" s="205">
        <f t="shared" si="40"/>
        <v>40054.906300000002</v>
      </c>
      <c r="R128" s="168">
        <f t="shared" si="41"/>
        <v>3.3167740705957224E-6</v>
      </c>
      <c r="S128" s="172">
        <v>1</v>
      </c>
      <c r="T128" s="168">
        <f t="shared" si="42"/>
        <v>3.3167740705957224E-6</v>
      </c>
    </row>
    <row r="129" spans="1:20" ht="12.95" customHeight="1" x14ac:dyDescent="0.2">
      <c r="A129" s="222" t="s">
        <v>387</v>
      </c>
      <c r="B129" s="211" t="str">
        <f>IF(G129=INT(G129),"I","II")</f>
        <v>II</v>
      </c>
      <c r="C129" s="215">
        <v>55073.550600000002</v>
      </c>
      <c r="D129" s="212" t="s">
        <v>434</v>
      </c>
      <c r="E129" s="168">
        <f t="shared" si="36"/>
        <v>17459.396690269063</v>
      </c>
      <c r="F129" s="168">
        <f t="shared" si="37"/>
        <v>17459.5</v>
      </c>
      <c r="G129" s="168">
        <f t="shared" si="38"/>
        <v>-3.002505999756977E-2</v>
      </c>
      <c r="K129" s="168">
        <f t="shared" si="35"/>
        <v>-3.002505999756977E-2</v>
      </c>
      <c r="O129" s="173">
        <f t="shared" ca="1" si="43"/>
        <v>-0.11605919863568953</v>
      </c>
      <c r="P129" s="168">
        <f t="shared" si="39"/>
        <v>-3.0831694598150338E-2</v>
      </c>
      <c r="Q129" s="205">
        <f t="shared" si="40"/>
        <v>40055.050600000002</v>
      </c>
      <c r="R129" s="168">
        <f t="shared" si="41"/>
        <v>6.5065937885377321E-7</v>
      </c>
      <c r="S129" s="172">
        <v>1</v>
      </c>
      <c r="T129" s="168">
        <f t="shared" si="42"/>
        <v>6.5065937885377321E-7</v>
      </c>
    </row>
    <row r="130" spans="1:20" ht="12.95" customHeight="1" x14ac:dyDescent="0.2">
      <c r="A130" s="222" t="s">
        <v>396</v>
      </c>
      <c r="B130" s="211" t="str">
        <f>IF(G130=INT(G130),"I","II")</f>
        <v>II</v>
      </c>
      <c r="C130" s="215">
        <v>55398.474999999999</v>
      </c>
      <c r="D130" s="212" t="s">
        <v>434</v>
      </c>
      <c r="E130" s="168">
        <f t="shared" si="36"/>
        <v>18577.391203458057</v>
      </c>
      <c r="F130" s="168">
        <f t="shared" si="37"/>
        <v>18577.5</v>
      </c>
      <c r="G130" s="168">
        <f t="shared" si="38"/>
        <v>-3.161970000655856E-2</v>
      </c>
      <c r="K130" s="168">
        <f t="shared" si="35"/>
        <v>-3.161970000655856E-2</v>
      </c>
      <c r="O130" s="173">
        <f t="shared" ca="1" si="43"/>
        <v>-0.10514563594633364</v>
      </c>
      <c r="P130" s="168">
        <f t="shared" si="39"/>
        <v>-3.3464051944546644E-2</v>
      </c>
      <c r="Q130" s="205">
        <f t="shared" si="40"/>
        <v>40379.974999999999</v>
      </c>
      <c r="R130" s="168">
        <f t="shared" si="41"/>
        <v>3.4016340711604016E-6</v>
      </c>
      <c r="S130" s="172">
        <v>1</v>
      </c>
      <c r="T130" s="168">
        <f t="shared" si="42"/>
        <v>3.4016340711604016E-6</v>
      </c>
    </row>
    <row r="131" spans="1:20" ht="12.95" customHeight="1" x14ac:dyDescent="0.2">
      <c r="A131" s="38" t="s">
        <v>571</v>
      </c>
      <c r="B131" s="38"/>
      <c r="C131" s="132">
        <v>55398.474999999999</v>
      </c>
      <c r="D131" s="35">
        <v>2.8999999999999998E-3</v>
      </c>
      <c r="E131" s="168">
        <f t="shared" si="36"/>
        <v>18577.391203458057</v>
      </c>
      <c r="F131" s="168">
        <f t="shared" si="37"/>
        <v>18577.5</v>
      </c>
      <c r="G131" s="168">
        <f t="shared" si="38"/>
        <v>-3.161970000655856E-2</v>
      </c>
      <c r="K131" s="168">
        <f t="shared" si="35"/>
        <v>-3.161970000655856E-2</v>
      </c>
      <c r="O131" s="173">
        <f t="shared" ca="1" si="43"/>
        <v>-0.10514563594633364</v>
      </c>
      <c r="P131" s="193">
        <f t="shared" si="39"/>
        <v>-3.3464051944546644E-2</v>
      </c>
      <c r="Q131" s="205">
        <f t="shared" si="40"/>
        <v>40379.974999999999</v>
      </c>
      <c r="R131" s="168">
        <f t="shared" si="41"/>
        <v>3.4016340711604016E-6</v>
      </c>
      <c r="S131" s="172">
        <v>1</v>
      </c>
      <c r="T131" s="168">
        <f t="shared" si="42"/>
        <v>3.4016340711604016E-6</v>
      </c>
    </row>
    <row r="132" spans="1:20" ht="12.95" customHeight="1" x14ac:dyDescent="0.2">
      <c r="A132" s="105" t="s">
        <v>135</v>
      </c>
      <c r="B132" s="226" t="s">
        <v>118</v>
      </c>
      <c r="C132" s="132">
        <v>55456.308149999997</v>
      </c>
      <c r="D132" s="132">
        <v>2.2000000000000001E-3</v>
      </c>
      <c r="E132" s="168">
        <f t="shared" si="36"/>
        <v>18776.382551539133</v>
      </c>
      <c r="F132" s="168">
        <f t="shared" si="37"/>
        <v>18776.5</v>
      </c>
      <c r="G132" s="168">
        <f t="shared" si="38"/>
        <v>-3.413422000448918E-2</v>
      </c>
      <c r="K132" s="168">
        <f t="shared" si="35"/>
        <v>-3.413422000448918E-2</v>
      </c>
      <c r="O132" s="173">
        <f t="shared" ca="1" si="43"/>
        <v>-0.1032030608343642</v>
      </c>
      <c r="P132" s="193">
        <f t="shared" si="39"/>
        <v>-3.3933861676088257E-2</v>
      </c>
      <c r="Q132" s="205">
        <f t="shared" si="40"/>
        <v>40437.808149999997</v>
      </c>
      <c r="R132" s="168">
        <f t="shared" si="41"/>
        <v>4.014345975961179E-8</v>
      </c>
      <c r="S132" s="172">
        <v>1</v>
      </c>
      <c r="T132" s="168">
        <f t="shared" si="42"/>
        <v>4.014345975961179E-8</v>
      </c>
    </row>
    <row r="133" spans="1:20" ht="12.95" customHeight="1" x14ac:dyDescent="0.2">
      <c r="A133" s="105" t="s">
        <v>135</v>
      </c>
      <c r="B133" s="226" t="s">
        <v>118</v>
      </c>
      <c r="C133" s="132">
        <v>55456.309050000003</v>
      </c>
      <c r="D133" s="132">
        <v>1.4E-3</v>
      </c>
      <c r="E133" s="168">
        <f t="shared" si="36"/>
        <v>18776.385648244301</v>
      </c>
      <c r="F133" s="168">
        <f t="shared" si="37"/>
        <v>18776.5</v>
      </c>
      <c r="G133" s="168">
        <f t="shared" si="38"/>
        <v>-3.3234219998121262E-2</v>
      </c>
      <c r="K133" s="168">
        <f t="shared" si="35"/>
        <v>-3.3234219998121262E-2</v>
      </c>
      <c r="O133" s="173">
        <f t="shared" ca="1" si="43"/>
        <v>-0.1032030608343642</v>
      </c>
      <c r="P133" s="193">
        <f t="shared" si="39"/>
        <v>-3.3933861676088257E-2</v>
      </c>
      <c r="Q133" s="205">
        <f t="shared" si="40"/>
        <v>40437.809050000003</v>
      </c>
      <c r="R133" s="168">
        <f t="shared" si="41"/>
        <v>4.8949847754847354E-7</v>
      </c>
      <c r="S133" s="172">
        <v>1</v>
      </c>
      <c r="T133" s="168">
        <f t="shared" si="42"/>
        <v>4.8949847754847354E-7</v>
      </c>
    </row>
    <row r="134" spans="1:20" ht="12.95" customHeight="1" x14ac:dyDescent="0.2">
      <c r="A134" s="105" t="s">
        <v>135</v>
      </c>
      <c r="B134" s="226" t="s">
        <v>118</v>
      </c>
      <c r="C134" s="132">
        <v>55463.283790000001</v>
      </c>
      <c r="D134" s="132">
        <v>2.0000000000000001E-4</v>
      </c>
      <c r="E134" s="168">
        <f t="shared" si="36"/>
        <v>18800.384218529936</v>
      </c>
      <c r="F134" s="168">
        <f t="shared" si="37"/>
        <v>18800.5</v>
      </c>
      <c r="G134" s="168">
        <f t="shared" si="38"/>
        <v>-3.3649739998509176E-2</v>
      </c>
      <c r="K134" s="168">
        <f t="shared" si="35"/>
        <v>-3.3649739998509176E-2</v>
      </c>
      <c r="O134" s="173">
        <f t="shared" ca="1" si="43"/>
        <v>-0.10296878041885033</v>
      </c>
      <c r="P134" s="193">
        <f t="shared" si="39"/>
        <v>-3.3990535629348534E-2</v>
      </c>
      <c r="Q134" s="205">
        <f t="shared" si="40"/>
        <v>40444.783790000001</v>
      </c>
      <c r="R134" s="168">
        <f t="shared" si="41"/>
        <v>1.1614166199919586E-7</v>
      </c>
      <c r="S134" s="172">
        <v>1</v>
      </c>
      <c r="T134" s="168">
        <f t="shared" si="42"/>
        <v>1.1614166199919586E-7</v>
      </c>
    </row>
    <row r="135" spans="1:20" ht="12.95" customHeight="1" x14ac:dyDescent="0.2">
      <c r="A135" s="105" t="s">
        <v>135</v>
      </c>
      <c r="B135" s="226" t="s">
        <v>118</v>
      </c>
      <c r="C135" s="132">
        <v>55463.284090000001</v>
      </c>
      <c r="D135" s="132">
        <v>2.0000000000000001E-4</v>
      </c>
      <c r="E135" s="168">
        <f t="shared" si="36"/>
        <v>18800.385250764983</v>
      </c>
      <c r="F135" s="168">
        <f t="shared" si="37"/>
        <v>18800.5</v>
      </c>
      <c r="G135" s="168">
        <f t="shared" si="38"/>
        <v>-3.3349739998811856E-2</v>
      </c>
      <c r="K135" s="168">
        <f t="shared" si="35"/>
        <v>-3.3349739998811856E-2</v>
      </c>
      <c r="O135" s="173">
        <f t="shared" ca="1" si="43"/>
        <v>-0.10296878041885033</v>
      </c>
      <c r="P135" s="193">
        <f t="shared" si="39"/>
        <v>-3.3990535629348534E-2</v>
      </c>
      <c r="Q135" s="205">
        <f t="shared" si="40"/>
        <v>40444.784090000001</v>
      </c>
      <c r="R135" s="168">
        <f t="shared" si="41"/>
        <v>4.1061904011489871E-7</v>
      </c>
      <c r="S135" s="172">
        <v>1</v>
      </c>
      <c r="T135" s="168">
        <f t="shared" si="42"/>
        <v>4.1061904011489871E-7</v>
      </c>
    </row>
    <row r="136" spans="1:20" ht="12.95" customHeight="1" x14ac:dyDescent="0.2">
      <c r="A136" s="228" t="s">
        <v>407</v>
      </c>
      <c r="B136" s="229" t="str">
        <f>IF(G136=INT(G136),"I","II")</f>
        <v>II</v>
      </c>
      <c r="C136" s="215">
        <v>55799.5409</v>
      </c>
      <c r="D136" s="215" t="s">
        <v>434</v>
      </c>
      <c r="E136" s="168">
        <f t="shared" si="36"/>
        <v>19957.372133259611</v>
      </c>
      <c r="F136" s="168">
        <f t="shared" si="37"/>
        <v>19957.5</v>
      </c>
      <c r="G136" s="168">
        <f t="shared" si="38"/>
        <v>-3.7162100001296494E-2</v>
      </c>
      <c r="K136" s="168">
        <f t="shared" si="35"/>
        <v>-3.7162100001296494E-2</v>
      </c>
      <c r="O136" s="173">
        <f t="shared" ca="1" si="43"/>
        <v>-9.1674512054284341E-2</v>
      </c>
      <c r="P136" s="168">
        <f t="shared" si="39"/>
        <v>-3.6722889640290544E-2</v>
      </c>
      <c r="Q136" s="205">
        <f t="shared" si="40"/>
        <v>40781.0409</v>
      </c>
      <c r="R136" s="168">
        <f t="shared" si="41"/>
        <v>1.9290574121497668E-7</v>
      </c>
      <c r="S136" s="172">
        <v>1</v>
      </c>
      <c r="T136" s="168">
        <f t="shared" si="42"/>
        <v>1.9290574121497668E-7</v>
      </c>
    </row>
    <row r="137" spans="1:20" ht="12.95" customHeight="1" x14ac:dyDescent="0.2">
      <c r="A137" s="105" t="s">
        <v>154</v>
      </c>
      <c r="B137" s="226" t="s">
        <v>118</v>
      </c>
      <c r="C137" s="132">
        <v>56006.612699999998</v>
      </c>
      <c r="D137" s="132">
        <v>1E-4</v>
      </c>
      <c r="E137" s="168">
        <f t="shared" si="36"/>
        <v>20669.861365327648</v>
      </c>
      <c r="F137" s="168">
        <f t="shared" si="37"/>
        <v>20670</v>
      </c>
      <c r="G137" s="168">
        <f t="shared" si="38"/>
        <v>-4.0291600002092309E-2</v>
      </c>
      <c r="K137" s="168">
        <f t="shared" si="35"/>
        <v>-4.0291600002092309E-2</v>
      </c>
      <c r="O137" s="173">
        <f t="shared" ca="1" si="43"/>
        <v>-8.4719312218715398E-2</v>
      </c>
      <c r="P137" s="193">
        <f t="shared" si="39"/>
        <v>-3.8401343737835728E-2</v>
      </c>
      <c r="Q137" s="205">
        <f t="shared" si="40"/>
        <v>40988.112699999998</v>
      </c>
      <c r="R137" s="168">
        <f t="shared" si="41"/>
        <v>3.5730687445612481E-6</v>
      </c>
      <c r="S137" s="172">
        <v>1</v>
      </c>
      <c r="T137" s="168">
        <f t="shared" si="42"/>
        <v>3.5730687445612481E-6</v>
      </c>
    </row>
    <row r="138" spans="1:20" ht="12.95" customHeight="1" x14ac:dyDescent="0.2">
      <c r="A138" s="232" t="s">
        <v>153</v>
      </c>
      <c r="B138" s="225"/>
      <c r="C138" s="217">
        <v>56013.006600000001</v>
      </c>
      <c r="D138" s="217">
        <v>1E-4</v>
      </c>
      <c r="E138" s="168">
        <f t="shared" si="36"/>
        <v>20691.861390927086</v>
      </c>
      <c r="F138" s="168">
        <f t="shared" si="37"/>
        <v>20692</v>
      </c>
      <c r="G138" s="168">
        <f t="shared" si="38"/>
        <v>-4.0284160000737756E-2</v>
      </c>
      <c r="L138" s="168">
        <f>G138</f>
        <v>-4.0284160000737756E-2</v>
      </c>
      <c r="O138" s="173">
        <f t="shared" ca="1" si="43"/>
        <v>-8.4504555171160983E-2</v>
      </c>
      <c r="P138" s="193">
        <f t="shared" si="39"/>
        <v>-3.845306585947933E-2</v>
      </c>
      <c r="Q138" s="205">
        <f t="shared" si="40"/>
        <v>40994.506600000001</v>
      </c>
      <c r="R138" s="168">
        <f t="shared" si="41"/>
        <v>3.3529057541509362E-6</v>
      </c>
      <c r="S138" s="172">
        <v>1</v>
      </c>
      <c r="T138" s="168">
        <f t="shared" si="42"/>
        <v>3.3529057541509362E-6</v>
      </c>
    </row>
    <row r="139" spans="1:20" ht="12.95" customHeight="1" x14ac:dyDescent="0.2">
      <c r="A139" s="152" t="s">
        <v>580</v>
      </c>
      <c r="B139" s="153" t="s">
        <v>118</v>
      </c>
      <c r="C139" s="152">
        <v>56091.331299999998</v>
      </c>
      <c r="D139" s="152">
        <v>1E-4</v>
      </c>
      <c r="E139" s="168">
        <f t="shared" si="36"/>
        <v>20961.359726069575</v>
      </c>
      <c r="F139" s="168">
        <f t="shared" si="37"/>
        <v>20961.5</v>
      </c>
      <c r="G139" s="168">
        <f t="shared" si="38"/>
        <v>-4.076802000781754E-2</v>
      </c>
      <c r="K139" s="168">
        <f t="shared" ref="K139:K167" si="44">G139</f>
        <v>-4.076802000781754E-2</v>
      </c>
      <c r="O139" s="173">
        <f t="shared" ca="1" si="43"/>
        <v>-8.1873781338619472E-2</v>
      </c>
      <c r="P139" s="193">
        <f t="shared" si="39"/>
        <v>-3.9086019257583142E-2</v>
      </c>
      <c r="Q139" s="205">
        <f t="shared" si="40"/>
        <v>41072.831299999998</v>
      </c>
      <c r="R139" s="168">
        <f t="shared" si="41"/>
        <v>2.8291265237890789E-6</v>
      </c>
      <c r="S139" s="172">
        <v>1</v>
      </c>
      <c r="T139" s="168">
        <f t="shared" si="42"/>
        <v>2.8291265237890789E-6</v>
      </c>
    </row>
    <row r="140" spans="1:20" ht="12.95" customHeight="1" x14ac:dyDescent="0.2">
      <c r="A140" s="105" t="s">
        <v>155</v>
      </c>
      <c r="B140" s="226" t="s">
        <v>118</v>
      </c>
      <c r="C140" s="132">
        <v>56159.338450000003</v>
      </c>
      <c r="D140" s="132">
        <v>1E-4</v>
      </c>
      <c r="E140" s="168">
        <f t="shared" si="36"/>
        <v>21195.357605445908</v>
      </c>
      <c r="F140" s="168">
        <f t="shared" si="37"/>
        <v>21195.5</v>
      </c>
      <c r="G140" s="168">
        <f t="shared" si="38"/>
        <v>-4.1384340001968667E-2</v>
      </c>
      <c r="K140" s="168">
        <f t="shared" si="44"/>
        <v>-4.1384340001968667E-2</v>
      </c>
      <c r="O140" s="173">
        <f t="shared" ca="1" si="43"/>
        <v>-7.9589547287358925E-2</v>
      </c>
      <c r="P140" s="193">
        <f t="shared" si="39"/>
        <v>-3.9634524510965406E-2</v>
      </c>
      <c r="Q140" s="205">
        <f t="shared" si="40"/>
        <v>41140.838450000003</v>
      </c>
      <c r="R140" s="168">
        <f t="shared" si="41"/>
        <v>3.0618542525549823E-6</v>
      </c>
      <c r="S140" s="172">
        <v>1</v>
      </c>
      <c r="T140" s="168">
        <f t="shared" si="42"/>
        <v>3.0618542525549823E-6</v>
      </c>
    </row>
    <row r="141" spans="1:20" ht="12.95" customHeight="1" x14ac:dyDescent="0.2">
      <c r="A141" s="105" t="s">
        <v>155</v>
      </c>
      <c r="B141" s="226" t="s">
        <v>115</v>
      </c>
      <c r="C141" s="132">
        <v>56159.483350000002</v>
      </c>
      <c r="D141" s="132">
        <v>1E-4</v>
      </c>
      <c r="E141" s="168">
        <f t="shared" si="36"/>
        <v>21195.856174974575</v>
      </c>
      <c r="F141" s="168">
        <f t="shared" si="37"/>
        <v>21196</v>
      </c>
      <c r="G141" s="168">
        <f t="shared" si="38"/>
        <v>-4.1800079998211004E-2</v>
      </c>
      <c r="K141" s="168">
        <f t="shared" si="44"/>
        <v>-4.1800079998211004E-2</v>
      </c>
      <c r="O141" s="173">
        <f t="shared" ca="1" si="43"/>
        <v>-7.9584666445369046E-2</v>
      </c>
      <c r="P141" s="193">
        <f t="shared" si="39"/>
        <v>-3.9635695360325969E-2</v>
      </c>
      <c r="Q141" s="205">
        <f t="shared" si="40"/>
        <v>41140.983350000002</v>
      </c>
      <c r="R141" s="168">
        <f t="shared" si="41"/>
        <v>4.6845608607127332E-6</v>
      </c>
      <c r="S141" s="172">
        <v>1</v>
      </c>
      <c r="T141" s="168">
        <f t="shared" si="42"/>
        <v>4.6845608607127332E-6</v>
      </c>
    </row>
    <row r="142" spans="1:20" ht="12.95" customHeight="1" x14ac:dyDescent="0.2">
      <c r="A142" s="154" t="s">
        <v>581</v>
      </c>
      <c r="B142" s="155" t="s">
        <v>115</v>
      </c>
      <c r="C142" s="154">
        <v>56165.2958</v>
      </c>
      <c r="D142" s="154">
        <v>2.0000000000000001E-4</v>
      </c>
      <c r="E142" s="168">
        <f t="shared" si="36"/>
        <v>21215.855557009851</v>
      </c>
      <c r="F142" s="168">
        <f t="shared" si="37"/>
        <v>21216</v>
      </c>
      <c r="G142" s="168">
        <f t="shared" si="38"/>
        <v>-4.1979680005169939E-2</v>
      </c>
      <c r="K142" s="168">
        <f t="shared" si="44"/>
        <v>-4.1979680005169939E-2</v>
      </c>
      <c r="O142" s="173">
        <f t="shared" ca="1" si="43"/>
        <v>-7.9389432765774148E-2</v>
      </c>
      <c r="P142" s="193">
        <f t="shared" si="39"/>
        <v>-3.9682525059206601E-2</v>
      </c>
      <c r="Q142" s="205">
        <f t="shared" si="40"/>
        <v>41146.7958</v>
      </c>
      <c r="R142" s="168">
        <f t="shared" si="41"/>
        <v>5.2769208457638267E-6</v>
      </c>
      <c r="S142" s="172">
        <v>1</v>
      </c>
      <c r="T142" s="168">
        <f t="shared" si="42"/>
        <v>5.2769208457638267E-6</v>
      </c>
    </row>
    <row r="143" spans="1:20" ht="12.95" customHeight="1" x14ac:dyDescent="0.2">
      <c r="A143" s="154" t="s">
        <v>581</v>
      </c>
      <c r="B143" s="155" t="s">
        <v>118</v>
      </c>
      <c r="C143" s="154">
        <v>56165.442300000002</v>
      </c>
      <c r="D143" s="154">
        <v>4.0000000000000002E-4</v>
      </c>
      <c r="E143" s="168">
        <f t="shared" si="36"/>
        <v>21216.359631792122</v>
      </c>
      <c r="F143" s="168">
        <f t="shared" si="37"/>
        <v>21216.5</v>
      </c>
      <c r="G143" s="168">
        <f t="shared" si="38"/>
        <v>-4.079541999817593E-2</v>
      </c>
      <c r="K143" s="168">
        <f t="shared" si="44"/>
        <v>-4.079541999817593E-2</v>
      </c>
      <c r="O143" s="173">
        <f t="shared" ca="1" si="43"/>
        <v>-7.9384551923784269E-2</v>
      </c>
      <c r="P143" s="193">
        <f t="shared" si="39"/>
        <v>-3.9683695694412824E-2</v>
      </c>
      <c r="Q143" s="205">
        <f t="shared" si="40"/>
        <v>41146.942300000002</v>
      </c>
      <c r="R143" s="168">
        <f t="shared" si="41"/>
        <v>1.2359309275775636E-6</v>
      </c>
      <c r="S143" s="172">
        <v>1</v>
      </c>
      <c r="T143" s="168">
        <f t="shared" si="42"/>
        <v>1.2359309275775636E-6</v>
      </c>
    </row>
    <row r="144" spans="1:20" ht="12.95" customHeight="1" x14ac:dyDescent="0.2">
      <c r="A144" s="105" t="s">
        <v>155</v>
      </c>
      <c r="B144" s="226" t="s">
        <v>115</v>
      </c>
      <c r="C144" s="132">
        <v>56463.4804</v>
      </c>
      <c r="D144" s="132">
        <v>1E-4</v>
      </c>
      <c r="E144" s="168">
        <f t="shared" si="36"/>
        <v>22241.844207654303</v>
      </c>
      <c r="F144" s="168">
        <f t="shared" si="37"/>
        <v>22242</v>
      </c>
      <c r="G144" s="168">
        <f t="shared" si="38"/>
        <v>-4.5278160003363155E-2</v>
      </c>
      <c r="K144" s="168">
        <f t="shared" si="44"/>
        <v>-4.5278160003363155E-2</v>
      </c>
      <c r="O144" s="173">
        <f t="shared" ca="1" si="43"/>
        <v>-6.9373945002554865E-2</v>
      </c>
      <c r="P144" s="193">
        <f t="shared" si="39"/>
        <v>-4.2071727467242338E-2</v>
      </c>
      <c r="Q144" s="205">
        <f t="shared" si="40"/>
        <v>41444.9804</v>
      </c>
      <c r="R144" s="168">
        <f t="shared" si="41"/>
        <v>1.0281209608694171E-5</v>
      </c>
      <c r="S144" s="172">
        <v>1</v>
      </c>
      <c r="T144" s="168">
        <f t="shared" si="42"/>
        <v>1.0281209608694171E-5</v>
      </c>
    </row>
    <row r="145" spans="1:20" ht="12.95" customHeight="1" x14ac:dyDescent="0.2">
      <c r="A145" s="105" t="s">
        <v>155</v>
      </c>
      <c r="B145" s="226" t="s">
        <v>115</v>
      </c>
      <c r="C145" s="132">
        <v>56463.480629999998</v>
      </c>
      <c r="D145" s="132">
        <v>1E-4</v>
      </c>
      <c r="E145" s="168">
        <f t="shared" si="36"/>
        <v>22241.8449990345</v>
      </c>
      <c r="F145" s="168">
        <f t="shared" si="37"/>
        <v>22242</v>
      </c>
      <c r="G145" s="168">
        <f t="shared" si="38"/>
        <v>-4.5048160005535465E-2</v>
      </c>
      <c r="K145" s="168">
        <f t="shared" si="44"/>
        <v>-4.5048160005535465E-2</v>
      </c>
      <c r="O145" s="173">
        <f t="shared" ca="1" si="43"/>
        <v>-6.9373945002554865E-2</v>
      </c>
      <c r="P145" s="193">
        <f t="shared" si="39"/>
        <v>-4.2071727467242338E-2</v>
      </c>
      <c r="Q145" s="205">
        <f t="shared" si="40"/>
        <v>41444.980629999998</v>
      </c>
      <c r="R145" s="168">
        <f t="shared" si="41"/>
        <v>8.8591506550100628E-6</v>
      </c>
      <c r="S145" s="172">
        <v>1</v>
      </c>
      <c r="T145" s="168">
        <f t="shared" si="42"/>
        <v>8.8591506550100628E-6</v>
      </c>
    </row>
    <row r="146" spans="1:20" ht="12.95" customHeight="1" x14ac:dyDescent="0.2">
      <c r="A146" s="132" t="s">
        <v>156</v>
      </c>
      <c r="B146" s="226" t="s">
        <v>118</v>
      </c>
      <c r="C146" s="132">
        <v>56517.3914</v>
      </c>
      <c r="D146" s="132">
        <v>5.0000000000000001E-4</v>
      </c>
      <c r="E146" s="168">
        <f t="shared" si="36"/>
        <v>22427.340286743878</v>
      </c>
      <c r="F146" s="168">
        <f t="shared" si="37"/>
        <v>22427.5</v>
      </c>
      <c r="G146" s="168">
        <f t="shared" si="38"/>
        <v>-4.6417700003075879E-2</v>
      </c>
      <c r="K146" s="168">
        <f t="shared" si="44"/>
        <v>-4.6417700003075879E-2</v>
      </c>
      <c r="O146" s="173">
        <f t="shared" ca="1" si="43"/>
        <v>-6.7563152624312006E-2</v>
      </c>
      <c r="P146" s="193">
        <f t="shared" si="39"/>
        <v>-4.2500451797284455E-2</v>
      </c>
      <c r="Q146" s="205">
        <f t="shared" si="40"/>
        <v>41498.8914</v>
      </c>
      <c r="R146" s="168">
        <f t="shared" si="41"/>
        <v>1.5344833505776129E-5</v>
      </c>
      <c r="S146" s="172">
        <v>1</v>
      </c>
      <c r="T146" s="168">
        <f t="shared" si="42"/>
        <v>1.5344833505776129E-5</v>
      </c>
    </row>
    <row r="147" spans="1:20" ht="12.95" customHeight="1" x14ac:dyDescent="0.2">
      <c r="A147" s="227" t="s">
        <v>569</v>
      </c>
      <c r="B147" s="147" t="s">
        <v>118</v>
      </c>
      <c r="C147" s="132">
        <v>56540.351799999997</v>
      </c>
      <c r="D147" s="148">
        <v>2.0000000000000001E-4</v>
      </c>
      <c r="E147" s="168">
        <f t="shared" si="36"/>
        <v>22506.342052141063</v>
      </c>
      <c r="F147" s="168">
        <f t="shared" si="37"/>
        <v>22506.5</v>
      </c>
      <c r="G147" s="168">
        <f t="shared" si="38"/>
        <v>-4.5904620004876051E-2</v>
      </c>
      <c r="K147" s="168">
        <f t="shared" si="44"/>
        <v>-4.5904620004876051E-2</v>
      </c>
      <c r="O147" s="173">
        <f t="shared" ca="1" si="43"/>
        <v>-6.6791979589912093E-2</v>
      </c>
      <c r="P147" s="193">
        <f t="shared" si="39"/>
        <v>-4.2682686488107267E-2</v>
      </c>
      <c r="Q147" s="205">
        <f t="shared" si="40"/>
        <v>41521.851799999997</v>
      </c>
      <c r="R147" s="168">
        <f t="shared" si="41"/>
        <v>1.0380855586478063E-5</v>
      </c>
      <c r="S147" s="172">
        <v>1</v>
      </c>
      <c r="T147" s="168">
        <f t="shared" si="42"/>
        <v>1.0380855586478063E-5</v>
      </c>
    </row>
    <row r="148" spans="1:20" ht="12.95" customHeight="1" x14ac:dyDescent="0.2">
      <c r="A148" s="227" t="s">
        <v>569</v>
      </c>
      <c r="B148" s="147" t="s">
        <v>118</v>
      </c>
      <c r="C148" s="132">
        <v>56541.368199999997</v>
      </c>
      <c r="D148" s="148">
        <v>1E-3</v>
      </c>
      <c r="E148" s="168">
        <f t="shared" si="36"/>
        <v>22509.839264487091</v>
      </c>
      <c r="F148" s="168">
        <f t="shared" si="37"/>
        <v>22510</v>
      </c>
      <c r="G148" s="168">
        <f t="shared" si="38"/>
        <v>-4.6714800002519041E-2</v>
      </c>
      <c r="K148" s="168">
        <f t="shared" si="44"/>
        <v>-4.6714800002519041E-2</v>
      </c>
      <c r="O148" s="173">
        <f t="shared" ca="1" si="43"/>
        <v>-6.6757813695982965E-2</v>
      </c>
      <c r="P148" s="193">
        <f t="shared" si="39"/>
        <v>-4.2690755222368815E-2</v>
      </c>
      <c r="Q148" s="205">
        <f t="shared" si="40"/>
        <v>41522.868199999997</v>
      </c>
      <c r="R148" s="168">
        <f t="shared" si="41"/>
        <v>1.6192936392654287E-5</v>
      </c>
      <c r="S148" s="172">
        <v>1</v>
      </c>
      <c r="T148" s="168">
        <f t="shared" si="42"/>
        <v>1.6192936392654287E-5</v>
      </c>
    </row>
    <row r="149" spans="1:20" ht="12.95" customHeight="1" x14ac:dyDescent="0.2">
      <c r="A149" s="148" t="s">
        <v>572</v>
      </c>
      <c r="B149" s="147" t="s">
        <v>118</v>
      </c>
      <c r="C149" s="148">
        <v>56799.446600000003</v>
      </c>
      <c r="D149" s="148">
        <v>1.1999999999999999E-3</v>
      </c>
      <c r="E149" s="168">
        <f t="shared" ref="E149:E167" si="45">(C149-C$7)/C$8</f>
        <v>23397.83116405697</v>
      </c>
      <c r="F149" s="168">
        <f t="shared" ref="F149:F170" si="46">ROUND(2*E149,0)/2</f>
        <v>23398</v>
      </c>
      <c r="G149" s="168">
        <f t="shared" ref="G149:G167" si="47">C149-(C$7+F149*C$8)</f>
        <v>-4.9069039996538777E-2</v>
      </c>
      <c r="K149" s="168">
        <f t="shared" si="44"/>
        <v>-4.9069039996538777E-2</v>
      </c>
      <c r="O149" s="173">
        <f t="shared" ca="1" si="43"/>
        <v>-5.8089438321968639E-2</v>
      </c>
      <c r="P149" s="193">
        <f t="shared" ref="P149:P167" si="48">G$2+G$3*F149+G$4*F149^2+G$5*SIN(RADIANS(G$6*F149+G$7))</f>
        <v>-4.4722978146528584E-2</v>
      </c>
      <c r="Q149" s="205">
        <f t="shared" ref="Q149:Q167" si="49">C149-15018.5</f>
        <v>41780.946600000003</v>
      </c>
      <c r="R149" s="168">
        <f t="shared" ref="R149:R167" si="50">+(P149-G149)^2</f>
        <v>1.8888253604114016E-5</v>
      </c>
      <c r="S149" s="172">
        <v>1</v>
      </c>
      <c r="T149" s="168">
        <f t="shared" ref="T149:T167" si="51">+S149*R149</f>
        <v>1.8888253604114016E-5</v>
      </c>
    </row>
    <row r="150" spans="1:20" ht="12.95" customHeight="1" x14ac:dyDescent="0.2">
      <c r="A150" s="150" t="s">
        <v>579</v>
      </c>
      <c r="B150" s="151" t="s">
        <v>118</v>
      </c>
      <c r="C150" s="150">
        <v>56951.589200000002</v>
      </c>
      <c r="D150" s="150">
        <v>1E-4</v>
      </c>
      <c r="E150" s="168">
        <f t="shared" si="45"/>
        <v>23921.320911279119</v>
      </c>
      <c r="F150" s="168">
        <f t="shared" si="46"/>
        <v>23921.5</v>
      </c>
      <c r="G150" s="168">
        <f t="shared" si="47"/>
        <v>-5.2048819998162799E-2</v>
      </c>
      <c r="K150" s="168">
        <f t="shared" si="44"/>
        <v>-5.2048819998162799E-2</v>
      </c>
      <c r="O150" s="173">
        <f t="shared" ca="1" si="43"/>
        <v>-5.2979196758571656E-2</v>
      </c>
      <c r="P150" s="193">
        <f t="shared" si="48"/>
        <v>-4.5905263349411085E-2</v>
      </c>
      <c r="Q150" s="205">
        <f t="shared" si="49"/>
        <v>41933.089200000002</v>
      </c>
      <c r="R150" s="168">
        <f t="shared" si="50"/>
        <v>3.7743288296421384E-5</v>
      </c>
      <c r="S150" s="172">
        <v>1</v>
      </c>
      <c r="T150" s="168">
        <f t="shared" si="51"/>
        <v>3.7743288296421384E-5</v>
      </c>
    </row>
    <row r="151" spans="1:20" ht="12.95" customHeight="1" x14ac:dyDescent="0.2">
      <c r="A151" s="234" t="s">
        <v>578</v>
      </c>
      <c r="B151" s="235" t="s">
        <v>118</v>
      </c>
      <c r="C151" s="236">
        <v>57105.619059999997</v>
      </c>
      <c r="D151" s="236">
        <v>1E-4</v>
      </c>
      <c r="E151" s="168">
        <f t="shared" si="45"/>
        <v>24451.304311563203</v>
      </c>
      <c r="F151" s="168">
        <f t="shared" si="46"/>
        <v>24451.5</v>
      </c>
      <c r="G151" s="168">
        <f t="shared" si="47"/>
        <v>-5.6873220004490577E-2</v>
      </c>
      <c r="K151" s="168">
        <f t="shared" si="44"/>
        <v>-5.6873220004490577E-2</v>
      </c>
      <c r="O151" s="173">
        <f t="shared" ca="1" si="43"/>
        <v>-4.7805504249306352E-2</v>
      </c>
      <c r="P151" s="193">
        <f t="shared" si="48"/>
        <v>-4.708842466804905E-2</v>
      </c>
      <c r="Q151" s="205">
        <f t="shared" si="49"/>
        <v>42087.119059999997</v>
      </c>
      <c r="R151" s="168">
        <f t="shared" si="50"/>
        <v>9.5742219776047844E-5</v>
      </c>
      <c r="S151" s="172">
        <v>1</v>
      </c>
      <c r="T151" s="168">
        <f t="shared" si="51"/>
        <v>9.5742219776047844E-5</v>
      </c>
    </row>
    <row r="152" spans="1:20" ht="12.95" customHeight="1" x14ac:dyDescent="0.2">
      <c r="A152" s="132" t="s">
        <v>574</v>
      </c>
      <c r="B152" s="226"/>
      <c r="C152" s="132">
        <v>57204.435599999997</v>
      </c>
      <c r="D152" s="132">
        <v>8.9999999999999998E-4</v>
      </c>
      <c r="E152" s="168">
        <f t="shared" si="45"/>
        <v>24791.31063159433</v>
      </c>
      <c r="F152" s="168">
        <f t="shared" si="46"/>
        <v>24791.5</v>
      </c>
      <c r="G152" s="168">
        <f t="shared" si="47"/>
        <v>-5.5036420002579689E-2</v>
      </c>
      <c r="K152" s="168">
        <f t="shared" si="44"/>
        <v>-5.5036420002579689E-2</v>
      </c>
      <c r="O152" s="173">
        <f t="shared" ca="1" si="43"/>
        <v>-4.4486531696192738E-2</v>
      </c>
      <c r="P152" s="193">
        <f t="shared" si="48"/>
        <v>-4.7839405469528015E-2</v>
      </c>
      <c r="Q152" s="205">
        <f t="shared" si="49"/>
        <v>42185.935599999997</v>
      </c>
      <c r="R152" s="168">
        <f t="shared" si="50"/>
        <v>5.1797018188957006E-5</v>
      </c>
      <c r="S152" s="172">
        <v>1</v>
      </c>
      <c r="T152" s="168">
        <f t="shared" si="51"/>
        <v>5.1797018188957006E-5</v>
      </c>
    </row>
    <row r="153" spans="1:20" ht="12.95" customHeight="1" x14ac:dyDescent="0.2">
      <c r="A153" s="234" t="s">
        <v>578</v>
      </c>
      <c r="B153" s="235" t="s">
        <v>118</v>
      </c>
      <c r="C153" s="236">
        <v>57645.317849999999</v>
      </c>
      <c r="D153" s="236">
        <v>1E-4</v>
      </c>
      <c r="E153" s="168">
        <f t="shared" si="45"/>
        <v>26308.291001373964</v>
      </c>
      <c r="F153" s="168">
        <f t="shared" si="46"/>
        <v>26308.5</v>
      </c>
      <c r="G153" s="168">
        <f t="shared" si="47"/>
        <v>-6.0741580004105344E-2</v>
      </c>
      <c r="K153" s="168">
        <f t="shared" si="44"/>
        <v>-6.0741580004105344E-2</v>
      </c>
      <c r="O153" s="173">
        <f t="shared" ca="1" si="43"/>
        <v>-2.9678057098918242E-2</v>
      </c>
      <c r="P153" s="193">
        <f t="shared" si="48"/>
        <v>-5.1102073236081E-2</v>
      </c>
      <c r="Q153" s="205">
        <f t="shared" si="49"/>
        <v>42626.817849999999</v>
      </c>
      <c r="R153" s="168">
        <f t="shared" si="50"/>
        <v>9.2920090730787139E-5</v>
      </c>
      <c r="S153" s="172">
        <v>1</v>
      </c>
      <c r="T153" s="168">
        <f t="shared" si="51"/>
        <v>9.2920090730787139E-5</v>
      </c>
    </row>
    <row r="154" spans="1:20" ht="12.95" customHeight="1" x14ac:dyDescent="0.2">
      <c r="A154" s="237" t="s">
        <v>0</v>
      </c>
      <c r="B154" s="238" t="s">
        <v>118</v>
      </c>
      <c r="C154" s="239">
        <v>57982.591999999997</v>
      </c>
      <c r="D154" s="239">
        <v>2.8E-3</v>
      </c>
      <c r="E154" s="168">
        <f t="shared" si="45"/>
        <v>27468.778330551097</v>
      </c>
      <c r="F154" s="168">
        <f t="shared" si="46"/>
        <v>27469</v>
      </c>
      <c r="G154" s="168">
        <f t="shared" si="47"/>
        <v>-6.4424120006151497E-2</v>
      </c>
      <c r="K154" s="168">
        <f t="shared" si="44"/>
        <v>-6.4424120006151497E-2</v>
      </c>
      <c r="O154" s="173">
        <f t="shared" ca="1" si="43"/>
        <v>-1.834962284042313E-2</v>
      </c>
      <c r="P154" s="193">
        <f t="shared" si="48"/>
        <v>-5.3484988768964487E-2</v>
      </c>
      <c r="Q154" s="205">
        <f t="shared" si="49"/>
        <v>42964.091999999997</v>
      </c>
      <c r="R154" s="168">
        <f t="shared" si="50"/>
        <v>1.1966459222440062E-4</v>
      </c>
      <c r="S154" s="172">
        <v>1</v>
      </c>
      <c r="T154" s="168">
        <f t="shared" si="51"/>
        <v>1.1966459222440062E-4</v>
      </c>
    </row>
    <row r="155" spans="1:20" ht="12.95" customHeight="1" x14ac:dyDescent="0.2">
      <c r="A155" s="240" t="s">
        <v>583</v>
      </c>
      <c r="B155" s="241" t="s">
        <v>118</v>
      </c>
      <c r="C155" s="242">
        <v>58019.355159999803</v>
      </c>
      <c r="D155" s="242">
        <v>1E-4</v>
      </c>
      <c r="E155" s="168">
        <f t="shared" si="45"/>
        <v>27595.272404764273</v>
      </c>
      <c r="F155" s="168">
        <f t="shared" si="46"/>
        <v>27595.5</v>
      </c>
      <c r="G155" s="168">
        <f t="shared" si="47"/>
        <v>-6.6146340199338738E-2</v>
      </c>
      <c r="K155" s="168">
        <f t="shared" si="44"/>
        <v>-6.6146340199338738E-2</v>
      </c>
      <c r="O155" s="173">
        <f t="shared" ca="1" si="43"/>
        <v>-1.7114769816985287E-2</v>
      </c>
      <c r="P155" s="193">
        <f t="shared" si="48"/>
        <v>-5.3738053121437118E-2</v>
      </c>
      <c r="Q155" s="205">
        <f t="shared" si="49"/>
        <v>43000.855159999803</v>
      </c>
      <c r="R155" s="168">
        <f t="shared" si="50"/>
        <v>1.5396558820762033E-4</v>
      </c>
      <c r="S155" s="172">
        <v>1</v>
      </c>
      <c r="T155" s="168">
        <f t="shared" si="51"/>
        <v>1.5396558820762033E-4</v>
      </c>
    </row>
    <row r="156" spans="1:20" ht="12.95" customHeight="1" x14ac:dyDescent="0.2">
      <c r="A156" s="179" t="s">
        <v>582</v>
      </c>
      <c r="B156" s="105"/>
      <c r="C156" s="243">
        <v>58086.200100000002</v>
      </c>
      <c r="D156" s="243">
        <v>-6.9999999999999999E-4</v>
      </c>
      <c r="E156" s="168">
        <f t="shared" si="45"/>
        <v>27825.271371153598</v>
      </c>
      <c r="F156" s="168">
        <f t="shared" si="46"/>
        <v>27825.5</v>
      </c>
      <c r="G156" s="168">
        <f t="shared" si="47"/>
        <v>-6.6446739998355042E-2</v>
      </c>
      <c r="K156" s="168">
        <f t="shared" si="44"/>
        <v>-6.6446739998355042E-2</v>
      </c>
      <c r="O156" s="173">
        <f t="shared" ref="O156:O167" ca="1" si="52">C$11+C$12*F156</f>
        <v>-1.4869582501643774E-2</v>
      </c>
      <c r="P156" s="193">
        <f t="shared" si="48"/>
        <v>-5.4194598998682841E-2</v>
      </c>
      <c r="Q156" s="205">
        <f t="shared" si="49"/>
        <v>43067.700100000002</v>
      </c>
      <c r="R156" s="168">
        <f t="shared" si="50"/>
        <v>1.5011495907584852E-4</v>
      </c>
      <c r="S156" s="172">
        <v>1</v>
      </c>
      <c r="T156" s="168">
        <f t="shared" si="51"/>
        <v>1.5011495907584852E-4</v>
      </c>
    </row>
    <row r="157" spans="1:20" ht="12.95" customHeight="1" x14ac:dyDescent="0.2">
      <c r="A157" s="166" t="s">
        <v>586</v>
      </c>
      <c r="B157" s="167" t="s">
        <v>118</v>
      </c>
      <c r="C157" s="244">
        <v>59071.425300000003</v>
      </c>
      <c r="D157" s="245">
        <v>1.5E-3</v>
      </c>
      <c r="E157" s="168">
        <f t="shared" si="45"/>
        <v>31215.217979827925</v>
      </c>
      <c r="F157" s="168">
        <f t="shared" si="46"/>
        <v>31215</v>
      </c>
      <c r="G157" s="168">
        <f t="shared" si="47"/>
        <v>6.3351799995871261E-2</v>
      </c>
      <c r="K157" s="168">
        <f t="shared" si="44"/>
        <v>6.3351799995871261E-2</v>
      </c>
      <c r="O157" s="173">
        <f t="shared" ca="1" si="52"/>
        <v>1.8217645347704925E-2</v>
      </c>
      <c r="P157" s="193">
        <f t="shared" si="48"/>
        <v>-6.0315478822081395E-2</v>
      </c>
      <c r="Q157" s="205">
        <f t="shared" si="49"/>
        <v>44052.925300000003</v>
      </c>
      <c r="R157" s="168">
        <f t="shared" si="50"/>
        <v>1.5293595850237242E-2</v>
      </c>
      <c r="S157" s="172">
        <v>1</v>
      </c>
      <c r="T157" s="168">
        <f t="shared" si="51"/>
        <v>1.5293595850237242E-2</v>
      </c>
    </row>
    <row r="158" spans="1:20" ht="12.95" customHeight="1" x14ac:dyDescent="0.2">
      <c r="A158" s="301" t="s">
        <v>586</v>
      </c>
      <c r="B158" s="302" t="s">
        <v>118</v>
      </c>
      <c r="C158" s="244">
        <v>59071.573199999999</v>
      </c>
      <c r="D158" s="245">
        <v>2E-3</v>
      </c>
      <c r="E158" s="168">
        <f t="shared" si="45"/>
        <v>31215.726871707073</v>
      </c>
      <c r="F158" s="168">
        <f t="shared" si="46"/>
        <v>31215.5</v>
      </c>
      <c r="G158" s="168">
        <f t="shared" si="47"/>
        <v>6.5936059996602125E-2</v>
      </c>
      <c r="K158" s="168">
        <f t="shared" si="44"/>
        <v>6.5936059996602125E-2</v>
      </c>
      <c r="O158" s="173">
        <f t="shared" ca="1" si="52"/>
        <v>1.8222526189694777E-2</v>
      </c>
      <c r="P158" s="193">
        <f t="shared" si="48"/>
        <v>-6.0316288422680275E-2</v>
      </c>
      <c r="Q158" s="205">
        <f t="shared" si="49"/>
        <v>44053.073199999999</v>
      </c>
      <c r="R158" s="168">
        <f t="shared" si="50"/>
        <v>1.5939655481383878E-2</v>
      </c>
      <c r="S158" s="172">
        <v>1</v>
      </c>
      <c r="T158" s="168">
        <f t="shared" si="51"/>
        <v>1.5939655481383878E-2</v>
      </c>
    </row>
    <row r="159" spans="1:20" ht="12.95" customHeight="1" x14ac:dyDescent="0.2">
      <c r="A159" s="301" t="s">
        <v>586</v>
      </c>
      <c r="B159" s="302" t="s">
        <v>118</v>
      </c>
      <c r="C159" s="244">
        <v>59379.491699999999</v>
      </c>
      <c r="D159" s="245">
        <v>1.6000000000000001E-3</v>
      </c>
      <c r="E159" s="168">
        <f t="shared" si="45"/>
        <v>32275.207764829865</v>
      </c>
      <c r="F159" s="168">
        <f t="shared" si="46"/>
        <v>32275</v>
      </c>
      <c r="G159" s="168">
        <f t="shared" si="47"/>
        <v>6.0382999996363651E-2</v>
      </c>
      <c r="K159" s="168">
        <f t="shared" si="44"/>
        <v>6.0382999996363651E-2</v>
      </c>
      <c r="O159" s="173">
        <f t="shared" ca="1" si="52"/>
        <v>2.8565030366235533E-2</v>
      </c>
      <c r="P159" s="193">
        <f t="shared" si="48"/>
        <v>-6.1962680566072674E-2</v>
      </c>
      <c r="Q159" s="205">
        <f t="shared" si="49"/>
        <v>44360.991699999999</v>
      </c>
      <c r="R159" s="168">
        <f t="shared" si="50"/>
        <v>1.496846555228571E-2</v>
      </c>
      <c r="S159" s="172">
        <v>1</v>
      </c>
      <c r="T159" s="168">
        <f t="shared" si="51"/>
        <v>1.496846555228571E-2</v>
      </c>
    </row>
    <row r="160" spans="1:20" ht="12.95" customHeight="1" x14ac:dyDescent="0.2">
      <c r="A160" s="303" t="s">
        <v>584</v>
      </c>
      <c r="B160" s="105"/>
      <c r="C160" s="304">
        <v>59391.844899999996</v>
      </c>
      <c r="D160" s="132">
        <v>4.0000000000000002E-4</v>
      </c>
      <c r="E160" s="168">
        <f t="shared" si="45"/>
        <v>32317.71245152106</v>
      </c>
      <c r="F160" s="168">
        <f t="shared" si="46"/>
        <v>32317.5</v>
      </c>
      <c r="G160" s="168">
        <f t="shared" si="47"/>
        <v>6.1745099992549513E-2</v>
      </c>
      <c r="K160" s="168">
        <f t="shared" si="44"/>
        <v>6.1745099992549513E-2</v>
      </c>
      <c r="O160" s="173">
        <f t="shared" ca="1" si="52"/>
        <v>2.8979901935374752E-2</v>
      </c>
      <c r="P160" s="193">
        <f t="shared" si="48"/>
        <v>-6.2025767131490092E-2</v>
      </c>
      <c r="Q160" s="205">
        <f t="shared" si="49"/>
        <v>44373.344899999996</v>
      </c>
      <c r="R160" s="168">
        <f t="shared" si="50"/>
        <v>1.5319227548636669E-2</v>
      </c>
      <c r="S160" s="172">
        <v>1</v>
      </c>
      <c r="T160" s="168">
        <f t="shared" si="51"/>
        <v>1.5319227548636669E-2</v>
      </c>
    </row>
    <row r="161" spans="1:20" ht="12.95" customHeight="1" x14ac:dyDescent="0.2">
      <c r="A161" s="312" t="s">
        <v>589</v>
      </c>
      <c r="B161" s="313" t="s">
        <v>118</v>
      </c>
      <c r="C161" s="314">
        <v>59402.900900000001</v>
      </c>
      <c r="D161" s="315">
        <v>2.9999999999999997E-4</v>
      </c>
      <c r="E161" s="168">
        <f t="shared" si="45"/>
        <v>32355.753753860379</v>
      </c>
      <c r="F161" s="168">
        <f t="shared" si="46"/>
        <v>32356</v>
      </c>
      <c r="G161" s="168">
        <f t="shared" si="47"/>
        <v>-7.1566880003956612E-2</v>
      </c>
      <c r="K161" s="168">
        <f t="shared" si="44"/>
        <v>-7.1566880003956612E-2</v>
      </c>
      <c r="O161" s="173">
        <f t="shared" ca="1" si="52"/>
        <v>2.9355726768594936E-2</v>
      </c>
      <c r="P161" s="193">
        <f t="shared" si="48"/>
        <v>-6.2082714468846056E-2</v>
      </c>
      <c r="Q161" s="205">
        <f t="shared" si="49"/>
        <v>44384.400900000001</v>
      </c>
      <c r="R161" s="168">
        <f t="shared" si="50"/>
        <v>8.9949395897378901E-5</v>
      </c>
      <c r="S161" s="172">
        <v>1</v>
      </c>
      <c r="T161" s="168">
        <f t="shared" si="51"/>
        <v>8.9949395897378901E-5</v>
      </c>
    </row>
    <row r="162" spans="1:20" ht="12.95" customHeight="1" x14ac:dyDescent="0.2">
      <c r="A162" s="305" t="s">
        <v>588</v>
      </c>
      <c r="B162" s="306" t="s">
        <v>115</v>
      </c>
      <c r="C162" s="307">
        <v>59800.175999999978</v>
      </c>
      <c r="D162" s="132"/>
      <c r="E162" s="168">
        <f t="shared" si="45"/>
        <v>33722.691361582634</v>
      </c>
      <c r="F162" s="168">
        <f t="shared" si="46"/>
        <v>33722.5</v>
      </c>
      <c r="G162" s="168">
        <f t="shared" si="47"/>
        <v>5.5615699973714072E-2</v>
      </c>
      <c r="K162" s="168">
        <f t="shared" si="44"/>
        <v>5.5615699973714072E-2</v>
      </c>
      <c r="O162" s="173">
        <f t="shared" ca="1" si="52"/>
        <v>4.2695067926917685E-2</v>
      </c>
      <c r="P162" s="193">
        <f t="shared" si="48"/>
        <v>-6.3976140958622391E-2</v>
      </c>
      <c r="Q162" s="205">
        <f t="shared" si="49"/>
        <v>44781.675999999978</v>
      </c>
      <c r="R162" s="168">
        <f t="shared" si="50"/>
        <v>1.4302208417585267E-2</v>
      </c>
      <c r="S162" s="172">
        <v>1</v>
      </c>
      <c r="T162" s="168">
        <f t="shared" si="51"/>
        <v>1.4302208417585267E-2</v>
      </c>
    </row>
    <row r="163" spans="1:20" ht="12.95" customHeight="1" x14ac:dyDescent="0.2">
      <c r="A163" s="305" t="s">
        <v>588</v>
      </c>
      <c r="B163" s="306" t="s">
        <v>115</v>
      </c>
      <c r="C163" s="307">
        <v>59800.175999999978</v>
      </c>
      <c r="D163" s="132"/>
      <c r="E163" s="168">
        <f t="shared" si="45"/>
        <v>33722.691361582634</v>
      </c>
      <c r="F163" s="168">
        <f t="shared" si="46"/>
        <v>33722.5</v>
      </c>
      <c r="G163" s="168">
        <f t="shared" si="47"/>
        <v>5.5615699973714072E-2</v>
      </c>
      <c r="K163" s="168">
        <f t="shared" si="44"/>
        <v>5.5615699973714072E-2</v>
      </c>
      <c r="O163" s="173">
        <f t="shared" ca="1" si="52"/>
        <v>4.2695067926917685E-2</v>
      </c>
      <c r="P163" s="193">
        <f t="shared" si="48"/>
        <v>-6.3976140958622391E-2</v>
      </c>
      <c r="Q163" s="205">
        <f t="shared" si="49"/>
        <v>44781.675999999978</v>
      </c>
      <c r="R163" s="168">
        <f t="shared" si="50"/>
        <v>1.4302208417585267E-2</v>
      </c>
      <c r="S163" s="172">
        <v>1</v>
      </c>
      <c r="T163" s="168">
        <f t="shared" si="51"/>
        <v>1.4302208417585267E-2</v>
      </c>
    </row>
    <row r="164" spans="1:20" ht="12.95" customHeight="1" x14ac:dyDescent="0.2">
      <c r="A164" s="305" t="s">
        <v>588</v>
      </c>
      <c r="B164" s="306" t="s">
        <v>115</v>
      </c>
      <c r="C164" s="307">
        <v>59800.177000000142</v>
      </c>
      <c r="D164" s="35"/>
      <c r="E164" s="168">
        <f t="shared" si="45"/>
        <v>33722.694802366692</v>
      </c>
      <c r="F164" s="168">
        <f t="shared" si="46"/>
        <v>33722.5</v>
      </c>
      <c r="G164" s="168">
        <f t="shared" si="47"/>
        <v>5.6615700137626845E-2</v>
      </c>
      <c r="K164" s="168">
        <f t="shared" si="44"/>
        <v>5.6615700137626845E-2</v>
      </c>
      <c r="O164" s="173">
        <f t="shared" ca="1" si="52"/>
        <v>4.2695067926917685E-2</v>
      </c>
      <c r="P164" s="193">
        <f t="shared" si="48"/>
        <v>-6.3976140958622391E-2</v>
      </c>
      <c r="Q164" s="205">
        <f t="shared" si="49"/>
        <v>44781.677000000142</v>
      </c>
      <c r="R164" s="168">
        <f t="shared" si="50"/>
        <v>1.4542392138983026E-2</v>
      </c>
      <c r="S164" s="172">
        <v>1</v>
      </c>
      <c r="T164" s="168">
        <f t="shared" si="51"/>
        <v>1.4542392138983026E-2</v>
      </c>
    </row>
    <row r="165" spans="1:20" ht="12.95" customHeight="1" x14ac:dyDescent="0.2">
      <c r="A165" s="308" t="s">
        <v>587</v>
      </c>
      <c r="B165" s="309" t="s">
        <v>115</v>
      </c>
      <c r="C165" s="310">
        <v>59810.638899999998</v>
      </c>
      <c r="D165" s="311">
        <v>2.0000000000000001E-4</v>
      </c>
      <c r="E165" s="168">
        <f t="shared" si="45"/>
        <v>33758.691935230127</v>
      </c>
      <c r="F165" s="168">
        <f t="shared" si="46"/>
        <v>33758.5</v>
      </c>
      <c r="G165" s="168">
        <f t="shared" si="47"/>
        <v>5.5782419993192889E-2</v>
      </c>
      <c r="K165" s="168">
        <f t="shared" si="44"/>
        <v>5.5782419993192889E-2</v>
      </c>
      <c r="O165" s="173">
        <f t="shared" ca="1" si="52"/>
        <v>4.3046488550188555E-2</v>
      </c>
      <c r="P165" s="193">
        <f t="shared" si="48"/>
        <v>-6.402256681981823E-2</v>
      </c>
      <c r="Q165" s="205">
        <f t="shared" si="49"/>
        <v>44792.138899999998</v>
      </c>
      <c r="R165" s="168">
        <f t="shared" si="50"/>
        <v>1.4353234865265768E-2</v>
      </c>
      <c r="S165" s="172">
        <v>1</v>
      </c>
      <c r="T165" s="168">
        <f t="shared" si="51"/>
        <v>1.4353234865265768E-2</v>
      </c>
    </row>
    <row r="166" spans="1:20" ht="12.95" customHeight="1" x14ac:dyDescent="0.2">
      <c r="A166" s="308" t="s">
        <v>587</v>
      </c>
      <c r="B166" s="309" t="s">
        <v>118</v>
      </c>
      <c r="C166" s="310">
        <v>59829.383199999997</v>
      </c>
      <c r="D166" s="311">
        <v>1E-4</v>
      </c>
      <c r="E166" s="168">
        <f t="shared" si="45"/>
        <v>33823.187013326962</v>
      </c>
      <c r="F166" s="168">
        <f t="shared" si="46"/>
        <v>33823</v>
      </c>
      <c r="G166" s="168">
        <f t="shared" si="47"/>
        <v>5.4351959995983634E-2</v>
      </c>
      <c r="K166" s="168">
        <f t="shared" si="44"/>
        <v>5.4351959995983634E-2</v>
      </c>
      <c r="O166" s="173">
        <f t="shared" ca="1" si="52"/>
        <v>4.3676117166882189E-2</v>
      </c>
      <c r="P166" s="193">
        <f t="shared" si="48"/>
        <v>-6.4105290792535019E-2</v>
      </c>
      <c r="Q166" s="205">
        <f t="shared" si="49"/>
        <v>44810.883199999997</v>
      </c>
      <c r="R166" s="168">
        <f t="shared" si="50"/>
        <v>1.4032120264374004E-2</v>
      </c>
      <c r="S166" s="172">
        <v>1</v>
      </c>
      <c r="T166" s="168">
        <f t="shared" si="51"/>
        <v>1.4032120264374004E-2</v>
      </c>
    </row>
    <row r="167" spans="1:20" ht="12.95" customHeight="1" x14ac:dyDescent="0.2">
      <c r="A167" s="308" t="s">
        <v>587</v>
      </c>
      <c r="B167" s="309" t="s">
        <v>115</v>
      </c>
      <c r="C167" s="310">
        <v>59829.529900000001</v>
      </c>
      <c r="D167" s="245">
        <v>2.0000000000000001E-4</v>
      </c>
      <c r="E167" s="168">
        <f t="shared" si="45"/>
        <v>33823.691776265936</v>
      </c>
      <c r="F167" s="168">
        <f t="shared" si="46"/>
        <v>33823.5</v>
      </c>
      <c r="G167" s="168">
        <f t="shared" si="47"/>
        <v>5.5736219997925218E-2</v>
      </c>
      <c r="K167" s="168">
        <f t="shared" si="44"/>
        <v>5.5736219997925218E-2</v>
      </c>
      <c r="O167" s="173">
        <f t="shared" ca="1" si="52"/>
        <v>4.3680998008872041E-2</v>
      </c>
      <c r="P167" s="193">
        <f t="shared" si="48"/>
        <v>-6.4105929774879153E-2</v>
      </c>
      <c r="Q167" s="205">
        <f t="shared" si="49"/>
        <v>44811.029900000001</v>
      </c>
      <c r="R167" s="168">
        <f t="shared" si="50"/>
        <v>1.4362140862167274E-2</v>
      </c>
      <c r="S167" s="172">
        <v>1</v>
      </c>
      <c r="T167" s="168">
        <f t="shared" si="51"/>
        <v>1.4362140862167274E-2</v>
      </c>
    </row>
    <row r="168" spans="1:20" ht="12.95" customHeight="1" x14ac:dyDescent="0.2">
      <c r="A168" s="316" t="s">
        <v>590</v>
      </c>
      <c r="B168" s="317" t="s">
        <v>118</v>
      </c>
      <c r="C168" s="245">
        <v>60145.587500000001</v>
      </c>
      <c r="D168" s="245">
        <v>2.0000000000000001E-4</v>
      </c>
      <c r="E168" s="168">
        <f t="shared" ref="E168:E170" si="53">(C168-C$7)/C$8</f>
        <v>34911.177550346576</v>
      </c>
      <c r="F168" s="168">
        <f t="shared" si="46"/>
        <v>34911</v>
      </c>
      <c r="G168" s="168">
        <f t="shared" ref="G168:G170" si="54">C168-(C$7+F168*C$8)</f>
        <v>5.1601719998870976E-2</v>
      </c>
      <c r="K168" s="168">
        <f t="shared" ref="K168:K170" si="55">G168</f>
        <v>5.1601719998870976E-2</v>
      </c>
      <c r="O168" s="173">
        <f t="shared" ref="O168:O170" ca="1" si="56">C$11+C$12*F168</f>
        <v>5.4296829336845709E-2</v>
      </c>
      <c r="P168" s="193">
        <f t="shared" ref="P168:P170" si="57">G$2+G$3*F168+G$4*F168^2+G$5*SIN(RADIANS(G$6*F168+G$7))</f>
        <v>-6.5410744555739725E-2</v>
      </c>
      <c r="Q168" s="205">
        <f t="shared" ref="Q168:Q170" si="58">C168-15018.5</f>
        <v>45127.087500000001</v>
      </c>
      <c r="R168" s="168">
        <f t="shared" ref="R168:R170" si="59">+(P168-G168)^2</f>
        <v>1.3691916861144026E-2</v>
      </c>
      <c r="S168" s="172">
        <v>1</v>
      </c>
      <c r="T168" s="168">
        <f t="shared" ref="T168:T170" si="60">+S168*R168</f>
        <v>1.3691916861144026E-2</v>
      </c>
    </row>
    <row r="169" spans="1:20" ht="12.95" customHeight="1" x14ac:dyDescent="0.2">
      <c r="A169" s="316" t="s">
        <v>590</v>
      </c>
      <c r="B169" s="317" t="s">
        <v>115</v>
      </c>
      <c r="C169" s="245">
        <v>60146.604099999997</v>
      </c>
      <c r="D169" s="245">
        <v>1E-4</v>
      </c>
      <c r="E169" s="168">
        <f t="shared" si="53"/>
        <v>34914.675450849281</v>
      </c>
      <c r="F169" s="168">
        <f t="shared" si="46"/>
        <v>34914.5</v>
      </c>
      <c r="G169" s="168">
        <f t="shared" si="54"/>
        <v>5.0991539996175561E-2</v>
      </c>
      <c r="K169" s="168">
        <f t="shared" si="55"/>
        <v>5.0991539996175561E-2</v>
      </c>
      <c r="O169" s="173">
        <f t="shared" ca="1" si="56"/>
        <v>5.4330995230774781E-2</v>
      </c>
      <c r="P169" s="193">
        <f t="shared" si="57"/>
        <v>-6.5414664803522093E-2</v>
      </c>
      <c r="Q169" s="205">
        <f t="shared" si="58"/>
        <v>45128.104099999997</v>
      </c>
      <c r="R169" s="168">
        <f t="shared" si="59"/>
        <v>1.3550404515869153E-2</v>
      </c>
      <c r="S169" s="172">
        <v>1</v>
      </c>
      <c r="T169" s="168">
        <f t="shared" si="60"/>
        <v>1.3550404515869153E-2</v>
      </c>
    </row>
    <row r="170" spans="1:20" ht="12.95" customHeight="1" x14ac:dyDescent="0.2">
      <c r="A170" s="316" t="s">
        <v>590</v>
      </c>
      <c r="B170" s="317" t="s">
        <v>118</v>
      </c>
      <c r="C170" s="245">
        <v>60156.631099999999</v>
      </c>
      <c r="D170" s="245">
        <v>1E-4</v>
      </c>
      <c r="E170" s="168">
        <f t="shared" si="53"/>
        <v>34949.176186970508</v>
      </c>
      <c r="F170" s="168">
        <f t="shared" si="46"/>
        <v>34949</v>
      </c>
      <c r="G170" s="168">
        <f t="shared" si="54"/>
        <v>5.120547999831615E-2</v>
      </c>
      <c r="K170" s="168">
        <f t="shared" si="55"/>
        <v>5.120547999831615E-2</v>
      </c>
      <c r="O170" s="173">
        <f t="shared" ca="1" si="56"/>
        <v>5.4667773328076041E-2</v>
      </c>
      <c r="P170" s="193">
        <f t="shared" si="57"/>
        <v>-6.5453209694839018E-2</v>
      </c>
      <c r="Q170" s="205">
        <f t="shared" si="58"/>
        <v>45138.131099999999</v>
      </c>
      <c r="R170" s="168">
        <f t="shared" si="59"/>
        <v>1.3609249880923867E-2</v>
      </c>
      <c r="S170" s="172">
        <v>1</v>
      </c>
      <c r="T170" s="168">
        <f t="shared" si="60"/>
        <v>1.3609249880923867E-2</v>
      </c>
    </row>
    <row r="171" spans="1:20" ht="12.95" customHeight="1" x14ac:dyDescent="0.2">
      <c r="A171" s="308" t="s">
        <v>592</v>
      </c>
      <c r="B171" s="306" t="s">
        <v>118</v>
      </c>
      <c r="C171" s="319">
        <v>60139.771999999997</v>
      </c>
      <c r="D171" s="319">
        <v>5.9999999999999995E-4</v>
      </c>
      <c r="E171" s="168">
        <f t="shared" ref="E171:E175" si="61">(C171-C$7)/C$8</f>
        <v>34891.167673921613</v>
      </c>
      <c r="F171" s="168">
        <f t="shared" ref="F171:F175" si="62">ROUND(2*E171,0)/2</f>
        <v>34891</v>
      </c>
      <c r="G171" s="168">
        <f t="shared" ref="G171:G175" si="63">C171-(C$7+F171*C$8)</f>
        <v>4.873131999920588E-2</v>
      </c>
      <c r="K171" s="168">
        <f t="shared" ref="K171:K175" si="64">G171</f>
        <v>4.873131999920588E-2</v>
      </c>
      <c r="O171" s="173">
        <f t="shared" ref="O171:O175" ca="1" si="65">C$11+C$12*F171</f>
        <v>5.4101595657250756E-2</v>
      </c>
      <c r="P171" s="193">
        <f t="shared" ref="P171:P175" si="66">G$2+G$3*F171+G$4*F171^2+G$5*SIN(RADIANS(G$6*F171+G$7))</f>
        <v>-6.5388308198210621E-2</v>
      </c>
      <c r="Q171" s="205">
        <f t="shared" ref="Q171:Q175" si="67">C171-15018.5</f>
        <v>45121.271999999997</v>
      </c>
      <c r="R171" s="168">
        <f t="shared" ref="R171:R175" si="68">+(P171-G171)^2</f>
        <v>1.3023289539916579E-2</v>
      </c>
      <c r="S171" s="172">
        <v>1</v>
      </c>
      <c r="T171" s="168">
        <f t="shared" ref="T171:T175" si="69">+S171*R171</f>
        <v>1.3023289539916579E-2</v>
      </c>
    </row>
    <row r="172" spans="1:20" ht="12.95" customHeight="1" x14ac:dyDescent="0.2">
      <c r="A172" s="308" t="s">
        <v>592</v>
      </c>
      <c r="B172" s="306" t="s">
        <v>115</v>
      </c>
      <c r="C172" s="319">
        <v>60163.460500000001</v>
      </c>
      <c r="D172" s="319">
        <v>1E-4</v>
      </c>
      <c r="E172" s="168">
        <f t="shared" si="61"/>
        <v>34972.674673782749</v>
      </c>
      <c r="F172" s="168">
        <f t="shared" si="62"/>
        <v>34972.5</v>
      </c>
      <c r="G172" s="168">
        <f t="shared" si="63"/>
        <v>5.076569999800995E-2</v>
      </c>
      <c r="K172" s="168">
        <f t="shared" si="64"/>
        <v>5.076569999800995E-2</v>
      </c>
      <c r="O172" s="173">
        <f t="shared" ca="1" si="65"/>
        <v>5.4897172901600066E-2</v>
      </c>
      <c r="P172" s="193">
        <f t="shared" si="66"/>
        <v>-6.5479363395305176E-2</v>
      </c>
      <c r="Q172" s="205">
        <f t="shared" si="67"/>
        <v>45144.960500000001</v>
      </c>
      <c r="R172" s="168">
        <f t="shared" si="68"/>
        <v>1.3512914763315852E-2</v>
      </c>
      <c r="S172" s="172">
        <v>1</v>
      </c>
      <c r="T172" s="168">
        <f t="shared" si="69"/>
        <v>1.3512914763315852E-2</v>
      </c>
    </row>
    <row r="173" spans="1:20" ht="12.95" customHeight="1" x14ac:dyDescent="0.2">
      <c r="A173" s="308" t="s">
        <v>592</v>
      </c>
      <c r="B173" s="306" t="s">
        <v>118</v>
      </c>
      <c r="C173" s="319">
        <v>60163.606399999997</v>
      </c>
      <c r="D173" s="319">
        <v>1E-4</v>
      </c>
      <c r="E173" s="168">
        <f t="shared" si="61"/>
        <v>34973.176684094906</v>
      </c>
      <c r="F173" s="168">
        <f t="shared" si="62"/>
        <v>34973</v>
      </c>
      <c r="G173" s="168">
        <f t="shared" si="63"/>
        <v>5.1349959998333361E-2</v>
      </c>
      <c r="K173" s="168">
        <f t="shared" si="64"/>
        <v>5.1349959998333361E-2</v>
      </c>
      <c r="O173" s="173">
        <f t="shared" ca="1" si="65"/>
        <v>5.4902053743589918E-2</v>
      </c>
      <c r="P173" s="193">
        <f t="shared" si="66"/>
        <v>-6.5479918962470851E-2</v>
      </c>
      <c r="Q173" s="205">
        <f t="shared" si="67"/>
        <v>45145.106399999997</v>
      </c>
      <c r="R173" s="168">
        <f t="shared" si="68"/>
        <v>1.3649220617996163E-2</v>
      </c>
      <c r="S173" s="172">
        <v>1</v>
      </c>
      <c r="T173" s="168">
        <f t="shared" si="69"/>
        <v>1.3649220617996163E-2</v>
      </c>
    </row>
    <row r="174" spans="1:20" ht="12.95" customHeight="1" x14ac:dyDescent="0.2">
      <c r="A174" s="308" t="s">
        <v>592</v>
      </c>
      <c r="B174" s="306" t="s">
        <v>115</v>
      </c>
      <c r="C174" s="319">
        <v>60168.401299999998</v>
      </c>
      <c r="D174" s="319">
        <v>1E-4</v>
      </c>
      <c r="E174" s="168">
        <f t="shared" si="61"/>
        <v>34989.674896883145</v>
      </c>
      <c r="F174" s="168">
        <f t="shared" si="62"/>
        <v>34989.5</v>
      </c>
      <c r="G174" s="168">
        <f t="shared" si="63"/>
        <v>5.0830539992603008E-2</v>
      </c>
      <c r="K174" s="168">
        <f t="shared" si="64"/>
        <v>5.0830539992603008E-2</v>
      </c>
      <c r="O174" s="173">
        <f t="shared" ca="1" si="65"/>
        <v>5.5063121529255743E-2</v>
      </c>
      <c r="P174" s="193">
        <f t="shared" si="66"/>
        <v>-6.5498231756083117E-2</v>
      </c>
      <c r="Q174" s="205">
        <f t="shared" si="67"/>
        <v>45149.901299999998</v>
      </c>
      <c r="R174" s="168">
        <f t="shared" si="68"/>
        <v>1.3532383136557915E-2</v>
      </c>
      <c r="S174" s="172">
        <v>1</v>
      </c>
      <c r="T174" s="168">
        <f t="shared" si="69"/>
        <v>1.3532383136557915E-2</v>
      </c>
    </row>
    <row r="175" spans="1:20" ht="12.95" customHeight="1" x14ac:dyDescent="0.2">
      <c r="A175" s="308" t="s">
        <v>592</v>
      </c>
      <c r="B175" s="306" t="s">
        <v>118</v>
      </c>
      <c r="C175" s="319">
        <v>60170.581400000003</v>
      </c>
      <c r="D175" s="319">
        <v>1E-4</v>
      </c>
      <c r="E175" s="168">
        <f t="shared" si="61"/>
        <v>34997.176148984276</v>
      </c>
      <c r="F175" s="168">
        <f t="shared" si="62"/>
        <v>34997</v>
      </c>
      <c r="G175" s="168">
        <f t="shared" si="63"/>
        <v>5.1194439998653252E-2</v>
      </c>
      <c r="K175" s="168">
        <f t="shared" si="64"/>
        <v>5.1194439998653252E-2</v>
      </c>
      <c r="O175" s="173">
        <f t="shared" ca="1" si="65"/>
        <v>5.513633415910385E-2</v>
      </c>
      <c r="P175" s="193">
        <f t="shared" si="66"/>
        <v>-6.5506542321772318E-2</v>
      </c>
      <c r="Q175" s="205">
        <f t="shared" si="67"/>
        <v>45152.081400000003</v>
      </c>
      <c r="R175" s="168">
        <f t="shared" si="68"/>
        <v>1.3619119274552281E-2</v>
      </c>
      <c r="S175" s="172">
        <v>1</v>
      </c>
      <c r="T175" s="168">
        <f t="shared" si="69"/>
        <v>1.3619119274552281E-2</v>
      </c>
    </row>
    <row r="176" spans="1:20" ht="12.95" customHeight="1" x14ac:dyDescent="0.2">
      <c r="A176" s="216"/>
      <c r="B176" s="216"/>
      <c r="C176" s="218"/>
      <c r="D176" s="218"/>
    </row>
    <row r="177" spans="1:4" ht="12.95" customHeight="1" x14ac:dyDescent="0.2">
      <c r="A177" s="216"/>
      <c r="B177" s="216"/>
      <c r="C177" s="218"/>
      <c r="D177" s="218"/>
    </row>
    <row r="178" spans="1:4" ht="12.95" customHeight="1" x14ac:dyDescent="0.2">
      <c r="A178" s="216"/>
      <c r="B178" s="216"/>
      <c r="C178" s="218"/>
      <c r="D178" s="218"/>
    </row>
    <row r="179" spans="1:4" ht="12.95" customHeight="1" x14ac:dyDescent="0.2">
      <c r="A179" s="216"/>
      <c r="B179" s="216"/>
      <c r="C179" s="218"/>
      <c r="D179" s="218"/>
    </row>
    <row r="180" spans="1:4" ht="12.95" customHeight="1" x14ac:dyDescent="0.2">
      <c r="A180" s="216"/>
      <c r="B180" s="216"/>
      <c r="C180" s="218"/>
      <c r="D180" s="218"/>
    </row>
    <row r="181" spans="1:4" ht="12.95" customHeight="1" x14ac:dyDescent="0.2">
      <c r="A181" s="216"/>
      <c r="B181" s="216"/>
      <c r="C181" s="218"/>
      <c r="D181" s="218"/>
    </row>
    <row r="182" spans="1:4" ht="12.95" customHeight="1" x14ac:dyDescent="0.2">
      <c r="A182" s="216"/>
      <c r="B182" s="216"/>
      <c r="C182" s="218"/>
      <c r="D182" s="218"/>
    </row>
    <row r="183" spans="1:4" ht="12.95" customHeight="1" x14ac:dyDescent="0.2">
      <c r="A183" s="216"/>
      <c r="B183" s="216"/>
      <c r="C183" s="218"/>
      <c r="D183" s="218"/>
    </row>
    <row r="184" spans="1:4" ht="12.95" customHeight="1" x14ac:dyDescent="0.2">
      <c r="A184" s="216"/>
      <c r="B184" s="216"/>
      <c r="C184" s="218"/>
      <c r="D184" s="218"/>
    </row>
    <row r="185" spans="1:4" ht="12.95" customHeight="1" x14ac:dyDescent="0.2">
      <c r="A185" s="216"/>
      <c r="B185" s="216"/>
      <c r="C185" s="218"/>
      <c r="D185" s="218"/>
    </row>
    <row r="186" spans="1:4" ht="12.95" customHeight="1" x14ac:dyDescent="0.2">
      <c r="A186" s="216"/>
      <c r="B186" s="216"/>
      <c r="C186" s="218"/>
      <c r="D186" s="218"/>
    </row>
    <row r="187" spans="1:4" ht="12.95" customHeight="1" x14ac:dyDescent="0.2">
      <c r="A187" s="216"/>
      <c r="B187" s="216"/>
      <c r="C187" s="218"/>
      <c r="D187" s="218"/>
    </row>
    <row r="188" spans="1:4" ht="12.95" customHeight="1" x14ac:dyDescent="0.2">
      <c r="C188" s="207"/>
      <c r="D188" s="207"/>
    </row>
    <row r="189" spans="1:4" ht="12.95" customHeight="1" x14ac:dyDescent="0.2">
      <c r="C189" s="207"/>
      <c r="D189" s="207"/>
    </row>
    <row r="190" spans="1:4" ht="12.95" customHeight="1" x14ac:dyDescent="0.2">
      <c r="C190" s="207"/>
      <c r="D190" s="207"/>
    </row>
    <row r="191" spans="1:4" ht="12.95" customHeight="1" x14ac:dyDescent="0.2">
      <c r="C191" s="207"/>
      <c r="D191" s="207"/>
    </row>
    <row r="192" spans="1:4" ht="12.95" customHeight="1" x14ac:dyDescent="0.2">
      <c r="C192" s="207"/>
      <c r="D192" s="207"/>
    </row>
    <row r="193" spans="3:4" ht="12.95" customHeight="1" x14ac:dyDescent="0.2">
      <c r="C193" s="207"/>
      <c r="D193" s="207"/>
    </row>
    <row r="194" spans="3:4" ht="12.95" customHeight="1" x14ac:dyDescent="0.2">
      <c r="C194" s="207"/>
      <c r="D194" s="207"/>
    </row>
    <row r="195" spans="3:4" ht="12.95" customHeight="1" x14ac:dyDescent="0.2">
      <c r="C195" s="207"/>
      <c r="D195" s="207"/>
    </row>
    <row r="196" spans="3:4" ht="12.95" customHeight="1" x14ac:dyDescent="0.2">
      <c r="C196" s="207"/>
      <c r="D196" s="207"/>
    </row>
    <row r="197" spans="3:4" ht="12.95" customHeight="1" x14ac:dyDescent="0.2">
      <c r="C197" s="207"/>
      <c r="D197" s="207"/>
    </row>
    <row r="198" spans="3:4" ht="12.95" customHeight="1" x14ac:dyDescent="0.2">
      <c r="C198" s="207"/>
      <c r="D198" s="207"/>
    </row>
    <row r="199" spans="3:4" ht="12.95" customHeight="1" x14ac:dyDescent="0.2">
      <c r="C199" s="207"/>
      <c r="D199" s="207"/>
    </row>
    <row r="200" spans="3:4" ht="12.95" customHeight="1" x14ac:dyDescent="0.2">
      <c r="C200" s="207"/>
      <c r="D200" s="207"/>
    </row>
    <row r="201" spans="3:4" ht="12.95" customHeight="1" x14ac:dyDescent="0.2">
      <c r="C201" s="207"/>
      <c r="D201" s="207"/>
    </row>
    <row r="202" spans="3:4" ht="12.95" customHeight="1" x14ac:dyDescent="0.2">
      <c r="C202" s="207"/>
      <c r="D202" s="207"/>
    </row>
    <row r="203" spans="3:4" ht="12.95" customHeight="1" x14ac:dyDescent="0.2">
      <c r="C203" s="207"/>
      <c r="D203" s="207"/>
    </row>
    <row r="204" spans="3:4" ht="12.95" customHeight="1" x14ac:dyDescent="0.2">
      <c r="C204" s="207"/>
      <c r="D204" s="207"/>
    </row>
    <row r="205" spans="3:4" ht="12.95" customHeight="1" x14ac:dyDescent="0.2">
      <c r="C205" s="207"/>
      <c r="D205" s="207"/>
    </row>
    <row r="206" spans="3:4" ht="12.95" customHeight="1" x14ac:dyDescent="0.2">
      <c r="C206" s="207"/>
      <c r="D206" s="207"/>
    </row>
    <row r="207" spans="3:4" ht="12.95" customHeight="1" x14ac:dyDescent="0.2">
      <c r="C207" s="207"/>
      <c r="D207" s="207"/>
    </row>
    <row r="208" spans="3:4" ht="12.95" customHeight="1" x14ac:dyDescent="0.2">
      <c r="C208" s="207"/>
      <c r="D208" s="207"/>
    </row>
    <row r="209" spans="3:4" ht="12.95" customHeight="1" x14ac:dyDescent="0.2">
      <c r="C209" s="207"/>
      <c r="D209" s="207"/>
    </row>
    <row r="210" spans="3:4" ht="12.95" customHeight="1" x14ac:dyDescent="0.2">
      <c r="C210" s="207"/>
      <c r="D210" s="207"/>
    </row>
    <row r="211" spans="3:4" ht="12.95" customHeight="1" x14ac:dyDescent="0.2">
      <c r="C211" s="207"/>
      <c r="D211" s="207"/>
    </row>
    <row r="212" spans="3:4" ht="12.95" customHeight="1" x14ac:dyDescent="0.2">
      <c r="C212" s="207"/>
      <c r="D212" s="207"/>
    </row>
    <row r="213" spans="3:4" ht="12.95" customHeight="1" x14ac:dyDescent="0.2">
      <c r="C213" s="207"/>
      <c r="D213" s="207"/>
    </row>
    <row r="214" spans="3:4" ht="12.95" customHeight="1" x14ac:dyDescent="0.2">
      <c r="C214" s="207"/>
      <c r="D214" s="207"/>
    </row>
    <row r="215" spans="3:4" ht="12.95" customHeight="1" x14ac:dyDescent="0.2">
      <c r="C215" s="207"/>
      <c r="D215" s="207"/>
    </row>
    <row r="216" spans="3:4" ht="12.95" customHeight="1" x14ac:dyDescent="0.2">
      <c r="C216" s="207"/>
      <c r="D216" s="207"/>
    </row>
    <row r="217" spans="3:4" ht="12.95" customHeight="1" x14ac:dyDescent="0.2">
      <c r="C217" s="207"/>
      <c r="D217" s="207"/>
    </row>
    <row r="218" spans="3:4" ht="12.95" customHeight="1" x14ac:dyDescent="0.2">
      <c r="C218" s="207"/>
      <c r="D218" s="207"/>
    </row>
    <row r="219" spans="3:4" ht="12.95" customHeight="1" x14ac:dyDescent="0.2">
      <c r="C219" s="207"/>
      <c r="D219" s="207"/>
    </row>
    <row r="220" spans="3:4" ht="12.95" customHeight="1" x14ac:dyDescent="0.2">
      <c r="C220" s="207"/>
      <c r="D220" s="207"/>
    </row>
    <row r="221" spans="3:4" ht="12.95" customHeight="1" x14ac:dyDescent="0.2">
      <c r="C221" s="207"/>
      <c r="D221" s="207"/>
    </row>
    <row r="222" spans="3:4" ht="12.95" customHeight="1" x14ac:dyDescent="0.2">
      <c r="C222" s="207"/>
      <c r="D222" s="207"/>
    </row>
    <row r="223" spans="3:4" ht="12.95" customHeight="1" x14ac:dyDescent="0.2">
      <c r="C223" s="207"/>
      <c r="D223" s="207"/>
    </row>
    <row r="224" spans="3:4" ht="12.95" customHeight="1" x14ac:dyDescent="0.2">
      <c r="C224" s="207"/>
      <c r="D224" s="207"/>
    </row>
    <row r="225" spans="3:4" ht="12.95" customHeight="1" x14ac:dyDescent="0.2">
      <c r="C225" s="207"/>
      <c r="D225" s="207"/>
    </row>
    <row r="226" spans="3:4" ht="12.95" customHeight="1" x14ac:dyDescent="0.2">
      <c r="C226" s="207"/>
      <c r="D226" s="207"/>
    </row>
    <row r="227" spans="3:4" ht="12.95" customHeight="1" x14ac:dyDescent="0.2">
      <c r="C227" s="207"/>
      <c r="D227" s="207"/>
    </row>
    <row r="228" spans="3:4" ht="12.95" customHeight="1" x14ac:dyDescent="0.2">
      <c r="C228" s="207"/>
      <c r="D228" s="207"/>
    </row>
    <row r="229" spans="3:4" ht="12.95" customHeight="1" x14ac:dyDescent="0.2">
      <c r="C229" s="207"/>
      <c r="D229" s="207"/>
    </row>
    <row r="230" spans="3:4" ht="12.95" customHeight="1" x14ac:dyDescent="0.2">
      <c r="C230" s="207"/>
      <c r="D230" s="207"/>
    </row>
    <row r="231" spans="3:4" ht="12.95" customHeight="1" x14ac:dyDescent="0.2">
      <c r="C231" s="207"/>
      <c r="D231" s="207"/>
    </row>
    <row r="232" spans="3:4" ht="12.95" customHeight="1" x14ac:dyDescent="0.2">
      <c r="C232" s="207"/>
      <c r="D232" s="207"/>
    </row>
    <row r="233" spans="3:4" ht="12.95" customHeight="1" x14ac:dyDescent="0.2">
      <c r="C233" s="207"/>
      <c r="D233" s="207"/>
    </row>
    <row r="234" spans="3:4" ht="12.95" customHeight="1" x14ac:dyDescent="0.2">
      <c r="C234" s="207"/>
      <c r="D234" s="207"/>
    </row>
    <row r="235" spans="3:4" ht="12.95" customHeight="1" x14ac:dyDescent="0.2">
      <c r="C235" s="207"/>
      <c r="D235" s="207"/>
    </row>
    <row r="236" spans="3:4" ht="12.95" customHeight="1" x14ac:dyDescent="0.2">
      <c r="C236" s="207"/>
      <c r="D236" s="207"/>
    </row>
    <row r="237" spans="3:4" ht="12.95" customHeight="1" x14ac:dyDescent="0.2">
      <c r="C237" s="207"/>
      <c r="D237" s="207"/>
    </row>
    <row r="238" spans="3:4" ht="12.95" customHeight="1" x14ac:dyDescent="0.2">
      <c r="C238" s="207"/>
      <c r="D238" s="207"/>
    </row>
    <row r="239" spans="3:4" ht="12.95" customHeight="1" x14ac:dyDescent="0.2">
      <c r="C239" s="207"/>
      <c r="D239" s="207"/>
    </row>
    <row r="240" spans="3:4" ht="12.95" customHeight="1" x14ac:dyDescent="0.2">
      <c r="C240" s="207"/>
      <c r="D240" s="207"/>
    </row>
    <row r="241" spans="3:4" ht="12.95" customHeight="1" x14ac:dyDescent="0.2">
      <c r="C241" s="207"/>
      <c r="D241" s="207"/>
    </row>
    <row r="242" spans="3:4" ht="12.95" customHeight="1" x14ac:dyDescent="0.2">
      <c r="C242" s="207"/>
      <c r="D242" s="207"/>
    </row>
    <row r="243" spans="3:4" ht="12.95" customHeight="1" x14ac:dyDescent="0.2">
      <c r="C243" s="207"/>
      <c r="D243" s="207"/>
    </row>
    <row r="244" spans="3:4" ht="12.95" customHeight="1" x14ac:dyDescent="0.2">
      <c r="C244" s="207"/>
      <c r="D244" s="207"/>
    </row>
    <row r="245" spans="3:4" ht="12.95" customHeight="1" x14ac:dyDescent="0.2">
      <c r="C245" s="207"/>
      <c r="D245" s="207"/>
    </row>
    <row r="246" spans="3:4" ht="12.95" customHeight="1" x14ac:dyDescent="0.2">
      <c r="C246" s="207"/>
      <c r="D246" s="207"/>
    </row>
    <row r="247" spans="3:4" ht="12.95" customHeight="1" x14ac:dyDescent="0.2">
      <c r="C247" s="207"/>
      <c r="D247" s="207"/>
    </row>
    <row r="248" spans="3:4" ht="12.95" customHeight="1" x14ac:dyDescent="0.2">
      <c r="C248" s="207"/>
      <c r="D248" s="207"/>
    </row>
    <row r="249" spans="3:4" ht="12.95" customHeight="1" x14ac:dyDescent="0.2">
      <c r="C249" s="207"/>
      <c r="D249" s="207"/>
    </row>
    <row r="250" spans="3:4" ht="12.95" customHeight="1" x14ac:dyDescent="0.2">
      <c r="C250" s="207"/>
      <c r="D250" s="207"/>
    </row>
    <row r="251" spans="3:4" ht="12.95" customHeight="1" x14ac:dyDescent="0.2">
      <c r="C251" s="207"/>
      <c r="D251" s="207"/>
    </row>
    <row r="252" spans="3:4" ht="12.95" customHeight="1" x14ac:dyDescent="0.2">
      <c r="C252" s="207"/>
      <c r="D252" s="207"/>
    </row>
    <row r="253" spans="3:4" ht="12.95" customHeight="1" x14ac:dyDescent="0.2">
      <c r="C253" s="207"/>
      <c r="D253" s="207"/>
    </row>
    <row r="254" spans="3:4" ht="12.95" customHeight="1" x14ac:dyDescent="0.2">
      <c r="C254" s="207"/>
      <c r="D254" s="207"/>
    </row>
    <row r="255" spans="3:4" ht="12.95" customHeight="1" x14ac:dyDescent="0.2">
      <c r="C255" s="207"/>
      <c r="D255" s="207"/>
    </row>
    <row r="256" spans="3:4" ht="12.95" customHeight="1" x14ac:dyDescent="0.2">
      <c r="C256" s="207"/>
      <c r="D256" s="207"/>
    </row>
    <row r="257" spans="3:4" ht="12.95" customHeight="1" x14ac:dyDescent="0.2">
      <c r="C257" s="207"/>
      <c r="D257" s="207"/>
    </row>
    <row r="258" spans="3:4" ht="12.95" customHeight="1" x14ac:dyDescent="0.2">
      <c r="C258" s="207"/>
      <c r="D258" s="207"/>
    </row>
    <row r="259" spans="3:4" ht="12.95" customHeight="1" x14ac:dyDescent="0.2">
      <c r="C259" s="207"/>
      <c r="D259" s="207"/>
    </row>
    <row r="260" spans="3:4" ht="12.95" customHeight="1" x14ac:dyDescent="0.2">
      <c r="C260" s="207"/>
      <c r="D260" s="207"/>
    </row>
    <row r="261" spans="3:4" ht="12.95" customHeight="1" x14ac:dyDescent="0.2">
      <c r="C261" s="207"/>
      <c r="D261" s="207"/>
    </row>
    <row r="262" spans="3:4" ht="12.95" customHeight="1" x14ac:dyDescent="0.2">
      <c r="C262" s="207"/>
      <c r="D262" s="207"/>
    </row>
    <row r="263" spans="3:4" ht="12.95" customHeight="1" x14ac:dyDescent="0.2">
      <c r="C263" s="207"/>
      <c r="D263" s="207"/>
    </row>
    <row r="264" spans="3:4" ht="12.95" customHeight="1" x14ac:dyDescent="0.2">
      <c r="C264" s="207"/>
      <c r="D264" s="207"/>
    </row>
    <row r="265" spans="3:4" ht="12.95" customHeight="1" x14ac:dyDescent="0.2">
      <c r="C265" s="207"/>
      <c r="D265" s="207"/>
    </row>
    <row r="266" spans="3:4" ht="12.95" customHeight="1" x14ac:dyDescent="0.2">
      <c r="C266" s="207"/>
      <c r="D266" s="207"/>
    </row>
    <row r="267" spans="3:4" ht="12.95" customHeight="1" x14ac:dyDescent="0.2">
      <c r="C267" s="207"/>
      <c r="D267" s="207"/>
    </row>
    <row r="268" spans="3:4" ht="12.95" customHeight="1" x14ac:dyDescent="0.2">
      <c r="C268" s="207"/>
      <c r="D268" s="207"/>
    </row>
    <row r="269" spans="3:4" ht="12.95" customHeight="1" x14ac:dyDescent="0.2">
      <c r="C269" s="207"/>
      <c r="D269" s="207"/>
    </row>
    <row r="270" spans="3:4" ht="12.95" customHeight="1" x14ac:dyDescent="0.2">
      <c r="C270" s="207"/>
      <c r="D270" s="207"/>
    </row>
    <row r="271" spans="3:4" ht="12.95" customHeight="1" x14ac:dyDescent="0.2">
      <c r="C271" s="207"/>
      <c r="D271" s="207"/>
    </row>
    <row r="272" spans="3:4" ht="12.95" customHeight="1" x14ac:dyDescent="0.2">
      <c r="C272" s="207"/>
      <c r="D272" s="207"/>
    </row>
    <row r="273" spans="3:4" ht="12.95" customHeight="1" x14ac:dyDescent="0.2">
      <c r="C273" s="207"/>
      <c r="D273" s="207"/>
    </row>
    <row r="274" spans="3:4" ht="12.95" customHeight="1" x14ac:dyDescent="0.2">
      <c r="C274" s="207"/>
      <c r="D274" s="207"/>
    </row>
    <row r="275" spans="3:4" ht="12.95" customHeight="1" x14ac:dyDescent="0.2">
      <c r="C275" s="207"/>
      <c r="D275" s="207"/>
    </row>
    <row r="276" spans="3:4" ht="12.95" customHeight="1" x14ac:dyDescent="0.2">
      <c r="C276" s="207"/>
      <c r="D276" s="207"/>
    </row>
    <row r="277" spans="3:4" ht="12.95" customHeight="1" x14ac:dyDescent="0.2">
      <c r="C277" s="207"/>
      <c r="D277" s="207"/>
    </row>
    <row r="278" spans="3:4" ht="12.95" customHeight="1" x14ac:dyDescent="0.2">
      <c r="C278" s="207"/>
      <c r="D278" s="207"/>
    </row>
    <row r="279" spans="3:4" ht="12.95" customHeight="1" x14ac:dyDescent="0.2">
      <c r="C279" s="207"/>
      <c r="D279" s="207"/>
    </row>
    <row r="280" spans="3:4" ht="12.95" customHeight="1" x14ac:dyDescent="0.2">
      <c r="C280" s="207"/>
      <c r="D280" s="207"/>
    </row>
    <row r="281" spans="3:4" ht="12.95" customHeight="1" x14ac:dyDescent="0.2">
      <c r="C281" s="207"/>
      <c r="D281" s="207"/>
    </row>
    <row r="282" spans="3:4" ht="12.95" customHeight="1" x14ac:dyDescent="0.2">
      <c r="C282" s="207"/>
      <c r="D282" s="207"/>
    </row>
    <row r="283" spans="3:4" ht="12.95" customHeight="1" x14ac:dyDescent="0.2">
      <c r="C283" s="207"/>
      <c r="D283" s="207"/>
    </row>
    <row r="284" spans="3:4" ht="12.95" customHeight="1" x14ac:dyDescent="0.2">
      <c r="C284" s="207"/>
      <c r="D284" s="207"/>
    </row>
    <row r="285" spans="3:4" ht="12.95" customHeight="1" x14ac:dyDescent="0.2">
      <c r="C285" s="207"/>
      <c r="D285" s="207"/>
    </row>
    <row r="286" spans="3:4" ht="12.95" customHeight="1" x14ac:dyDescent="0.2">
      <c r="C286" s="207"/>
      <c r="D286" s="207"/>
    </row>
    <row r="287" spans="3:4" ht="12.95" customHeight="1" x14ac:dyDescent="0.2">
      <c r="C287" s="207"/>
      <c r="D287" s="207"/>
    </row>
    <row r="288" spans="3:4" ht="12.95" customHeight="1" x14ac:dyDescent="0.2">
      <c r="C288" s="207"/>
      <c r="D288" s="207"/>
    </row>
    <row r="289" spans="3:4" ht="12.95" customHeight="1" x14ac:dyDescent="0.2">
      <c r="C289" s="207"/>
      <c r="D289" s="207"/>
    </row>
    <row r="290" spans="3:4" ht="12.95" customHeight="1" x14ac:dyDescent="0.2">
      <c r="C290" s="207"/>
      <c r="D290" s="207"/>
    </row>
    <row r="291" spans="3:4" ht="12.95" customHeight="1" x14ac:dyDescent="0.2">
      <c r="C291" s="207"/>
      <c r="D291" s="207"/>
    </row>
    <row r="292" spans="3:4" ht="12.95" customHeight="1" x14ac:dyDescent="0.2">
      <c r="C292" s="207"/>
      <c r="D292" s="207"/>
    </row>
    <row r="293" spans="3:4" ht="12.95" customHeight="1" x14ac:dyDescent="0.2">
      <c r="C293" s="207"/>
      <c r="D293" s="207"/>
    </row>
    <row r="294" spans="3:4" ht="12.95" customHeight="1" x14ac:dyDescent="0.2">
      <c r="C294" s="207"/>
      <c r="D294" s="207"/>
    </row>
    <row r="295" spans="3:4" ht="12.95" customHeight="1" x14ac:dyDescent="0.2">
      <c r="C295" s="207"/>
      <c r="D295" s="207"/>
    </row>
    <row r="296" spans="3:4" ht="12.95" customHeight="1" x14ac:dyDescent="0.2">
      <c r="C296" s="207"/>
      <c r="D296" s="207"/>
    </row>
    <row r="297" spans="3:4" ht="12.95" customHeight="1" x14ac:dyDescent="0.2">
      <c r="C297" s="207"/>
      <c r="D297" s="207"/>
    </row>
    <row r="298" spans="3:4" ht="12.95" customHeight="1" x14ac:dyDescent="0.2">
      <c r="C298" s="207"/>
      <c r="D298" s="207"/>
    </row>
    <row r="299" spans="3:4" ht="12.95" customHeight="1" x14ac:dyDescent="0.2">
      <c r="C299" s="207"/>
      <c r="D299" s="207"/>
    </row>
    <row r="300" spans="3:4" ht="12.95" customHeight="1" x14ac:dyDescent="0.2">
      <c r="C300" s="207"/>
      <c r="D300" s="207"/>
    </row>
    <row r="301" spans="3:4" ht="12.95" customHeight="1" x14ac:dyDescent="0.2">
      <c r="C301" s="207"/>
      <c r="D301" s="207"/>
    </row>
    <row r="302" spans="3:4" ht="12.95" customHeight="1" x14ac:dyDescent="0.2">
      <c r="C302" s="207"/>
      <c r="D302" s="207"/>
    </row>
    <row r="303" spans="3:4" ht="12.95" customHeight="1" x14ac:dyDescent="0.2">
      <c r="C303" s="207"/>
      <c r="D303" s="207"/>
    </row>
    <row r="304" spans="3:4" ht="12.95" customHeight="1" x14ac:dyDescent="0.2">
      <c r="C304" s="207"/>
      <c r="D304" s="207"/>
    </row>
    <row r="305" spans="3:4" ht="12.95" customHeight="1" x14ac:dyDescent="0.2">
      <c r="C305" s="207"/>
      <c r="D305" s="207"/>
    </row>
    <row r="306" spans="3:4" ht="12.95" customHeight="1" x14ac:dyDescent="0.2">
      <c r="C306" s="207"/>
      <c r="D306" s="207"/>
    </row>
    <row r="307" spans="3:4" ht="12.95" customHeight="1" x14ac:dyDescent="0.2">
      <c r="C307" s="207"/>
      <c r="D307" s="207"/>
    </row>
    <row r="308" spans="3:4" ht="12.95" customHeight="1" x14ac:dyDescent="0.2">
      <c r="C308" s="207"/>
      <c r="D308" s="207"/>
    </row>
    <row r="309" spans="3:4" ht="12.95" customHeight="1" x14ac:dyDescent="0.2">
      <c r="C309" s="207"/>
      <c r="D309" s="207"/>
    </row>
    <row r="310" spans="3:4" ht="12.95" customHeight="1" x14ac:dyDescent="0.2">
      <c r="C310" s="207"/>
      <c r="D310" s="207"/>
    </row>
    <row r="311" spans="3:4" ht="12.95" customHeight="1" x14ac:dyDescent="0.2">
      <c r="C311" s="207"/>
      <c r="D311" s="207"/>
    </row>
    <row r="312" spans="3:4" ht="12.95" customHeight="1" x14ac:dyDescent="0.2">
      <c r="C312" s="207"/>
      <c r="D312" s="207"/>
    </row>
    <row r="313" spans="3:4" ht="12.95" customHeight="1" x14ac:dyDescent="0.2">
      <c r="C313" s="207"/>
      <c r="D313" s="207"/>
    </row>
    <row r="314" spans="3:4" ht="12.95" customHeight="1" x14ac:dyDescent="0.2">
      <c r="C314" s="207"/>
      <c r="D314" s="207"/>
    </row>
    <row r="315" spans="3:4" ht="12.95" customHeight="1" x14ac:dyDescent="0.2">
      <c r="C315" s="207"/>
      <c r="D315" s="207"/>
    </row>
    <row r="316" spans="3:4" ht="12.95" customHeight="1" x14ac:dyDescent="0.2">
      <c r="C316" s="207"/>
      <c r="D316" s="207"/>
    </row>
    <row r="317" spans="3:4" ht="12.95" customHeight="1" x14ac:dyDescent="0.2">
      <c r="C317" s="207"/>
      <c r="D317" s="207"/>
    </row>
    <row r="318" spans="3:4" ht="12.95" customHeight="1" x14ac:dyDescent="0.2">
      <c r="C318" s="207"/>
      <c r="D318" s="207"/>
    </row>
    <row r="319" spans="3:4" ht="12.95" customHeight="1" x14ac:dyDescent="0.2">
      <c r="C319" s="207"/>
      <c r="D319" s="207"/>
    </row>
    <row r="320" spans="3:4" ht="12.95" customHeight="1" x14ac:dyDescent="0.2">
      <c r="C320" s="207"/>
      <c r="D320" s="207"/>
    </row>
    <row r="321" spans="3:4" ht="12.95" customHeight="1" x14ac:dyDescent="0.2">
      <c r="C321" s="207"/>
      <c r="D321" s="207"/>
    </row>
    <row r="322" spans="3:4" ht="12.95" customHeight="1" x14ac:dyDescent="0.2">
      <c r="C322" s="207"/>
      <c r="D322" s="207"/>
    </row>
    <row r="323" spans="3:4" ht="12.95" customHeight="1" x14ac:dyDescent="0.2">
      <c r="C323" s="207"/>
      <c r="D323" s="207"/>
    </row>
    <row r="324" spans="3:4" ht="12.95" customHeight="1" x14ac:dyDescent="0.2">
      <c r="C324" s="207"/>
      <c r="D324" s="207"/>
    </row>
    <row r="325" spans="3:4" ht="12.95" customHeight="1" x14ac:dyDescent="0.2">
      <c r="C325" s="207"/>
      <c r="D325" s="207"/>
    </row>
    <row r="326" spans="3:4" ht="12.95" customHeight="1" x14ac:dyDescent="0.2">
      <c r="C326" s="207"/>
      <c r="D326" s="207"/>
    </row>
    <row r="327" spans="3:4" ht="12.95" customHeight="1" x14ac:dyDescent="0.2">
      <c r="C327" s="207"/>
      <c r="D327" s="207"/>
    </row>
    <row r="328" spans="3:4" ht="12.95" customHeight="1" x14ac:dyDescent="0.2">
      <c r="C328" s="207"/>
      <c r="D328" s="207"/>
    </row>
    <row r="329" spans="3:4" ht="12.95" customHeight="1" x14ac:dyDescent="0.2">
      <c r="C329" s="207"/>
      <c r="D329" s="207"/>
    </row>
    <row r="330" spans="3:4" ht="12.95" customHeight="1" x14ac:dyDescent="0.2">
      <c r="C330" s="207"/>
      <c r="D330" s="207"/>
    </row>
    <row r="331" spans="3:4" ht="12.95" customHeight="1" x14ac:dyDescent="0.2">
      <c r="C331" s="207"/>
      <c r="D331" s="207"/>
    </row>
    <row r="332" spans="3:4" ht="12.95" customHeight="1" x14ac:dyDescent="0.2">
      <c r="C332" s="207"/>
      <c r="D332" s="207"/>
    </row>
    <row r="333" spans="3:4" ht="12.95" customHeight="1" x14ac:dyDescent="0.2">
      <c r="C333" s="207"/>
      <c r="D333" s="207"/>
    </row>
    <row r="334" spans="3:4" ht="12.95" customHeight="1" x14ac:dyDescent="0.2">
      <c r="C334" s="207"/>
      <c r="D334" s="207"/>
    </row>
    <row r="335" spans="3:4" ht="12.95" customHeight="1" x14ac:dyDescent="0.2">
      <c r="C335" s="207"/>
      <c r="D335" s="207"/>
    </row>
    <row r="336" spans="3:4" ht="12.95" customHeight="1" x14ac:dyDescent="0.2">
      <c r="C336" s="207"/>
      <c r="D336" s="207"/>
    </row>
    <row r="337" spans="3:4" ht="12.95" customHeight="1" x14ac:dyDescent="0.2">
      <c r="C337" s="207"/>
      <c r="D337" s="207"/>
    </row>
    <row r="338" spans="3:4" ht="12.95" customHeight="1" x14ac:dyDescent="0.2">
      <c r="C338" s="207"/>
      <c r="D338" s="207"/>
    </row>
    <row r="339" spans="3:4" ht="12.95" customHeight="1" x14ac:dyDescent="0.2">
      <c r="C339" s="207"/>
      <c r="D339" s="207"/>
    </row>
    <row r="340" spans="3:4" ht="12.95" customHeight="1" x14ac:dyDescent="0.2">
      <c r="C340" s="207"/>
      <c r="D340" s="207"/>
    </row>
    <row r="341" spans="3:4" ht="12.95" customHeight="1" x14ac:dyDescent="0.2">
      <c r="C341" s="207"/>
      <c r="D341" s="207"/>
    </row>
    <row r="342" spans="3:4" ht="12.95" customHeight="1" x14ac:dyDescent="0.2">
      <c r="C342" s="207"/>
      <c r="D342" s="207"/>
    </row>
    <row r="343" spans="3:4" ht="12.95" customHeight="1" x14ac:dyDescent="0.2">
      <c r="C343" s="207"/>
      <c r="D343" s="207"/>
    </row>
    <row r="344" spans="3:4" ht="12.95" customHeight="1" x14ac:dyDescent="0.2">
      <c r="C344" s="207"/>
      <c r="D344" s="207"/>
    </row>
    <row r="345" spans="3:4" ht="12.95" customHeight="1" x14ac:dyDescent="0.2">
      <c r="C345" s="207"/>
      <c r="D345" s="207"/>
    </row>
    <row r="346" spans="3:4" ht="12.95" customHeight="1" x14ac:dyDescent="0.2">
      <c r="C346" s="207"/>
      <c r="D346" s="207"/>
    </row>
    <row r="347" spans="3:4" ht="12.95" customHeight="1" x14ac:dyDescent="0.2">
      <c r="C347" s="207"/>
      <c r="D347" s="207"/>
    </row>
    <row r="348" spans="3:4" ht="12.95" customHeight="1" x14ac:dyDescent="0.2">
      <c r="C348" s="207"/>
      <c r="D348" s="207"/>
    </row>
    <row r="349" spans="3:4" ht="12.95" customHeight="1" x14ac:dyDescent="0.2">
      <c r="C349" s="207"/>
      <c r="D349" s="207"/>
    </row>
    <row r="350" spans="3:4" ht="12.95" customHeight="1" x14ac:dyDescent="0.2">
      <c r="C350" s="207"/>
      <c r="D350" s="207"/>
    </row>
    <row r="351" spans="3:4" ht="12.95" customHeight="1" x14ac:dyDescent="0.2">
      <c r="C351" s="207"/>
      <c r="D351" s="207"/>
    </row>
    <row r="352" spans="3:4" ht="12.95" customHeight="1" x14ac:dyDescent="0.2">
      <c r="C352" s="207"/>
      <c r="D352" s="207"/>
    </row>
    <row r="353" spans="3:4" ht="12.95" customHeight="1" x14ac:dyDescent="0.2">
      <c r="C353" s="207"/>
      <c r="D353" s="207"/>
    </row>
    <row r="354" spans="3:4" ht="12.95" customHeight="1" x14ac:dyDescent="0.2">
      <c r="C354" s="207"/>
      <c r="D354" s="207"/>
    </row>
    <row r="355" spans="3:4" ht="12.95" customHeight="1" x14ac:dyDescent="0.2">
      <c r="C355" s="207"/>
      <c r="D355" s="207"/>
    </row>
    <row r="356" spans="3:4" ht="12.95" customHeight="1" x14ac:dyDescent="0.2">
      <c r="C356" s="207"/>
      <c r="D356" s="207"/>
    </row>
    <row r="357" spans="3:4" ht="12.95" customHeight="1" x14ac:dyDescent="0.2">
      <c r="C357" s="207"/>
      <c r="D357" s="207"/>
    </row>
    <row r="358" spans="3:4" ht="12.95" customHeight="1" x14ac:dyDescent="0.2">
      <c r="C358" s="207"/>
      <c r="D358" s="207"/>
    </row>
    <row r="359" spans="3:4" ht="12.95" customHeight="1" x14ac:dyDescent="0.2">
      <c r="C359" s="207"/>
      <c r="D359" s="207"/>
    </row>
    <row r="360" spans="3:4" ht="12.95" customHeight="1" x14ac:dyDescent="0.2">
      <c r="C360" s="207"/>
      <c r="D360" s="207"/>
    </row>
    <row r="361" spans="3:4" ht="12.95" customHeight="1" x14ac:dyDescent="0.2">
      <c r="C361" s="207"/>
      <c r="D361" s="207"/>
    </row>
    <row r="362" spans="3:4" ht="12.95" customHeight="1" x14ac:dyDescent="0.2">
      <c r="C362" s="207"/>
      <c r="D362" s="207"/>
    </row>
    <row r="363" spans="3:4" ht="12.95" customHeight="1" x14ac:dyDescent="0.2">
      <c r="C363" s="207"/>
      <c r="D363" s="207"/>
    </row>
    <row r="364" spans="3:4" ht="12.95" customHeight="1" x14ac:dyDescent="0.2">
      <c r="C364" s="207"/>
      <c r="D364" s="207"/>
    </row>
    <row r="365" spans="3:4" ht="12.95" customHeight="1" x14ac:dyDescent="0.2">
      <c r="C365" s="207"/>
      <c r="D365" s="207"/>
    </row>
    <row r="366" spans="3:4" ht="12.95" customHeight="1" x14ac:dyDescent="0.2">
      <c r="C366" s="207"/>
      <c r="D366" s="207"/>
    </row>
    <row r="367" spans="3:4" ht="12.95" customHeight="1" x14ac:dyDescent="0.2">
      <c r="C367" s="207"/>
      <c r="D367" s="207"/>
    </row>
    <row r="368" spans="3:4" ht="12.95" customHeight="1" x14ac:dyDescent="0.2">
      <c r="C368" s="207"/>
      <c r="D368" s="207"/>
    </row>
    <row r="369" spans="3:4" ht="12.95" customHeight="1" x14ac:dyDescent="0.2">
      <c r="C369" s="207"/>
      <c r="D369" s="207"/>
    </row>
    <row r="370" spans="3:4" ht="12.95" customHeight="1" x14ac:dyDescent="0.2">
      <c r="C370" s="207"/>
      <c r="D370" s="207"/>
    </row>
    <row r="371" spans="3:4" ht="12.95" customHeight="1" x14ac:dyDescent="0.2">
      <c r="C371" s="207"/>
      <c r="D371" s="207"/>
    </row>
    <row r="372" spans="3:4" ht="12.95" customHeight="1" x14ac:dyDescent="0.2">
      <c r="C372" s="207"/>
      <c r="D372" s="207"/>
    </row>
    <row r="373" spans="3:4" ht="12.95" customHeight="1" x14ac:dyDescent="0.2">
      <c r="C373" s="207"/>
      <c r="D373" s="207"/>
    </row>
    <row r="374" spans="3:4" ht="12.95" customHeight="1" x14ac:dyDescent="0.2">
      <c r="C374" s="207"/>
      <c r="D374" s="207"/>
    </row>
    <row r="375" spans="3:4" ht="12.95" customHeight="1" x14ac:dyDescent="0.2">
      <c r="C375" s="207"/>
      <c r="D375" s="207"/>
    </row>
    <row r="376" spans="3:4" ht="12.95" customHeight="1" x14ac:dyDescent="0.2">
      <c r="C376" s="207"/>
      <c r="D376" s="207"/>
    </row>
    <row r="377" spans="3:4" ht="12.95" customHeight="1" x14ac:dyDescent="0.2">
      <c r="C377" s="207"/>
      <c r="D377" s="207"/>
    </row>
    <row r="378" spans="3:4" ht="12.95" customHeight="1" x14ac:dyDescent="0.2">
      <c r="C378" s="207"/>
      <c r="D378" s="207"/>
    </row>
    <row r="379" spans="3:4" ht="12.95" customHeight="1" x14ac:dyDescent="0.2">
      <c r="C379" s="207"/>
      <c r="D379" s="207"/>
    </row>
    <row r="380" spans="3:4" ht="12.95" customHeight="1" x14ac:dyDescent="0.2">
      <c r="C380" s="207"/>
      <c r="D380" s="207"/>
    </row>
    <row r="381" spans="3:4" ht="12.95" customHeight="1" x14ac:dyDescent="0.2">
      <c r="C381" s="207"/>
      <c r="D381" s="207"/>
    </row>
    <row r="382" spans="3:4" ht="12.95" customHeight="1" x14ac:dyDescent="0.2">
      <c r="C382" s="207"/>
      <c r="D382" s="207"/>
    </row>
    <row r="383" spans="3:4" ht="12.95" customHeight="1" x14ac:dyDescent="0.2">
      <c r="C383" s="207"/>
      <c r="D383" s="207"/>
    </row>
    <row r="384" spans="3:4" ht="12.95" customHeight="1" x14ac:dyDescent="0.2">
      <c r="C384" s="207"/>
      <c r="D384" s="207"/>
    </row>
    <row r="385" spans="3:4" ht="12.95" customHeight="1" x14ac:dyDescent="0.2">
      <c r="C385" s="207"/>
      <c r="D385" s="207"/>
    </row>
    <row r="386" spans="3:4" ht="12.95" customHeight="1" x14ac:dyDescent="0.2">
      <c r="C386" s="207"/>
      <c r="D386" s="207"/>
    </row>
    <row r="387" spans="3:4" ht="12.95" customHeight="1" x14ac:dyDescent="0.2">
      <c r="C387" s="207"/>
      <c r="D387" s="207"/>
    </row>
    <row r="388" spans="3:4" ht="12.95" customHeight="1" x14ac:dyDescent="0.2">
      <c r="C388" s="207"/>
      <c r="D388" s="207"/>
    </row>
    <row r="389" spans="3:4" ht="12.95" customHeight="1" x14ac:dyDescent="0.2">
      <c r="C389" s="207"/>
      <c r="D389" s="207"/>
    </row>
    <row r="390" spans="3:4" ht="12.95" customHeight="1" x14ac:dyDescent="0.2">
      <c r="C390" s="207"/>
      <c r="D390" s="207"/>
    </row>
    <row r="391" spans="3:4" ht="12.95" customHeight="1" x14ac:dyDescent="0.2">
      <c r="C391" s="207"/>
      <c r="D391" s="207"/>
    </row>
    <row r="392" spans="3:4" ht="12.95" customHeight="1" x14ac:dyDescent="0.2">
      <c r="C392" s="207"/>
      <c r="D392" s="207"/>
    </row>
    <row r="393" spans="3:4" ht="12.95" customHeight="1" x14ac:dyDescent="0.2">
      <c r="C393" s="207"/>
      <c r="D393" s="207"/>
    </row>
    <row r="394" spans="3:4" ht="12.95" customHeight="1" x14ac:dyDescent="0.2">
      <c r="C394" s="207"/>
      <c r="D394" s="207"/>
    </row>
    <row r="395" spans="3:4" ht="12.95" customHeight="1" x14ac:dyDescent="0.2">
      <c r="C395" s="207"/>
      <c r="D395" s="207"/>
    </row>
    <row r="396" spans="3:4" ht="12.95" customHeight="1" x14ac:dyDescent="0.2">
      <c r="C396" s="207"/>
      <c r="D396" s="207"/>
    </row>
    <row r="397" spans="3:4" ht="12.95" customHeight="1" x14ac:dyDescent="0.2">
      <c r="C397" s="207"/>
      <c r="D397" s="207"/>
    </row>
    <row r="398" spans="3:4" ht="12.95" customHeight="1" x14ac:dyDescent="0.2">
      <c r="C398" s="207"/>
      <c r="D398" s="207"/>
    </row>
    <row r="399" spans="3:4" ht="12.95" customHeight="1" x14ac:dyDescent="0.2">
      <c r="C399" s="207"/>
      <c r="D399" s="207"/>
    </row>
    <row r="400" spans="3:4" ht="12.95" customHeight="1" x14ac:dyDescent="0.2">
      <c r="C400" s="207"/>
      <c r="D400" s="207"/>
    </row>
    <row r="401" spans="3:4" ht="12.95" customHeight="1" x14ac:dyDescent="0.2">
      <c r="C401" s="207"/>
      <c r="D401" s="207"/>
    </row>
    <row r="402" spans="3:4" ht="12.95" customHeight="1" x14ac:dyDescent="0.2">
      <c r="C402" s="207"/>
      <c r="D402" s="207"/>
    </row>
    <row r="403" spans="3:4" ht="12.95" customHeight="1" x14ac:dyDescent="0.2">
      <c r="C403" s="207"/>
      <c r="D403" s="207"/>
    </row>
    <row r="404" spans="3:4" ht="12.95" customHeight="1" x14ac:dyDescent="0.2">
      <c r="C404" s="207"/>
      <c r="D404" s="207"/>
    </row>
    <row r="405" spans="3:4" ht="12.95" customHeight="1" x14ac:dyDescent="0.2">
      <c r="C405" s="207"/>
      <c r="D405" s="207"/>
    </row>
    <row r="406" spans="3:4" ht="12.95" customHeight="1" x14ac:dyDescent="0.2">
      <c r="C406" s="207"/>
      <c r="D406" s="207"/>
    </row>
    <row r="407" spans="3:4" ht="12.95" customHeight="1" x14ac:dyDescent="0.2">
      <c r="C407" s="207"/>
      <c r="D407" s="207"/>
    </row>
    <row r="408" spans="3:4" ht="12.95" customHeight="1" x14ac:dyDescent="0.2">
      <c r="C408" s="207"/>
      <c r="D408" s="207"/>
    </row>
    <row r="409" spans="3:4" ht="12.95" customHeight="1" x14ac:dyDescent="0.2">
      <c r="C409" s="207"/>
      <c r="D409" s="207"/>
    </row>
    <row r="410" spans="3:4" ht="12.95" customHeight="1" x14ac:dyDescent="0.2">
      <c r="C410" s="207"/>
      <c r="D410" s="207"/>
    </row>
    <row r="411" spans="3:4" ht="12.95" customHeight="1" x14ac:dyDescent="0.2">
      <c r="C411" s="207"/>
      <c r="D411" s="207"/>
    </row>
    <row r="412" spans="3:4" ht="12.95" customHeight="1" x14ac:dyDescent="0.2">
      <c r="C412" s="207"/>
      <c r="D412" s="207"/>
    </row>
    <row r="413" spans="3:4" ht="12.95" customHeight="1" x14ac:dyDescent="0.2">
      <c r="C413" s="207"/>
      <c r="D413" s="207"/>
    </row>
    <row r="414" spans="3:4" ht="12.95" customHeight="1" x14ac:dyDescent="0.2">
      <c r="C414" s="207"/>
      <c r="D414" s="207"/>
    </row>
    <row r="415" spans="3:4" ht="12.95" customHeight="1" x14ac:dyDescent="0.2">
      <c r="C415" s="207"/>
      <c r="D415" s="207"/>
    </row>
    <row r="416" spans="3:4" ht="12.95" customHeight="1" x14ac:dyDescent="0.2">
      <c r="C416" s="207"/>
      <c r="D416" s="207"/>
    </row>
    <row r="417" spans="3:4" ht="12.95" customHeight="1" x14ac:dyDescent="0.2">
      <c r="C417" s="207"/>
      <c r="D417" s="207"/>
    </row>
    <row r="418" spans="3:4" ht="12.95" customHeight="1" x14ac:dyDescent="0.2">
      <c r="C418" s="207"/>
      <c r="D418" s="207"/>
    </row>
    <row r="419" spans="3:4" ht="12.95" customHeight="1" x14ac:dyDescent="0.2">
      <c r="C419" s="207"/>
      <c r="D419" s="207"/>
    </row>
    <row r="420" spans="3:4" ht="12.95" customHeight="1" x14ac:dyDescent="0.2">
      <c r="C420" s="207"/>
      <c r="D420" s="207"/>
    </row>
    <row r="421" spans="3:4" ht="12.95" customHeight="1" x14ac:dyDescent="0.2">
      <c r="C421" s="207"/>
      <c r="D421" s="207"/>
    </row>
    <row r="422" spans="3:4" ht="12.95" customHeight="1" x14ac:dyDescent="0.2">
      <c r="C422" s="207"/>
      <c r="D422" s="207"/>
    </row>
    <row r="423" spans="3:4" ht="12.95" customHeight="1" x14ac:dyDescent="0.2">
      <c r="C423" s="207"/>
      <c r="D423" s="207"/>
    </row>
    <row r="424" spans="3:4" ht="12.95" customHeight="1" x14ac:dyDescent="0.2">
      <c r="C424" s="207"/>
      <c r="D424" s="207"/>
    </row>
    <row r="425" spans="3:4" ht="12.95" customHeight="1" x14ac:dyDescent="0.2">
      <c r="C425" s="207"/>
      <c r="D425" s="207"/>
    </row>
    <row r="426" spans="3:4" ht="12.95" customHeight="1" x14ac:dyDescent="0.2">
      <c r="C426" s="207"/>
      <c r="D426" s="207"/>
    </row>
    <row r="427" spans="3:4" ht="12.95" customHeight="1" x14ac:dyDescent="0.2">
      <c r="C427" s="207"/>
      <c r="D427" s="207"/>
    </row>
    <row r="428" spans="3:4" ht="12.95" customHeight="1" x14ac:dyDescent="0.2">
      <c r="C428" s="207"/>
      <c r="D428" s="207"/>
    </row>
    <row r="429" spans="3:4" ht="12.95" customHeight="1" x14ac:dyDescent="0.2">
      <c r="C429" s="207"/>
      <c r="D429" s="207"/>
    </row>
    <row r="430" spans="3:4" ht="12.95" customHeight="1" x14ac:dyDescent="0.2">
      <c r="C430" s="207"/>
      <c r="D430" s="207"/>
    </row>
    <row r="431" spans="3:4" ht="12.95" customHeight="1" x14ac:dyDescent="0.2">
      <c r="C431" s="207"/>
      <c r="D431" s="207"/>
    </row>
    <row r="432" spans="3:4" ht="12.95" customHeight="1" x14ac:dyDescent="0.2">
      <c r="C432" s="207"/>
      <c r="D432" s="207"/>
    </row>
    <row r="433" spans="3:4" ht="12.95" customHeight="1" x14ac:dyDescent="0.2">
      <c r="C433" s="207"/>
      <c r="D433" s="207"/>
    </row>
    <row r="434" spans="3:4" ht="12.95" customHeight="1" x14ac:dyDescent="0.2">
      <c r="C434" s="207"/>
      <c r="D434" s="207"/>
    </row>
    <row r="435" spans="3:4" ht="12.95" customHeight="1" x14ac:dyDescent="0.2">
      <c r="C435" s="207"/>
      <c r="D435" s="207"/>
    </row>
    <row r="436" spans="3:4" ht="12.95" customHeight="1" x14ac:dyDescent="0.2">
      <c r="C436" s="207"/>
      <c r="D436" s="207"/>
    </row>
    <row r="437" spans="3:4" ht="12.95" customHeight="1" x14ac:dyDescent="0.2">
      <c r="C437" s="207"/>
      <c r="D437" s="207"/>
    </row>
    <row r="438" spans="3:4" ht="12.95" customHeight="1" x14ac:dyDescent="0.2">
      <c r="C438" s="207"/>
      <c r="D438" s="207"/>
    </row>
    <row r="439" spans="3:4" ht="12.95" customHeight="1" x14ac:dyDescent="0.2">
      <c r="C439" s="207"/>
      <c r="D439" s="207"/>
    </row>
    <row r="440" spans="3:4" ht="12.95" customHeight="1" x14ac:dyDescent="0.2">
      <c r="C440" s="207"/>
      <c r="D440" s="207"/>
    </row>
    <row r="441" spans="3:4" ht="12.95" customHeight="1" x14ac:dyDescent="0.2">
      <c r="C441" s="207"/>
      <c r="D441" s="207"/>
    </row>
    <row r="442" spans="3:4" ht="12.95" customHeight="1" x14ac:dyDescent="0.2">
      <c r="C442" s="207"/>
      <c r="D442" s="207"/>
    </row>
    <row r="443" spans="3:4" ht="12.95" customHeight="1" x14ac:dyDescent="0.2">
      <c r="C443" s="207"/>
      <c r="D443" s="207"/>
    </row>
    <row r="444" spans="3:4" ht="12.95" customHeight="1" x14ac:dyDescent="0.2">
      <c r="C444" s="207"/>
      <c r="D444" s="207"/>
    </row>
    <row r="445" spans="3:4" ht="12.95" customHeight="1" x14ac:dyDescent="0.2">
      <c r="C445" s="207"/>
      <c r="D445" s="207"/>
    </row>
    <row r="446" spans="3:4" ht="12.95" customHeight="1" x14ac:dyDescent="0.2">
      <c r="C446" s="207"/>
      <c r="D446" s="207"/>
    </row>
    <row r="447" spans="3:4" ht="12.95" customHeight="1" x14ac:dyDescent="0.2">
      <c r="C447" s="207"/>
      <c r="D447" s="207"/>
    </row>
    <row r="448" spans="3:4" ht="12.95" customHeight="1" x14ac:dyDescent="0.2">
      <c r="C448" s="207"/>
      <c r="D448" s="207"/>
    </row>
    <row r="449" spans="3:4" ht="12.95" customHeight="1" x14ac:dyDescent="0.2">
      <c r="C449" s="207"/>
      <c r="D449" s="207"/>
    </row>
    <row r="450" spans="3:4" ht="12.95" customHeight="1" x14ac:dyDescent="0.2">
      <c r="C450" s="207"/>
      <c r="D450" s="207"/>
    </row>
    <row r="451" spans="3:4" ht="12.95" customHeight="1" x14ac:dyDescent="0.2">
      <c r="C451" s="207"/>
      <c r="D451" s="207"/>
    </row>
    <row r="452" spans="3:4" ht="12.95" customHeight="1" x14ac:dyDescent="0.2">
      <c r="C452" s="207"/>
      <c r="D452" s="207"/>
    </row>
    <row r="453" spans="3:4" ht="12.95" customHeight="1" x14ac:dyDescent="0.2">
      <c r="C453" s="207"/>
      <c r="D453" s="207"/>
    </row>
    <row r="454" spans="3:4" ht="12.95" customHeight="1" x14ac:dyDescent="0.2">
      <c r="C454" s="207"/>
      <c r="D454" s="207"/>
    </row>
    <row r="455" spans="3:4" ht="12.95" customHeight="1" x14ac:dyDescent="0.2">
      <c r="C455" s="207"/>
      <c r="D455" s="207"/>
    </row>
    <row r="456" spans="3:4" ht="12.95" customHeight="1" x14ac:dyDescent="0.2">
      <c r="C456" s="207"/>
      <c r="D456" s="207"/>
    </row>
    <row r="457" spans="3:4" ht="12.95" customHeight="1" x14ac:dyDescent="0.2">
      <c r="C457" s="207"/>
      <c r="D457" s="207"/>
    </row>
    <row r="458" spans="3:4" ht="12.95" customHeight="1" x14ac:dyDescent="0.2">
      <c r="C458" s="207"/>
      <c r="D458" s="207"/>
    </row>
    <row r="459" spans="3:4" ht="12.95" customHeight="1" x14ac:dyDescent="0.2">
      <c r="C459" s="207"/>
      <c r="D459" s="207"/>
    </row>
    <row r="460" spans="3:4" ht="12.95" customHeight="1" x14ac:dyDescent="0.2">
      <c r="C460" s="207"/>
      <c r="D460" s="207"/>
    </row>
    <row r="461" spans="3:4" ht="12.95" customHeight="1" x14ac:dyDescent="0.2">
      <c r="C461" s="207"/>
      <c r="D461" s="207"/>
    </row>
    <row r="462" spans="3:4" ht="12.95" customHeight="1" x14ac:dyDescent="0.2">
      <c r="C462" s="207"/>
      <c r="D462" s="207"/>
    </row>
    <row r="463" spans="3:4" ht="12.95" customHeight="1" x14ac:dyDescent="0.2">
      <c r="C463" s="207"/>
      <c r="D463" s="207"/>
    </row>
    <row r="464" spans="3:4" ht="12.95" customHeight="1" x14ac:dyDescent="0.2">
      <c r="C464" s="207"/>
      <c r="D464" s="207"/>
    </row>
    <row r="465" spans="3:4" ht="12.95" customHeight="1" x14ac:dyDescent="0.2">
      <c r="C465" s="207"/>
      <c r="D465" s="207"/>
    </row>
    <row r="466" spans="3:4" ht="12.95" customHeight="1" x14ac:dyDescent="0.2">
      <c r="C466" s="207"/>
      <c r="D466" s="207"/>
    </row>
    <row r="467" spans="3:4" ht="12.95" customHeight="1" x14ac:dyDescent="0.2">
      <c r="C467" s="207"/>
      <c r="D467" s="207"/>
    </row>
    <row r="468" spans="3:4" ht="12.95" customHeight="1" x14ac:dyDescent="0.2">
      <c r="C468" s="207"/>
      <c r="D468" s="207"/>
    </row>
    <row r="469" spans="3:4" ht="12.95" customHeight="1" x14ac:dyDescent="0.2">
      <c r="C469" s="207"/>
      <c r="D469" s="207"/>
    </row>
    <row r="470" spans="3:4" ht="12.95" customHeight="1" x14ac:dyDescent="0.2">
      <c r="C470" s="207"/>
      <c r="D470" s="207"/>
    </row>
    <row r="471" spans="3:4" ht="12.95" customHeight="1" x14ac:dyDescent="0.2">
      <c r="C471" s="207"/>
      <c r="D471" s="207"/>
    </row>
    <row r="472" spans="3:4" ht="12.95" customHeight="1" x14ac:dyDescent="0.2">
      <c r="C472" s="207"/>
      <c r="D472" s="207"/>
    </row>
    <row r="473" spans="3:4" ht="12.95" customHeight="1" x14ac:dyDescent="0.2">
      <c r="C473" s="207"/>
      <c r="D473" s="207"/>
    </row>
    <row r="474" spans="3:4" ht="12.95" customHeight="1" x14ac:dyDescent="0.2">
      <c r="C474" s="207"/>
      <c r="D474" s="207"/>
    </row>
    <row r="475" spans="3:4" ht="12.95" customHeight="1" x14ac:dyDescent="0.2">
      <c r="C475" s="207"/>
      <c r="D475" s="207"/>
    </row>
    <row r="476" spans="3:4" ht="12.95" customHeight="1" x14ac:dyDescent="0.2">
      <c r="C476" s="207"/>
      <c r="D476" s="207"/>
    </row>
    <row r="477" spans="3:4" ht="12.95" customHeight="1" x14ac:dyDescent="0.2">
      <c r="C477" s="207"/>
      <c r="D477" s="207"/>
    </row>
    <row r="478" spans="3:4" ht="12.95" customHeight="1" x14ac:dyDescent="0.2">
      <c r="C478" s="207"/>
      <c r="D478" s="207"/>
    </row>
    <row r="479" spans="3:4" ht="12.95" customHeight="1" x14ac:dyDescent="0.2">
      <c r="C479" s="207"/>
      <c r="D479" s="207"/>
    </row>
    <row r="480" spans="3:4" ht="12.95" customHeight="1" x14ac:dyDescent="0.2">
      <c r="C480" s="207"/>
      <c r="D480" s="207"/>
    </row>
    <row r="481" spans="3:4" ht="12.95" customHeight="1" x14ac:dyDescent="0.2">
      <c r="C481" s="207"/>
      <c r="D481" s="207"/>
    </row>
    <row r="482" spans="3:4" ht="12.95" customHeight="1" x14ac:dyDescent="0.2">
      <c r="C482" s="207"/>
      <c r="D482" s="207"/>
    </row>
    <row r="483" spans="3:4" ht="12.95" customHeight="1" x14ac:dyDescent="0.2">
      <c r="C483" s="207"/>
      <c r="D483" s="207"/>
    </row>
    <row r="484" spans="3:4" ht="12.95" customHeight="1" x14ac:dyDescent="0.2">
      <c r="C484" s="207"/>
      <c r="D484" s="207"/>
    </row>
    <row r="485" spans="3:4" ht="12.95" customHeight="1" x14ac:dyDescent="0.2">
      <c r="C485" s="207"/>
      <c r="D485" s="207"/>
    </row>
    <row r="486" spans="3:4" ht="12.95" customHeight="1" x14ac:dyDescent="0.2">
      <c r="C486" s="207"/>
      <c r="D486" s="207"/>
    </row>
    <row r="487" spans="3:4" ht="12.95" customHeight="1" x14ac:dyDescent="0.2">
      <c r="C487" s="207"/>
      <c r="D487" s="207"/>
    </row>
    <row r="488" spans="3:4" ht="12.95" customHeight="1" x14ac:dyDescent="0.2">
      <c r="C488" s="207"/>
      <c r="D488" s="207"/>
    </row>
    <row r="489" spans="3:4" ht="12.95" customHeight="1" x14ac:dyDescent="0.2">
      <c r="C489" s="207"/>
      <c r="D489" s="207"/>
    </row>
    <row r="490" spans="3:4" ht="12.95" customHeight="1" x14ac:dyDescent="0.2">
      <c r="C490" s="207"/>
      <c r="D490" s="207"/>
    </row>
    <row r="491" spans="3:4" ht="12.95" customHeight="1" x14ac:dyDescent="0.2">
      <c r="C491" s="207"/>
      <c r="D491" s="207"/>
    </row>
    <row r="492" spans="3:4" ht="12.95" customHeight="1" x14ac:dyDescent="0.2">
      <c r="C492" s="207"/>
      <c r="D492" s="207"/>
    </row>
    <row r="493" spans="3:4" ht="12.95" customHeight="1" x14ac:dyDescent="0.2">
      <c r="C493" s="207"/>
      <c r="D493" s="207"/>
    </row>
    <row r="494" spans="3:4" ht="12.95" customHeight="1" x14ac:dyDescent="0.2">
      <c r="C494" s="207"/>
      <c r="D494" s="207"/>
    </row>
    <row r="495" spans="3:4" ht="12.95" customHeight="1" x14ac:dyDescent="0.2">
      <c r="C495" s="207"/>
      <c r="D495" s="207"/>
    </row>
    <row r="496" spans="3:4" ht="12.95" customHeight="1" x14ac:dyDescent="0.2">
      <c r="C496" s="207"/>
      <c r="D496" s="207"/>
    </row>
    <row r="497" spans="3:4" ht="12.95" customHeight="1" x14ac:dyDescent="0.2">
      <c r="C497" s="207"/>
      <c r="D497" s="207"/>
    </row>
    <row r="498" spans="3:4" ht="12.95" customHeight="1" x14ac:dyDescent="0.2">
      <c r="C498" s="207"/>
      <c r="D498" s="207"/>
    </row>
    <row r="499" spans="3:4" ht="12.95" customHeight="1" x14ac:dyDescent="0.2">
      <c r="C499" s="207"/>
      <c r="D499" s="207"/>
    </row>
    <row r="500" spans="3:4" ht="12.95" customHeight="1" x14ac:dyDescent="0.2">
      <c r="C500" s="207"/>
      <c r="D500" s="207"/>
    </row>
    <row r="501" spans="3:4" ht="12.95" customHeight="1" x14ac:dyDescent="0.2">
      <c r="C501" s="207"/>
      <c r="D501" s="207"/>
    </row>
    <row r="502" spans="3:4" ht="12.95" customHeight="1" x14ac:dyDescent="0.2">
      <c r="C502" s="207"/>
      <c r="D502" s="207"/>
    </row>
    <row r="503" spans="3:4" ht="12.95" customHeight="1" x14ac:dyDescent="0.2">
      <c r="C503" s="207"/>
      <c r="D503" s="207"/>
    </row>
    <row r="504" spans="3:4" ht="12.95" customHeight="1" x14ac:dyDescent="0.2">
      <c r="C504" s="207"/>
      <c r="D504" s="207"/>
    </row>
    <row r="505" spans="3:4" ht="12.95" customHeight="1" x14ac:dyDescent="0.2">
      <c r="C505" s="207"/>
      <c r="D505" s="207"/>
    </row>
    <row r="506" spans="3:4" ht="12.95" customHeight="1" x14ac:dyDescent="0.2">
      <c r="C506" s="207"/>
      <c r="D506" s="207"/>
    </row>
    <row r="507" spans="3:4" ht="12.95" customHeight="1" x14ac:dyDescent="0.2">
      <c r="C507" s="207"/>
      <c r="D507" s="207"/>
    </row>
    <row r="508" spans="3:4" ht="12.95" customHeight="1" x14ac:dyDescent="0.2">
      <c r="C508" s="207"/>
      <c r="D508" s="207"/>
    </row>
    <row r="509" spans="3:4" ht="12.95" customHeight="1" x14ac:dyDescent="0.2">
      <c r="C509" s="207"/>
      <c r="D509" s="207"/>
    </row>
    <row r="510" spans="3:4" ht="12.95" customHeight="1" x14ac:dyDescent="0.2">
      <c r="C510" s="207"/>
      <c r="D510" s="207"/>
    </row>
    <row r="511" spans="3:4" ht="12.95" customHeight="1" x14ac:dyDescent="0.2">
      <c r="C511" s="207"/>
      <c r="D511" s="207"/>
    </row>
    <row r="512" spans="3:4" ht="12.95" customHeight="1" x14ac:dyDescent="0.2">
      <c r="C512" s="207"/>
      <c r="D512" s="207"/>
    </row>
    <row r="513" spans="3:4" ht="12.95" customHeight="1" x14ac:dyDescent="0.2">
      <c r="C513" s="207"/>
      <c r="D513" s="207"/>
    </row>
    <row r="514" spans="3:4" ht="12.95" customHeight="1" x14ac:dyDescent="0.2">
      <c r="C514" s="207"/>
      <c r="D514" s="207"/>
    </row>
    <row r="515" spans="3:4" ht="12.95" customHeight="1" x14ac:dyDescent="0.2">
      <c r="C515" s="207"/>
      <c r="D515" s="207"/>
    </row>
    <row r="516" spans="3:4" ht="12.95" customHeight="1" x14ac:dyDescent="0.2">
      <c r="C516" s="207"/>
      <c r="D516" s="207"/>
    </row>
    <row r="517" spans="3:4" ht="12.95" customHeight="1" x14ac:dyDescent="0.2">
      <c r="C517" s="207"/>
      <c r="D517" s="207"/>
    </row>
    <row r="518" spans="3:4" ht="12.95" customHeight="1" x14ac:dyDescent="0.2">
      <c r="C518" s="207"/>
      <c r="D518" s="207"/>
    </row>
    <row r="519" spans="3:4" ht="12.95" customHeight="1" x14ac:dyDescent="0.2">
      <c r="C519" s="207"/>
      <c r="D519" s="207"/>
    </row>
    <row r="520" spans="3:4" ht="12.95" customHeight="1" x14ac:dyDescent="0.2">
      <c r="C520" s="207"/>
      <c r="D520" s="207"/>
    </row>
    <row r="521" spans="3:4" ht="12.95" customHeight="1" x14ac:dyDescent="0.2">
      <c r="C521" s="207"/>
      <c r="D521" s="207"/>
    </row>
    <row r="522" spans="3:4" ht="12.95" customHeight="1" x14ac:dyDescent="0.2">
      <c r="C522" s="207"/>
      <c r="D522" s="207"/>
    </row>
    <row r="523" spans="3:4" ht="12.95" customHeight="1" x14ac:dyDescent="0.2">
      <c r="C523" s="207"/>
      <c r="D523" s="207"/>
    </row>
    <row r="524" spans="3:4" ht="12.95" customHeight="1" x14ac:dyDescent="0.2">
      <c r="C524" s="207"/>
      <c r="D524" s="207"/>
    </row>
    <row r="525" spans="3:4" ht="12.95" customHeight="1" x14ac:dyDescent="0.2">
      <c r="C525" s="207"/>
      <c r="D525" s="207"/>
    </row>
    <row r="526" spans="3:4" ht="12.95" customHeight="1" x14ac:dyDescent="0.2">
      <c r="C526" s="207"/>
      <c r="D526" s="207"/>
    </row>
    <row r="527" spans="3:4" ht="12.95" customHeight="1" x14ac:dyDescent="0.2">
      <c r="C527" s="207"/>
      <c r="D527" s="207"/>
    </row>
    <row r="528" spans="3:4" ht="12.95" customHeight="1" x14ac:dyDescent="0.2">
      <c r="C528" s="207"/>
      <c r="D528" s="207"/>
    </row>
    <row r="529" spans="3:4" ht="12.95" customHeight="1" x14ac:dyDescent="0.2">
      <c r="C529" s="207"/>
      <c r="D529" s="207"/>
    </row>
    <row r="530" spans="3:4" ht="12.95" customHeight="1" x14ac:dyDescent="0.2">
      <c r="C530" s="207"/>
      <c r="D530" s="207"/>
    </row>
    <row r="531" spans="3:4" ht="12.95" customHeight="1" x14ac:dyDescent="0.2">
      <c r="C531" s="207"/>
      <c r="D531" s="207"/>
    </row>
    <row r="532" spans="3:4" ht="12.95" customHeight="1" x14ac:dyDescent="0.2">
      <c r="C532" s="207"/>
      <c r="D532" s="207"/>
    </row>
    <row r="533" spans="3:4" ht="12.95" customHeight="1" x14ac:dyDescent="0.2">
      <c r="C533" s="207"/>
      <c r="D533" s="207"/>
    </row>
    <row r="534" spans="3:4" ht="12.95" customHeight="1" x14ac:dyDescent="0.2">
      <c r="C534" s="207"/>
      <c r="D534" s="207"/>
    </row>
    <row r="535" spans="3:4" ht="12.95" customHeight="1" x14ac:dyDescent="0.2">
      <c r="C535" s="207"/>
      <c r="D535" s="207"/>
    </row>
    <row r="536" spans="3:4" ht="12.95" customHeight="1" x14ac:dyDescent="0.2">
      <c r="C536" s="207"/>
      <c r="D536" s="207"/>
    </row>
    <row r="537" spans="3:4" ht="12.95" customHeight="1" x14ac:dyDescent="0.2">
      <c r="C537" s="207"/>
      <c r="D537" s="207"/>
    </row>
    <row r="538" spans="3:4" ht="12.95" customHeight="1" x14ac:dyDescent="0.2">
      <c r="C538" s="207"/>
      <c r="D538" s="207"/>
    </row>
    <row r="539" spans="3:4" ht="12.95" customHeight="1" x14ac:dyDescent="0.2">
      <c r="C539" s="207"/>
      <c r="D539" s="207"/>
    </row>
    <row r="540" spans="3:4" ht="12.95" customHeight="1" x14ac:dyDescent="0.2">
      <c r="C540" s="207"/>
      <c r="D540" s="207"/>
    </row>
    <row r="541" spans="3:4" ht="12.95" customHeight="1" x14ac:dyDescent="0.2">
      <c r="C541" s="207"/>
      <c r="D541" s="207"/>
    </row>
    <row r="542" spans="3:4" ht="12.95" customHeight="1" x14ac:dyDescent="0.2">
      <c r="C542" s="207"/>
      <c r="D542" s="207"/>
    </row>
    <row r="543" spans="3:4" ht="12.95" customHeight="1" x14ac:dyDescent="0.2">
      <c r="C543" s="207"/>
      <c r="D543" s="207"/>
    </row>
    <row r="544" spans="3:4" ht="12.95" customHeight="1" x14ac:dyDescent="0.2">
      <c r="C544" s="207"/>
      <c r="D544" s="207"/>
    </row>
    <row r="545" spans="3:4" ht="12.95" customHeight="1" x14ac:dyDescent="0.2">
      <c r="C545" s="207"/>
      <c r="D545" s="207"/>
    </row>
    <row r="546" spans="3:4" ht="12.95" customHeight="1" x14ac:dyDescent="0.2">
      <c r="C546" s="207"/>
      <c r="D546" s="207"/>
    </row>
    <row r="547" spans="3:4" ht="12.95" customHeight="1" x14ac:dyDescent="0.2">
      <c r="C547" s="207"/>
      <c r="D547" s="207"/>
    </row>
    <row r="548" spans="3:4" ht="12.95" customHeight="1" x14ac:dyDescent="0.2">
      <c r="C548" s="207"/>
      <c r="D548" s="207"/>
    </row>
    <row r="549" spans="3:4" ht="12.95" customHeight="1" x14ac:dyDescent="0.2">
      <c r="C549" s="207"/>
      <c r="D549" s="207"/>
    </row>
    <row r="550" spans="3:4" ht="12.95" customHeight="1" x14ac:dyDescent="0.2">
      <c r="C550" s="207"/>
      <c r="D550" s="207"/>
    </row>
    <row r="551" spans="3:4" ht="12.95" customHeight="1" x14ac:dyDescent="0.2">
      <c r="C551" s="207"/>
      <c r="D551" s="207"/>
    </row>
    <row r="552" spans="3:4" ht="12.95" customHeight="1" x14ac:dyDescent="0.2">
      <c r="C552" s="207"/>
      <c r="D552" s="207"/>
    </row>
    <row r="553" spans="3:4" ht="12.95" customHeight="1" x14ac:dyDescent="0.2">
      <c r="C553" s="207"/>
      <c r="D553" s="207"/>
    </row>
    <row r="554" spans="3:4" ht="12.95" customHeight="1" x14ac:dyDescent="0.2">
      <c r="C554" s="207"/>
      <c r="D554" s="207"/>
    </row>
    <row r="555" spans="3:4" ht="12.95" customHeight="1" x14ac:dyDescent="0.2">
      <c r="C555" s="207"/>
      <c r="D555" s="207"/>
    </row>
    <row r="556" spans="3:4" ht="12.95" customHeight="1" x14ac:dyDescent="0.2">
      <c r="C556" s="207"/>
      <c r="D556" s="207"/>
    </row>
    <row r="557" spans="3:4" ht="12.95" customHeight="1" x14ac:dyDescent="0.2">
      <c r="C557" s="207"/>
      <c r="D557" s="207"/>
    </row>
    <row r="558" spans="3:4" ht="12.95" customHeight="1" x14ac:dyDescent="0.2">
      <c r="C558" s="207"/>
      <c r="D558" s="207"/>
    </row>
    <row r="559" spans="3:4" ht="12.95" customHeight="1" x14ac:dyDescent="0.2">
      <c r="C559" s="207"/>
      <c r="D559" s="207"/>
    </row>
    <row r="560" spans="3:4" ht="12.95" customHeight="1" x14ac:dyDescent="0.2">
      <c r="C560" s="207"/>
      <c r="D560" s="207"/>
    </row>
    <row r="561" spans="3:4" ht="12.95" customHeight="1" x14ac:dyDescent="0.2">
      <c r="C561" s="207"/>
      <c r="D561" s="207"/>
    </row>
    <row r="562" spans="3:4" ht="12.95" customHeight="1" x14ac:dyDescent="0.2">
      <c r="C562" s="207"/>
      <c r="D562" s="207"/>
    </row>
    <row r="563" spans="3:4" ht="12.95" customHeight="1" x14ac:dyDescent="0.2">
      <c r="C563" s="207"/>
      <c r="D563" s="207"/>
    </row>
    <row r="564" spans="3:4" ht="12.95" customHeight="1" x14ac:dyDescent="0.2">
      <c r="C564" s="207"/>
      <c r="D564" s="207"/>
    </row>
    <row r="565" spans="3:4" ht="12.95" customHeight="1" x14ac:dyDescent="0.2">
      <c r="C565" s="207"/>
      <c r="D565" s="207"/>
    </row>
    <row r="566" spans="3:4" ht="12.95" customHeight="1" x14ac:dyDescent="0.2">
      <c r="C566" s="207"/>
      <c r="D566" s="207"/>
    </row>
    <row r="567" spans="3:4" ht="12.95" customHeight="1" x14ac:dyDescent="0.2">
      <c r="C567" s="207"/>
      <c r="D567" s="207"/>
    </row>
    <row r="568" spans="3:4" ht="12.95" customHeight="1" x14ac:dyDescent="0.2">
      <c r="C568" s="207"/>
      <c r="D568" s="207"/>
    </row>
    <row r="569" spans="3:4" ht="12.95" customHeight="1" x14ac:dyDescent="0.2">
      <c r="C569" s="207"/>
      <c r="D569" s="207"/>
    </row>
    <row r="570" spans="3:4" ht="12.95" customHeight="1" x14ac:dyDescent="0.2">
      <c r="C570" s="207"/>
      <c r="D570" s="207"/>
    </row>
    <row r="571" spans="3:4" ht="12.95" customHeight="1" x14ac:dyDescent="0.2">
      <c r="C571" s="207"/>
      <c r="D571" s="207"/>
    </row>
    <row r="572" spans="3:4" ht="12.95" customHeight="1" x14ac:dyDescent="0.2">
      <c r="C572" s="207"/>
      <c r="D572" s="207"/>
    </row>
    <row r="573" spans="3:4" ht="12.95" customHeight="1" x14ac:dyDescent="0.2">
      <c r="C573" s="207"/>
      <c r="D573" s="207"/>
    </row>
    <row r="574" spans="3:4" ht="12.95" customHeight="1" x14ac:dyDescent="0.2">
      <c r="C574" s="207"/>
      <c r="D574" s="207"/>
    </row>
    <row r="575" spans="3:4" ht="12.95" customHeight="1" x14ac:dyDescent="0.2">
      <c r="C575" s="207"/>
      <c r="D575" s="207"/>
    </row>
    <row r="576" spans="3:4" ht="12.95" customHeight="1" x14ac:dyDescent="0.2">
      <c r="C576" s="207"/>
      <c r="D576" s="207"/>
    </row>
    <row r="577" spans="3:4" ht="12.95" customHeight="1" x14ac:dyDescent="0.2">
      <c r="C577" s="207"/>
      <c r="D577" s="207"/>
    </row>
    <row r="578" spans="3:4" ht="12.95" customHeight="1" x14ac:dyDescent="0.2">
      <c r="C578" s="207"/>
      <c r="D578" s="207"/>
    </row>
    <row r="579" spans="3:4" ht="12.95" customHeight="1" x14ac:dyDescent="0.2">
      <c r="C579" s="207"/>
      <c r="D579" s="207"/>
    </row>
    <row r="580" spans="3:4" ht="12.95" customHeight="1" x14ac:dyDescent="0.2">
      <c r="C580" s="207"/>
      <c r="D580" s="207"/>
    </row>
    <row r="581" spans="3:4" ht="12.95" customHeight="1" x14ac:dyDescent="0.2">
      <c r="C581" s="207"/>
      <c r="D581" s="207"/>
    </row>
    <row r="582" spans="3:4" ht="12.95" customHeight="1" x14ac:dyDescent="0.2">
      <c r="C582" s="207"/>
      <c r="D582" s="207"/>
    </row>
    <row r="583" spans="3:4" ht="12.95" customHeight="1" x14ac:dyDescent="0.2">
      <c r="C583" s="207"/>
      <c r="D583" s="207"/>
    </row>
    <row r="584" spans="3:4" ht="12.95" customHeight="1" x14ac:dyDescent="0.2">
      <c r="C584" s="207"/>
      <c r="D584" s="207"/>
    </row>
    <row r="585" spans="3:4" ht="12.95" customHeight="1" x14ac:dyDescent="0.2">
      <c r="C585" s="207"/>
      <c r="D585" s="207"/>
    </row>
    <row r="586" spans="3:4" ht="12.95" customHeight="1" x14ac:dyDescent="0.2">
      <c r="C586" s="207"/>
      <c r="D586" s="207"/>
    </row>
    <row r="587" spans="3:4" ht="12.95" customHeight="1" x14ac:dyDescent="0.2">
      <c r="C587" s="207"/>
      <c r="D587" s="207"/>
    </row>
    <row r="588" spans="3:4" ht="12.95" customHeight="1" x14ac:dyDescent="0.2">
      <c r="C588" s="207"/>
      <c r="D588" s="207"/>
    </row>
    <row r="589" spans="3:4" ht="12.95" customHeight="1" x14ac:dyDescent="0.2">
      <c r="C589" s="207"/>
      <c r="D589" s="207"/>
    </row>
    <row r="590" spans="3:4" ht="12.95" customHeight="1" x14ac:dyDescent="0.2">
      <c r="C590" s="207"/>
      <c r="D590" s="207"/>
    </row>
    <row r="591" spans="3:4" ht="12.95" customHeight="1" x14ac:dyDescent="0.2">
      <c r="C591" s="207"/>
      <c r="D591" s="207"/>
    </row>
    <row r="592" spans="3:4" ht="12.95" customHeight="1" x14ac:dyDescent="0.2">
      <c r="C592" s="207"/>
      <c r="D592" s="207"/>
    </row>
    <row r="593" spans="3:4" ht="12.95" customHeight="1" x14ac:dyDescent="0.2">
      <c r="C593" s="207"/>
      <c r="D593" s="207"/>
    </row>
    <row r="594" spans="3:4" ht="12.95" customHeight="1" x14ac:dyDescent="0.2">
      <c r="C594" s="207"/>
      <c r="D594" s="207"/>
    </row>
    <row r="595" spans="3:4" ht="12.95" customHeight="1" x14ac:dyDescent="0.2">
      <c r="C595" s="207"/>
      <c r="D595" s="207"/>
    </row>
    <row r="596" spans="3:4" ht="12.95" customHeight="1" x14ac:dyDescent="0.2">
      <c r="C596" s="207"/>
      <c r="D596" s="207"/>
    </row>
    <row r="597" spans="3:4" ht="12.95" customHeight="1" x14ac:dyDescent="0.2">
      <c r="C597" s="207"/>
      <c r="D597" s="207"/>
    </row>
    <row r="598" spans="3:4" ht="12.95" customHeight="1" x14ac:dyDescent="0.2">
      <c r="C598" s="207"/>
      <c r="D598" s="207"/>
    </row>
    <row r="599" spans="3:4" ht="12.95" customHeight="1" x14ac:dyDescent="0.2">
      <c r="C599" s="207"/>
      <c r="D599" s="207"/>
    </row>
    <row r="600" spans="3:4" ht="12.95" customHeight="1" x14ac:dyDescent="0.2">
      <c r="C600" s="207"/>
      <c r="D600" s="207"/>
    </row>
    <row r="601" spans="3:4" ht="12.95" customHeight="1" x14ac:dyDescent="0.2">
      <c r="C601" s="207"/>
      <c r="D601" s="207"/>
    </row>
    <row r="602" spans="3:4" ht="12.95" customHeight="1" x14ac:dyDescent="0.2">
      <c r="C602" s="207"/>
      <c r="D602" s="207"/>
    </row>
    <row r="603" spans="3:4" ht="12.95" customHeight="1" x14ac:dyDescent="0.2">
      <c r="C603" s="207"/>
      <c r="D603" s="207"/>
    </row>
    <row r="604" spans="3:4" ht="12.95" customHeight="1" x14ac:dyDescent="0.2">
      <c r="C604" s="207"/>
      <c r="D604" s="207"/>
    </row>
    <row r="605" spans="3:4" ht="12.95" customHeight="1" x14ac:dyDescent="0.2">
      <c r="C605" s="207"/>
      <c r="D605" s="207"/>
    </row>
    <row r="606" spans="3:4" ht="12.95" customHeight="1" x14ac:dyDescent="0.2">
      <c r="C606" s="207"/>
      <c r="D606" s="207"/>
    </row>
    <row r="607" spans="3:4" ht="12.95" customHeight="1" x14ac:dyDescent="0.2">
      <c r="C607" s="207"/>
      <c r="D607" s="207"/>
    </row>
    <row r="608" spans="3:4" ht="12.95" customHeight="1" x14ac:dyDescent="0.2">
      <c r="C608" s="207"/>
      <c r="D608" s="207"/>
    </row>
    <row r="609" spans="3:4" ht="12.95" customHeight="1" x14ac:dyDescent="0.2">
      <c r="C609" s="207"/>
      <c r="D609" s="207"/>
    </row>
    <row r="610" spans="3:4" ht="12.95" customHeight="1" x14ac:dyDescent="0.2">
      <c r="C610" s="207"/>
      <c r="D610" s="207"/>
    </row>
    <row r="611" spans="3:4" ht="12.95" customHeight="1" x14ac:dyDescent="0.2">
      <c r="C611" s="207"/>
      <c r="D611" s="207"/>
    </row>
    <row r="612" spans="3:4" ht="12.95" customHeight="1" x14ac:dyDescent="0.2">
      <c r="C612" s="207"/>
      <c r="D612" s="207"/>
    </row>
    <row r="613" spans="3:4" ht="12.95" customHeight="1" x14ac:dyDescent="0.2">
      <c r="C613" s="207"/>
      <c r="D613" s="207"/>
    </row>
    <row r="614" spans="3:4" ht="12.95" customHeight="1" x14ac:dyDescent="0.2">
      <c r="C614" s="207"/>
      <c r="D614" s="207"/>
    </row>
    <row r="615" spans="3:4" ht="12.95" customHeight="1" x14ac:dyDescent="0.2">
      <c r="C615" s="207"/>
      <c r="D615" s="207"/>
    </row>
    <row r="616" spans="3:4" ht="12.95" customHeight="1" x14ac:dyDescent="0.2">
      <c r="C616" s="207"/>
      <c r="D616" s="207"/>
    </row>
    <row r="617" spans="3:4" ht="12.95" customHeight="1" x14ac:dyDescent="0.2">
      <c r="C617" s="207"/>
      <c r="D617" s="207"/>
    </row>
    <row r="618" spans="3:4" ht="12.95" customHeight="1" x14ac:dyDescent="0.2">
      <c r="C618" s="207"/>
      <c r="D618" s="207"/>
    </row>
    <row r="619" spans="3:4" ht="12.95" customHeight="1" x14ac:dyDescent="0.2">
      <c r="C619" s="207"/>
      <c r="D619" s="207"/>
    </row>
    <row r="620" spans="3:4" ht="12.95" customHeight="1" x14ac:dyDescent="0.2">
      <c r="C620" s="207"/>
      <c r="D620" s="207"/>
    </row>
    <row r="621" spans="3:4" ht="12.95" customHeight="1" x14ac:dyDescent="0.2">
      <c r="C621" s="207"/>
      <c r="D621" s="207"/>
    </row>
    <row r="622" spans="3:4" ht="12.95" customHeight="1" x14ac:dyDescent="0.2">
      <c r="C622" s="207"/>
      <c r="D622" s="207"/>
    </row>
    <row r="623" spans="3:4" ht="12.95" customHeight="1" x14ac:dyDescent="0.2">
      <c r="C623" s="207"/>
      <c r="D623" s="207"/>
    </row>
    <row r="624" spans="3:4" ht="12.95" customHeight="1" x14ac:dyDescent="0.2">
      <c r="C624" s="207"/>
      <c r="D624" s="207"/>
    </row>
    <row r="625" spans="3:4" ht="12.95" customHeight="1" x14ac:dyDescent="0.2">
      <c r="C625" s="207"/>
      <c r="D625" s="207"/>
    </row>
    <row r="626" spans="3:4" ht="12.95" customHeight="1" x14ac:dyDescent="0.2">
      <c r="C626" s="207"/>
      <c r="D626" s="207"/>
    </row>
    <row r="627" spans="3:4" ht="12.95" customHeight="1" x14ac:dyDescent="0.2">
      <c r="C627" s="207"/>
      <c r="D627" s="207"/>
    </row>
    <row r="628" spans="3:4" ht="12.95" customHeight="1" x14ac:dyDescent="0.2">
      <c r="C628" s="207"/>
      <c r="D628" s="207"/>
    </row>
    <row r="629" spans="3:4" ht="12.95" customHeight="1" x14ac:dyDescent="0.2">
      <c r="C629" s="207"/>
      <c r="D629" s="207"/>
    </row>
    <row r="630" spans="3:4" ht="12.95" customHeight="1" x14ac:dyDescent="0.2">
      <c r="C630" s="207"/>
      <c r="D630" s="207"/>
    </row>
    <row r="631" spans="3:4" ht="12.95" customHeight="1" x14ac:dyDescent="0.2">
      <c r="C631" s="207"/>
      <c r="D631" s="207"/>
    </row>
    <row r="632" spans="3:4" ht="12.95" customHeight="1" x14ac:dyDescent="0.2">
      <c r="C632" s="207"/>
      <c r="D632" s="207"/>
    </row>
    <row r="633" spans="3:4" ht="12.95" customHeight="1" x14ac:dyDescent="0.2">
      <c r="C633" s="207"/>
      <c r="D633" s="207"/>
    </row>
    <row r="634" spans="3:4" ht="12.95" customHeight="1" x14ac:dyDescent="0.2">
      <c r="C634" s="207"/>
      <c r="D634" s="207"/>
    </row>
    <row r="635" spans="3:4" ht="12.95" customHeight="1" x14ac:dyDescent="0.2">
      <c r="C635" s="207"/>
      <c r="D635" s="207"/>
    </row>
    <row r="636" spans="3:4" ht="12.95" customHeight="1" x14ac:dyDescent="0.2">
      <c r="C636" s="207"/>
      <c r="D636" s="207"/>
    </row>
    <row r="637" spans="3:4" ht="12.95" customHeight="1" x14ac:dyDescent="0.2">
      <c r="C637" s="207"/>
      <c r="D637" s="207"/>
    </row>
    <row r="638" spans="3:4" ht="12.95" customHeight="1" x14ac:dyDescent="0.2">
      <c r="C638" s="207"/>
      <c r="D638" s="207"/>
    </row>
    <row r="639" spans="3:4" ht="12.95" customHeight="1" x14ac:dyDescent="0.2">
      <c r="C639" s="207"/>
      <c r="D639" s="207"/>
    </row>
    <row r="640" spans="3:4" ht="12.95" customHeight="1" x14ac:dyDescent="0.2">
      <c r="C640" s="207"/>
      <c r="D640" s="207"/>
    </row>
    <row r="641" spans="3:4" ht="12.95" customHeight="1" x14ac:dyDescent="0.2">
      <c r="C641" s="207"/>
      <c r="D641" s="207"/>
    </row>
    <row r="642" spans="3:4" ht="12.95" customHeight="1" x14ac:dyDescent="0.2">
      <c r="C642" s="207"/>
      <c r="D642" s="207"/>
    </row>
    <row r="643" spans="3:4" ht="12.95" customHeight="1" x14ac:dyDescent="0.2">
      <c r="C643" s="207"/>
      <c r="D643" s="207"/>
    </row>
    <row r="644" spans="3:4" ht="12.95" customHeight="1" x14ac:dyDescent="0.2">
      <c r="C644" s="207"/>
      <c r="D644" s="207"/>
    </row>
    <row r="645" spans="3:4" ht="12.95" customHeight="1" x14ac:dyDescent="0.2">
      <c r="C645" s="207"/>
      <c r="D645" s="207"/>
    </row>
    <row r="646" spans="3:4" ht="12.95" customHeight="1" x14ac:dyDescent="0.2">
      <c r="C646" s="207"/>
      <c r="D646" s="207"/>
    </row>
    <row r="647" spans="3:4" ht="12.95" customHeight="1" x14ac:dyDescent="0.2">
      <c r="C647" s="207"/>
      <c r="D647" s="207"/>
    </row>
    <row r="648" spans="3:4" ht="12.95" customHeight="1" x14ac:dyDescent="0.2">
      <c r="C648" s="207"/>
      <c r="D648" s="207"/>
    </row>
    <row r="649" spans="3:4" ht="12.95" customHeight="1" x14ac:dyDescent="0.2">
      <c r="C649" s="207"/>
      <c r="D649" s="207"/>
    </row>
    <row r="650" spans="3:4" ht="12.95" customHeight="1" x14ac:dyDescent="0.2">
      <c r="C650" s="207"/>
      <c r="D650" s="207"/>
    </row>
    <row r="651" spans="3:4" ht="12.95" customHeight="1" x14ac:dyDescent="0.2">
      <c r="C651" s="207"/>
      <c r="D651" s="207"/>
    </row>
    <row r="652" spans="3:4" ht="12.95" customHeight="1" x14ac:dyDescent="0.2">
      <c r="C652" s="207"/>
      <c r="D652" s="207"/>
    </row>
    <row r="653" spans="3:4" ht="12.95" customHeight="1" x14ac:dyDescent="0.2">
      <c r="C653" s="207"/>
      <c r="D653" s="207"/>
    </row>
    <row r="654" spans="3:4" ht="12.95" customHeight="1" x14ac:dyDescent="0.2">
      <c r="C654" s="207"/>
      <c r="D654" s="207"/>
    </row>
    <row r="655" spans="3:4" ht="12.95" customHeight="1" x14ac:dyDescent="0.2">
      <c r="C655" s="207"/>
      <c r="D655" s="207"/>
    </row>
    <row r="656" spans="3:4" ht="12.95" customHeight="1" x14ac:dyDescent="0.2">
      <c r="C656" s="207"/>
      <c r="D656" s="207"/>
    </row>
    <row r="657" spans="3:4" ht="12.95" customHeight="1" x14ac:dyDescent="0.2">
      <c r="C657" s="207"/>
      <c r="D657" s="207"/>
    </row>
    <row r="658" spans="3:4" ht="12.95" customHeight="1" x14ac:dyDescent="0.2">
      <c r="C658" s="207"/>
      <c r="D658" s="207"/>
    </row>
    <row r="659" spans="3:4" ht="12.95" customHeight="1" x14ac:dyDescent="0.2">
      <c r="C659" s="207"/>
      <c r="D659" s="207"/>
    </row>
    <row r="660" spans="3:4" ht="12.95" customHeight="1" x14ac:dyDescent="0.2">
      <c r="C660" s="207"/>
      <c r="D660" s="207"/>
    </row>
    <row r="661" spans="3:4" ht="12.95" customHeight="1" x14ac:dyDescent="0.2">
      <c r="C661" s="207"/>
      <c r="D661" s="207"/>
    </row>
    <row r="662" spans="3:4" ht="12.95" customHeight="1" x14ac:dyDescent="0.2">
      <c r="C662" s="207"/>
      <c r="D662" s="207"/>
    </row>
    <row r="663" spans="3:4" ht="12.95" customHeight="1" x14ac:dyDescent="0.2">
      <c r="C663" s="207"/>
      <c r="D663" s="207"/>
    </row>
    <row r="664" spans="3:4" ht="12.95" customHeight="1" x14ac:dyDescent="0.2">
      <c r="C664" s="207"/>
      <c r="D664" s="207"/>
    </row>
    <row r="665" spans="3:4" ht="12.95" customHeight="1" x14ac:dyDescent="0.2">
      <c r="C665" s="207"/>
      <c r="D665" s="207"/>
    </row>
    <row r="666" spans="3:4" ht="12.95" customHeight="1" x14ac:dyDescent="0.2">
      <c r="C666" s="207"/>
      <c r="D666" s="207"/>
    </row>
    <row r="667" spans="3:4" ht="12.95" customHeight="1" x14ac:dyDescent="0.2">
      <c r="C667" s="207"/>
      <c r="D667" s="207"/>
    </row>
    <row r="668" spans="3:4" ht="12.95" customHeight="1" x14ac:dyDescent="0.2">
      <c r="C668" s="207"/>
      <c r="D668" s="207"/>
    </row>
    <row r="669" spans="3:4" ht="12.95" customHeight="1" x14ac:dyDescent="0.2">
      <c r="C669" s="207"/>
      <c r="D669" s="207"/>
    </row>
    <row r="670" spans="3:4" ht="12.95" customHeight="1" x14ac:dyDescent="0.2">
      <c r="C670" s="207"/>
      <c r="D670" s="207"/>
    </row>
    <row r="671" spans="3:4" ht="12.95" customHeight="1" x14ac:dyDescent="0.2">
      <c r="C671" s="207"/>
      <c r="D671" s="207"/>
    </row>
    <row r="672" spans="3:4" ht="12.95" customHeight="1" x14ac:dyDescent="0.2">
      <c r="C672" s="207"/>
      <c r="D672" s="207"/>
    </row>
    <row r="673" spans="3:4" ht="12.95" customHeight="1" x14ac:dyDescent="0.2">
      <c r="C673" s="207"/>
      <c r="D673" s="207"/>
    </row>
    <row r="674" spans="3:4" ht="12.95" customHeight="1" x14ac:dyDescent="0.2">
      <c r="C674" s="207"/>
      <c r="D674" s="207"/>
    </row>
    <row r="675" spans="3:4" ht="12.95" customHeight="1" x14ac:dyDescent="0.2">
      <c r="C675" s="207"/>
      <c r="D675" s="207"/>
    </row>
    <row r="676" spans="3:4" ht="12.95" customHeight="1" x14ac:dyDescent="0.2">
      <c r="C676" s="207"/>
      <c r="D676" s="207"/>
    </row>
    <row r="677" spans="3:4" ht="12.95" customHeight="1" x14ac:dyDescent="0.2">
      <c r="C677" s="207"/>
      <c r="D677" s="207"/>
    </row>
    <row r="678" spans="3:4" ht="12.95" customHeight="1" x14ac:dyDescent="0.2">
      <c r="C678" s="207"/>
      <c r="D678" s="207"/>
    </row>
    <row r="679" spans="3:4" ht="12.95" customHeight="1" x14ac:dyDescent="0.2">
      <c r="C679" s="207"/>
      <c r="D679" s="207"/>
    </row>
    <row r="680" spans="3:4" ht="12.95" customHeight="1" x14ac:dyDescent="0.2">
      <c r="C680" s="207"/>
      <c r="D680" s="207"/>
    </row>
    <row r="681" spans="3:4" ht="12.95" customHeight="1" x14ac:dyDescent="0.2">
      <c r="C681" s="207"/>
      <c r="D681" s="207"/>
    </row>
    <row r="682" spans="3:4" ht="12.95" customHeight="1" x14ac:dyDescent="0.2">
      <c r="C682" s="207"/>
      <c r="D682" s="207"/>
    </row>
    <row r="683" spans="3:4" ht="12.95" customHeight="1" x14ac:dyDescent="0.2">
      <c r="C683" s="207"/>
      <c r="D683" s="207"/>
    </row>
    <row r="684" spans="3:4" ht="12.95" customHeight="1" x14ac:dyDescent="0.2">
      <c r="C684" s="207"/>
      <c r="D684" s="207"/>
    </row>
    <row r="685" spans="3:4" ht="12.95" customHeight="1" x14ac:dyDescent="0.2">
      <c r="C685" s="207"/>
      <c r="D685" s="207"/>
    </row>
    <row r="686" spans="3:4" ht="12.95" customHeight="1" x14ac:dyDescent="0.2">
      <c r="C686" s="207"/>
      <c r="D686" s="207"/>
    </row>
    <row r="687" spans="3:4" ht="12.95" customHeight="1" x14ac:dyDescent="0.2">
      <c r="C687" s="207"/>
      <c r="D687" s="207"/>
    </row>
    <row r="688" spans="3:4" ht="12.95" customHeight="1" x14ac:dyDescent="0.2">
      <c r="C688" s="207"/>
      <c r="D688" s="207"/>
    </row>
    <row r="689" spans="3:4" ht="12.95" customHeight="1" x14ac:dyDescent="0.2">
      <c r="C689" s="207"/>
      <c r="D689" s="207"/>
    </row>
    <row r="690" spans="3:4" ht="12.95" customHeight="1" x14ac:dyDescent="0.2">
      <c r="C690" s="207"/>
      <c r="D690" s="207"/>
    </row>
    <row r="691" spans="3:4" ht="12.95" customHeight="1" x14ac:dyDescent="0.2">
      <c r="C691" s="207"/>
      <c r="D691" s="207"/>
    </row>
    <row r="692" spans="3:4" ht="12.95" customHeight="1" x14ac:dyDescent="0.2">
      <c r="C692" s="207"/>
      <c r="D692" s="207"/>
    </row>
    <row r="693" spans="3:4" ht="12.95" customHeight="1" x14ac:dyDescent="0.2">
      <c r="C693" s="207"/>
      <c r="D693" s="207"/>
    </row>
    <row r="694" spans="3:4" ht="12.95" customHeight="1" x14ac:dyDescent="0.2">
      <c r="C694" s="207"/>
      <c r="D694" s="207"/>
    </row>
    <row r="695" spans="3:4" ht="12.95" customHeight="1" x14ac:dyDescent="0.2">
      <c r="C695" s="207"/>
      <c r="D695" s="207"/>
    </row>
    <row r="696" spans="3:4" ht="12.95" customHeight="1" x14ac:dyDescent="0.2">
      <c r="C696" s="207"/>
      <c r="D696" s="207"/>
    </row>
    <row r="697" spans="3:4" ht="12.95" customHeight="1" x14ac:dyDescent="0.2">
      <c r="C697" s="207"/>
      <c r="D697" s="207"/>
    </row>
    <row r="698" spans="3:4" ht="12.95" customHeight="1" x14ac:dyDescent="0.2">
      <c r="C698" s="207"/>
      <c r="D698" s="207"/>
    </row>
    <row r="699" spans="3:4" ht="12.95" customHeight="1" x14ac:dyDescent="0.2">
      <c r="C699" s="207"/>
      <c r="D699" s="207"/>
    </row>
    <row r="700" spans="3:4" ht="12.95" customHeight="1" x14ac:dyDescent="0.2">
      <c r="C700" s="207"/>
      <c r="D700" s="207"/>
    </row>
    <row r="701" spans="3:4" ht="12.95" customHeight="1" x14ac:dyDescent="0.2">
      <c r="C701" s="207"/>
      <c r="D701" s="207"/>
    </row>
    <row r="702" spans="3:4" ht="12.95" customHeight="1" x14ac:dyDescent="0.2">
      <c r="C702" s="207"/>
      <c r="D702" s="207"/>
    </row>
    <row r="703" spans="3:4" ht="12.95" customHeight="1" x14ac:dyDescent="0.2">
      <c r="C703" s="207"/>
      <c r="D703" s="207"/>
    </row>
    <row r="704" spans="3:4" ht="12.95" customHeight="1" x14ac:dyDescent="0.2">
      <c r="C704" s="207"/>
      <c r="D704" s="207"/>
    </row>
    <row r="705" spans="3:4" ht="12.95" customHeight="1" x14ac:dyDescent="0.2">
      <c r="C705" s="207"/>
      <c r="D705" s="207"/>
    </row>
    <row r="706" spans="3:4" ht="12.95" customHeight="1" x14ac:dyDescent="0.2">
      <c r="C706" s="207"/>
      <c r="D706" s="207"/>
    </row>
    <row r="707" spans="3:4" ht="12.95" customHeight="1" x14ac:dyDescent="0.2">
      <c r="C707" s="207"/>
      <c r="D707" s="207"/>
    </row>
    <row r="708" spans="3:4" ht="12.95" customHeight="1" x14ac:dyDescent="0.2">
      <c r="C708" s="207"/>
      <c r="D708" s="207"/>
    </row>
    <row r="709" spans="3:4" ht="12.95" customHeight="1" x14ac:dyDescent="0.2">
      <c r="C709" s="207"/>
      <c r="D709" s="207"/>
    </row>
    <row r="710" spans="3:4" ht="12.95" customHeight="1" x14ac:dyDescent="0.2">
      <c r="C710" s="207"/>
      <c r="D710" s="207"/>
    </row>
    <row r="711" spans="3:4" ht="12.95" customHeight="1" x14ac:dyDescent="0.2">
      <c r="C711" s="207"/>
      <c r="D711" s="207"/>
    </row>
    <row r="712" spans="3:4" ht="12.95" customHeight="1" x14ac:dyDescent="0.2">
      <c r="C712" s="207"/>
      <c r="D712" s="207"/>
    </row>
    <row r="713" spans="3:4" ht="12.95" customHeight="1" x14ac:dyDescent="0.2">
      <c r="C713" s="207"/>
      <c r="D713" s="207"/>
    </row>
    <row r="714" spans="3:4" ht="12.95" customHeight="1" x14ac:dyDescent="0.2">
      <c r="C714" s="207"/>
      <c r="D714" s="207"/>
    </row>
    <row r="715" spans="3:4" ht="12.95" customHeight="1" x14ac:dyDescent="0.2">
      <c r="C715" s="207"/>
      <c r="D715" s="207"/>
    </row>
    <row r="716" spans="3:4" ht="12.95" customHeight="1" x14ac:dyDescent="0.2">
      <c r="C716" s="207"/>
      <c r="D716" s="207"/>
    </row>
    <row r="717" spans="3:4" ht="12.95" customHeight="1" x14ac:dyDescent="0.2">
      <c r="C717" s="207"/>
      <c r="D717" s="207"/>
    </row>
    <row r="718" spans="3:4" ht="12.95" customHeight="1" x14ac:dyDescent="0.2">
      <c r="C718" s="207"/>
      <c r="D718" s="207"/>
    </row>
    <row r="719" spans="3:4" ht="12.95" customHeight="1" x14ac:dyDescent="0.2">
      <c r="C719" s="207"/>
      <c r="D719" s="207"/>
    </row>
    <row r="720" spans="3:4" ht="12.95" customHeight="1" x14ac:dyDescent="0.2">
      <c r="C720" s="207"/>
      <c r="D720" s="207"/>
    </row>
    <row r="721" spans="3:4" ht="12.95" customHeight="1" x14ac:dyDescent="0.2">
      <c r="C721" s="207"/>
      <c r="D721" s="207"/>
    </row>
    <row r="722" spans="3:4" ht="12.95" customHeight="1" x14ac:dyDescent="0.2">
      <c r="C722" s="207"/>
      <c r="D722" s="207"/>
    </row>
    <row r="723" spans="3:4" ht="12.95" customHeight="1" x14ac:dyDescent="0.2">
      <c r="C723" s="207"/>
      <c r="D723" s="207"/>
    </row>
    <row r="724" spans="3:4" ht="12.95" customHeight="1" x14ac:dyDescent="0.2">
      <c r="C724" s="207"/>
      <c r="D724" s="207"/>
    </row>
    <row r="725" spans="3:4" ht="12.95" customHeight="1" x14ac:dyDescent="0.2">
      <c r="C725" s="207"/>
      <c r="D725" s="207"/>
    </row>
    <row r="726" spans="3:4" ht="12.95" customHeight="1" x14ac:dyDescent="0.2">
      <c r="C726" s="207"/>
      <c r="D726" s="207"/>
    </row>
    <row r="727" spans="3:4" ht="12.95" customHeight="1" x14ac:dyDescent="0.2">
      <c r="C727" s="207"/>
      <c r="D727" s="207"/>
    </row>
    <row r="728" spans="3:4" ht="12.95" customHeight="1" x14ac:dyDescent="0.2">
      <c r="C728" s="207"/>
      <c r="D728" s="207"/>
    </row>
    <row r="729" spans="3:4" ht="12.95" customHeight="1" x14ac:dyDescent="0.2">
      <c r="C729" s="207"/>
      <c r="D729" s="207"/>
    </row>
    <row r="730" spans="3:4" ht="12.95" customHeight="1" x14ac:dyDescent="0.2">
      <c r="C730" s="207"/>
      <c r="D730" s="207"/>
    </row>
    <row r="731" spans="3:4" ht="12.95" customHeight="1" x14ac:dyDescent="0.2">
      <c r="C731" s="207"/>
      <c r="D731" s="207"/>
    </row>
    <row r="732" spans="3:4" ht="12.95" customHeight="1" x14ac:dyDescent="0.2">
      <c r="C732" s="207"/>
      <c r="D732" s="207"/>
    </row>
    <row r="733" spans="3:4" ht="12.95" customHeight="1" x14ac:dyDescent="0.2">
      <c r="C733" s="207"/>
      <c r="D733" s="207"/>
    </row>
    <row r="734" spans="3:4" ht="12.95" customHeight="1" x14ac:dyDescent="0.2">
      <c r="C734" s="207"/>
      <c r="D734" s="207"/>
    </row>
    <row r="735" spans="3:4" ht="12.95" customHeight="1" x14ac:dyDescent="0.2">
      <c r="C735" s="207"/>
      <c r="D735" s="207"/>
    </row>
    <row r="736" spans="3:4" ht="12.95" customHeight="1" x14ac:dyDescent="0.2">
      <c r="C736" s="207"/>
      <c r="D736" s="207"/>
    </row>
    <row r="737" spans="3:4" ht="12.95" customHeight="1" x14ac:dyDescent="0.2">
      <c r="C737" s="207"/>
      <c r="D737" s="207"/>
    </row>
    <row r="738" spans="3:4" ht="12.95" customHeight="1" x14ac:dyDescent="0.2">
      <c r="C738" s="207"/>
      <c r="D738" s="207"/>
    </row>
    <row r="739" spans="3:4" ht="12.95" customHeight="1" x14ac:dyDescent="0.2">
      <c r="C739" s="207"/>
      <c r="D739" s="207"/>
    </row>
    <row r="740" spans="3:4" ht="12.95" customHeight="1" x14ac:dyDescent="0.2">
      <c r="C740" s="207"/>
      <c r="D740" s="207"/>
    </row>
    <row r="741" spans="3:4" ht="12.95" customHeight="1" x14ac:dyDescent="0.2">
      <c r="C741" s="207"/>
      <c r="D741" s="207"/>
    </row>
    <row r="742" spans="3:4" ht="12.95" customHeight="1" x14ac:dyDescent="0.2">
      <c r="C742" s="207"/>
      <c r="D742" s="207"/>
    </row>
    <row r="743" spans="3:4" ht="12.95" customHeight="1" x14ac:dyDescent="0.2">
      <c r="C743" s="207"/>
      <c r="D743" s="207"/>
    </row>
    <row r="744" spans="3:4" ht="12.95" customHeight="1" x14ac:dyDescent="0.2">
      <c r="C744" s="207"/>
      <c r="D744" s="207"/>
    </row>
    <row r="745" spans="3:4" ht="12.95" customHeight="1" x14ac:dyDescent="0.2">
      <c r="C745" s="207"/>
      <c r="D745" s="207"/>
    </row>
    <row r="746" spans="3:4" ht="12.95" customHeight="1" x14ac:dyDescent="0.2">
      <c r="C746" s="207"/>
      <c r="D746" s="207"/>
    </row>
    <row r="747" spans="3:4" ht="12.95" customHeight="1" x14ac:dyDescent="0.2">
      <c r="C747" s="207"/>
      <c r="D747" s="207"/>
    </row>
    <row r="748" spans="3:4" ht="12.95" customHeight="1" x14ac:dyDescent="0.2">
      <c r="C748" s="207"/>
      <c r="D748" s="207"/>
    </row>
    <row r="749" spans="3:4" ht="12.95" customHeight="1" x14ac:dyDescent="0.2">
      <c r="C749" s="207"/>
      <c r="D749" s="207"/>
    </row>
    <row r="750" spans="3:4" ht="12.95" customHeight="1" x14ac:dyDescent="0.2">
      <c r="C750" s="207"/>
      <c r="D750" s="207"/>
    </row>
    <row r="751" spans="3:4" ht="12.95" customHeight="1" x14ac:dyDescent="0.2">
      <c r="C751" s="207"/>
      <c r="D751" s="207"/>
    </row>
    <row r="752" spans="3:4" ht="12.95" customHeight="1" x14ac:dyDescent="0.2">
      <c r="C752" s="207"/>
      <c r="D752" s="207"/>
    </row>
    <row r="753" spans="3:4" ht="12.95" customHeight="1" x14ac:dyDescent="0.2">
      <c r="C753" s="207"/>
      <c r="D753" s="207"/>
    </row>
    <row r="754" spans="3:4" ht="12.95" customHeight="1" x14ac:dyDescent="0.2">
      <c r="C754" s="207"/>
      <c r="D754" s="207"/>
    </row>
    <row r="755" spans="3:4" ht="12.95" customHeight="1" x14ac:dyDescent="0.2">
      <c r="C755" s="207"/>
      <c r="D755" s="207"/>
    </row>
    <row r="756" spans="3:4" ht="12.95" customHeight="1" x14ac:dyDescent="0.2">
      <c r="C756" s="207"/>
      <c r="D756" s="207"/>
    </row>
    <row r="757" spans="3:4" ht="12.95" customHeight="1" x14ac:dyDescent="0.2">
      <c r="C757" s="207"/>
      <c r="D757" s="207"/>
    </row>
    <row r="758" spans="3:4" ht="12.95" customHeight="1" x14ac:dyDescent="0.2">
      <c r="C758" s="207"/>
      <c r="D758" s="207"/>
    </row>
    <row r="759" spans="3:4" ht="12.95" customHeight="1" x14ac:dyDescent="0.2">
      <c r="C759" s="207"/>
      <c r="D759" s="207"/>
    </row>
    <row r="760" spans="3:4" ht="12.95" customHeight="1" x14ac:dyDescent="0.2">
      <c r="C760" s="207"/>
      <c r="D760" s="207"/>
    </row>
    <row r="761" spans="3:4" ht="12.95" customHeight="1" x14ac:dyDescent="0.2">
      <c r="C761" s="207"/>
      <c r="D761" s="207"/>
    </row>
    <row r="762" spans="3:4" ht="12.95" customHeight="1" x14ac:dyDescent="0.2">
      <c r="C762" s="207"/>
      <c r="D762" s="207"/>
    </row>
    <row r="763" spans="3:4" ht="12.95" customHeight="1" x14ac:dyDescent="0.2">
      <c r="C763" s="207"/>
      <c r="D763" s="207"/>
    </row>
    <row r="764" spans="3:4" ht="12.95" customHeight="1" x14ac:dyDescent="0.2">
      <c r="C764" s="207"/>
      <c r="D764" s="207"/>
    </row>
    <row r="765" spans="3:4" ht="12.95" customHeight="1" x14ac:dyDescent="0.2">
      <c r="C765" s="207"/>
      <c r="D765" s="207"/>
    </row>
    <row r="766" spans="3:4" ht="12.95" customHeight="1" x14ac:dyDescent="0.2">
      <c r="C766" s="207"/>
      <c r="D766" s="207"/>
    </row>
    <row r="767" spans="3:4" ht="12.95" customHeight="1" x14ac:dyDescent="0.2">
      <c r="C767" s="207"/>
      <c r="D767" s="207"/>
    </row>
    <row r="768" spans="3:4" ht="12.95" customHeight="1" x14ac:dyDescent="0.2">
      <c r="C768" s="207"/>
      <c r="D768" s="207"/>
    </row>
    <row r="769" spans="3:4" ht="12.95" customHeight="1" x14ac:dyDescent="0.2">
      <c r="C769" s="207"/>
      <c r="D769" s="207"/>
    </row>
    <row r="770" spans="3:4" ht="12.95" customHeight="1" x14ac:dyDescent="0.2">
      <c r="C770" s="207"/>
      <c r="D770" s="207"/>
    </row>
    <row r="771" spans="3:4" ht="12.95" customHeight="1" x14ac:dyDescent="0.2">
      <c r="C771" s="207"/>
      <c r="D771" s="207"/>
    </row>
    <row r="772" spans="3:4" ht="12.95" customHeight="1" x14ac:dyDescent="0.2">
      <c r="C772" s="207"/>
      <c r="D772" s="207"/>
    </row>
    <row r="773" spans="3:4" ht="12.95" customHeight="1" x14ac:dyDescent="0.2">
      <c r="C773" s="207"/>
      <c r="D773" s="207"/>
    </row>
    <row r="774" spans="3:4" ht="12.95" customHeight="1" x14ac:dyDescent="0.2">
      <c r="C774" s="207"/>
      <c r="D774" s="207"/>
    </row>
    <row r="775" spans="3:4" ht="12.95" customHeight="1" x14ac:dyDescent="0.2">
      <c r="C775" s="207"/>
      <c r="D775" s="207"/>
    </row>
    <row r="776" spans="3:4" ht="12.95" customHeight="1" x14ac:dyDescent="0.2">
      <c r="C776" s="207"/>
      <c r="D776" s="207"/>
    </row>
    <row r="777" spans="3:4" ht="12.95" customHeight="1" x14ac:dyDescent="0.2">
      <c r="C777" s="207"/>
      <c r="D777" s="207"/>
    </row>
    <row r="778" spans="3:4" ht="12.95" customHeight="1" x14ac:dyDescent="0.2">
      <c r="C778" s="207"/>
      <c r="D778" s="207"/>
    </row>
    <row r="779" spans="3:4" ht="12.95" customHeight="1" x14ac:dyDescent="0.2">
      <c r="C779" s="207"/>
      <c r="D779" s="207"/>
    </row>
    <row r="780" spans="3:4" ht="12.95" customHeight="1" x14ac:dyDescent="0.2">
      <c r="C780" s="207"/>
      <c r="D780" s="207"/>
    </row>
    <row r="781" spans="3:4" ht="12.95" customHeight="1" x14ac:dyDescent="0.2">
      <c r="C781" s="207"/>
      <c r="D781" s="207"/>
    </row>
    <row r="782" spans="3:4" ht="12.95" customHeight="1" x14ac:dyDescent="0.2">
      <c r="C782" s="207"/>
      <c r="D782" s="207"/>
    </row>
    <row r="783" spans="3:4" ht="12.95" customHeight="1" x14ac:dyDescent="0.2">
      <c r="C783" s="207"/>
      <c r="D783" s="207"/>
    </row>
    <row r="784" spans="3:4" ht="12.95" customHeight="1" x14ac:dyDescent="0.2">
      <c r="C784" s="207"/>
      <c r="D784" s="207"/>
    </row>
    <row r="785" spans="3:4" ht="12.95" customHeight="1" x14ac:dyDescent="0.2">
      <c r="C785" s="207"/>
      <c r="D785" s="207"/>
    </row>
    <row r="786" spans="3:4" ht="12.95" customHeight="1" x14ac:dyDescent="0.2">
      <c r="C786" s="207"/>
      <c r="D786" s="207"/>
    </row>
    <row r="787" spans="3:4" ht="12.95" customHeight="1" x14ac:dyDescent="0.2">
      <c r="C787" s="207"/>
      <c r="D787" s="207"/>
    </row>
    <row r="788" spans="3:4" ht="12.95" customHeight="1" x14ac:dyDescent="0.2">
      <c r="C788" s="207"/>
      <c r="D788" s="207"/>
    </row>
    <row r="789" spans="3:4" ht="12.95" customHeight="1" x14ac:dyDescent="0.2">
      <c r="C789" s="207"/>
      <c r="D789" s="207"/>
    </row>
    <row r="790" spans="3:4" ht="12.95" customHeight="1" x14ac:dyDescent="0.2">
      <c r="C790" s="207"/>
      <c r="D790" s="207"/>
    </row>
    <row r="791" spans="3:4" ht="12.95" customHeight="1" x14ac:dyDescent="0.2">
      <c r="C791" s="207"/>
      <c r="D791" s="207"/>
    </row>
    <row r="792" spans="3:4" ht="12.95" customHeight="1" x14ac:dyDescent="0.2">
      <c r="C792" s="207"/>
      <c r="D792" s="207"/>
    </row>
    <row r="793" spans="3:4" ht="12.95" customHeight="1" x14ac:dyDescent="0.2">
      <c r="C793" s="207"/>
      <c r="D793" s="207"/>
    </row>
    <row r="794" spans="3:4" ht="12.95" customHeight="1" x14ac:dyDescent="0.2">
      <c r="C794" s="207"/>
      <c r="D794" s="207"/>
    </row>
    <row r="795" spans="3:4" ht="12.95" customHeight="1" x14ac:dyDescent="0.2">
      <c r="C795" s="207"/>
      <c r="D795" s="207"/>
    </row>
    <row r="796" spans="3:4" ht="12.95" customHeight="1" x14ac:dyDescent="0.2">
      <c r="C796" s="207"/>
      <c r="D796" s="207"/>
    </row>
    <row r="797" spans="3:4" ht="12.95" customHeight="1" x14ac:dyDescent="0.2">
      <c r="C797" s="207"/>
      <c r="D797" s="207"/>
    </row>
    <row r="798" spans="3:4" ht="12.95" customHeight="1" x14ac:dyDescent="0.2">
      <c r="C798" s="207"/>
      <c r="D798" s="207"/>
    </row>
    <row r="799" spans="3:4" ht="12.95" customHeight="1" x14ac:dyDescent="0.2">
      <c r="C799" s="207"/>
      <c r="D799" s="207"/>
    </row>
    <row r="800" spans="3:4" ht="12.95" customHeight="1" x14ac:dyDescent="0.2">
      <c r="C800" s="207"/>
      <c r="D800" s="207"/>
    </row>
    <row r="801" spans="3:4" ht="12.95" customHeight="1" x14ac:dyDescent="0.2">
      <c r="C801" s="207"/>
      <c r="D801" s="207"/>
    </row>
    <row r="802" spans="3:4" ht="12.95" customHeight="1" x14ac:dyDescent="0.2">
      <c r="C802" s="207"/>
      <c r="D802" s="207"/>
    </row>
    <row r="803" spans="3:4" ht="12.95" customHeight="1" x14ac:dyDescent="0.2">
      <c r="C803" s="207"/>
      <c r="D803" s="207"/>
    </row>
    <row r="804" spans="3:4" ht="12.95" customHeight="1" x14ac:dyDescent="0.2">
      <c r="C804" s="207"/>
      <c r="D804" s="207"/>
    </row>
    <row r="805" spans="3:4" ht="12.95" customHeight="1" x14ac:dyDescent="0.2">
      <c r="C805" s="207"/>
      <c r="D805" s="207"/>
    </row>
    <row r="806" spans="3:4" ht="12.95" customHeight="1" x14ac:dyDescent="0.2">
      <c r="C806" s="207"/>
      <c r="D806" s="207"/>
    </row>
    <row r="807" spans="3:4" ht="12.95" customHeight="1" x14ac:dyDescent="0.2">
      <c r="C807" s="207"/>
      <c r="D807" s="207"/>
    </row>
    <row r="808" spans="3:4" ht="12.95" customHeight="1" x14ac:dyDescent="0.2">
      <c r="C808" s="207"/>
      <c r="D808" s="207"/>
    </row>
    <row r="809" spans="3:4" ht="12.95" customHeight="1" x14ac:dyDescent="0.2">
      <c r="C809" s="207"/>
      <c r="D809" s="207"/>
    </row>
    <row r="810" spans="3:4" ht="12.95" customHeight="1" x14ac:dyDescent="0.2">
      <c r="C810" s="207"/>
      <c r="D810" s="207"/>
    </row>
    <row r="811" spans="3:4" ht="12.95" customHeight="1" x14ac:dyDescent="0.2">
      <c r="C811" s="207"/>
      <c r="D811" s="207"/>
    </row>
    <row r="812" spans="3:4" ht="12.95" customHeight="1" x14ac:dyDescent="0.2">
      <c r="C812" s="207"/>
      <c r="D812" s="207"/>
    </row>
    <row r="813" spans="3:4" ht="12.95" customHeight="1" x14ac:dyDescent="0.2">
      <c r="C813" s="207"/>
      <c r="D813" s="207"/>
    </row>
    <row r="814" spans="3:4" ht="12.95" customHeight="1" x14ac:dyDescent="0.2">
      <c r="C814" s="207"/>
      <c r="D814" s="207"/>
    </row>
    <row r="815" spans="3:4" ht="12.95" customHeight="1" x14ac:dyDescent="0.2">
      <c r="C815" s="207"/>
      <c r="D815" s="207"/>
    </row>
    <row r="816" spans="3:4" ht="12.95" customHeight="1" x14ac:dyDescent="0.2">
      <c r="C816" s="207"/>
      <c r="D816" s="207"/>
    </row>
    <row r="817" spans="3:4" ht="12.95" customHeight="1" x14ac:dyDescent="0.2">
      <c r="C817" s="207"/>
      <c r="D817" s="207"/>
    </row>
    <row r="818" spans="3:4" ht="12.95" customHeight="1" x14ac:dyDescent="0.2">
      <c r="C818" s="207"/>
      <c r="D818" s="207"/>
    </row>
    <row r="819" spans="3:4" ht="12.95" customHeight="1" x14ac:dyDescent="0.2">
      <c r="C819" s="207"/>
      <c r="D819" s="207"/>
    </row>
    <row r="820" spans="3:4" ht="12.95" customHeight="1" x14ac:dyDescent="0.2">
      <c r="C820" s="207"/>
      <c r="D820" s="207"/>
    </row>
    <row r="821" spans="3:4" ht="12.95" customHeight="1" x14ac:dyDescent="0.2">
      <c r="C821" s="207"/>
      <c r="D821" s="207"/>
    </row>
    <row r="822" spans="3:4" ht="12.95" customHeight="1" x14ac:dyDescent="0.2">
      <c r="C822" s="207"/>
      <c r="D822" s="207"/>
    </row>
    <row r="823" spans="3:4" ht="12.95" customHeight="1" x14ac:dyDescent="0.2">
      <c r="C823" s="207"/>
      <c r="D823" s="207"/>
    </row>
    <row r="824" spans="3:4" ht="12.95" customHeight="1" x14ac:dyDescent="0.2">
      <c r="C824" s="207"/>
      <c r="D824" s="207"/>
    </row>
    <row r="825" spans="3:4" ht="12.95" customHeight="1" x14ac:dyDescent="0.2">
      <c r="C825" s="207"/>
      <c r="D825" s="207"/>
    </row>
    <row r="826" spans="3:4" ht="12.95" customHeight="1" x14ac:dyDescent="0.2">
      <c r="C826" s="207"/>
      <c r="D826" s="207"/>
    </row>
    <row r="827" spans="3:4" ht="12.95" customHeight="1" x14ac:dyDescent="0.2">
      <c r="C827" s="207"/>
      <c r="D827" s="207"/>
    </row>
    <row r="828" spans="3:4" ht="12.95" customHeight="1" x14ac:dyDescent="0.2">
      <c r="C828" s="207"/>
      <c r="D828" s="207"/>
    </row>
    <row r="829" spans="3:4" ht="12.95" customHeight="1" x14ac:dyDescent="0.2">
      <c r="C829" s="207"/>
      <c r="D829" s="207"/>
    </row>
    <row r="830" spans="3:4" ht="12.95" customHeight="1" x14ac:dyDescent="0.2">
      <c r="C830" s="207"/>
      <c r="D830" s="207"/>
    </row>
    <row r="831" spans="3:4" ht="12.95" customHeight="1" x14ac:dyDescent="0.2">
      <c r="C831" s="207"/>
      <c r="D831" s="207"/>
    </row>
    <row r="832" spans="3:4" ht="12.95" customHeight="1" x14ac:dyDescent="0.2">
      <c r="C832" s="207"/>
      <c r="D832" s="207"/>
    </row>
    <row r="833" spans="3:4" ht="12.95" customHeight="1" x14ac:dyDescent="0.2">
      <c r="C833" s="207"/>
      <c r="D833" s="207"/>
    </row>
    <row r="834" spans="3:4" ht="12.95" customHeight="1" x14ac:dyDescent="0.2">
      <c r="C834" s="207"/>
      <c r="D834" s="207"/>
    </row>
    <row r="835" spans="3:4" ht="12.95" customHeight="1" x14ac:dyDescent="0.2">
      <c r="C835" s="207"/>
      <c r="D835" s="207"/>
    </row>
    <row r="836" spans="3:4" ht="12.95" customHeight="1" x14ac:dyDescent="0.2">
      <c r="C836" s="207"/>
      <c r="D836" s="207"/>
    </row>
    <row r="837" spans="3:4" ht="12.95" customHeight="1" x14ac:dyDescent="0.2">
      <c r="C837" s="207"/>
      <c r="D837" s="207"/>
    </row>
    <row r="838" spans="3:4" ht="12.95" customHeight="1" x14ac:dyDescent="0.2">
      <c r="C838" s="207"/>
      <c r="D838" s="207"/>
    </row>
    <row r="839" spans="3:4" ht="12.95" customHeight="1" x14ac:dyDescent="0.2">
      <c r="C839" s="207"/>
      <c r="D839" s="207"/>
    </row>
    <row r="840" spans="3:4" ht="12.95" customHeight="1" x14ac:dyDescent="0.2">
      <c r="C840" s="207"/>
      <c r="D840" s="207"/>
    </row>
    <row r="841" spans="3:4" ht="12.95" customHeight="1" x14ac:dyDescent="0.2">
      <c r="C841" s="207"/>
      <c r="D841" s="207"/>
    </row>
    <row r="842" spans="3:4" ht="12.95" customHeight="1" x14ac:dyDescent="0.2">
      <c r="C842" s="207"/>
      <c r="D842" s="207"/>
    </row>
    <row r="843" spans="3:4" ht="12.95" customHeight="1" x14ac:dyDescent="0.2">
      <c r="C843" s="207"/>
      <c r="D843" s="207"/>
    </row>
    <row r="844" spans="3:4" ht="12.95" customHeight="1" x14ac:dyDescent="0.2">
      <c r="C844" s="207"/>
      <c r="D844" s="207"/>
    </row>
    <row r="845" spans="3:4" ht="12.95" customHeight="1" x14ac:dyDescent="0.2">
      <c r="C845" s="207"/>
      <c r="D845" s="207"/>
    </row>
    <row r="846" spans="3:4" ht="12.95" customHeight="1" x14ac:dyDescent="0.2">
      <c r="C846" s="207"/>
      <c r="D846" s="207"/>
    </row>
    <row r="847" spans="3:4" ht="12.95" customHeight="1" x14ac:dyDescent="0.2">
      <c r="C847" s="207"/>
      <c r="D847" s="207"/>
    </row>
    <row r="848" spans="3:4" ht="12.95" customHeight="1" x14ac:dyDescent="0.2">
      <c r="C848" s="207"/>
      <c r="D848" s="207"/>
    </row>
    <row r="849" spans="3:4" ht="12.95" customHeight="1" x14ac:dyDescent="0.2">
      <c r="C849" s="207"/>
      <c r="D849" s="207"/>
    </row>
    <row r="850" spans="3:4" ht="12.95" customHeight="1" x14ac:dyDescent="0.2">
      <c r="C850" s="207"/>
      <c r="D850" s="207"/>
    </row>
    <row r="851" spans="3:4" ht="12.95" customHeight="1" x14ac:dyDescent="0.2">
      <c r="C851" s="207"/>
      <c r="D851" s="207"/>
    </row>
    <row r="852" spans="3:4" ht="12.95" customHeight="1" x14ac:dyDescent="0.2">
      <c r="C852" s="207"/>
      <c r="D852" s="207"/>
    </row>
    <row r="853" spans="3:4" ht="12.95" customHeight="1" x14ac:dyDescent="0.2">
      <c r="C853" s="207"/>
      <c r="D853" s="207"/>
    </row>
    <row r="854" spans="3:4" ht="12.95" customHeight="1" x14ac:dyDescent="0.2">
      <c r="C854" s="207"/>
      <c r="D854" s="207"/>
    </row>
    <row r="855" spans="3:4" ht="12.95" customHeight="1" x14ac:dyDescent="0.2">
      <c r="C855" s="207"/>
      <c r="D855" s="207"/>
    </row>
    <row r="856" spans="3:4" ht="12.95" customHeight="1" x14ac:dyDescent="0.2">
      <c r="C856" s="207"/>
      <c r="D856" s="207"/>
    </row>
    <row r="857" spans="3:4" ht="12.95" customHeight="1" x14ac:dyDescent="0.2">
      <c r="C857" s="207"/>
      <c r="D857" s="207"/>
    </row>
    <row r="858" spans="3:4" ht="12.95" customHeight="1" x14ac:dyDescent="0.2">
      <c r="C858" s="207"/>
      <c r="D858" s="207"/>
    </row>
    <row r="859" spans="3:4" ht="12.95" customHeight="1" x14ac:dyDescent="0.2">
      <c r="C859" s="207"/>
      <c r="D859" s="207"/>
    </row>
    <row r="860" spans="3:4" ht="12.95" customHeight="1" x14ac:dyDescent="0.2">
      <c r="C860" s="207"/>
      <c r="D860" s="207"/>
    </row>
    <row r="861" spans="3:4" ht="12.95" customHeight="1" x14ac:dyDescent="0.2">
      <c r="C861" s="207"/>
      <c r="D861" s="207"/>
    </row>
    <row r="862" spans="3:4" ht="12.95" customHeight="1" x14ac:dyDescent="0.2">
      <c r="C862" s="207"/>
      <c r="D862" s="207"/>
    </row>
    <row r="863" spans="3:4" ht="12.95" customHeight="1" x14ac:dyDescent="0.2">
      <c r="C863" s="207"/>
      <c r="D863" s="207"/>
    </row>
    <row r="864" spans="3:4" ht="12.95" customHeight="1" x14ac:dyDescent="0.2">
      <c r="C864" s="207"/>
      <c r="D864" s="207"/>
    </row>
    <row r="865" spans="3:4" ht="12.95" customHeight="1" x14ac:dyDescent="0.2">
      <c r="C865" s="207"/>
      <c r="D865" s="207"/>
    </row>
    <row r="866" spans="3:4" ht="12.95" customHeight="1" x14ac:dyDescent="0.2">
      <c r="C866" s="207"/>
      <c r="D866" s="207"/>
    </row>
    <row r="867" spans="3:4" ht="12.95" customHeight="1" x14ac:dyDescent="0.2">
      <c r="C867" s="207"/>
      <c r="D867" s="207"/>
    </row>
    <row r="868" spans="3:4" ht="12.95" customHeight="1" x14ac:dyDescent="0.2">
      <c r="C868" s="207"/>
      <c r="D868" s="207"/>
    </row>
    <row r="869" spans="3:4" ht="12.95" customHeight="1" x14ac:dyDescent="0.2">
      <c r="C869" s="207"/>
      <c r="D869" s="207"/>
    </row>
    <row r="870" spans="3:4" ht="12.95" customHeight="1" x14ac:dyDescent="0.2">
      <c r="C870" s="207"/>
      <c r="D870" s="207"/>
    </row>
    <row r="871" spans="3:4" ht="12.95" customHeight="1" x14ac:dyDescent="0.2">
      <c r="C871" s="207"/>
      <c r="D871" s="207"/>
    </row>
    <row r="872" spans="3:4" ht="12.95" customHeight="1" x14ac:dyDescent="0.2">
      <c r="C872" s="207"/>
      <c r="D872" s="207"/>
    </row>
    <row r="873" spans="3:4" ht="12.95" customHeight="1" x14ac:dyDescent="0.2">
      <c r="C873" s="207"/>
      <c r="D873" s="207"/>
    </row>
    <row r="874" spans="3:4" ht="12.95" customHeight="1" x14ac:dyDescent="0.2">
      <c r="C874" s="207"/>
      <c r="D874" s="207"/>
    </row>
    <row r="875" spans="3:4" ht="12.95" customHeight="1" x14ac:dyDescent="0.2">
      <c r="C875" s="207"/>
      <c r="D875" s="207"/>
    </row>
    <row r="876" spans="3:4" ht="12.95" customHeight="1" x14ac:dyDescent="0.2">
      <c r="C876" s="207"/>
      <c r="D876" s="207"/>
    </row>
    <row r="877" spans="3:4" ht="12.95" customHeight="1" x14ac:dyDescent="0.2">
      <c r="C877" s="207"/>
      <c r="D877" s="207"/>
    </row>
    <row r="878" spans="3:4" ht="12.95" customHeight="1" x14ac:dyDescent="0.2">
      <c r="C878" s="207"/>
      <c r="D878" s="207"/>
    </row>
    <row r="879" spans="3:4" ht="12.95" customHeight="1" x14ac:dyDescent="0.2">
      <c r="C879" s="207"/>
      <c r="D879" s="207"/>
    </row>
    <row r="880" spans="3:4" ht="12.95" customHeight="1" x14ac:dyDescent="0.2">
      <c r="C880" s="207"/>
      <c r="D880" s="207"/>
    </row>
    <row r="881" spans="3:4" ht="12.95" customHeight="1" x14ac:dyDescent="0.2">
      <c r="C881" s="207"/>
      <c r="D881" s="207"/>
    </row>
    <row r="882" spans="3:4" ht="12.95" customHeight="1" x14ac:dyDescent="0.2">
      <c r="C882" s="207"/>
      <c r="D882" s="207"/>
    </row>
    <row r="883" spans="3:4" ht="12.95" customHeight="1" x14ac:dyDescent="0.2">
      <c r="C883" s="207"/>
      <c r="D883" s="207"/>
    </row>
    <row r="884" spans="3:4" ht="12.95" customHeight="1" x14ac:dyDescent="0.2">
      <c r="C884" s="207"/>
      <c r="D884" s="207"/>
    </row>
    <row r="885" spans="3:4" ht="12.95" customHeight="1" x14ac:dyDescent="0.2">
      <c r="C885" s="207"/>
      <c r="D885" s="207"/>
    </row>
    <row r="886" spans="3:4" ht="12.95" customHeight="1" x14ac:dyDescent="0.2">
      <c r="C886" s="207"/>
      <c r="D886" s="207"/>
    </row>
    <row r="887" spans="3:4" ht="12.95" customHeight="1" x14ac:dyDescent="0.2">
      <c r="C887" s="207"/>
      <c r="D887" s="207"/>
    </row>
    <row r="888" spans="3:4" ht="12.95" customHeight="1" x14ac:dyDescent="0.2">
      <c r="C888" s="207"/>
      <c r="D888" s="207"/>
    </row>
    <row r="889" spans="3:4" ht="12.95" customHeight="1" x14ac:dyDescent="0.2">
      <c r="C889" s="207"/>
      <c r="D889" s="207"/>
    </row>
    <row r="890" spans="3:4" ht="12.95" customHeight="1" x14ac:dyDescent="0.2">
      <c r="C890" s="207"/>
      <c r="D890" s="207"/>
    </row>
    <row r="891" spans="3:4" ht="12.95" customHeight="1" x14ac:dyDescent="0.2">
      <c r="C891" s="207"/>
      <c r="D891" s="207"/>
    </row>
    <row r="892" spans="3:4" ht="12.95" customHeight="1" x14ac:dyDescent="0.2">
      <c r="C892" s="207"/>
      <c r="D892" s="207"/>
    </row>
    <row r="893" spans="3:4" ht="12.95" customHeight="1" x14ac:dyDescent="0.2">
      <c r="C893" s="207"/>
      <c r="D893" s="207"/>
    </row>
    <row r="894" spans="3:4" ht="12.95" customHeight="1" x14ac:dyDescent="0.2">
      <c r="C894" s="207"/>
      <c r="D894" s="207"/>
    </row>
    <row r="895" spans="3:4" ht="12.95" customHeight="1" x14ac:dyDescent="0.2">
      <c r="C895" s="207"/>
      <c r="D895" s="207"/>
    </row>
    <row r="896" spans="3:4" ht="12.95" customHeight="1" x14ac:dyDescent="0.2">
      <c r="C896" s="207"/>
      <c r="D896" s="207"/>
    </row>
    <row r="897" spans="3:4" ht="12.95" customHeight="1" x14ac:dyDescent="0.2">
      <c r="C897" s="207"/>
      <c r="D897" s="207"/>
    </row>
    <row r="898" spans="3:4" ht="12.95" customHeight="1" x14ac:dyDescent="0.2">
      <c r="C898" s="207"/>
      <c r="D898" s="207"/>
    </row>
    <row r="899" spans="3:4" ht="12.95" customHeight="1" x14ac:dyDescent="0.2">
      <c r="C899" s="207"/>
      <c r="D899" s="207"/>
    </row>
    <row r="900" spans="3:4" ht="12.95" customHeight="1" x14ac:dyDescent="0.2">
      <c r="C900" s="207"/>
      <c r="D900" s="207"/>
    </row>
    <row r="901" spans="3:4" ht="12.95" customHeight="1" x14ac:dyDescent="0.2">
      <c r="C901" s="207"/>
      <c r="D901" s="207"/>
    </row>
    <row r="902" spans="3:4" ht="12.95" customHeight="1" x14ac:dyDescent="0.2">
      <c r="C902" s="207"/>
      <c r="D902" s="207"/>
    </row>
    <row r="903" spans="3:4" ht="12.95" customHeight="1" x14ac:dyDescent="0.2">
      <c r="C903" s="207"/>
      <c r="D903" s="207"/>
    </row>
    <row r="904" spans="3:4" ht="12.95" customHeight="1" x14ac:dyDescent="0.2">
      <c r="C904" s="207"/>
      <c r="D904" s="207"/>
    </row>
    <row r="905" spans="3:4" ht="12.95" customHeight="1" x14ac:dyDescent="0.2">
      <c r="C905" s="207"/>
      <c r="D905" s="207"/>
    </row>
    <row r="906" spans="3:4" ht="12.95" customHeight="1" x14ac:dyDescent="0.2">
      <c r="C906" s="207"/>
      <c r="D906" s="207"/>
    </row>
    <row r="907" spans="3:4" ht="12.95" customHeight="1" x14ac:dyDescent="0.2">
      <c r="C907" s="207"/>
      <c r="D907" s="207"/>
    </row>
    <row r="908" spans="3:4" ht="12.95" customHeight="1" x14ac:dyDescent="0.2">
      <c r="C908" s="207"/>
      <c r="D908" s="207"/>
    </row>
    <row r="909" spans="3:4" ht="12.95" customHeight="1" x14ac:dyDescent="0.2">
      <c r="C909" s="207"/>
      <c r="D909" s="207"/>
    </row>
    <row r="910" spans="3:4" ht="12.95" customHeight="1" x14ac:dyDescent="0.2">
      <c r="C910" s="207"/>
      <c r="D910" s="207"/>
    </row>
    <row r="911" spans="3:4" ht="12.95" customHeight="1" x14ac:dyDescent="0.2">
      <c r="C911" s="207"/>
      <c r="D911" s="207"/>
    </row>
    <row r="912" spans="3:4" ht="12.95" customHeight="1" x14ac:dyDescent="0.2">
      <c r="C912" s="207"/>
      <c r="D912" s="207"/>
    </row>
    <row r="913" spans="3:4" ht="12.95" customHeight="1" x14ac:dyDescent="0.2">
      <c r="C913" s="207"/>
      <c r="D913" s="207"/>
    </row>
    <row r="914" spans="3:4" ht="12.95" customHeight="1" x14ac:dyDescent="0.2">
      <c r="C914" s="207"/>
      <c r="D914" s="207"/>
    </row>
    <row r="915" spans="3:4" ht="12.95" customHeight="1" x14ac:dyDescent="0.2">
      <c r="C915" s="207"/>
      <c r="D915" s="207"/>
    </row>
    <row r="916" spans="3:4" ht="12.95" customHeight="1" x14ac:dyDescent="0.2">
      <c r="C916" s="207"/>
      <c r="D916" s="207"/>
    </row>
    <row r="917" spans="3:4" ht="12.95" customHeight="1" x14ac:dyDescent="0.2">
      <c r="C917" s="207"/>
      <c r="D917" s="207"/>
    </row>
    <row r="918" spans="3:4" ht="12.95" customHeight="1" x14ac:dyDescent="0.2">
      <c r="C918" s="207"/>
      <c r="D918" s="207"/>
    </row>
    <row r="919" spans="3:4" ht="12.95" customHeight="1" x14ac:dyDescent="0.2">
      <c r="C919" s="207"/>
      <c r="D919" s="207"/>
    </row>
    <row r="920" spans="3:4" ht="12.95" customHeight="1" x14ac:dyDescent="0.2">
      <c r="C920" s="207"/>
      <c r="D920" s="207"/>
    </row>
    <row r="921" spans="3:4" ht="12.95" customHeight="1" x14ac:dyDescent="0.2">
      <c r="C921" s="207"/>
      <c r="D921" s="207"/>
    </row>
    <row r="922" spans="3:4" ht="12.95" customHeight="1" x14ac:dyDescent="0.2">
      <c r="C922" s="207"/>
      <c r="D922" s="207"/>
    </row>
    <row r="923" spans="3:4" ht="12.95" customHeight="1" x14ac:dyDescent="0.2">
      <c r="C923" s="207"/>
      <c r="D923" s="207"/>
    </row>
    <row r="924" spans="3:4" ht="12.95" customHeight="1" x14ac:dyDescent="0.2">
      <c r="C924" s="207"/>
      <c r="D924" s="207"/>
    </row>
    <row r="925" spans="3:4" ht="12.95" customHeight="1" x14ac:dyDescent="0.2">
      <c r="C925" s="207"/>
      <c r="D925" s="207"/>
    </row>
    <row r="926" spans="3:4" ht="12.95" customHeight="1" x14ac:dyDescent="0.2">
      <c r="C926" s="207"/>
      <c r="D926" s="207"/>
    </row>
    <row r="927" spans="3:4" ht="12.95" customHeight="1" x14ac:dyDescent="0.2">
      <c r="C927" s="207"/>
      <c r="D927" s="207"/>
    </row>
    <row r="928" spans="3:4" ht="12.95" customHeight="1" x14ac:dyDescent="0.2">
      <c r="C928" s="207"/>
      <c r="D928" s="207"/>
    </row>
    <row r="929" spans="3:4" ht="12.95" customHeight="1" x14ac:dyDescent="0.2">
      <c r="C929" s="207"/>
      <c r="D929" s="207"/>
    </row>
    <row r="930" spans="3:4" ht="12.95" customHeight="1" x14ac:dyDescent="0.2">
      <c r="C930" s="207"/>
      <c r="D930" s="207"/>
    </row>
    <row r="931" spans="3:4" ht="12.95" customHeight="1" x14ac:dyDescent="0.2">
      <c r="C931" s="207"/>
      <c r="D931" s="207"/>
    </row>
    <row r="932" spans="3:4" ht="12.95" customHeight="1" x14ac:dyDescent="0.2">
      <c r="C932" s="207"/>
      <c r="D932" s="207"/>
    </row>
    <row r="933" spans="3:4" ht="12.95" customHeight="1" x14ac:dyDescent="0.2">
      <c r="C933" s="207"/>
      <c r="D933" s="207"/>
    </row>
    <row r="934" spans="3:4" ht="12.95" customHeight="1" x14ac:dyDescent="0.2">
      <c r="C934" s="207"/>
      <c r="D934" s="207"/>
    </row>
    <row r="935" spans="3:4" ht="12.95" customHeight="1" x14ac:dyDescent="0.2">
      <c r="C935" s="207"/>
      <c r="D935" s="207"/>
    </row>
    <row r="936" spans="3:4" ht="12.95" customHeight="1" x14ac:dyDescent="0.2">
      <c r="C936" s="207"/>
      <c r="D936" s="207"/>
    </row>
    <row r="937" spans="3:4" ht="12.95" customHeight="1" x14ac:dyDescent="0.2">
      <c r="C937" s="207"/>
      <c r="D937" s="207"/>
    </row>
    <row r="938" spans="3:4" ht="12.95" customHeight="1" x14ac:dyDescent="0.2">
      <c r="C938" s="207"/>
      <c r="D938" s="207"/>
    </row>
    <row r="939" spans="3:4" ht="12.95" customHeight="1" x14ac:dyDescent="0.2">
      <c r="C939" s="207"/>
      <c r="D939" s="207"/>
    </row>
    <row r="940" spans="3:4" ht="12.95" customHeight="1" x14ac:dyDescent="0.2">
      <c r="C940" s="207"/>
      <c r="D940" s="207"/>
    </row>
    <row r="941" spans="3:4" ht="12.95" customHeight="1" x14ac:dyDescent="0.2">
      <c r="C941" s="207"/>
      <c r="D941" s="207"/>
    </row>
    <row r="942" spans="3:4" ht="12.95" customHeight="1" x14ac:dyDescent="0.2">
      <c r="C942" s="207"/>
      <c r="D942" s="207"/>
    </row>
    <row r="943" spans="3:4" ht="12.95" customHeight="1" x14ac:dyDescent="0.2">
      <c r="C943" s="207"/>
      <c r="D943" s="207"/>
    </row>
    <row r="944" spans="3:4" ht="12.95" customHeight="1" x14ac:dyDescent="0.2">
      <c r="C944" s="207"/>
      <c r="D944" s="207"/>
    </row>
    <row r="945" spans="3:4" ht="12.95" customHeight="1" x14ac:dyDescent="0.2">
      <c r="C945" s="207"/>
      <c r="D945" s="207"/>
    </row>
    <row r="946" spans="3:4" ht="12.95" customHeight="1" x14ac:dyDescent="0.2">
      <c r="C946" s="207"/>
      <c r="D946" s="207"/>
    </row>
    <row r="947" spans="3:4" ht="12.95" customHeight="1" x14ac:dyDescent="0.2">
      <c r="C947" s="207"/>
      <c r="D947" s="207"/>
    </row>
    <row r="948" spans="3:4" ht="12.95" customHeight="1" x14ac:dyDescent="0.2">
      <c r="C948" s="207"/>
      <c r="D948" s="207"/>
    </row>
    <row r="949" spans="3:4" ht="12.95" customHeight="1" x14ac:dyDescent="0.2">
      <c r="C949" s="207"/>
      <c r="D949" s="207"/>
    </row>
    <row r="950" spans="3:4" ht="12.95" customHeight="1" x14ac:dyDescent="0.2">
      <c r="C950" s="207"/>
      <c r="D950" s="207"/>
    </row>
    <row r="951" spans="3:4" ht="12.95" customHeight="1" x14ac:dyDescent="0.2">
      <c r="C951" s="207"/>
      <c r="D951" s="207"/>
    </row>
    <row r="952" spans="3:4" ht="12.95" customHeight="1" x14ac:dyDescent="0.2">
      <c r="C952" s="207"/>
      <c r="D952" s="207"/>
    </row>
    <row r="953" spans="3:4" ht="12.95" customHeight="1" x14ac:dyDescent="0.2">
      <c r="C953" s="207"/>
      <c r="D953" s="207"/>
    </row>
    <row r="954" spans="3:4" ht="12.95" customHeight="1" x14ac:dyDescent="0.2">
      <c r="C954" s="207"/>
      <c r="D954" s="207"/>
    </row>
    <row r="955" spans="3:4" ht="12.95" customHeight="1" x14ac:dyDescent="0.2">
      <c r="C955" s="207"/>
      <c r="D955" s="207"/>
    </row>
    <row r="956" spans="3:4" ht="12.95" customHeight="1" x14ac:dyDescent="0.2">
      <c r="C956" s="207"/>
      <c r="D956" s="207"/>
    </row>
    <row r="957" spans="3:4" ht="12.95" customHeight="1" x14ac:dyDescent="0.2">
      <c r="C957" s="207"/>
      <c r="D957" s="207"/>
    </row>
    <row r="958" spans="3:4" ht="12.95" customHeight="1" x14ac:dyDescent="0.2">
      <c r="C958" s="207"/>
      <c r="D958" s="207"/>
    </row>
    <row r="959" spans="3:4" ht="12.95" customHeight="1" x14ac:dyDescent="0.2">
      <c r="C959" s="207"/>
      <c r="D959" s="207"/>
    </row>
    <row r="960" spans="3:4" ht="12.95" customHeight="1" x14ac:dyDescent="0.2">
      <c r="C960" s="207"/>
      <c r="D960" s="207"/>
    </row>
    <row r="961" spans="3:4" ht="12.95" customHeight="1" x14ac:dyDescent="0.2">
      <c r="C961" s="207"/>
      <c r="D961" s="207"/>
    </row>
    <row r="962" spans="3:4" ht="12.95" customHeight="1" x14ac:dyDescent="0.2">
      <c r="C962" s="207"/>
      <c r="D962" s="207"/>
    </row>
    <row r="963" spans="3:4" ht="12.95" customHeight="1" x14ac:dyDescent="0.2">
      <c r="C963" s="207"/>
      <c r="D963" s="207"/>
    </row>
    <row r="964" spans="3:4" ht="12.95" customHeight="1" x14ac:dyDescent="0.2">
      <c r="C964" s="207"/>
      <c r="D964" s="207"/>
    </row>
    <row r="965" spans="3:4" ht="12.95" customHeight="1" x14ac:dyDescent="0.2">
      <c r="C965" s="207"/>
      <c r="D965" s="207"/>
    </row>
    <row r="966" spans="3:4" ht="12.95" customHeight="1" x14ac:dyDescent="0.2">
      <c r="C966" s="207"/>
      <c r="D966" s="207"/>
    </row>
    <row r="967" spans="3:4" ht="12.95" customHeight="1" x14ac:dyDescent="0.2">
      <c r="C967" s="207"/>
      <c r="D967" s="207"/>
    </row>
    <row r="968" spans="3:4" ht="12.95" customHeight="1" x14ac:dyDescent="0.2">
      <c r="C968" s="207"/>
      <c r="D968" s="207"/>
    </row>
    <row r="969" spans="3:4" ht="12.95" customHeight="1" x14ac:dyDescent="0.2">
      <c r="C969" s="207"/>
      <c r="D969" s="207"/>
    </row>
    <row r="970" spans="3:4" ht="12.95" customHeight="1" x14ac:dyDescent="0.2">
      <c r="C970" s="207"/>
      <c r="D970" s="207"/>
    </row>
    <row r="971" spans="3:4" ht="12.95" customHeight="1" x14ac:dyDescent="0.2">
      <c r="C971" s="207"/>
      <c r="D971" s="207"/>
    </row>
    <row r="972" spans="3:4" ht="12.95" customHeight="1" x14ac:dyDescent="0.2">
      <c r="C972" s="207"/>
      <c r="D972" s="207"/>
    </row>
    <row r="973" spans="3:4" ht="12.95" customHeight="1" x14ac:dyDescent="0.2">
      <c r="C973" s="207"/>
      <c r="D973" s="207"/>
    </row>
    <row r="974" spans="3:4" ht="12.95" customHeight="1" x14ac:dyDescent="0.2">
      <c r="C974" s="207"/>
      <c r="D974" s="207"/>
    </row>
    <row r="975" spans="3:4" ht="12.95" customHeight="1" x14ac:dyDescent="0.2">
      <c r="C975" s="207"/>
      <c r="D975" s="207"/>
    </row>
    <row r="976" spans="3:4" ht="12.95" customHeight="1" x14ac:dyDescent="0.2">
      <c r="C976" s="207"/>
      <c r="D976" s="207"/>
    </row>
    <row r="977" spans="3:4" ht="12.95" customHeight="1" x14ac:dyDescent="0.2">
      <c r="C977" s="207"/>
      <c r="D977" s="207"/>
    </row>
    <row r="978" spans="3:4" ht="12.95" customHeight="1" x14ac:dyDescent="0.2">
      <c r="C978" s="207"/>
      <c r="D978" s="207"/>
    </row>
    <row r="979" spans="3:4" ht="12.95" customHeight="1" x14ac:dyDescent="0.2">
      <c r="C979" s="207"/>
      <c r="D979" s="207"/>
    </row>
    <row r="980" spans="3:4" ht="12.95" customHeight="1" x14ac:dyDescent="0.2">
      <c r="C980" s="207"/>
      <c r="D980" s="207"/>
    </row>
    <row r="981" spans="3:4" ht="12.95" customHeight="1" x14ac:dyDescent="0.2">
      <c r="C981" s="207"/>
      <c r="D981" s="207"/>
    </row>
    <row r="982" spans="3:4" ht="12.95" customHeight="1" x14ac:dyDescent="0.2">
      <c r="C982" s="207"/>
      <c r="D982" s="207"/>
    </row>
    <row r="983" spans="3:4" ht="12.95" customHeight="1" x14ac:dyDescent="0.2">
      <c r="C983" s="207"/>
      <c r="D983" s="207"/>
    </row>
    <row r="984" spans="3:4" ht="12.95" customHeight="1" x14ac:dyDescent="0.2">
      <c r="C984" s="207"/>
      <c r="D984" s="207"/>
    </row>
    <row r="985" spans="3:4" ht="12.95" customHeight="1" x14ac:dyDescent="0.2">
      <c r="C985" s="207"/>
      <c r="D985" s="207"/>
    </row>
    <row r="986" spans="3:4" ht="12.95" customHeight="1" x14ac:dyDescent="0.2">
      <c r="C986" s="207"/>
      <c r="D986" s="207"/>
    </row>
    <row r="987" spans="3:4" ht="12.95" customHeight="1" x14ac:dyDescent="0.2">
      <c r="C987" s="207"/>
      <c r="D987" s="207"/>
    </row>
    <row r="988" spans="3:4" ht="12.95" customHeight="1" x14ac:dyDescent="0.2">
      <c r="C988" s="207"/>
      <c r="D988" s="207"/>
    </row>
    <row r="989" spans="3:4" ht="12.95" customHeight="1" x14ac:dyDescent="0.2">
      <c r="C989" s="207"/>
      <c r="D989" s="207"/>
    </row>
    <row r="990" spans="3:4" ht="12.95" customHeight="1" x14ac:dyDescent="0.2">
      <c r="C990" s="207"/>
      <c r="D990" s="207"/>
    </row>
    <row r="991" spans="3:4" ht="12.95" customHeight="1" x14ac:dyDescent="0.2">
      <c r="C991" s="207"/>
      <c r="D991" s="207"/>
    </row>
    <row r="992" spans="3:4" ht="12.95" customHeight="1" x14ac:dyDescent="0.2">
      <c r="C992" s="207"/>
      <c r="D992" s="207"/>
    </row>
    <row r="993" spans="3:4" ht="12.95" customHeight="1" x14ac:dyDescent="0.2">
      <c r="C993" s="207"/>
      <c r="D993" s="207"/>
    </row>
    <row r="994" spans="3:4" ht="12.95" customHeight="1" x14ac:dyDescent="0.2">
      <c r="C994" s="207"/>
      <c r="D994" s="207"/>
    </row>
    <row r="995" spans="3:4" ht="12.95" customHeight="1" x14ac:dyDescent="0.2">
      <c r="C995" s="207"/>
      <c r="D995" s="207"/>
    </row>
    <row r="996" spans="3:4" ht="12.95" customHeight="1" x14ac:dyDescent="0.2">
      <c r="C996" s="207"/>
      <c r="D996" s="207"/>
    </row>
    <row r="997" spans="3:4" ht="12.95" customHeight="1" x14ac:dyDescent="0.2">
      <c r="C997" s="207"/>
      <c r="D997" s="207"/>
    </row>
    <row r="998" spans="3:4" ht="12.95" customHeight="1" x14ac:dyDescent="0.2">
      <c r="C998" s="207"/>
      <c r="D998" s="207"/>
    </row>
    <row r="999" spans="3:4" ht="12.95" customHeight="1" x14ac:dyDescent="0.2">
      <c r="C999" s="207"/>
      <c r="D999" s="207"/>
    </row>
    <row r="1000" spans="3:4" ht="12.95" customHeight="1" x14ac:dyDescent="0.2">
      <c r="C1000" s="207"/>
      <c r="D1000" s="207"/>
    </row>
    <row r="1001" spans="3:4" ht="12.95" customHeight="1" x14ac:dyDescent="0.2">
      <c r="C1001" s="207"/>
      <c r="D1001" s="207"/>
    </row>
    <row r="1002" spans="3:4" ht="12.95" customHeight="1" x14ac:dyDescent="0.2">
      <c r="C1002" s="207"/>
      <c r="D1002" s="207"/>
    </row>
    <row r="1003" spans="3:4" ht="12.95" customHeight="1" x14ac:dyDescent="0.2">
      <c r="C1003" s="207"/>
      <c r="D1003" s="207"/>
    </row>
    <row r="1004" spans="3:4" ht="12.95" customHeight="1" x14ac:dyDescent="0.2">
      <c r="C1004" s="207"/>
      <c r="D1004" s="207"/>
    </row>
    <row r="1005" spans="3:4" ht="12.95" customHeight="1" x14ac:dyDescent="0.2">
      <c r="C1005" s="207"/>
      <c r="D1005" s="207"/>
    </row>
    <row r="1006" spans="3:4" ht="12.95" customHeight="1" x14ac:dyDescent="0.2">
      <c r="C1006" s="207"/>
      <c r="D1006" s="207"/>
    </row>
    <row r="1007" spans="3:4" ht="12.95" customHeight="1" x14ac:dyDescent="0.2">
      <c r="C1007" s="207"/>
      <c r="D1007" s="207"/>
    </row>
    <row r="1008" spans="3:4" ht="12.95" customHeight="1" x14ac:dyDescent="0.2">
      <c r="C1008" s="207"/>
      <c r="D1008" s="207"/>
    </row>
    <row r="1009" spans="3:4" ht="12.95" customHeight="1" x14ac:dyDescent="0.2">
      <c r="C1009" s="207"/>
      <c r="D1009" s="207"/>
    </row>
    <row r="1010" spans="3:4" ht="12.95" customHeight="1" x14ac:dyDescent="0.2">
      <c r="C1010" s="207"/>
      <c r="D1010" s="207"/>
    </row>
    <row r="1011" spans="3:4" ht="12.95" customHeight="1" x14ac:dyDescent="0.2">
      <c r="C1011" s="207"/>
      <c r="D1011" s="207"/>
    </row>
    <row r="1012" spans="3:4" ht="12.95" customHeight="1" x14ac:dyDescent="0.2">
      <c r="C1012" s="207"/>
      <c r="D1012" s="207"/>
    </row>
    <row r="1013" spans="3:4" ht="12.95" customHeight="1" x14ac:dyDescent="0.2">
      <c r="C1013" s="207"/>
      <c r="D1013" s="207"/>
    </row>
    <row r="1014" spans="3:4" ht="12.95" customHeight="1" x14ac:dyDescent="0.2">
      <c r="C1014" s="207"/>
      <c r="D1014" s="207"/>
    </row>
    <row r="1015" spans="3:4" ht="12.95" customHeight="1" x14ac:dyDescent="0.2">
      <c r="C1015" s="207"/>
      <c r="D1015" s="207"/>
    </row>
    <row r="1016" spans="3:4" ht="12.95" customHeight="1" x14ac:dyDescent="0.2">
      <c r="C1016" s="207"/>
      <c r="D1016" s="207"/>
    </row>
    <row r="1017" spans="3:4" ht="12.95" customHeight="1" x14ac:dyDescent="0.2">
      <c r="C1017" s="207"/>
      <c r="D1017" s="207"/>
    </row>
    <row r="1018" spans="3:4" ht="12.95" customHeight="1" x14ac:dyDescent="0.2">
      <c r="C1018" s="207"/>
      <c r="D1018" s="207"/>
    </row>
    <row r="1019" spans="3:4" ht="12.95" customHeight="1" x14ac:dyDescent="0.2">
      <c r="C1019" s="207"/>
      <c r="D1019" s="207"/>
    </row>
    <row r="1020" spans="3:4" ht="12.95" customHeight="1" x14ac:dyDescent="0.2">
      <c r="C1020" s="207"/>
      <c r="D1020" s="207"/>
    </row>
    <row r="1021" spans="3:4" ht="12.95" customHeight="1" x14ac:dyDescent="0.2">
      <c r="C1021" s="207"/>
      <c r="D1021" s="207"/>
    </row>
    <row r="1022" spans="3:4" ht="12.95" customHeight="1" x14ac:dyDescent="0.2">
      <c r="C1022" s="207"/>
      <c r="D1022" s="207"/>
    </row>
    <row r="1023" spans="3:4" ht="12.95" customHeight="1" x14ac:dyDescent="0.2">
      <c r="C1023" s="207"/>
      <c r="D1023" s="207"/>
    </row>
    <row r="1024" spans="3:4" ht="12.95" customHeight="1" x14ac:dyDescent="0.2">
      <c r="C1024" s="207"/>
      <c r="D1024" s="207"/>
    </row>
    <row r="1025" spans="3:4" ht="12.95" customHeight="1" x14ac:dyDescent="0.2">
      <c r="C1025" s="207"/>
      <c r="D1025" s="207"/>
    </row>
    <row r="1026" spans="3:4" ht="12.95" customHeight="1" x14ac:dyDescent="0.2">
      <c r="C1026" s="207"/>
      <c r="D1026" s="207"/>
    </row>
    <row r="1027" spans="3:4" ht="12.95" customHeight="1" x14ac:dyDescent="0.2">
      <c r="C1027" s="207"/>
      <c r="D1027" s="207"/>
    </row>
    <row r="1028" spans="3:4" ht="12.95" customHeight="1" x14ac:dyDescent="0.2">
      <c r="C1028" s="207"/>
      <c r="D1028" s="207"/>
    </row>
    <row r="1029" spans="3:4" ht="12.95" customHeight="1" x14ac:dyDescent="0.2">
      <c r="C1029" s="207"/>
      <c r="D1029" s="207"/>
    </row>
    <row r="1030" spans="3:4" ht="12.95" customHeight="1" x14ac:dyDescent="0.2">
      <c r="C1030" s="207"/>
      <c r="D1030" s="207"/>
    </row>
    <row r="1031" spans="3:4" ht="12.95" customHeight="1" x14ac:dyDescent="0.2">
      <c r="C1031" s="207"/>
      <c r="D1031" s="207"/>
    </row>
    <row r="1032" spans="3:4" ht="12.95" customHeight="1" x14ac:dyDescent="0.2">
      <c r="C1032" s="207"/>
      <c r="D1032" s="207"/>
    </row>
    <row r="1033" spans="3:4" ht="12.95" customHeight="1" x14ac:dyDescent="0.2">
      <c r="C1033" s="207"/>
      <c r="D1033" s="207"/>
    </row>
    <row r="1034" spans="3:4" ht="12.95" customHeight="1" x14ac:dyDescent="0.2">
      <c r="C1034" s="207"/>
      <c r="D1034" s="207"/>
    </row>
    <row r="1035" spans="3:4" ht="12.95" customHeight="1" x14ac:dyDescent="0.2">
      <c r="C1035" s="207"/>
      <c r="D1035" s="207"/>
    </row>
    <row r="1036" spans="3:4" ht="12.95" customHeight="1" x14ac:dyDescent="0.2">
      <c r="C1036" s="207"/>
      <c r="D1036" s="207"/>
    </row>
    <row r="1037" spans="3:4" ht="12.95" customHeight="1" x14ac:dyDescent="0.2">
      <c r="C1037" s="207"/>
      <c r="D1037" s="207"/>
    </row>
    <row r="1038" spans="3:4" ht="12.95" customHeight="1" x14ac:dyDescent="0.2">
      <c r="C1038" s="207"/>
      <c r="D1038" s="207"/>
    </row>
    <row r="1039" spans="3:4" ht="12.95" customHeight="1" x14ac:dyDescent="0.2">
      <c r="C1039" s="207"/>
      <c r="D1039" s="207"/>
    </row>
    <row r="1040" spans="3:4" ht="12.95" customHeight="1" x14ac:dyDescent="0.2">
      <c r="C1040" s="207"/>
      <c r="D1040" s="207"/>
    </row>
    <row r="1041" spans="3:4" ht="12.95" customHeight="1" x14ac:dyDescent="0.2">
      <c r="C1041" s="207"/>
      <c r="D1041" s="207"/>
    </row>
    <row r="1042" spans="3:4" ht="12.95" customHeight="1" x14ac:dyDescent="0.2">
      <c r="C1042" s="207"/>
      <c r="D1042" s="207"/>
    </row>
    <row r="1043" spans="3:4" ht="12.95" customHeight="1" x14ac:dyDescent="0.2">
      <c r="C1043" s="207"/>
      <c r="D1043" s="207"/>
    </row>
    <row r="1044" spans="3:4" ht="12.95" customHeight="1" x14ac:dyDescent="0.2">
      <c r="C1044" s="207"/>
      <c r="D1044" s="207"/>
    </row>
    <row r="1045" spans="3:4" ht="12.95" customHeight="1" x14ac:dyDescent="0.2">
      <c r="C1045" s="207"/>
      <c r="D1045" s="207"/>
    </row>
    <row r="1046" spans="3:4" ht="12.95" customHeight="1" x14ac:dyDescent="0.2">
      <c r="C1046" s="207"/>
      <c r="D1046" s="207"/>
    </row>
    <row r="1047" spans="3:4" ht="12.95" customHeight="1" x14ac:dyDescent="0.2">
      <c r="C1047" s="207"/>
      <c r="D1047" s="207"/>
    </row>
    <row r="1048" spans="3:4" ht="12.95" customHeight="1" x14ac:dyDescent="0.2">
      <c r="C1048" s="207"/>
      <c r="D1048" s="207"/>
    </row>
    <row r="1049" spans="3:4" ht="12.95" customHeight="1" x14ac:dyDescent="0.2">
      <c r="C1049" s="207"/>
      <c r="D1049" s="207"/>
    </row>
    <row r="1050" spans="3:4" ht="12.95" customHeight="1" x14ac:dyDescent="0.2">
      <c r="C1050" s="207"/>
      <c r="D1050" s="207"/>
    </row>
    <row r="1051" spans="3:4" ht="12.95" customHeight="1" x14ac:dyDescent="0.2">
      <c r="C1051" s="207"/>
      <c r="D1051" s="207"/>
    </row>
    <row r="1052" spans="3:4" ht="12.95" customHeight="1" x14ac:dyDescent="0.2">
      <c r="C1052" s="207"/>
      <c r="D1052" s="207"/>
    </row>
    <row r="1053" spans="3:4" ht="12.95" customHeight="1" x14ac:dyDescent="0.2">
      <c r="C1053" s="207"/>
      <c r="D1053" s="207"/>
    </row>
    <row r="1054" spans="3:4" ht="12.95" customHeight="1" x14ac:dyDescent="0.2">
      <c r="C1054" s="207"/>
      <c r="D1054" s="207"/>
    </row>
    <row r="1055" spans="3:4" ht="12.95" customHeight="1" x14ac:dyDescent="0.2">
      <c r="C1055" s="207"/>
      <c r="D1055" s="207"/>
    </row>
    <row r="1056" spans="3:4" ht="12.95" customHeight="1" x14ac:dyDescent="0.2">
      <c r="C1056" s="207"/>
      <c r="D1056" s="207"/>
    </row>
    <row r="1057" spans="3:4" ht="12.95" customHeight="1" x14ac:dyDescent="0.2">
      <c r="C1057" s="207"/>
      <c r="D1057" s="207"/>
    </row>
    <row r="1058" spans="3:4" ht="12.95" customHeight="1" x14ac:dyDescent="0.2">
      <c r="C1058" s="207"/>
      <c r="D1058" s="207"/>
    </row>
    <row r="1059" spans="3:4" ht="12.95" customHeight="1" x14ac:dyDescent="0.2">
      <c r="C1059" s="207"/>
      <c r="D1059" s="207"/>
    </row>
    <row r="1060" spans="3:4" ht="12.95" customHeight="1" x14ac:dyDescent="0.2">
      <c r="C1060" s="207"/>
      <c r="D1060" s="207"/>
    </row>
    <row r="1061" spans="3:4" ht="12.95" customHeight="1" x14ac:dyDescent="0.2">
      <c r="C1061" s="207"/>
      <c r="D1061" s="207"/>
    </row>
    <row r="1062" spans="3:4" ht="12.95" customHeight="1" x14ac:dyDescent="0.2">
      <c r="C1062" s="207"/>
      <c r="D1062" s="207"/>
    </row>
    <row r="1063" spans="3:4" ht="12.95" customHeight="1" x14ac:dyDescent="0.2">
      <c r="C1063" s="207"/>
      <c r="D1063" s="207"/>
    </row>
    <row r="1064" spans="3:4" ht="12.95" customHeight="1" x14ac:dyDescent="0.2">
      <c r="C1064" s="207"/>
      <c r="D1064" s="207"/>
    </row>
    <row r="1065" spans="3:4" ht="12.95" customHeight="1" x14ac:dyDescent="0.2">
      <c r="C1065" s="207"/>
      <c r="D1065" s="207"/>
    </row>
    <row r="1066" spans="3:4" ht="12.95" customHeight="1" x14ac:dyDescent="0.2">
      <c r="C1066" s="207"/>
      <c r="D1066" s="207"/>
    </row>
    <row r="1067" spans="3:4" ht="12.95" customHeight="1" x14ac:dyDescent="0.2">
      <c r="C1067" s="207"/>
      <c r="D1067" s="207"/>
    </row>
    <row r="1068" spans="3:4" ht="12.95" customHeight="1" x14ac:dyDescent="0.2">
      <c r="C1068" s="207"/>
      <c r="D1068" s="207"/>
    </row>
    <row r="1069" spans="3:4" ht="12.95" customHeight="1" x14ac:dyDescent="0.2">
      <c r="C1069" s="207"/>
      <c r="D1069" s="207"/>
    </row>
    <row r="1070" spans="3:4" ht="12.95" customHeight="1" x14ac:dyDescent="0.2">
      <c r="C1070" s="207"/>
      <c r="D1070" s="207"/>
    </row>
    <row r="1071" spans="3:4" ht="12.95" customHeight="1" x14ac:dyDescent="0.2">
      <c r="C1071" s="207"/>
      <c r="D1071" s="207"/>
    </row>
    <row r="1072" spans="3:4" ht="12.95" customHeight="1" x14ac:dyDescent="0.2">
      <c r="C1072" s="207"/>
      <c r="D1072" s="207"/>
    </row>
    <row r="1073" spans="3:4" ht="12.95" customHeight="1" x14ac:dyDescent="0.2">
      <c r="C1073" s="207"/>
      <c r="D1073" s="207"/>
    </row>
    <row r="1074" spans="3:4" ht="12.95" customHeight="1" x14ac:dyDescent="0.2">
      <c r="C1074" s="207"/>
      <c r="D1074" s="207"/>
    </row>
    <row r="1075" spans="3:4" ht="12.95" customHeight="1" x14ac:dyDescent="0.2">
      <c r="C1075" s="207"/>
      <c r="D1075" s="207"/>
    </row>
    <row r="1076" spans="3:4" ht="12.95" customHeight="1" x14ac:dyDescent="0.2">
      <c r="C1076" s="207"/>
      <c r="D1076" s="207"/>
    </row>
    <row r="1077" spans="3:4" ht="12.95" customHeight="1" x14ac:dyDescent="0.2">
      <c r="C1077" s="207"/>
      <c r="D1077" s="207"/>
    </row>
    <row r="1078" spans="3:4" ht="12.95" customHeight="1" x14ac:dyDescent="0.2">
      <c r="C1078" s="207"/>
      <c r="D1078" s="207"/>
    </row>
    <row r="1079" spans="3:4" ht="12.95" customHeight="1" x14ac:dyDescent="0.2">
      <c r="C1079" s="207"/>
      <c r="D1079" s="207"/>
    </row>
    <row r="1080" spans="3:4" ht="12.95" customHeight="1" x14ac:dyDescent="0.2">
      <c r="C1080" s="207"/>
      <c r="D1080" s="207"/>
    </row>
    <row r="1081" spans="3:4" ht="12.95" customHeight="1" x14ac:dyDescent="0.2">
      <c r="C1081" s="207"/>
      <c r="D1081" s="207"/>
    </row>
    <row r="1082" spans="3:4" ht="12.95" customHeight="1" x14ac:dyDescent="0.2">
      <c r="C1082" s="207"/>
      <c r="D1082" s="207"/>
    </row>
    <row r="1083" spans="3:4" ht="12.95" customHeight="1" x14ac:dyDescent="0.2">
      <c r="C1083" s="207"/>
      <c r="D1083" s="207"/>
    </row>
    <row r="1084" spans="3:4" ht="12.95" customHeight="1" x14ac:dyDescent="0.2">
      <c r="C1084" s="207"/>
      <c r="D1084" s="207"/>
    </row>
    <row r="1085" spans="3:4" ht="12.95" customHeight="1" x14ac:dyDescent="0.2">
      <c r="C1085" s="207"/>
      <c r="D1085" s="207"/>
    </row>
    <row r="1086" spans="3:4" ht="12.95" customHeight="1" x14ac:dyDescent="0.2">
      <c r="C1086" s="207"/>
      <c r="D1086" s="207"/>
    </row>
    <row r="1087" spans="3:4" ht="12.95" customHeight="1" x14ac:dyDescent="0.2">
      <c r="C1087" s="207"/>
      <c r="D1087" s="207"/>
    </row>
    <row r="1088" spans="3:4" ht="12.95" customHeight="1" x14ac:dyDescent="0.2">
      <c r="C1088" s="207"/>
      <c r="D1088" s="207"/>
    </row>
    <row r="1089" spans="3:4" ht="12.95" customHeight="1" x14ac:dyDescent="0.2">
      <c r="C1089" s="207"/>
      <c r="D1089" s="207"/>
    </row>
    <row r="1090" spans="3:4" ht="12.95" customHeight="1" x14ac:dyDescent="0.2">
      <c r="C1090" s="207"/>
      <c r="D1090" s="207"/>
    </row>
    <row r="1091" spans="3:4" ht="12.95" customHeight="1" x14ac:dyDescent="0.2">
      <c r="C1091" s="207"/>
      <c r="D1091" s="207"/>
    </row>
    <row r="1092" spans="3:4" ht="12.95" customHeight="1" x14ac:dyDescent="0.2">
      <c r="C1092" s="207"/>
      <c r="D1092" s="207"/>
    </row>
    <row r="1093" spans="3:4" ht="12.95" customHeight="1" x14ac:dyDescent="0.2">
      <c r="C1093" s="207"/>
      <c r="D1093" s="207"/>
    </row>
    <row r="1094" spans="3:4" ht="12.95" customHeight="1" x14ac:dyDescent="0.2">
      <c r="C1094" s="207"/>
      <c r="D1094" s="207"/>
    </row>
    <row r="1095" spans="3:4" ht="12.95" customHeight="1" x14ac:dyDescent="0.2">
      <c r="C1095" s="207"/>
      <c r="D1095" s="207"/>
    </row>
    <row r="1096" spans="3:4" ht="12.95" customHeight="1" x14ac:dyDescent="0.2">
      <c r="C1096" s="207"/>
      <c r="D1096" s="207"/>
    </row>
    <row r="1097" spans="3:4" ht="12.95" customHeight="1" x14ac:dyDescent="0.2">
      <c r="C1097" s="207"/>
      <c r="D1097" s="207"/>
    </row>
    <row r="1098" spans="3:4" ht="12.95" customHeight="1" x14ac:dyDescent="0.2">
      <c r="C1098" s="207"/>
      <c r="D1098" s="207"/>
    </row>
    <row r="1099" spans="3:4" ht="12.95" customHeight="1" x14ac:dyDescent="0.2">
      <c r="C1099" s="207"/>
      <c r="D1099" s="207"/>
    </row>
    <row r="1100" spans="3:4" ht="12.95" customHeight="1" x14ac:dyDescent="0.2">
      <c r="C1100" s="207"/>
      <c r="D1100" s="207"/>
    </row>
    <row r="1101" spans="3:4" ht="12.95" customHeight="1" x14ac:dyDescent="0.2">
      <c r="C1101" s="207"/>
      <c r="D1101" s="207"/>
    </row>
    <row r="1102" spans="3:4" ht="12.95" customHeight="1" x14ac:dyDescent="0.2">
      <c r="C1102" s="207"/>
      <c r="D1102" s="207"/>
    </row>
    <row r="1103" spans="3:4" ht="12.95" customHeight="1" x14ac:dyDescent="0.2">
      <c r="C1103" s="207"/>
      <c r="D1103" s="207"/>
    </row>
    <row r="1104" spans="3:4" ht="12.95" customHeight="1" x14ac:dyDescent="0.2">
      <c r="C1104" s="207"/>
      <c r="D1104" s="207"/>
    </row>
    <row r="1105" spans="3:4" ht="12.95" customHeight="1" x14ac:dyDescent="0.2">
      <c r="C1105" s="207"/>
      <c r="D1105" s="207"/>
    </row>
    <row r="1106" spans="3:4" ht="12.95" customHeight="1" x14ac:dyDescent="0.2">
      <c r="C1106" s="207"/>
      <c r="D1106" s="207"/>
    </row>
    <row r="1107" spans="3:4" ht="12.95" customHeight="1" x14ac:dyDescent="0.2">
      <c r="C1107" s="207"/>
      <c r="D1107" s="207"/>
    </row>
    <row r="1108" spans="3:4" ht="12.95" customHeight="1" x14ac:dyDescent="0.2">
      <c r="C1108" s="207"/>
      <c r="D1108" s="207"/>
    </row>
    <row r="1109" spans="3:4" ht="12.95" customHeight="1" x14ac:dyDescent="0.2">
      <c r="C1109" s="207"/>
      <c r="D1109" s="207"/>
    </row>
    <row r="1110" spans="3:4" ht="12.95" customHeight="1" x14ac:dyDescent="0.2">
      <c r="C1110" s="207"/>
      <c r="D1110" s="207"/>
    </row>
    <row r="1111" spans="3:4" ht="12.95" customHeight="1" x14ac:dyDescent="0.2">
      <c r="C1111" s="207"/>
      <c r="D1111" s="207"/>
    </row>
    <row r="1112" spans="3:4" ht="12.95" customHeight="1" x14ac:dyDescent="0.2">
      <c r="C1112" s="207"/>
      <c r="D1112" s="207"/>
    </row>
    <row r="1113" spans="3:4" ht="12.95" customHeight="1" x14ac:dyDescent="0.2">
      <c r="C1113" s="207"/>
      <c r="D1113" s="207"/>
    </row>
    <row r="1114" spans="3:4" ht="12.95" customHeight="1" x14ac:dyDescent="0.2">
      <c r="C1114" s="207"/>
      <c r="D1114" s="207"/>
    </row>
    <row r="1115" spans="3:4" ht="12.95" customHeight="1" x14ac:dyDescent="0.2">
      <c r="C1115" s="207"/>
      <c r="D1115" s="207"/>
    </row>
    <row r="1116" spans="3:4" ht="12.95" customHeight="1" x14ac:dyDescent="0.2">
      <c r="C1116" s="207"/>
      <c r="D1116" s="207"/>
    </row>
    <row r="1117" spans="3:4" ht="12.95" customHeight="1" x14ac:dyDescent="0.2">
      <c r="C1117" s="207"/>
      <c r="D1117" s="207"/>
    </row>
    <row r="1118" spans="3:4" ht="12.95" customHeight="1" x14ac:dyDescent="0.2">
      <c r="C1118" s="207"/>
      <c r="D1118" s="207"/>
    </row>
    <row r="1119" spans="3:4" ht="12.95" customHeight="1" x14ac:dyDescent="0.2">
      <c r="C1119" s="207"/>
      <c r="D1119" s="207"/>
    </row>
    <row r="1120" spans="3:4" ht="12.95" customHeight="1" x14ac:dyDescent="0.2">
      <c r="C1120" s="207"/>
      <c r="D1120" s="207"/>
    </row>
    <row r="1121" spans="3:4" ht="12.95" customHeight="1" x14ac:dyDescent="0.2">
      <c r="C1121" s="207"/>
      <c r="D1121" s="207"/>
    </row>
    <row r="1122" spans="3:4" ht="12.95" customHeight="1" x14ac:dyDescent="0.2">
      <c r="C1122" s="207"/>
      <c r="D1122" s="207"/>
    </row>
    <row r="1123" spans="3:4" ht="12.95" customHeight="1" x14ac:dyDescent="0.2">
      <c r="C1123" s="207"/>
      <c r="D1123" s="207"/>
    </row>
    <row r="1124" spans="3:4" ht="12.95" customHeight="1" x14ac:dyDescent="0.2">
      <c r="C1124" s="207"/>
      <c r="D1124" s="207"/>
    </row>
    <row r="1125" spans="3:4" ht="12.95" customHeight="1" x14ac:dyDescent="0.2">
      <c r="C1125" s="207"/>
      <c r="D1125" s="207"/>
    </row>
    <row r="1126" spans="3:4" ht="12.95" customHeight="1" x14ac:dyDescent="0.2">
      <c r="C1126" s="207"/>
      <c r="D1126" s="207"/>
    </row>
    <row r="1127" spans="3:4" ht="12.95" customHeight="1" x14ac:dyDescent="0.2">
      <c r="C1127" s="207"/>
      <c r="D1127" s="207"/>
    </row>
    <row r="1128" spans="3:4" ht="12.95" customHeight="1" x14ac:dyDescent="0.2">
      <c r="C1128" s="207"/>
      <c r="D1128" s="207"/>
    </row>
    <row r="1129" spans="3:4" ht="12.95" customHeight="1" x14ac:dyDescent="0.2">
      <c r="C1129" s="207"/>
      <c r="D1129" s="207"/>
    </row>
    <row r="1130" spans="3:4" ht="12.95" customHeight="1" x14ac:dyDescent="0.2">
      <c r="C1130" s="207"/>
      <c r="D1130" s="207"/>
    </row>
    <row r="1131" spans="3:4" ht="12.95" customHeight="1" x14ac:dyDescent="0.2">
      <c r="C1131" s="207"/>
      <c r="D1131" s="207"/>
    </row>
    <row r="1132" spans="3:4" ht="12.95" customHeight="1" x14ac:dyDescent="0.2">
      <c r="C1132" s="207"/>
      <c r="D1132" s="207"/>
    </row>
    <row r="1133" spans="3:4" ht="12.95" customHeight="1" x14ac:dyDescent="0.2">
      <c r="C1133" s="207"/>
      <c r="D1133" s="207"/>
    </row>
    <row r="1134" spans="3:4" ht="12.95" customHeight="1" x14ac:dyDescent="0.2">
      <c r="C1134" s="207"/>
      <c r="D1134" s="207"/>
    </row>
    <row r="1135" spans="3:4" ht="12.95" customHeight="1" x14ac:dyDescent="0.2">
      <c r="C1135" s="207"/>
      <c r="D1135" s="207"/>
    </row>
    <row r="1136" spans="3:4" ht="12.95" customHeight="1" x14ac:dyDescent="0.2">
      <c r="C1136" s="207"/>
      <c r="D1136" s="207"/>
    </row>
    <row r="1137" spans="3:4" ht="12.95" customHeight="1" x14ac:dyDescent="0.2">
      <c r="C1137" s="207"/>
      <c r="D1137" s="207"/>
    </row>
    <row r="1138" spans="3:4" ht="12.95" customHeight="1" x14ac:dyDescent="0.2">
      <c r="C1138" s="207"/>
      <c r="D1138" s="207"/>
    </row>
    <row r="1139" spans="3:4" ht="12.95" customHeight="1" x14ac:dyDescent="0.2">
      <c r="C1139" s="207"/>
      <c r="D1139" s="207"/>
    </row>
    <row r="1140" spans="3:4" ht="12.95" customHeight="1" x14ac:dyDescent="0.2">
      <c r="C1140" s="207"/>
      <c r="D1140" s="207"/>
    </row>
    <row r="1141" spans="3:4" ht="12.95" customHeight="1" x14ac:dyDescent="0.2">
      <c r="C1141" s="207"/>
      <c r="D1141" s="207"/>
    </row>
    <row r="1142" spans="3:4" ht="12.95" customHeight="1" x14ac:dyDescent="0.2">
      <c r="C1142" s="207"/>
      <c r="D1142" s="207"/>
    </row>
    <row r="1143" spans="3:4" ht="12.95" customHeight="1" x14ac:dyDescent="0.2">
      <c r="C1143" s="207"/>
      <c r="D1143" s="207"/>
    </row>
    <row r="1144" spans="3:4" ht="12.95" customHeight="1" x14ac:dyDescent="0.2">
      <c r="C1144" s="207"/>
      <c r="D1144" s="207"/>
    </row>
    <row r="1145" spans="3:4" ht="12.95" customHeight="1" x14ac:dyDescent="0.2">
      <c r="C1145" s="207"/>
      <c r="D1145" s="207"/>
    </row>
    <row r="1146" spans="3:4" ht="12.95" customHeight="1" x14ac:dyDescent="0.2">
      <c r="C1146" s="207"/>
      <c r="D1146" s="207"/>
    </row>
    <row r="1147" spans="3:4" ht="12.95" customHeight="1" x14ac:dyDescent="0.2">
      <c r="C1147" s="207"/>
      <c r="D1147" s="207"/>
    </row>
    <row r="1148" spans="3:4" ht="12.95" customHeight="1" x14ac:dyDescent="0.2">
      <c r="C1148" s="207"/>
      <c r="D1148" s="207"/>
    </row>
    <row r="1149" spans="3:4" ht="12.95" customHeight="1" x14ac:dyDescent="0.2">
      <c r="C1149" s="207"/>
      <c r="D1149" s="207"/>
    </row>
    <row r="1150" spans="3:4" ht="12.95" customHeight="1" x14ac:dyDescent="0.2">
      <c r="C1150" s="207"/>
      <c r="D1150" s="207"/>
    </row>
    <row r="1151" spans="3:4" ht="12.95" customHeight="1" x14ac:dyDescent="0.2">
      <c r="C1151" s="207"/>
      <c r="D1151" s="207"/>
    </row>
    <row r="1152" spans="3:4" ht="12.95" customHeight="1" x14ac:dyDescent="0.2">
      <c r="C1152" s="207"/>
      <c r="D1152" s="207"/>
    </row>
    <row r="1153" spans="3:4" ht="12.95" customHeight="1" x14ac:dyDescent="0.2">
      <c r="C1153" s="207"/>
      <c r="D1153" s="207"/>
    </row>
    <row r="1154" spans="3:4" ht="12.95" customHeight="1" x14ac:dyDescent="0.2">
      <c r="C1154" s="207"/>
      <c r="D1154" s="207"/>
    </row>
    <row r="1155" spans="3:4" ht="12.95" customHeight="1" x14ac:dyDescent="0.2">
      <c r="C1155" s="207"/>
      <c r="D1155" s="207"/>
    </row>
    <row r="1156" spans="3:4" ht="12.95" customHeight="1" x14ac:dyDescent="0.2">
      <c r="C1156" s="207"/>
      <c r="D1156" s="207"/>
    </row>
    <row r="1157" spans="3:4" ht="12.95" customHeight="1" x14ac:dyDescent="0.2">
      <c r="C1157" s="207"/>
      <c r="D1157" s="207"/>
    </row>
    <row r="1158" spans="3:4" ht="12.95" customHeight="1" x14ac:dyDescent="0.2">
      <c r="C1158" s="207"/>
      <c r="D1158" s="207"/>
    </row>
    <row r="1159" spans="3:4" ht="12.95" customHeight="1" x14ac:dyDescent="0.2">
      <c r="C1159" s="207"/>
      <c r="D1159" s="207"/>
    </row>
    <row r="1160" spans="3:4" ht="12.95" customHeight="1" x14ac:dyDescent="0.2">
      <c r="C1160" s="207"/>
      <c r="D1160" s="207"/>
    </row>
    <row r="1161" spans="3:4" ht="12.95" customHeight="1" x14ac:dyDescent="0.2">
      <c r="C1161" s="207"/>
      <c r="D1161" s="207"/>
    </row>
    <row r="1162" spans="3:4" ht="12.95" customHeight="1" x14ac:dyDescent="0.2">
      <c r="C1162" s="207"/>
      <c r="D1162" s="207"/>
    </row>
    <row r="1163" spans="3:4" ht="12.95" customHeight="1" x14ac:dyDescent="0.2">
      <c r="C1163" s="207"/>
      <c r="D1163" s="207"/>
    </row>
    <row r="1164" spans="3:4" ht="12.95" customHeight="1" x14ac:dyDescent="0.2">
      <c r="C1164" s="207"/>
      <c r="D1164" s="207"/>
    </row>
    <row r="1165" spans="3:4" ht="12.95" customHeight="1" x14ac:dyDescent="0.2">
      <c r="C1165" s="207"/>
      <c r="D1165" s="207"/>
    </row>
    <row r="1166" spans="3:4" ht="12.95" customHeight="1" x14ac:dyDescent="0.2">
      <c r="C1166" s="207"/>
      <c r="D1166" s="207"/>
    </row>
    <row r="1167" spans="3:4" ht="12.95" customHeight="1" x14ac:dyDescent="0.2">
      <c r="C1167" s="207"/>
      <c r="D1167" s="207"/>
    </row>
    <row r="1168" spans="3:4" ht="12.95" customHeight="1" x14ac:dyDescent="0.2">
      <c r="C1168" s="207"/>
      <c r="D1168" s="207"/>
    </row>
    <row r="1169" spans="3:4" ht="12.95" customHeight="1" x14ac:dyDescent="0.2">
      <c r="C1169" s="207"/>
      <c r="D1169" s="207"/>
    </row>
    <row r="1170" spans="3:4" ht="12.95" customHeight="1" x14ac:dyDescent="0.2">
      <c r="C1170" s="207"/>
      <c r="D1170" s="207"/>
    </row>
    <row r="1171" spans="3:4" ht="12.95" customHeight="1" x14ac:dyDescent="0.2">
      <c r="C1171" s="207"/>
      <c r="D1171" s="207"/>
    </row>
    <row r="1172" spans="3:4" ht="12.95" customHeight="1" x14ac:dyDescent="0.2">
      <c r="C1172" s="207"/>
      <c r="D1172" s="207"/>
    </row>
    <row r="1173" spans="3:4" ht="12.95" customHeight="1" x14ac:dyDescent="0.2">
      <c r="C1173" s="207"/>
      <c r="D1173" s="207"/>
    </row>
    <row r="1174" spans="3:4" ht="12.95" customHeight="1" x14ac:dyDescent="0.2">
      <c r="C1174" s="207"/>
      <c r="D1174" s="207"/>
    </row>
    <row r="1175" spans="3:4" ht="12.95" customHeight="1" x14ac:dyDescent="0.2">
      <c r="C1175" s="207"/>
      <c r="D1175" s="207"/>
    </row>
    <row r="1176" spans="3:4" ht="12.95" customHeight="1" x14ac:dyDescent="0.2">
      <c r="C1176" s="207"/>
      <c r="D1176" s="207"/>
    </row>
    <row r="1177" spans="3:4" ht="12.95" customHeight="1" x14ac:dyDescent="0.2">
      <c r="C1177" s="207"/>
      <c r="D1177" s="207"/>
    </row>
    <row r="1178" spans="3:4" ht="12.95" customHeight="1" x14ac:dyDescent="0.2">
      <c r="C1178" s="207"/>
      <c r="D1178" s="207"/>
    </row>
    <row r="1179" spans="3:4" ht="12.95" customHeight="1" x14ac:dyDescent="0.2">
      <c r="C1179" s="207"/>
      <c r="D1179" s="207"/>
    </row>
    <row r="1180" spans="3:4" ht="12.95" customHeight="1" x14ac:dyDescent="0.2">
      <c r="C1180" s="207"/>
      <c r="D1180" s="207"/>
    </row>
    <row r="1181" spans="3:4" ht="12.95" customHeight="1" x14ac:dyDescent="0.2">
      <c r="C1181" s="207"/>
      <c r="D1181" s="207"/>
    </row>
    <row r="1182" spans="3:4" ht="12.95" customHeight="1" x14ac:dyDescent="0.2">
      <c r="C1182" s="207"/>
      <c r="D1182" s="207"/>
    </row>
    <row r="1183" spans="3:4" ht="12.95" customHeight="1" x14ac:dyDescent="0.2">
      <c r="C1183" s="207"/>
      <c r="D1183" s="207"/>
    </row>
    <row r="1184" spans="3:4" ht="12.95" customHeight="1" x14ac:dyDescent="0.2">
      <c r="C1184" s="207"/>
      <c r="D1184" s="207"/>
    </row>
    <row r="1185" spans="3:4" ht="12.95" customHeight="1" x14ac:dyDescent="0.2">
      <c r="C1185" s="207"/>
      <c r="D1185" s="207"/>
    </row>
    <row r="1186" spans="3:4" ht="12.95" customHeight="1" x14ac:dyDescent="0.2">
      <c r="C1186" s="207"/>
      <c r="D1186" s="207"/>
    </row>
    <row r="1187" spans="3:4" ht="12.95" customHeight="1" x14ac:dyDescent="0.2">
      <c r="C1187" s="207"/>
      <c r="D1187" s="207"/>
    </row>
    <row r="1188" spans="3:4" ht="12.95" customHeight="1" x14ac:dyDescent="0.2">
      <c r="C1188" s="207"/>
      <c r="D1188" s="207"/>
    </row>
    <row r="1189" spans="3:4" ht="12.95" customHeight="1" x14ac:dyDescent="0.2">
      <c r="C1189" s="207"/>
      <c r="D1189" s="207"/>
    </row>
    <row r="1190" spans="3:4" ht="12.95" customHeight="1" x14ac:dyDescent="0.2">
      <c r="C1190" s="207"/>
      <c r="D1190" s="207"/>
    </row>
    <row r="1191" spans="3:4" ht="12.95" customHeight="1" x14ac:dyDescent="0.2">
      <c r="C1191" s="207"/>
      <c r="D1191" s="207"/>
    </row>
    <row r="1192" spans="3:4" ht="12.95" customHeight="1" x14ac:dyDescent="0.2">
      <c r="C1192" s="207"/>
      <c r="D1192" s="207"/>
    </row>
    <row r="1193" spans="3:4" ht="12.95" customHeight="1" x14ac:dyDescent="0.2">
      <c r="C1193" s="207"/>
      <c r="D1193" s="207"/>
    </row>
    <row r="1194" spans="3:4" ht="12.95" customHeight="1" x14ac:dyDescent="0.2">
      <c r="C1194" s="207"/>
      <c r="D1194" s="207"/>
    </row>
    <row r="1195" spans="3:4" ht="12.95" customHeight="1" x14ac:dyDescent="0.2">
      <c r="C1195" s="207"/>
      <c r="D1195" s="207"/>
    </row>
    <row r="1196" spans="3:4" ht="12.95" customHeight="1" x14ac:dyDescent="0.2">
      <c r="C1196" s="207"/>
      <c r="D1196" s="207"/>
    </row>
    <row r="1197" spans="3:4" ht="12.95" customHeight="1" x14ac:dyDescent="0.2">
      <c r="C1197" s="207"/>
      <c r="D1197" s="207"/>
    </row>
    <row r="1198" spans="3:4" ht="12.95" customHeight="1" x14ac:dyDescent="0.2">
      <c r="C1198" s="207"/>
      <c r="D1198" s="207"/>
    </row>
    <row r="1199" spans="3:4" ht="12.95" customHeight="1" x14ac:dyDescent="0.2">
      <c r="C1199" s="207"/>
      <c r="D1199" s="207"/>
    </row>
    <row r="1200" spans="3:4" ht="12.95" customHeight="1" x14ac:dyDescent="0.2">
      <c r="C1200" s="207"/>
      <c r="D1200" s="207"/>
    </row>
    <row r="1201" spans="3:4" ht="12.95" customHeight="1" x14ac:dyDescent="0.2">
      <c r="C1201" s="207"/>
      <c r="D1201" s="207"/>
    </row>
    <row r="1202" spans="3:4" ht="12.95" customHeight="1" x14ac:dyDescent="0.2">
      <c r="C1202" s="207"/>
      <c r="D1202" s="207"/>
    </row>
    <row r="1203" spans="3:4" ht="12.95" customHeight="1" x14ac:dyDescent="0.2">
      <c r="C1203" s="207"/>
      <c r="D1203" s="207"/>
    </row>
    <row r="1204" spans="3:4" ht="12.95" customHeight="1" x14ac:dyDescent="0.2">
      <c r="C1204" s="207"/>
      <c r="D1204" s="207"/>
    </row>
    <row r="1205" spans="3:4" ht="12.95" customHeight="1" x14ac:dyDescent="0.2">
      <c r="C1205" s="207"/>
      <c r="D1205" s="207"/>
    </row>
    <row r="1206" spans="3:4" ht="12.95" customHeight="1" x14ac:dyDescent="0.2">
      <c r="C1206" s="207"/>
      <c r="D1206" s="207"/>
    </row>
    <row r="1207" spans="3:4" ht="12.95" customHeight="1" x14ac:dyDescent="0.2">
      <c r="C1207" s="207"/>
      <c r="D1207" s="207"/>
    </row>
    <row r="1208" spans="3:4" ht="12.95" customHeight="1" x14ac:dyDescent="0.2">
      <c r="C1208" s="207"/>
      <c r="D1208" s="207"/>
    </row>
    <row r="1209" spans="3:4" ht="12.95" customHeight="1" x14ac:dyDescent="0.2">
      <c r="C1209" s="207"/>
      <c r="D1209" s="207"/>
    </row>
    <row r="1210" spans="3:4" ht="12.95" customHeight="1" x14ac:dyDescent="0.2">
      <c r="C1210" s="207"/>
      <c r="D1210" s="207"/>
    </row>
    <row r="1211" spans="3:4" ht="12.95" customHeight="1" x14ac:dyDescent="0.2">
      <c r="C1211" s="207"/>
      <c r="D1211" s="207"/>
    </row>
    <row r="1212" spans="3:4" ht="12.95" customHeight="1" x14ac:dyDescent="0.2">
      <c r="C1212" s="207"/>
      <c r="D1212" s="207"/>
    </row>
    <row r="1213" spans="3:4" ht="12.95" customHeight="1" x14ac:dyDescent="0.2">
      <c r="C1213" s="207"/>
      <c r="D1213" s="207"/>
    </row>
    <row r="1214" spans="3:4" ht="12.95" customHeight="1" x14ac:dyDescent="0.2">
      <c r="C1214" s="207"/>
      <c r="D1214" s="207"/>
    </row>
    <row r="1215" spans="3:4" ht="12.95" customHeight="1" x14ac:dyDescent="0.2">
      <c r="C1215" s="207"/>
      <c r="D1215" s="207"/>
    </row>
    <row r="1216" spans="3:4" ht="12.95" customHeight="1" x14ac:dyDescent="0.2">
      <c r="C1216" s="207"/>
      <c r="D1216" s="207"/>
    </row>
    <row r="1217" spans="3:4" ht="12.95" customHeight="1" x14ac:dyDescent="0.2">
      <c r="C1217" s="207"/>
      <c r="D1217" s="207"/>
    </row>
    <row r="1218" spans="3:4" ht="12.95" customHeight="1" x14ac:dyDescent="0.2">
      <c r="C1218" s="207"/>
      <c r="D1218" s="207"/>
    </row>
    <row r="1219" spans="3:4" ht="12.95" customHeight="1" x14ac:dyDescent="0.2">
      <c r="C1219" s="207"/>
      <c r="D1219" s="207"/>
    </row>
    <row r="1220" spans="3:4" ht="12.95" customHeight="1" x14ac:dyDescent="0.2">
      <c r="C1220" s="207"/>
      <c r="D1220" s="207"/>
    </row>
    <row r="1221" spans="3:4" ht="12.95" customHeight="1" x14ac:dyDescent="0.2">
      <c r="C1221" s="207"/>
      <c r="D1221" s="207"/>
    </row>
    <row r="1222" spans="3:4" ht="12.95" customHeight="1" x14ac:dyDescent="0.2">
      <c r="C1222" s="207"/>
      <c r="D1222" s="207"/>
    </row>
    <row r="1223" spans="3:4" ht="12.95" customHeight="1" x14ac:dyDescent="0.2">
      <c r="C1223" s="207"/>
      <c r="D1223" s="207"/>
    </row>
    <row r="1224" spans="3:4" ht="12.95" customHeight="1" x14ac:dyDescent="0.2">
      <c r="C1224" s="207"/>
      <c r="D1224" s="207"/>
    </row>
    <row r="1225" spans="3:4" ht="12.95" customHeight="1" x14ac:dyDescent="0.2">
      <c r="C1225" s="207"/>
      <c r="D1225" s="207"/>
    </row>
    <row r="1226" spans="3:4" ht="12.95" customHeight="1" x14ac:dyDescent="0.2">
      <c r="C1226" s="207"/>
      <c r="D1226" s="207"/>
    </row>
    <row r="1227" spans="3:4" ht="12.95" customHeight="1" x14ac:dyDescent="0.2">
      <c r="C1227" s="207"/>
      <c r="D1227" s="207"/>
    </row>
    <row r="1228" spans="3:4" ht="12.95" customHeight="1" x14ac:dyDescent="0.2">
      <c r="C1228" s="207"/>
      <c r="D1228" s="207"/>
    </row>
    <row r="1229" spans="3:4" ht="12.95" customHeight="1" x14ac:dyDescent="0.2">
      <c r="C1229" s="207"/>
      <c r="D1229" s="207"/>
    </row>
    <row r="1230" spans="3:4" ht="12.95" customHeight="1" x14ac:dyDescent="0.2">
      <c r="C1230" s="207"/>
      <c r="D1230" s="207"/>
    </row>
    <row r="1231" spans="3:4" ht="12.95" customHeight="1" x14ac:dyDescent="0.2">
      <c r="C1231" s="207"/>
      <c r="D1231" s="207"/>
    </row>
    <row r="1232" spans="3:4" ht="12.95" customHeight="1" x14ac:dyDescent="0.2">
      <c r="C1232" s="207"/>
      <c r="D1232" s="207"/>
    </row>
    <row r="1233" spans="3:4" ht="12.95" customHeight="1" x14ac:dyDescent="0.2">
      <c r="C1233" s="207"/>
      <c r="D1233" s="207"/>
    </row>
    <row r="1234" spans="3:4" ht="12.95" customHeight="1" x14ac:dyDescent="0.2">
      <c r="C1234" s="207"/>
      <c r="D1234" s="207"/>
    </row>
    <row r="1235" spans="3:4" ht="12.95" customHeight="1" x14ac:dyDescent="0.2">
      <c r="C1235" s="207"/>
      <c r="D1235" s="207"/>
    </row>
    <row r="1236" spans="3:4" ht="12.95" customHeight="1" x14ac:dyDescent="0.2">
      <c r="C1236" s="207"/>
      <c r="D1236" s="207"/>
    </row>
    <row r="1237" spans="3:4" ht="12.95" customHeight="1" x14ac:dyDescent="0.2">
      <c r="C1237" s="207"/>
      <c r="D1237" s="207"/>
    </row>
    <row r="1238" spans="3:4" ht="12.95" customHeight="1" x14ac:dyDescent="0.2">
      <c r="C1238" s="207"/>
      <c r="D1238" s="207"/>
    </row>
    <row r="1239" spans="3:4" ht="12.95" customHeight="1" x14ac:dyDescent="0.2">
      <c r="C1239" s="207"/>
      <c r="D1239" s="207"/>
    </row>
    <row r="1240" spans="3:4" ht="12.95" customHeight="1" x14ac:dyDescent="0.2">
      <c r="C1240" s="207"/>
      <c r="D1240" s="207"/>
    </row>
    <row r="1241" spans="3:4" ht="12.95" customHeight="1" x14ac:dyDescent="0.2">
      <c r="C1241" s="207"/>
      <c r="D1241" s="207"/>
    </row>
    <row r="1242" spans="3:4" ht="12.95" customHeight="1" x14ac:dyDescent="0.2">
      <c r="C1242" s="207"/>
      <c r="D1242" s="207"/>
    </row>
    <row r="1243" spans="3:4" ht="12.95" customHeight="1" x14ac:dyDescent="0.2">
      <c r="C1243" s="207"/>
      <c r="D1243" s="207"/>
    </row>
    <row r="1244" spans="3:4" ht="12.95" customHeight="1" x14ac:dyDescent="0.2">
      <c r="C1244" s="207"/>
      <c r="D1244" s="207"/>
    </row>
    <row r="1245" spans="3:4" ht="12.95" customHeight="1" x14ac:dyDescent="0.2">
      <c r="C1245" s="207"/>
      <c r="D1245" s="207"/>
    </row>
    <row r="1246" spans="3:4" ht="12.95" customHeight="1" x14ac:dyDescent="0.2">
      <c r="C1246" s="207"/>
      <c r="D1246" s="207"/>
    </row>
    <row r="1247" spans="3:4" ht="12.95" customHeight="1" x14ac:dyDescent="0.2">
      <c r="C1247" s="207"/>
      <c r="D1247" s="207"/>
    </row>
    <row r="1248" spans="3:4" ht="12.95" customHeight="1" x14ac:dyDescent="0.2">
      <c r="C1248" s="207"/>
      <c r="D1248" s="207"/>
    </row>
    <row r="1249" spans="3:4" ht="12.95" customHeight="1" x14ac:dyDescent="0.2">
      <c r="C1249" s="207"/>
      <c r="D1249" s="207"/>
    </row>
    <row r="1250" spans="3:4" ht="12.95" customHeight="1" x14ac:dyDescent="0.2">
      <c r="C1250" s="207"/>
      <c r="D1250" s="207"/>
    </row>
    <row r="1251" spans="3:4" ht="12.95" customHeight="1" x14ac:dyDescent="0.2">
      <c r="C1251" s="207"/>
      <c r="D1251" s="207"/>
    </row>
    <row r="1252" spans="3:4" ht="12.95" customHeight="1" x14ac:dyDescent="0.2">
      <c r="C1252" s="207"/>
      <c r="D1252" s="207"/>
    </row>
    <row r="1253" spans="3:4" ht="12.95" customHeight="1" x14ac:dyDescent="0.2">
      <c r="C1253" s="207"/>
      <c r="D1253" s="207"/>
    </row>
    <row r="1254" spans="3:4" ht="12.95" customHeight="1" x14ac:dyDescent="0.2">
      <c r="C1254" s="207"/>
      <c r="D1254" s="207"/>
    </row>
    <row r="1255" spans="3:4" ht="12.95" customHeight="1" x14ac:dyDescent="0.2">
      <c r="C1255" s="207"/>
      <c r="D1255" s="207"/>
    </row>
    <row r="1256" spans="3:4" ht="12.95" customHeight="1" x14ac:dyDescent="0.2">
      <c r="C1256" s="207"/>
      <c r="D1256" s="207"/>
    </row>
    <row r="1257" spans="3:4" ht="12.95" customHeight="1" x14ac:dyDescent="0.2">
      <c r="C1257" s="207"/>
      <c r="D1257" s="207"/>
    </row>
    <row r="1258" spans="3:4" ht="12.95" customHeight="1" x14ac:dyDescent="0.2">
      <c r="C1258" s="207"/>
      <c r="D1258" s="207"/>
    </row>
    <row r="1259" spans="3:4" ht="12.95" customHeight="1" x14ac:dyDescent="0.2">
      <c r="C1259" s="207"/>
      <c r="D1259" s="207"/>
    </row>
    <row r="1260" spans="3:4" ht="12.95" customHeight="1" x14ac:dyDescent="0.2">
      <c r="C1260" s="207"/>
      <c r="D1260" s="207"/>
    </row>
    <row r="1261" spans="3:4" ht="12.95" customHeight="1" x14ac:dyDescent="0.2">
      <c r="C1261" s="207"/>
      <c r="D1261" s="207"/>
    </row>
    <row r="1262" spans="3:4" ht="12.95" customHeight="1" x14ac:dyDescent="0.2">
      <c r="C1262" s="207"/>
      <c r="D1262" s="207"/>
    </row>
    <row r="1263" spans="3:4" ht="12.95" customHeight="1" x14ac:dyDescent="0.2">
      <c r="C1263" s="207"/>
      <c r="D1263" s="207"/>
    </row>
    <row r="1264" spans="3:4" ht="12.95" customHeight="1" x14ac:dyDescent="0.2">
      <c r="C1264" s="207"/>
      <c r="D1264" s="207"/>
    </row>
    <row r="1265" spans="3:4" ht="12.95" customHeight="1" x14ac:dyDescent="0.2">
      <c r="C1265" s="207"/>
      <c r="D1265" s="207"/>
    </row>
    <row r="1266" spans="3:4" ht="12.95" customHeight="1" x14ac:dyDescent="0.2">
      <c r="C1266" s="207"/>
      <c r="D1266" s="207"/>
    </row>
    <row r="1267" spans="3:4" ht="12.95" customHeight="1" x14ac:dyDescent="0.2">
      <c r="C1267" s="207"/>
      <c r="D1267" s="207"/>
    </row>
    <row r="1268" spans="3:4" ht="12.95" customHeight="1" x14ac:dyDescent="0.2">
      <c r="C1268" s="207"/>
      <c r="D1268" s="207"/>
    </row>
    <row r="1269" spans="3:4" ht="12.95" customHeight="1" x14ac:dyDescent="0.2">
      <c r="C1269" s="207"/>
      <c r="D1269" s="207"/>
    </row>
    <row r="1270" spans="3:4" ht="12.95" customHeight="1" x14ac:dyDescent="0.2">
      <c r="C1270" s="207"/>
      <c r="D1270" s="207"/>
    </row>
    <row r="1271" spans="3:4" ht="12.95" customHeight="1" x14ac:dyDescent="0.2">
      <c r="C1271" s="207"/>
      <c r="D1271" s="207"/>
    </row>
    <row r="1272" spans="3:4" ht="12.95" customHeight="1" x14ac:dyDescent="0.2">
      <c r="C1272" s="207"/>
      <c r="D1272" s="207"/>
    </row>
    <row r="1273" spans="3:4" ht="12.95" customHeight="1" x14ac:dyDescent="0.2">
      <c r="C1273" s="207"/>
      <c r="D1273" s="207"/>
    </row>
    <row r="1274" spans="3:4" ht="12.95" customHeight="1" x14ac:dyDescent="0.2">
      <c r="C1274" s="207"/>
      <c r="D1274" s="207"/>
    </row>
    <row r="1275" spans="3:4" ht="12.95" customHeight="1" x14ac:dyDescent="0.2">
      <c r="C1275" s="207"/>
      <c r="D1275" s="207"/>
    </row>
    <row r="1276" spans="3:4" ht="12.95" customHeight="1" x14ac:dyDescent="0.2">
      <c r="C1276" s="207"/>
      <c r="D1276" s="207"/>
    </row>
    <row r="1277" spans="3:4" ht="12.95" customHeight="1" x14ac:dyDescent="0.2">
      <c r="C1277" s="207"/>
      <c r="D1277" s="207"/>
    </row>
    <row r="1278" spans="3:4" ht="12.95" customHeight="1" x14ac:dyDescent="0.2">
      <c r="C1278" s="207"/>
      <c r="D1278" s="207"/>
    </row>
    <row r="1279" spans="3:4" ht="12.95" customHeight="1" x14ac:dyDescent="0.2">
      <c r="C1279" s="207"/>
      <c r="D1279" s="207"/>
    </row>
    <row r="1280" spans="3:4" ht="12.95" customHeight="1" x14ac:dyDescent="0.2">
      <c r="C1280" s="207"/>
      <c r="D1280" s="207"/>
    </row>
    <row r="1281" spans="3:4" ht="12.95" customHeight="1" x14ac:dyDescent="0.2">
      <c r="C1281" s="207"/>
      <c r="D1281" s="207"/>
    </row>
    <row r="1282" spans="3:4" ht="12.95" customHeight="1" x14ac:dyDescent="0.2">
      <c r="C1282" s="207"/>
      <c r="D1282" s="207"/>
    </row>
    <row r="1283" spans="3:4" ht="12.95" customHeight="1" x14ac:dyDescent="0.2">
      <c r="C1283" s="207"/>
      <c r="D1283" s="207"/>
    </row>
    <row r="1284" spans="3:4" ht="12.95" customHeight="1" x14ac:dyDescent="0.2">
      <c r="C1284" s="207"/>
      <c r="D1284" s="207"/>
    </row>
    <row r="1285" spans="3:4" ht="12.95" customHeight="1" x14ac:dyDescent="0.2">
      <c r="C1285" s="207"/>
      <c r="D1285" s="207"/>
    </row>
    <row r="1286" spans="3:4" ht="12.95" customHeight="1" x14ac:dyDescent="0.2">
      <c r="C1286" s="207"/>
      <c r="D1286" s="207"/>
    </row>
    <row r="1287" spans="3:4" ht="12.95" customHeight="1" x14ac:dyDescent="0.2">
      <c r="C1287" s="207"/>
      <c r="D1287" s="207"/>
    </row>
    <row r="1288" spans="3:4" ht="12.95" customHeight="1" x14ac:dyDescent="0.2">
      <c r="C1288" s="207"/>
      <c r="D1288" s="207"/>
    </row>
    <row r="1289" spans="3:4" ht="12.95" customHeight="1" x14ac:dyDescent="0.2">
      <c r="C1289" s="207"/>
      <c r="D1289" s="207"/>
    </row>
    <row r="1290" spans="3:4" ht="12.95" customHeight="1" x14ac:dyDescent="0.2">
      <c r="C1290" s="207"/>
      <c r="D1290" s="207"/>
    </row>
    <row r="1291" spans="3:4" ht="12.95" customHeight="1" x14ac:dyDescent="0.2">
      <c r="C1291" s="207"/>
      <c r="D1291" s="207"/>
    </row>
    <row r="1292" spans="3:4" ht="12.95" customHeight="1" x14ac:dyDescent="0.2">
      <c r="C1292" s="207"/>
      <c r="D1292" s="207"/>
    </row>
    <row r="1293" spans="3:4" ht="12.95" customHeight="1" x14ac:dyDescent="0.2">
      <c r="C1293" s="207"/>
      <c r="D1293" s="207"/>
    </row>
    <row r="1294" spans="3:4" ht="12.95" customHeight="1" x14ac:dyDescent="0.2">
      <c r="C1294" s="207"/>
      <c r="D1294" s="207"/>
    </row>
    <row r="1295" spans="3:4" ht="12.95" customHeight="1" x14ac:dyDescent="0.2">
      <c r="C1295" s="207"/>
      <c r="D1295" s="207"/>
    </row>
    <row r="1296" spans="3:4" ht="12.95" customHeight="1" x14ac:dyDescent="0.2">
      <c r="C1296" s="207"/>
      <c r="D1296" s="207"/>
    </row>
    <row r="1297" spans="3:4" ht="12.95" customHeight="1" x14ac:dyDescent="0.2">
      <c r="C1297" s="207"/>
      <c r="D1297" s="207"/>
    </row>
    <row r="1298" spans="3:4" ht="12.95" customHeight="1" x14ac:dyDescent="0.2">
      <c r="C1298" s="207"/>
      <c r="D1298" s="207"/>
    </row>
    <row r="1299" spans="3:4" ht="12.95" customHeight="1" x14ac:dyDescent="0.2">
      <c r="C1299" s="207"/>
      <c r="D1299" s="207"/>
    </row>
    <row r="1300" spans="3:4" ht="12.95" customHeight="1" x14ac:dyDescent="0.2">
      <c r="C1300" s="207"/>
      <c r="D1300" s="207"/>
    </row>
    <row r="1301" spans="3:4" ht="12.95" customHeight="1" x14ac:dyDescent="0.2">
      <c r="C1301" s="207"/>
      <c r="D1301" s="207"/>
    </row>
    <row r="1302" spans="3:4" ht="12.95" customHeight="1" x14ac:dyDescent="0.2">
      <c r="C1302" s="207"/>
      <c r="D1302" s="207"/>
    </row>
    <row r="1303" spans="3:4" ht="12.95" customHeight="1" x14ac:dyDescent="0.2">
      <c r="C1303" s="207"/>
      <c r="D1303" s="207"/>
    </row>
    <row r="1304" spans="3:4" ht="12.95" customHeight="1" x14ac:dyDescent="0.2">
      <c r="C1304" s="207"/>
      <c r="D1304" s="207"/>
    </row>
    <row r="1305" spans="3:4" ht="12.95" customHeight="1" x14ac:dyDescent="0.2">
      <c r="C1305" s="207"/>
      <c r="D1305" s="207"/>
    </row>
    <row r="1306" spans="3:4" ht="12.95" customHeight="1" x14ac:dyDescent="0.2">
      <c r="C1306" s="207"/>
      <c r="D1306" s="207"/>
    </row>
    <row r="1307" spans="3:4" ht="12.95" customHeight="1" x14ac:dyDescent="0.2">
      <c r="C1307" s="207"/>
      <c r="D1307" s="207"/>
    </row>
    <row r="1308" spans="3:4" ht="12.95" customHeight="1" x14ac:dyDescent="0.2">
      <c r="C1308" s="207"/>
      <c r="D1308" s="207"/>
    </row>
    <row r="1309" spans="3:4" ht="12.95" customHeight="1" x14ac:dyDescent="0.2">
      <c r="C1309" s="207"/>
      <c r="D1309" s="207"/>
    </row>
    <row r="1310" spans="3:4" ht="12.95" customHeight="1" x14ac:dyDescent="0.2">
      <c r="C1310" s="207"/>
      <c r="D1310" s="207"/>
    </row>
    <row r="1311" spans="3:4" ht="12.95" customHeight="1" x14ac:dyDescent="0.2">
      <c r="C1311" s="207"/>
      <c r="D1311" s="207"/>
    </row>
    <row r="1312" spans="3:4" ht="12.95" customHeight="1" x14ac:dyDescent="0.2">
      <c r="C1312" s="207"/>
      <c r="D1312" s="207"/>
    </row>
    <row r="1313" spans="3:4" ht="12.95" customHeight="1" x14ac:dyDescent="0.2">
      <c r="C1313" s="207"/>
      <c r="D1313" s="207"/>
    </row>
    <row r="1314" spans="3:4" ht="12.95" customHeight="1" x14ac:dyDescent="0.2">
      <c r="C1314" s="207"/>
      <c r="D1314" s="207"/>
    </row>
    <row r="1315" spans="3:4" ht="12.95" customHeight="1" x14ac:dyDescent="0.2">
      <c r="C1315" s="207"/>
      <c r="D1315" s="207"/>
    </row>
    <row r="1316" spans="3:4" ht="12.95" customHeight="1" x14ac:dyDescent="0.2">
      <c r="C1316" s="207"/>
      <c r="D1316" s="207"/>
    </row>
    <row r="1317" spans="3:4" ht="12.95" customHeight="1" x14ac:dyDescent="0.2">
      <c r="C1317" s="207"/>
      <c r="D1317" s="207"/>
    </row>
    <row r="1318" spans="3:4" ht="12.95" customHeight="1" x14ac:dyDescent="0.2">
      <c r="C1318" s="207"/>
      <c r="D1318" s="207"/>
    </row>
    <row r="1319" spans="3:4" ht="12.95" customHeight="1" x14ac:dyDescent="0.2">
      <c r="C1319" s="207"/>
      <c r="D1319" s="207"/>
    </row>
    <row r="1320" spans="3:4" ht="12.95" customHeight="1" x14ac:dyDescent="0.2">
      <c r="C1320" s="207"/>
      <c r="D1320" s="207"/>
    </row>
    <row r="1321" spans="3:4" ht="12.95" customHeight="1" x14ac:dyDescent="0.2">
      <c r="C1321" s="207"/>
      <c r="D1321" s="207"/>
    </row>
    <row r="1322" spans="3:4" ht="12.95" customHeight="1" x14ac:dyDescent="0.2">
      <c r="C1322" s="207"/>
      <c r="D1322" s="207"/>
    </row>
    <row r="1323" spans="3:4" ht="12.95" customHeight="1" x14ac:dyDescent="0.2">
      <c r="C1323" s="207"/>
      <c r="D1323" s="207"/>
    </row>
    <row r="1324" spans="3:4" ht="12.95" customHeight="1" x14ac:dyDescent="0.2">
      <c r="C1324" s="207"/>
      <c r="D1324" s="207"/>
    </row>
    <row r="1325" spans="3:4" ht="12.95" customHeight="1" x14ac:dyDescent="0.2">
      <c r="C1325" s="207"/>
      <c r="D1325" s="207"/>
    </row>
    <row r="1326" spans="3:4" ht="12.95" customHeight="1" x14ac:dyDescent="0.2">
      <c r="C1326" s="207"/>
      <c r="D1326" s="207"/>
    </row>
    <row r="1327" spans="3:4" ht="12.95" customHeight="1" x14ac:dyDescent="0.2">
      <c r="C1327" s="207"/>
      <c r="D1327" s="207"/>
    </row>
    <row r="1328" spans="3:4" ht="12.95" customHeight="1" x14ac:dyDescent="0.2">
      <c r="C1328" s="207"/>
      <c r="D1328" s="207"/>
    </row>
    <row r="1329" spans="3:4" ht="12.95" customHeight="1" x14ac:dyDescent="0.2">
      <c r="C1329" s="207"/>
      <c r="D1329" s="207"/>
    </row>
    <row r="1330" spans="3:4" ht="12.95" customHeight="1" x14ac:dyDescent="0.2">
      <c r="C1330" s="207"/>
      <c r="D1330" s="207"/>
    </row>
    <row r="1331" spans="3:4" ht="12.95" customHeight="1" x14ac:dyDescent="0.2">
      <c r="C1331" s="207"/>
      <c r="D1331" s="207"/>
    </row>
    <row r="1332" spans="3:4" ht="12.95" customHeight="1" x14ac:dyDescent="0.2">
      <c r="C1332" s="207"/>
      <c r="D1332" s="207"/>
    </row>
    <row r="1333" spans="3:4" ht="12.95" customHeight="1" x14ac:dyDescent="0.2">
      <c r="C1333" s="207"/>
      <c r="D1333" s="207"/>
    </row>
    <row r="1334" spans="3:4" ht="12.95" customHeight="1" x14ac:dyDescent="0.2">
      <c r="C1334" s="207"/>
      <c r="D1334" s="207"/>
    </row>
    <row r="1335" spans="3:4" ht="12.95" customHeight="1" x14ac:dyDescent="0.2">
      <c r="C1335" s="207"/>
      <c r="D1335" s="207"/>
    </row>
    <row r="1336" spans="3:4" ht="12.95" customHeight="1" x14ac:dyDescent="0.2">
      <c r="C1336" s="207"/>
      <c r="D1336" s="207"/>
    </row>
    <row r="1337" spans="3:4" ht="12.95" customHeight="1" x14ac:dyDescent="0.2">
      <c r="C1337" s="207"/>
      <c r="D1337" s="207"/>
    </row>
    <row r="1338" spans="3:4" ht="12.95" customHeight="1" x14ac:dyDescent="0.2">
      <c r="C1338" s="207"/>
      <c r="D1338" s="207"/>
    </row>
    <row r="1339" spans="3:4" ht="12.95" customHeight="1" x14ac:dyDescent="0.2">
      <c r="C1339" s="207"/>
      <c r="D1339" s="207"/>
    </row>
    <row r="1340" spans="3:4" ht="12.95" customHeight="1" x14ac:dyDescent="0.2">
      <c r="C1340" s="207"/>
      <c r="D1340" s="207"/>
    </row>
    <row r="1341" spans="3:4" ht="12.95" customHeight="1" x14ac:dyDescent="0.2">
      <c r="C1341" s="207"/>
      <c r="D1341" s="207"/>
    </row>
    <row r="1342" spans="3:4" ht="12.95" customHeight="1" x14ac:dyDescent="0.2">
      <c r="C1342" s="207"/>
      <c r="D1342" s="207"/>
    </row>
    <row r="1343" spans="3:4" ht="12.95" customHeight="1" x14ac:dyDescent="0.2">
      <c r="C1343" s="207"/>
      <c r="D1343" s="207"/>
    </row>
    <row r="1344" spans="3:4" ht="12.95" customHeight="1" x14ac:dyDescent="0.2">
      <c r="C1344" s="207"/>
      <c r="D1344" s="207"/>
    </row>
    <row r="1345" spans="3:4" ht="12.95" customHeight="1" x14ac:dyDescent="0.2">
      <c r="C1345" s="207"/>
      <c r="D1345" s="207"/>
    </row>
    <row r="1346" spans="3:4" ht="12.95" customHeight="1" x14ac:dyDescent="0.2">
      <c r="C1346" s="207"/>
      <c r="D1346" s="207"/>
    </row>
    <row r="1347" spans="3:4" ht="12.95" customHeight="1" x14ac:dyDescent="0.2">
      <c r="C1347" s="207"/>
      <c r="D1347" s="207"/>
    </row>
    <row r="1348" spans="3:4" ht="12.95" customHeight="1" x14ac:dyDescent="0.2">
      <c r="C1348" s="207"/>
      <c r="D1348" s="207"/>
    </row>
    <row r="1349" spans="3:4" ht="12.95" customHeight="1" x14ac:dyDescent="0.2">
      <c r="C1349" s="207"/>
      <c r="D1349" s="207"/>
    </row>
    <row r="1350" spans="3:4" ht="12.95" customHeight="1" x14ac:dyDescent="0.2">
      <c r="C1350" s="207"/>
      <c r="D1350" s="207"/>
    </row>
    <row r="1351" spans="3:4" ht="12.95" customHeight="1" x14ac:dyDescent="0.2">
      <c r="C1351" s="207"/>
      <c r="D1351" s="207"/>
    </row>
    <row r="1352" spans="3:4" ht="12.95" customHeight="1" x14ac:dyDescent="0.2">
      <c r="C1352" s="207"/>
      <c r="D1352" s="207"/>
    </row>
    <row r="1353" spans="3:4" ht="12.95" customHeight="1" x14ac:dyDescent="0.2">
      <c r="C1353" s="207"/>
      <c r="D1353" s="207"/>
    </row>
    <row r="1354" spans="3:4" ht="12.95" customHeight="1" x14ac:dyDescent="0.2">
      <c r="C1354" s="207"/>
      <c r="D1354" s="207"/>
    </row>
    <row r="1355" spans="3:4" ht="12.95" customHeight="1" x14ac:dyDescent="0.2">
      <c r="C1355" s="207"/>
      <c r="D1355" s="207"/>
    </row>
    <row r="1356" spans="3:4" ht="12.95" customHeight="1" x14ac:dyDescent="0.2">
      <c r="C1356" s="207"/>
      <c r="D1356" s="207"/>
    </row>
    <row r="1357" spans="3:4" ht="12.95" customHeight="1" x14ac:dyDescent="0.2">
      <c r="C1357" s="207"/>
      <c r="D1357" s="207"/>
    </row>
    <row r="1358" spans="3:4" ht="12.95" customHeight="1" x14ac:dyDescent="0.2">
      <c r="C1358" s="207"/>
      <c r="D1358" s="207"/>
    </row>
    <row r="1359" spans="3:4" ht="12.95" customHeight="1" x14ac:dyDescent="0.2">
      <c r="C1359" s="207"/>
      <c r="D1359" s="207"/>
    </row>
    <row r="1360" spans="3:4" ht="12.95" customHeight="1" x14ac:dyDescent="0.2">
      <c r="C1360" s="207"/>
      <c r="D1360" s="207"/>
    </row>
    <row r="1361" spans="3:4" ht="12.95" customHeight="1" x14ac:dyDescent="0.2">
      <c r="C1361" s="207"/>
      <c r="D1361" s="207"/>
    </row>
    <row r="1362" spans="3:4" ht="12.95" customHeight="1" x14ac:dyDescent="0.2">
      <c r="C1362" s="207"/>
      <c r="D1362" s="207"/>
    </row>
    <row r="1363" spans="3:4" ht="12.95" customHeight="1" x14ac:dyDescent="0.2">
      <c r="C1363" s="207"/>
      <c r="D1363" s="207"/>
    </row>
    <row r="1364" spans="3:4" ht="12.95" customHeight="1" x14ac:dyDescent="0.2">
      <c r="C1364" s="207"/>
      <c r="D1364" s="207"/>
    </row>
    <row r="1365" spans="3:4" ht="12.95" customHeight="1" x14ac:dyDescent="0.2">
      <c r="C1365" s="207"/>
      <c r="D1365" s="207"/>
    </row>
    <row r="1366" spans="3:4" ht="12.95" customHeight="1" x14ac:dyDescent="0.2">
      <c r="C1366" s="207"/>
      <c r="D1366" s="207"/>
    </row>
    <row r="1367" spans="3:4" ht="12.95" customHeight="1" x14ac:dyDescent="0.2">
      <c r="C1367" s="207"/>
      <c r="D1367" s="207"/>
    </row>
    <row r="1368" spans="3:4" ht="12.95" customHeight="1" x14ac:dyDescent="0.2">
      <c r="C1368" s="207"/>
      <c r="D1368" s="207"/>
    </row>
    <row r="1369" spans="3:4" ht="12.95" customHeight="1" x14ac:dyDescent="0.2">
      <c r="C1369" s="207"/>
      <c r="D1369" s="207"/>
    </row>
    <row r="1370" spans="3:4" ht="12.95" customHeight="1" x14ac:dyDescent="0.2">
      <c r="C1370" s="207"/>
      <c r="D1370" s="207"/>
    </row>
    <row r="1371" spans="3:4" ht="12.95" customHeight="1" x14ac:dyDescent="0.2">
      <c r="C1371" s="207"/>
      <c r="D1371" s="207"/>
    </row>
    <row r="1372" spans="3:4" ht="12.95" customHeight="1" x14ac:dyDescent="0.2">
      <c r="C1372" s="207"/>
      <c r="D1372" s="207"/>
    </row>
    <row r="1373" spans="3:4" ht="12.95" customHeight="1" x14ac:dyDescent="0.2">
      <c r="C1373" s="207"/>
      <c r="D1373" s="207"/>
    </row>
    <row r="1374" spans="3:4" ht="12.95" customHeight="1" x14ac:dyDescent="0.2">
      <c r="C1374" s="207"/>
      <c r="D1374" s="207"/>
    </row>
    <row r="1375" spans="3:4" ht="12.95" customHeight="1" x14ac:dyDescent="0.2">
      <c r="C1375" s="207"/>
      <c r="D1375" s="207"/>
    </row>
    <row r="1376" spans="3:4" ht="12.95" customHeight="1" x14ac:dyDescent="0.2">
      <c r="C1376" s="207"/>
      <c r="D1376" s="207"/>
    </row>
    <row r="1377" spans="3:4" ht="12.95" customHeight="1" x14ac:dyDescent="0.2">
      <c r="C1377" s="207"/>
      <c r="D1377" s="207"/>
    </row>
    <row r="1378" spans="3:4" ht="12.95" customHeight="1" x14ac:dyDescent="0.2">
      <c r="C1378" s="207"/>
      <c r="D1378" s="207"/>
    </row>
    <row r="1379" spans="3:4" ht="12.95" customHeight="1" x14ac:dyDescent="0.2">
      <c r="C1379" s="207"/>
      <c r="D1379" s="207"/>
    </row>
    <row r="1380" spans="3:4" ht="12.95" customHeight="1" x14ac:dyDescent="0.2">
      <c r="C1380" s="207"/>
      <c r="D1380" s="207"/>
    </row>
    <row r="1381" spans="3:4" ht="12.95" customHeight="1" x14ac:dyDescent="0.2">
      <c r="C1381" s="207"/>
      <c r="D1381" s="207"/>
    </row>
    <row r="1382" spans="3:4" ht="12.95" customHeight="1" x14ac:dyDescent="0.2">
      <c r="C1382" s="207"/>
      <c r="D1382" s="207"/>
    </row>
    <row r="1383" spans="3:4" ht="12.95" customHeight="1" x14ac:dyDescent="0.2">
      <c r="C1383" s="207"/>
      <c r="D1383" s="207"/>
    </row>
    <row r="1384" spans="3:4" ht="12.95" customHeight="1" x14ac:dyDescent="0.2">
      <c r="C1384" s="207"/>
      <c r="D1384" s="207"/>
    </row>
    <row r="1385" spans="3:4" ht="12.95" customHeight="1" x14ac:dyDescent="0.2">
      <c r="C1385" s="207"/>
      <c r="D1385" s="207"/>
    </row>
    <row r="1386" spans="3:4" ht="12.95" customHeight="1" x14ac:dyDescent="0.2">
      <c r="C1386" s="207"/>
      <c r="D1386" s="207"/>
    </row>
    <row r="1387" spans="3:4" ht="12.95" customHeight="1" x14ac:dyDescent="0.2">
      <c r="C1387" s="207"/>
      <c r="D1387" s="207"/>
    </row>
    <row r="1388" spans="3:4" ht="12.95" customHeight="1" x14ac:dyDescent="0.2">
      <c r="C1388" s="207"/>
      <c r="D1388" s="207"/>
    </row>
    <row r="1389" spans="3:4" ht="12.95" customHeight="1" x14ac:dyDescent="0.2">
      <c r="C1389" s="207"/>
      <c r="D1389" s="207"/>
    </row>
    <row r="1390" spans="3:4" ht="12.95" customHeight="1" x14ac:dyDescent="0.2">
      <c r="C1390" s="207"/>
      <c r="D1390" s="207"/>
    </row>
    <row r="1391" spans="3:4" ht="12.95" customHeight="1" x14ac:dyDescent="0.2">
      <c r="C1391" s="207"/>
      <c r="D1391" s="207"/>
    </row>
    <row r="1392" spans="3:4" ht="12.95" customHeight="1" x14ac:dyDescent="0.2">
      <c r="C1392" s="207"/>
      <c r="D1392" s="207"/>
    </row>
    <row r="1393" spans="3:4" ht="12.95" customHeight="1" x14ac:dyDescent="0.2">
      <c r="C1393" s="207"/>
      <c r="D1393" s="207"/>
    </row>
    <row r="1394" spans="3:4" ht="12.95" customHeight="1" x14ac:dyDescent="0.2">
      <c r="C1394" s="207"/>
      <c r="D1394" s="207"/>
    </row>
    <row r="1395" spans="3:4" ht="12.95" customHeight="1" x14ac:dyDescent="0.2">
      <c r="C1395" s="207"/>
      <c r="D1395" s="207"/>
    </row>
    <row r="1396" spans="3:4" ht="12.95" customHeight="1" x14ac:dyDescent="0.2">
      <c r="C1396" s="207"/>
      <c r="D1396" s="207"/>
    </row>
    <row r="1397" spans="3:4" ht="12.95" customHeight="1" x14ac:dyDescent="0.2">
      <c r="C1397" s="207"/>
      <c r="D1397" s="207"/>
    </row>
    <row r="1398" spans="3:4" ht="12.95" customHeight="1" x14ac:dyDescent="0.2">
      <c r="C1398" s="207"/>
      <c r="D1398" s="207"/>
    </row>
    <row r="1399" spans="3:4" ht="12.95" customHeight="1" x14ac:dyDescent="0.2">
      <c r="C1399" s="207"/>
      <c r="D1399" s="207"/>
    </row>
    <row r="1400" spans="3:4" ht="12.95" customHeight="1" x14ac:dyDescent="0.2">
      <c r="C1400" s="207"/>
      <c r="D1400" s="207"/>
    </row>
    <row r="1401" spans="3:4" ht="12.95" customHeight="1" x14ac:dyDescent="0.2">
      <c r="C1401" s="207"/>
      <c r="D1401" s="207"/>
    </row>
    <row r="1402" spans="3:4" ht="12.95" customHeight="1" x14ac:dyDescent="0.2">
      <c r="C1402" s="207"/>
      <c r="D1402" s="207"/>
    </row>
    <row r="1403" spans="3:4" ht="12.95" customHeight="1" x14ac:dyDescent="0.2">
      <c r="C1403" s="207"/>
      <c r="D1403" s="207"/>
    </row>
    <row r="1404" spans="3:4" ht="12.95" customHeight="1" x14ac:dyDescent="0.2">
      <c r="C1404" s="207"/>
      <c r="D1404" s="207"/>
    </row>
    <row r="1405" spans="3:4" ht="12.95" customHeight="1" x14ac:dyDescent="0.2">
      <c r="C1405" s="207"/>
      <c r="D1405" s="207"/>
    </row>
    <row r="1406" spans="3:4" ht="12.95" customHeight="1" x14ac:dyDescent="0.2">
      <c r="C1406" s="207"/>
      <c r="D1406" s="207"/>
    </row>
    <row r="1407" spans="3:4" ht="12.95" customHeight="1" x14ac:dyDescent="0.2">
      <c r="C1407" s="207"/>
      <c r="D1407" s="207"/>
    </row>
    <row r="1408" spans="3:4" ht="12.95" customHeight="1" x14ac:dyDescent="0.2">
      <c r="C1408" s="207"/>
      <c r="D1408" s="207"/>
    </row>
    <row r="1409" spans="3:4" ht="12.95" customHeight="1" x14ac:dyDescent="0.2">
      <c r="C1409" s="207"/>
      <c r="D1409" s="207"/>
    </row>
    <row r="1410" spans="3:4" ht="12.95" customHeight="1" x14ac:dyDescent="0.2">
      <c r="C1410" s="207"/>
      <c r="D1410" s="207"/>
    </row>
    <row r="1411" spans="3:4" ht="12.95" customHeight="1" x14ac:dyDescent="0.2">
      <c r="C1411" s="207"/>
      <c r="D1411" s="207"/>
    </row>
    <row r="1412" spans="3:4" ht="12.95" customHeight="1" x14ac:dyDescent="0.2">
      <c r="C1412" s="207"/>
      <c r="D1412" s="207"/>
    </row>
    <row r="1413" spans="3:4" ht="12.95" customHeight="1" x14ac:dyDescent="0.2">
      <c r="C1413" s="207"/>
      <c r="D1413" s="207"/>
    </row>
    <row r="1414" spans="3:4" ht="12.95" customHeight="1" x14ac:dyDescent="0.2">
      <c r="C1414" s="207"/>
      <c r="D1414" s="207"/>
    </row>
    <row r="1415" spans="3:4" ht="12.95" customHeight="1" x14ac:dyDescent="0.2">
      <c r="C1415" s="207"/>
      <c r="D1415" s="207"/>
    </row>
    <row r="1416" spans="3:4" ht="12.95" customHeight="1" x14ac:dyDescent="0.2">
      <c r="C1416" s="207"/>
      <c r="D1416" s="207"/>
    </row>
    <row r="1417" spans="3:4" ht="12.95" customHeight="1" x14ac:dyDescent="0.2">
      <c r="C1417" s="207"/>
      <c r="D1417" s="207"/>
    </row>
    <row r="1418" spans="3:4" ht="12.95" customHeight="1" x14ac:dyDescent="0.2">
      <c r="C1418" s="207"/>
      <c r="D1418" s="207"/>
    </row>
    <row r="1419" spans="3:4" ht="12.95" customHeight="1" x14ac:dyDescent="0.2">
      <c r="C1419" s="207"/>
      <c r="D1419" s="207"/>
    </row>
    <row r="1420" spans="3:4" ht="12.95" customHeight="1" x14ac:dyDescent="0.2">
      <c r="C1420" s="207"/>
      <c r="D1420" s="207"/>
    </row>
    <row r="1421" spans="3:4" ht="12.95" customHeight="1" x14ac:dyDescent="0.2">
      <c r="C1421" s="207"/>
      <c r="D1421" s="207"/>
    </row>
    <row r="1422" spans="3:4" ht="12.95" customHeight="1" x14ac:dyDescent="0.2">
      <c r="C1422" s="207"/>
      <c r="D1422" s="207"/>
    </row>
    <row r="1423" spans="3:4" ht="12.95" customHeight="1" x14ac:dyDescent="0.2">
      <c r="C1423" s="207"/>
      <c r="D1423" s="207"/>
    </row>
    <row r="1424" spans="3:4" ht="12.95" customHeight="1" x14ac:dyDescent="0.2">
      <c r="C1424" s="207"/>
      <c r="D1424" s="207"/>
    </row>
    <row r="1425" spans="3:4" ht="12.95" customHeight="1" x14ac:dyDescent="0.2">
      <c r="C1425" s="207"/>
      <c r="D1425" s="207"/>
    </row>
    <row r="1426" spans="3:4" ht="12.95" customHeight="1" x14ac:dyDescent="0.2">
      <c r="C1426" s="207"/>
      <c r="D1426" s="207"/>
    </row>
    <row r="1427" spans="3:4" ht="12.95" customHeight="1" x14ac:dyDescent="0.2">
      <c r="C1427" s="207"/>
      <c r="D1427" s="207"/>
    </row>
    <row r="1428" spans="3:4" ht="12.95" customHeight="1" x14ac:dyDescent="0.2">
      <c r="C1428" s="207"/>
      <c r="D1428" s="207"/>
    </row>
    <row r="1429" spans="3:4" ht="12.95" customHeight="1" x14ac:dyDescent="0.2">
      <c r="C1429" s="207"/>
      <c r="D1429" s="207"/>
    </row>
    <row r="1430" spans="3:4" ht="12.95" customHeight="1" x14ac:dyDescent="0.2">
      <c r="C1430" s="207"/>
      <c r="D1430" s="207"/>
    </row>
    <row r="1431" spans="3:4" ht="12.95" customHeight="1" x14ac:dyDescent="0.2">
      <c r="C1431" s="207"/>
      <c r="D1431" s="207"/>
    </row>
    <row r="1432" spans="3:4" ht="12.95" customHeight="1" x14ac:dyDescent="0.2">
      <c r="C1432" s="207"/>
      <c r="D1432" s="207"/>
    </row>
    <row r="1433" spans="3:4" ht="12.95" customHeight="1" x14ac:dyDescent="0.2">
      <c r="C1433" s="207"/>
      <c r="D1433" s="207"/>
    </row>
    <row r="1434" spans="3:4" ht="12.95" customHeight="1" x14ac:dyDescent="0.2">
      <c r="C1434" s="207"/>
      <c r="D1434" s="207"/>
    </row>
    <row r="1435" spans="3:4" ht="12.95" customHeight="1" x14ac:dyDescent="0.2">
      <c r="C1435" s="207"/>
      <c r="D1435" s="207"/>
    </row>
    <row r="1436" spans="3:4" ht="12.95" customHeight="1" x14ac:dyDescent="0.2">
      <c r="C1436" s="207"/>
      <c r="D1436" s="207"/>
    </row>
    <row r="1437" spans="3:4" ht="12.95" customHeight="1" x14ac:dyDescent="0.2">
      <c r="C1437" s="207"/>
      <c r="D1437" s="207"/>
    </row>
    <row r="1438" spans="3:4" ht="12.95" customHeight="1" x14ac:dyDescent="0.2">
      <c r="C1438" s="207"/>
      <c r="D1438" s="207"/>
    </row>
    <row r="1439" spans="3:4" ht="12.95" customHeight="1" x14ac:dyDescent="0.2">
      <c r="C1439" s="207"/>
      <c r="D1439" s="207"/>
    </row>
    <row r="1440" spans="3:4" ht="12.95" customHeight="1" x14ac:dyDescent="0.2">
      <c r="C1440" s="207"/>
      <c r="D1440" s="207"/>
    </row>
    <row r="1441" spans="3:4" ht="12.95" customHeight="1" x14ac:dyDescent="0.2">
      <c r="C1441" s="207"/>
      <c r="D1441" s="207"/>
    </row>
    <row r="1442" spans="3:4" ht="12.95" customHeight="1" x14ac:dyDescent="0.2">
      <c r="C1442" s="207"/>
      <c r="D1442" s="207"/>
    </row>
    <row r="1443" spans="3:4" ht="12.95" customHeight="1" x14ac:dyDescent="0.2">
      <c r="C1443" s="207"/>
      <c r="D1443" s="207"/>
    </row>
    <row r="1444" spans="3:4" ht="12.95" customHeight="1" x14ac:dyDescent="0.2">
      <c r="C1444" s="207"/>
      <c r="D1444" s="207"/>
    </row>
    <row r="1445" spans="3:4" ht="12.95" customHeight="1" x14ac:dyDescent="0.2">
      <c r="C1445" s="207"/>
      <c r="D1445" s="207"/>
    </row>
    <row r="1446" spans="3:4" ht="12.95" customHeight="1" x14ac:dyDescent="0.2">
      <c r="C1446" s="207"/>
      <c r="D1446" s="207"/>
    </row>
    <row r="1447" spans="3:4" ht="12.95" customHeight="1" x14ac:dyDescent="0.2">
      <c r="C1447" s="207"/>
      <c r="D1447" s="207"/>
    </row>
    <row r="1448" spans="3:4" ht="12.95" customHeight="1" x14ac:dyDescent="0.2">
      <c r="C1448" s="207"/>
      <c r="D1448" s="207"/>
    </row>
    <row r="1449" spans="3:4" ht="12.95" customHeight="1" x14ac:dyDescent="0.2">
      <c r="C1449" s="207"/>
      <c r="D1449" s="207"/>
    </row>
    <row r="1450" spans="3:4" ht="12.95" customHeight="1" x14ac:dyDescent="0.2">
      <c r="C1450" s="207"/>
      <c r="D1450" s="207"/>
    </row>
    <row r="1451" spans="3:4" ht="12.95" customHeight="1" x14ac:dyDescent="0.2">
      <c r="C1451" s="207"/>
      <c r="D1451" s="207"/>
    </row>
    <row r="1452" spans="3:4" ht="12.95" customHeight="1" x14ac:dyDescent="0.2">
      <c r="C1452" s="207"/>
      <c r="D1452" s="207"/>
    </row>
    <row r="1453" spans="3:4" ht="12.95" customHeight="1" x14ac:dyDescent="0.2">
      <c r="C1453" s="207"/>
      <c r="D1453" s="207"/>
    </row>
    <row r="1454" spans="3:4" ht="12.95" customHeight="1" x14ac:dyDescent="0.2">
      <c r="C1454" s="207"/>
      <c r="D1454" s="207"/>
    </row>
    <row r="1455" spans="3:4" ht="12.95" customHeight="1" x14ac:dyDescent="0.2">
      <c r="C1455" s="207"/>
      <c r="D1455" s="207"/>
    </row>
    <row r="1456" spans="3:4" ht="12.95" customHeight="1" x14ac:dyDescent="0.2">
      <c r="C1456" s="207"/>
      <c r="D1456" s="207"/>
    </row>
    <row r="1457" spans="3:4" ht="12.95" customHeight="1" x14ac:dyDescent="0.2">
      <c r="C1457" s="207"/>
      <c r="D1457" s="207"/>
    </row>
    <row r="1458" spans="3:4" ht="12.95" customHeight="1" x14ac:dyDescent="0.2">
      <c r="C1458" s="207"/>
      <c r="D1458" s="207"/>
    </row>
    <row r="1459" spans="3:4" ht="12.95" customHeight="1" x14ac:dyDescent="0.2">
      <c r="C1459" s="207"/>
      <c r="D1459" s="207"/>
    </row>
    <row r="1460" spans="3:4" ht="12.95" customHeight="1" x14ac:dyDescent="0.2">
      <c r="C1460" s="207"/>
      <c r="D1460" s="207"/>
    </row>
    <row r="1461" spans="3:4" ht="12.95" customHeight="1" x14ac:dyDescent="0.2">
      <c r="C1461" s="207"/>
      <c r="D1461" s="207"/>
    </row>
    <row r="1462" spans="3:4" ht="12.95" customHeight="1" x14ac:dyDescent="0.2">
      <c r="C1462" s="207"/>
      <c r="D1462" s="207"/>
    </row>
    <row r="1463" spans="3:4" ht="12.95" customHeight="1" x14ac:dyDescent="0.2">
      <c r="C1463" s="207"/>
      <c r="D1463" s="207"/>
    </row>
    <row r="1464" spans="3:4" ht="12.95" customHeight="1" x14ac:dyDescent="0.2">
      <c r="C1464" s="207"/>
      <c r="D1464" s="207"/>
    </row>
    <row r="1465" spans="3:4" ht="12.95" customHeight="1" x14ac:dyDescent="0.2">
      <c r="C1465" s="207"/>
      <c r="D1465" s="207"/>
    </row>
    <row r="1466" spans="3:4" ht="12.95" customHeight="1" x14ac:dyDescent="0.2">
      <c r="C1466" s="207"/>
      <c r="D1466" s="207"/>
    </row>
    <row r="1467" spans="3:4" ht="12.95" customHeight="1" x14ac:dyDescent="0.2">
      <c r="C1467" s="207"/>
      <c r="D1467" s="207"/>
    </row>
    <row r="1468" spans="3:4" ht="12.95" customHeight="1" x14ac:dyDescent="0.2">
      <c r="C1468" s="207"/>
      <c r="D1468" s="207"/>
    </row>
    <row r="1469" spans="3:4" ht="12.95" customHeight="1" x14ac:dyDescent="0.2">
      <c r="C1469" s="207"/>
      <c r="D1469" s="207"/>
    </row>
    <row r="1470" spans="3:4" ht="12.95" customHeight="1" x14ac:dyDescent="0.2">
      <c r="C1470" s="207"/>
      <c r="D1470" s="207"/>
    </row>
    <row r="1471" spans="3:4" ht="12.95" customHeight="1" x14ac:dyDescent="0.2">
      <c r="C1471" s="207"/>
      <c r="D1471" s="207"/>
    </row>
    <row r="1472" spans="3:4" ht="12.95" customHeight="1" x14ac:dyDescent="0.2">
      <c r="C1472" s="207"/>
      <c r="D1472" s="207"/>
    </row>
    <row r="1473" spans="3:4" ht="12.95" customHeight="1" x14ac:dyDescent="0.2">
      <c r="C1473" s="207"/>
      <c r="D1473" s="207"/>
    </row>
    <row r="1474" spans="3:4" ht="12.95" customHeight="1" x14ac:dyDescent="0.2">
      <c r="C1474" s="207"/>
      <c r="D1474" s="207"/>
    </row>
    <row r="1475" spans="3:4" ht="12.95" customHeight="1" x14ac:dyDescent="0.2">
      <c r="C1475" s="207"/>
      <c r="D1475" s="207"/>
    </row>
    <row r="1476" spans="3:4" ht="12.95" customHeight="1" x14ac:dyDescent="0.2">
      <c r="C1476" s="207"/>
      <c r="D1476" s="207"/>
    </row>
    <row r="1477" spans="3:4" ht="12.95" customHeight="1" x14ac:dyDescent="0.2">
      <c r="C1477" s="207"/>
      <c r="D1477" s="207"/>
    </row>
    <row r="1478" spans="3:4" ht="12.95" customHeight="1" x14ac:dyDescent="0.2">
      <c r="C1478" s="207"/>
      <c r="D1478" s="207"/>
    </row>
    <row r="1479" spans="3:4" ht="12.95" customHeight="1" x14ac:dyDescent="0.2">
      <c r="C1479" s="207"/>
      <c r="D1479" s="207"/>
    </row>
    <row r="1480" spans="3:4" ht="12.95" customHeight="1" x14ac:dyDescent="0.2">
      <c r="C1480" s="207"/>
      <c r="D1480" s="207"/>
    </row>
    <row r="1481" spans="3:4" ht="12.95" customHeight="1" x14ac:dyDescent="0.2">
      <c r="C1481" s="207"/>
      <c r="D1481" s="207"/>
    </row>
    <row r="1482" spans="3:4" ht="12.95" customHeight="1" x14ac:dyDescent="0.2">
      <c r="C1482" s="207"/>
      <c r="D1482" s="207"/>
    </row>
    <row r="1483" spans="3:4" ht="12.95" customHeight="1" x14ac:dyDescent="0.2">
      <c r="C1483" s="207"/>
      <c r="D1483" s="207"/>
    </row>
    <row r="1484" spans="3:4" ht="12.95" customHeight="1" x14ac:dyDescent="0.2">
      <c r="C1484" s="207"/>
      <c r="D1484" s="207"/>
    </row>
    <row r="1485" spans="3:4" ht="12.95" customHeight="1" x14ac:dyDescent="0.2">
      <c r="C1485" s="207"/>
      <c r="D1485" s="207"/>
    </row>
    <row r="1486" spans="3:4" ht="12.95" customHeight="1" x14ac:dyDescent="0.2">
      <c r="C1486" s="207"/>
      <c r="D1486" s="207"/>
    </row>
    <row r="1487" spans="3:4" ht="12.95" customHeight="1" x14ac:dyDescent="0.2">
      <c r="C1487" s="207"/>
      <c r="D1487" s="207"/>
    </row>
    <row r="1488" spans="3:4" ht="12.95" customHeight="1" x14ac:dyDescent="0.2">
      <c r="C1488" s="207"/>
      <c r="D1488" s="207"/>
    </row>
    <row r="1489" spans="3:4" ht="12.95" customHeight="1" x14ac:dyDescent="0.2">
      <c r="C1489" s="207"/>
      <c r="D1489" s="207"/>
    </row>
    <row r="1490" spans="3:4" ht="12.95" customHeight="1" x14ac:dyDescent="0.2">
      <c r="C1490" s="207"/>
      <c r="D1490" s="207"/>
    </row>
    <row r="1491" spans="3:4" ht="12.95" customHeight="1" x14ac:dyDescent="0.2">
      <c r="C1491" s="207"/>
      <c r="D1491" s="207"/>
    </row>
    <row r="1492" spans="3:4" ht="12.95" customHeight="1" x14ac:dyDescent="0.2">
      <c r="C1492" s="207"/>
      <c r="D1492" s="207"/>
    </row>
    <row r="1493" spans="3:4" ht="12.95" customHeight="1" x14ac:dyDescent="0.2">
      <c r="C1493" s="207"/>
      <c r="D1493" s="207"/>
    </row>
    <row r="1494" spans="3:4" ht="12.95" customHeight="1" x14ac:dyDescent="0.2">
      <c r="C1494" s="207"/>
      <c r="D1494" s="207"/>
    </row>
    <row r="1495" spans="3:4" ht="12.95" customHeight="1" x14ac:dyDescent="0.2">
      <c r="C1495" s="207"/>
      <c r="D1495" s="207"/>
    </row>
    <row r="1496" spans="3:4" ht="12.95" customHeight="1" x14ac:dyDescent="0.2">
      <c r="C1496" s="207"/>
      <c r="D1496" s="207"/>
    </row>
    <row r="1497" spans="3:4" ht="12.95" customHeight="1" x14ac:dyDescent="0.2">
      <c r="C1497" s="207"/>
      <c r="D1497" s="207"/>
    </row>
    <row r="1498" spans="3:4" ht="12.95" customHeight="1" x14ac:dyDescent="0.2">
      <c r="C1498" s="207"/>
      <c r="D1498" s="207"/>
    </row>
    <row r="1499" spans="3:4" ht="12.95" customHeight="1" x14ac:dyDescent="0.2">
      <c r="C1499" s="207"/>
      <c r="D1499" s="207"/>
    </row>
    <row r="1500" spans="3:4" ht="12.95" customHeight="1" x14ac:dyDescent="0.2">
      <c r="C1500" s="207"/>
      <c r="D1500" s="207"/>
    </row>
    <row r="1501" spans="3:4" ht="12.95" customHeight="1" x14ac:dyDescent="0.2">
      <c r="C1501" s="207"/>
      <c r="D1501" s="207"/>
    </row>
    <row r="1502" spans="3:4" ht="12.95" customHeight="1" x14ac:dyDescent="0.2">
      <c r="C1502" s="207"/>
      <c r="D1502" s="207"/>
    </row>
    <row r="1503" spans="3:4" ht="12.95" customHeight="1" x14ac:dyDescent="0.2">
      <c r="C1503" s="207"/>
      <c r="D1503" s="207"/>
    </row>
    <row r="1504" spans="3:4" ht="12.95" customHeight="1" x14ac:dyDescent="0.2">
      <c r="C1504" s="207"/>
      <c r="D1504" s="207"/>
    </row>
    <row r="1505" spans="3:4" ht="12.95" customHeight="1" x14ac:dyDescent="0.2">
      <c r="C1505" s="207"/>
      <c r="D1505" s="207"/>
    </row>
    <row r="1506" spans="3:4" ht="12.95" customHeight="1" x14ac:dyDescent="0.2">
      <c r="C1506" s="207"/>
      <c r="D1506" s="207"/>
    </row>
    <row r="1507" spans="3:4" ht="12.95" customHeight="1" x14ac:dyDescent="0.2">
      <c r="C1507" s="207"/>
      <c r="D1507" s="207"/>
    </row>
    <row r="1508" spans="3:4" ht="12.95" customHeight="1" x14ac:dyDescent="0.2">
      <c r="C1508" s="207"/>
      <c r="D1508" s="207"/>
    </row>
    <row r="1509" spans="3:4" ht="12.95" customHeight="1" x14ac:dyDescent="0.2">
      <c r="C1509" s="207"/>
      <c r="D1509" s="207"/>
    </row>
    <row r="1510" spans="3:4" ht="12.95" customHeight="1" x14ac:dyDescent="0.2">
      <c r="C1510" s="207"/>
      <c r="D1510" s="207"/>
    </row>
    <row r="1511" spans="3:4" ht="12.95" customHeight="1" x14ac:dyDescent="0.2">
      <c r="C1511" s="207"/>
      <c r="D1511" s="207"/>
    </row>
    <row r="1512" spans="3:4" ht="12.95" customHeight="1" x14ac:dyDescent="0.2">
      <c r="C1512" s="207"/>
      <c r="D1512" s="207"/>
    </row>
    <row r="1513" spans="3:4" ht="12.95" customHeight="1" x14ac:dyDescent="0.2">
      <c r="C1513" s="207"/>
      <c r="D1513" s="207"/>
    </row>
    <row r="1514" spans="3:4" ht="12.95" customHeight="1" x14ac:dyDescent="0.2">
      <c r="C1514" s="207"/>
      <c r="D1514" s="207"/>
    </row>
    <row r="1515" spans="3:4" ht="12.95" customHeight="1" x14ac:dyDescent="0.2">
      <c r="C1515" s="207"/>
      <c r="D1515" s="207"/>
    </row>
    <row r="1516" spans="3:4" ht="12.95" customHeight="1" x14ac:dyDescent="0.2">
      <c r="C1516" s="207"/>
      <c r="D1516" s="207"/>
    </row>
    <row r="1517" spans="3:4" ht="12.95" customHeight="1" x14ac:dyDescent="0.2">
      <c r="C1517" s="207"/>
      <c r="D1517" s="207"/>
    </row>
    <row r="1518" spans="3:4" ht="12.95" customHeight="1" x14ac:dyDescent="0.2">
      <c r="C1518" s="207"/>
      <c r="D1518" s="207"/>
    </row>
    <row r="1519" spans="3:4" ht="12.95" customHeight="1" x14ac:dyDescent="0.2">
      <c r="C1519" s="207"/>
      <c r="D1519" s="207"/>
    </row>
    <row r="1520" spans="3:4" ht="12.95" customHeight="1" x14ac:dyDescent="0.2">
      <c r="C1520" s="207"/>
      <c r="D1520" s="207"/>
    </row>
    <row r="1521" spans="3:4" ht="12.95" customHeight="1" x14ac:dyDescent="0.2">
      <c r="C1521" s="207"/>
      <c r="D1521" s="207"/>
    </row>
    <row r="1522" spans="3:4" ht="12.95" customHeight="1" x14ac:dyDescent="0.2">
      <c r="C1522" s="207"/>
      <c r="D1522" s="207"/>
    </row>
    <row r="1523" spans="3:4" ht="12.95" customHeight="1" x14ac:dyDescent="0.2">
      <c r="C1523" s="207"/>
      <c r="D1523" s="207"/>
    </row>
    <row r="1524" spans="3:4" ht="12.95" customHeight="1" x14ac:dyDescent="0.2">
      <c r="C1524" s="207"/>
      <c r="D1524" s="207"/>
    </row>
    <row r="1525" spans="3:4" ht="12.95" customHeight="1" x14ac:dyDescent="0.2">
      <c r="C1525" s="207"/>
      <c r="D1525" s="207"/>
    </row>
    <row r="1526" spans="3:4" ht="12.95" customHeight="1" x14ac:dyDescent="0.2">
      <c r="C1526" s="207"/>
      <c r="D1526" s="207"/>
    </row>
    <row r="1527" spans="3:4" ht="12.95" customHeight="1" x14ac:dyDescent="0.2">
      <c r="C1527" s="207"/>
      <c r="D1527" s="207"/>
    </row>
    <row r="1528" spans="3:4" ht="12.95" customHeight="1" x14ac:dyDescent="0.2">
      <c r="C1528" s="207"/>
      <c r="D1528" s="207"/>
    </row>
    <row r="1529" spans="3:4" ht="12.95" customHeight="1" x14ac:dyDescent="0.2">
      <c r="C1529" s="207"/>
      <c r="D1529" s="207"/>
    </row>
    <row r="1530" spans="3:4" ht="12.95" customHeight="1" x14ac:dyDescent="0.2">
      <c r="C1530" s="207"/>
      <c r="D1530" s="207"/>
    </row>
    <row r="1531" spans="3:4" ht="12.95" customHeight="1" x14ac:dyDescent="0.2">
      <c r="C1531" s="207"/>
      <c r="D1531" s="207"/>
    </row>
    <row r="1532" spans="3:4" ht="12.95" customHeight="1" x14ac:dyDescent="0.2">
      <c r="C1532" s="207"/>
      <c r="D1532" s="207"/>
    </row>
    <row r="1533" spans="3:4" ht="12.95" customHeight="1" x14ac:dyDescent="0.2">
      <c r="C1533" s="207"/>
      <c r="D1533" s="207"/>
    </row>
    <row r="1534" spans="3:4" ht="12.95" customHeight="1" x14ac:dyDescent="0.2">
      <c r="C1534" s="207"/>
      <c r="D1534" s="207"/>
    </row>
    <row r="1535" spans="3:4" ht="12.95" customHeight="1" x14ac:dyDescent="0.2">
      <c r="C1535" s="207"/>
      <c r="D1535" s="207"/>
    </row>
    <row r="1536" spans="3:4" ht="12.95" customHeight="1" x14ac:dyDescent="0.2">
      <c r="C1536" s="207"/>
      <c r="D1536" s="207"/>
    </row>
    <row r="1537" spans="3:4" ht="12.95" customHeight="1" x14ac:dyDescent="0.2">
      <c r="C1537" s="207"/>
      <c r="D1537" s="207"/>
    </row>
    <row r="1538" spans="3:4" ht="12.95" customHeight="1" x14ac:dyDescent="0.2">
      <c r="C1538" s="207"/>
      <c r="D1538" s="207"/>
    </row>
    <row r="1539" spans="3:4" ht="12.95" customHeight="1" x14ac:dyDescent="0.2">
      <c r="C1539" s="207"/>
      <c r="D1539" s="207"/>
    </row>
    <row r="1540" spans="3:4" ht="12.95" customHeight="1" x14ac:dyDescent="0.2">
      <c r="C1540" s="207"/>
      <c r="D1540" s="207"/>
    </row>
    <row r="1541" spans="3:4" ht="12.95" customHeight="1" x14ac:dyDescent="0.2">
      <c r="C1541" s="207"/>
      <c r="D1541" s="207"/>
    </row>
    <row r="1542" spans="3:4" ht="12.95" customHeight="1" x14ac:dyDescent="0.2">
      <c r="C1542" s="207"/>
      <c r="D1542" s="207"/>
    </row>
    <row r="1543" spans="3:4" ht="12.95" customHeight="1" x14ac:dyDescent="0.2">
      <c r="C1543" s="207"/>
      <c r="D1543" s="207"/>
    </row>
    <row r="1544" spans="3:4" ht="12.95" customHeight="1" x14ac:dyDescent="0.2">
      <c r="C1544" s="207"/>
      <c r="D1544" s="207"/>
    </row>
    <row r="1545" spans="3:4" ht="12.95" customHeight="1" x14ac:dyDescent="0.2">
      <c r="C1545" s="207"/>
      <c r="D1545" s="207"/>
    </row>
    <row r="1546" spans="3:4" ht="12.95" customHeight="1" x14ac:dyDescent="0.2">
      <c r="C1546" s="207"/>
      <c r="D1546" s="207"/>
    </row>
    <row r="1547" spans="3:4" ht="12.95" customHeight="1" x14ac:dyDescent="0.2">
      <c r="C1547" s="207"/>
      <c r="D1547" s="207"/>
    </row>
    <row r="1548" spans="3:4" ht="12.95" customHeight="1" x14ac:dyDescent="0.2">
      <c r="C1548" s="207"/>
      <c r="D1548" s="207"/>
    </row>
    <row r="1549" spans="3:4" ht="12.95" customHeight="1" x14ac:dyDescent="0.2">
      <c r="C1549" s="207"/>
      <c r="D1549" s="207"/>
    </row>
    <row r="1550" spans="3:4" ht="12.95" customHeight="1" x14ac:dyDescent="0.2">
      <c r="C1550" s="207"/>
      <c r="D1550" s="207"/>
    </row>
    <row r="1551" spans="3:4" ht="12.95" customHeight="1" x14ac:dyDescent="0.2">
      <c r="C1551" s="207"/>
      <c r="D1551" s="207"/>
    </row>
    <row r="1552" spans="3:4" ht="12.95" customHeight="1" x14ac:dyDescent="0.2">
      <c r="C1552" s="207"/>
      <c r="D1552" s="207"/>
    </row>
    <row r="1553" spans="3:4" ht="12.95" customHeight="1" x14ac:dyDescent="0.2">
      <c r="C1553" s="207"/>
      <c r="D1553" s="207"/>
    </row>
    <row r="1554" spans="3:4" ht="12.95" customHeight="1" x14ac:dyDescent="0.2">
      <c r="C1554" s="207"/>
      <c r="D1554" s="207"/>
    </row>
    <row r="1555" spans="3:4" ht="12.95" customHeight="1" x14ac:dyDescent="0.2">
      <c r="C1555" s="207"/>
      <c r="D1555" s="207"/>
    </row>
    <row r="1556" spans="3:4" ht="12.95" customHeight="1" x14ac:dyDescent="0.2">
      <c r="C1556" s="207"/>
      <c r="D1556" s="207"/>
    </row>
    <row r="1557" spans="3:4" ht="12.95" customHeight="1" x14ac:dyDescent="0.2">
      <c r="C1557" s="207"/>
      <c r="D1557" s="207"/>
    </row>
    <row r="1558" spans="3:4" ht="12.95" customHeight="1" x14ac:dyDescent="0.2">
      <c r="C1558" s="207"/>
      <c r="D1558" s="207"/>
    </row>
    <row r="1559" spans="3:4" ht="12.95" customHeight="1" x14ac:dyDescent="0.2">
      <c r="C1559" s="207"/>
      <c r="D1559" s="207"/>
    </row>
    <row r="1560" spans="3:4" ht="12.95" customHeight="1" x14ac:dyDescent="0.2">
      <c r="C1560" s="207"/>
      <c r="D1560" s="207"/>
    </row>
    <row r="1561" spans="3:4" ht="12.95" customHeight="1" x14ac:dyDescent="0.2">
      <c r="C1561" s="207"/>
      <c r="D1561" s="207"/>
    </row>
    <row r="1562" spans="3:4" ht="12.95" customHeight="1" x14ac:dyDescent="0.2">
      <c r="C1562" s="207"/>
      <c r="D1562" s="207"/>
    </row>
    <row r="1563" spans="3:4" ht="12.95" customHeight="1" x14ac:dyDescent="0.2">
      <c r="C1563" s="207"/>
      <c r="D1563" s="207"/>
    </row>
    <row r="1564" spans="3:4" ht="12.95" customHeight="1" x14ac:dyDescent="0.2">
      <c r="C1564" s="207"/>
      <c r="D1564" s="207"/>
    </row>
    <row r="1565" spans="3:4" ht="12.95" customHeight="1" x14ac:dyDescent="0.2">
      <c r="C1565" s="207"/>
      <c r="D1565" s="207"/>
    </row>
    <row r="1566" spans="3:4" ht="12.95" customHeight="1" x14ac:dyDescent="0.2">
      <c r="C1566" s="207"/>
      <c r="D1566" s="207"/>
    </row>
    <row r="1567" spans="3:4" ht="12.95" customHeight="1" x14ac:dyDescent="0.2">
      <c r="C1567" s="207"/>
      <c r="D1567" s="207"/>
    </row>
    <row r="1568" spans="3:4" ht="12.95" customHeight="1" x14ac:dyDescent="0.2">
      <c r="C1568" s="207"/>
      <c r="D1568" s="207"/>
    </row>
    <row r="1569" spans="3:4" ht="12.95" customHeight="1" x14ac:dyDescent="0.2">
      <c r="C1569" s="207"/>
      <c r="D1569" s="207"/>
    </row>
    <row r="1570" spans="3:4" ht="12.95" customHeight="1" x14ac:dyDescent="0.2">
      <c r="C1570" s="207"/>
      <c r="D1570" s="207"/>
    </row>
    <row r="1571" spans="3:4" ht="12.95" customHeight="1" x14ac:dyDescent="0.2">
      <c r="C1571" s="207"/>
      <c r="D1571" s="207"/>
    </row>
    <row r="1572" spans="3:4" ht="12.95" customHeight="1" x14ac:dyDescent="0.2">
      <c r="C1572" s="207"/>
      <c r="D1572" s="207"/>
    </row>
    <row r="1573" spans="3:4" ht="12.95" customHeight="1" x14ac:dyDescent="0.2">
      <c r="C1573" s="207"/>
      <c r="D1573" s="207"/>
    </row>
    <row r="1574" spans="3:4" ht="12.95" customHeight="1" x14ac:dyDescent="0.2">
      <c r="C1574" s="207"/>
      <c r="D1574" s="207"/>
    </row>
    <row r="1575" spans="3:4" ht="12.95" customHeight="1" x14ac:dyDescent="0.2">
      <c r="C1575" s="207"/>
      <c r="D1575" s="207"/>
    </row>
    <row r="1576" spans="3:4" ht="12.95" customHeight="1" x14ac:dyDescent="0.2">
      <c r="C1576" s="207"/>
      <c r="D1576" s="207"/>
    </row>
    <row r="1577" spans="3:4" ht="12.95" customHeight="1" x14ac:dyDescent="0.2">
      <c r="C1577" s="207"/>
      <c r="D1577" s="207"/>
    </row>
    <row r="1578" spans="3:4" ht="12.95" customHeight="1" x14ac:dyDescent="0.2">
      <c r="C1578" s="207"/>
      <c r="D1578" s="207"/>
    </row>
    <row r="1579" spans="3:4" ht="12.95" customHeight="1" x14ac:dyDescent="0.2">
      <c r="C1579" s="207"/>
      <c r="D1579" s="207"/>
    </row>
    <row r="1580" spans="3:4" ht="12.95" customHeight="1" x14ac:dyDescent="0.2">
      <c r="C1580" s="207"/>
      <c r="D1580" s="207"/>
    </row>
    <row r="1581" spans="3:4" ht="12.95" customHeight="1" x14ac:dyDescent="0.2">
      <c r="C1581" s="207"/>
      <c r="D1581" s="207"/>
    </row>
    <row r="1582" spans="3:4" ht="12.95" customHeight="1" x14ac:dyDescent="0.2">
      <c r="C1582" s="207"/>
      <c r="D1582" s="207"/>
    </row>
    <row r="1583" spans="3:4" ht="12.95" customHeight="1" x14ac:dyDescent="0.2">
      <c r="C1583" s="207"/>
      <c r="D1583" s="207"/>
    </row>
    <row r="1584" spans="3:4" ht="12.95" customHeight="1" x14ac:dyDescent="0.2">
      <c r="C1584" s="207"/>
      <c r="D1584" s="207"/>
    </row>
    <row r="1585" spans="3:4" ht="12.95" customHeight="1" x14ac:dyDescent="0.2">
      <c r="C1585" s="207"/>
      <c r="D1585" s="207"/>
    </row>
    <row r="1586" spans="3:4" ht="12.95" customHeight="1" x14ac:dyDescent="0.2">
      <c r="C1586" s="207"/>
      <c r="D1586" s="207"/>
    </row>
    <row r="1587" spans="3:4" ht="12.95" customHeight="1" x14ac:dyDescent="0.2">
      <c r="C1587" s="207"/>
      <c r="D1587" s="207"/>
    </row>
    <row r="1588" spans="3:4" ht="12.95" customHeight="1" x14ac:dyDescent="0.2">
      <c r="C1588" s="207"/>
      <c r="D1588" s="207"/>
    </row>
    <row r="1589" spans="3:4" ht="12.95" customHeight="1" x14ac:dyDescent="0.2">
      <c r="C1589" s="207"/>
      <c r="D1589" s="207"/>
    </row>
    <row r="1590" spans="3:4" ht="12.95" customHeight="1" x14ac:dyDescent="0.2">
      <c r="C1590" s="207"/>
      <c r="D1590" s="207"/>
    </row>
    <row r="1591" spans="3:4" ht="12.95" customHeight="1" x14ac:dyDescent="0.2">
      <c r="C1591" s="207"/>
      <c r="D1591" s="207"/>
    </row>
    <row r="1592" spans="3:4" ht="12.95" customHeight="1" x14ac:dyDescent="0.2">
      <c r="C1592" s="207"/>
      <c r="D1592" s="207"/>
    </row>
    <row r="1593" spans="3:4" ht="12.95" customHeight="1" x14ac:dyDescent="0.2">
      <c r="C1593" s="207"/>
      <c r="D1593" s="207"/>
    </row>
    <row r="1594" spans="3:4" ht="12.95" customHeight="1" x14ac:dyDescent="0.2">
      <c r="C1594" s="207"/>
      <c r="D1594" s="207"/>
    </row>
    <row r="1595" spans="3:4" ht="12.95" customHeight="1" x14ac:dyDescent="0.2">
      <c r="C1595" s="207"/>
      <c r="D1595" s="207"/>
    </row>
    <row r="1596" spans="3:4" ht="12.95" customHeight="1" x14ac:dyDescent="0.2">
      <c r="C1596" s="207"/>
      <c r="D1596" s="207"/>
    </row>
    <row r="1597" spans="3:4" ht="12.95" customHeight="1" x14ac:dyDescent="0.2">
      <c r="C1597" s="207"/>
      <c r="D1597" s="207"/>
    </row>
    <row r="1598" spans="3:4" ht="12.95" customHeight="1" x14ac:dyDescent="0.2">
      <c r="C1598" s="207"/>
      <c r="D1598" s="207"/>
    </row>
    <row r="1599" spans="3:4" ht="12.95" customHeight="1" x14ac:dyDescent="0.2">
      <c r="C1599" s="207"/>
      <c r="D1599" s="207"/>
    </row>
    <row r="1600" spans="3:4" ht="12.95" customHeight="1" x14ac:dyDescent="0.2">
      <c r="C1600" s="207"/>
      <c r="D1600" s="207"/>
    </row>
    <row r="1601" spans="3:4" ht="12.95" customHeight="1" x14ac:dyDescent="0.2">
      <c r="C1601" s="207"/>
      <c r="D1601" s="207"/>
    </row>
    <row r="1602" spans="3:4" ht="12.95" customHeight="1" x14ac:dyDescent="0.2">
      <c r="C1602" s="207"/>
      <c r="D1602" s="207"/>
    </row>
    <row r="1603" spans="3:4" ht="12.95" customHeight="1" x14ac:dyDescent="0.2">
      <c r="C1603" s="207"/>
      <c r="D1603" s="207"/>
    </row>
    <row r="1604" spans="3:4" ht="12.95" customHeight="1" x14ac:dyDescent="0.2">
      <c r="C1604" s="207"/>
      <c r="D1604" s="207"/>
    </row>
    <row r="1605" spans="3:4" ht="12.95" customHeight="1" x14ac:dyDescent="0.2">
      <c r="C1605" s="207"/>
      <c r="D1605" s="207"/>
    </row>
    <row r="1606" spans="3:4" ht="12.95" customHeight="1" x14ac:dyDescent="0.2">
      <c r="C1606" s="207"/>
      <c r="D1606" s="207"/>
    </row>
    <row r="1607" spans="3:4" ht="12.95" customHeight="1" x14ac:dyDescent="0.2">
      <c r="C1607" s="207"/>
      <c r="D1607" s="207"/>
    </row>
    <row r="1608" spans="3:4" ht="12.95" customHeight="1" x14ac:dyDescent="0.2">
      <c r="C1608" s="207"/>
      <c r="D1608" s="207"/>
    </row>
    <row r="1609" spans="3:4" ht="12.95" customHeight="1" x14ac:dyDescent="0.2">
      <c r="C1609" s="207"/>
      <c r="D1609" s="207"/>
    </row>
    <row r="1610" spans="3:4" ht="12.95" customHeight="1" x14ac:dyDescent="0.2">
      <c r="C1610" s="207"/>
      <c r="D1610" s="207"/>
    </row>
    <row r="1611" spans="3:4" ht="12.95" customHeight="1" x14ac:dyDescent="0.2">
      <c r="C1611" s="207"/>
      <c r="D1611" s="207"/>
    </row>
    <row r="1612" spans="3:4" ht="12.95" customHeight="1" x14ac:dyDescent="0.2">
      <c r="C1612" s="207"/>
      <c r="D1612" s="207"/>
    </row>
    <row r="1613" spans="3:4" ht="12.95" customHeight="1" x14ac:dyDescent="0.2">
      <c r="C1613" s="207"/>
      <c r="D1613" s="207"/>
    </row>
    <row r="1614" spans="3:4" ht="12.95" customHeight="1" x14ac:dyDescent="0.2">
      <c r="C1614" s="207"/>
      <c r="D1614" s="207"/>
    </row>
    <row r="1615" spans="3:4" ht="12.95" customHeight="1" x14ac:dyDescent="0.2">
      <c r="C1615" s="207"/>
      <c r="D1615" s="207"/>
    </row>
    <row r="1616" spans="3:4" ht="12.95" customHeight="1" x14ac:dyDescent="0.2">
      <c r="C1616" s="207"/>
      <c r="D1616" s="207"/>
    </row>
    <row r="1617" spans="3:4" ht="12.95" customHeight="1" x14ac:dyDescent="0.2">
      <c r="C1617" s="207"/>
      <c r="D1617" s="207"/>
    </row>
    <row r="1618" spans="3:4" ht="12.95" customHeight="1" x14ac:dyDescent="0.2">
      <c r="C1618" s="207"/>
      <c r="D1618" s="207"/>
    </row>
    <row r="1619" spans="3:4" ht="12.95" customHeight="1" x14ac:dyDescent="0.2">
      <c r="C1619" s="207"/>
      <c r="D1619" s="207"/>
    </row>
    <row r="1620" spans="3:4" ht="12.95" customHeight="1" x14ac:dyDescent="0.2">
      <c r="C1620" s="207"/>
      <c r="D1620" s="207"/>
    </row>
    <row r="1621" spans="3:4" ht="12.95" customHeight="1" x14ac:dyDescent="0.2">
      <c r="C1621" s="207"/>
      <c r="D1621" s="207"/>
    </row>
    <row r="1622" spans="3:4" ht="12.95" customHeight="1" x14ac:dyDescent="0.2">
      <c r="C1622" s="207"/>
      <c r="D1622" s="207"/>
    </row>
    <row r="1623" spans="3:4" ht="12.95" customHeight="1" x14ac:dyDescent="0.2">
      <c r="C1623" s="207"/>
      <c r="D1623" s="207"/>
    </row>
    <row r="1624" spans="3:4" ht="12.95" customHeight="1" x14ac:dyDescent="0.2">
      <c r="C1624" s="207"/>
      <c r="D1624" s="207"/>
    </row>
    <row r="1625" spans="3:4" ht="12.95" customHeight="1" x14ac:dyDescent="0.2">
      <c r="C1625" s="207"/>
      <c r="D1625" s="207"/>
    </row>
    <row r="1626" spans="3:4" ht="12.95" customHeight="1" x14ac:dyDescent="0.2">
      <c r="C1626" s="207"/>
      <c r="D1626" s="207"/>
    </row>
    <row r="1627" spans="3:4" ht="12.95" customHeight="1" x14ac:dyDescent="0.2">
      <c r="C1627" s="207"/>
      <c r="D1627" s="207"/>
    </row>
    <row r="1628" spans="3:4" ht="12.95" customHeight="1" x14ac:dyDescent="0.2">
      <c r="C1628" s="207"/>
      <c r="D1628" s="207"/>
    </row>
    <row r="1629" spans="3:4" ht="12.95" customHeight="1" x14ac:dyDescent="0.2">
      <c r="C1629" s="207"/>
      <c r="D1629" s="207"/>
    </row>
    <row r="1630" spans="3:4" ht="12.95" customHeight="1" x14ac:dyDescent="0.2">
      <c r="C1630" s="207"/>
      <c r="D1630" s="207"/>
    </row>
    <row r="1631" spans="3:4" ht="12.95" customHeight="1" x14ac:dyDescent="0.2">
      <c r="C1631" s="207"/>
      <c r="D1631" s="207"/>
    </row>
    <row r="1632" spans="3:4" ht="12.95" customHeight="1" x14ac:dyDescent="0.2">
      <c r="C1632" s="207"/>
      <c r="D1632" s="207"/>
    </row>
    <row r="1633" spans="3:4" ht="12.95" customHeight="1" x14ac:dyDescent="0.2">
      <c r="C1633" s="207"/>
      <c r="D1633" s="207"/>
    </row>
    <row r="1634" spans="3:4" ht="12.95" customHeight="1" x14ac:dyDescent="0.2">
      <c r="C1634" s="207"/>
      <c r="D1634" s="207"/>
    </row>
    <row r="1635" spans="3:4" ht="12.95" customHeight="1" x14ac:dyDescent="0.2">
      <c r="C1635" s="207"/>
      <c r="D1635" s="207"/>
    </row>
    <row r="1636" spans="3:4" ht="12.95" customHeight="1" x14ac:dyDescent="0.2">
      <c r="C1636" s="207"/>
      <c r="D1636" s="207"/>
    </row>
    <row r="1637" spans="3:4" ht="12.95" customHeight="1" x14ac:dyDescent="0.2">
      <c r="C1637" s="207"/>
      <c r="D1637" s="207"/>
    </row>
    <row r="1638" spans="3:4" ht="12.95" customHeight="1" x14ac:dyDescent="0.2">
      <c r="C1638" s="207"/>
      <c r="D1638" s="207"/>
    </row>
    <row r="1639" spans="3:4" ht="12.95" customHeight="1" x14ac:dyDescent="0.2">
      <c r="C1639" s="207"/>
      <c r="D1639" s="207"/>
    </row>
    <row r="1640" spans="3:4" ht="12.95" customHeight="1" x14ac:dyDescent="0.2">
      <c r="C1640" s="207"/>
      <c r="D1640" s="207"/>
    </row>
    <row r="1641" spans="3:4" ht="12.95" customHeight="1" x14ac:dyDescent="0.2">
      <c r="C1641" s="207"/>
      <c r="D1641" s="207"/>
    </row>
    <row r="1642" spans="3:4" ht="12.95" customHeight="1" x14ac:dyDescent="0.2">
      <c r="C1642" s="207"/>
      <c r="D1642" s="207"/>
    </row>
    <row r="1643" spans="3:4" ht="12.95" customHeight="1" x14ac:dyDescent="0.2">
      <c r="C1643" s="207"/>
      <c r="D1643" s="207"/>
    </row>
    <row r="1644" spans="3:4" ht="12.95" customHeight="1" x14ac:dyDescent="0.2">
      <c r="C1644" s="207"/>
      <c r="D1644" s="207"/>
    </row>
    <row r="1645" spans="3:4" ht="12.95" customHeight="1" x14ac:dyDescent="0.2">
      <c r="C1645" s="207"/>
      <c r="D1645" s="207"/>
    </row>
    <row r="1646" spans="3:4" ht="12.95" customHeight="1" x14ac:dyDescent="0.2">
      <c r="C1646" s="207"/>
      <c r="D1646" s="207"/>
    </row>
    <row r="1647" spans="3:4" ht="12.95" customHeight="1" x14ac:dyDescent="0.2">
      <c r="C1647" s="207"/>
      <c r="D1647" s="207"/>
    </row>
    <row r="1648" spans="3:4" ht="12.95" customHeight="1" x14ac:dyDescent="0.2">
      <c r="C1648" s="207"/>
      <c r="D1648" s="207"/>
    </row>
    <row r="1649" spans="3:4" ht="12.95" customHeight="1" x14ac:dyDescent="0.2">
      <c r="C1649" s="207"/>
      <c r="D1649" s="207"/>
    </row>
    <row r="1650" spans="3:4" ht="12.95" customHeight="1" x14ac:dyDescent="0.2">
      <c r="C1650" s="207"/>
      <c r="D1650" s="207"/>
    </row>
    <row r="1651" spans="3:4" ht="12.95" customHeight="1" x14ac:dyDescent="0.2">
      <c r="C1651" s="207"/>
      <c r="D1651" s="207"/>
    </row>
    <row r="1652" spans="3:4" ht="12.95" customHeight="1" x14ac:dyDescent="0.2">
      <c r="C1652" s="207"/>
      <c r="D1652" s="207"/>
    </row>
    <row r="1653" spans="3:4" ht="12.95" customHeight="1" x14ac:dyDescent="0.2">
      <c r="C1653" s="207"/>
      <c r="D1653" s="207"/>
    </row>
    <row r="1654" spans="3:4" ht="12.95" customHeight="1" x14ac:dyDescent="0.2">
      <c r="C1654" s="207"/>
      <c r="D1654" s="207"/>
    </row>
    <row r="1655" spans="3:4" ht="12.95" customHeight="1" x14ac:dyDescent="0.2">
      <c r="C1655" s="207"/>
      <c r="D1655" s="207"/>
    </row>
    <row r="1656" spans="3:4" ht="12.95" customHeight="1" x14ac:dyDescent="0.2">
      <c r="C1656" s="207"/>
      <c r="D1656" s="207"/>
    </row>
    <row r="1657" spans="3:4" ht="12.95" customHeight="1" x14ac:dyDescent="0.2">
      <c r="C1657" s="207"/>
      <c r="D1657" s="207"/>
    </row>
    <row r="1658" spans="3:4" ht="12.95" customHeight="1" x14ac:dyDescent="0.2">
      <c r="C1658" s="207"/>
      <c r="D1658" s="207"/>
    </row>
    <row r="1659" spans="3:4" ht="12.95" customHeight="1" x14ac:dyDescent="0.2">
      <c r="C1659" s="207"/>
      <c r="D1659" s="207"/>
    </row>
    <row r="1660" spans="3:4" ht="12.95" customHeight="1" x14ac:dyDescent="0.2">
      <c r="C1660" s="207"/>
      <c r="D1660" s="207"/>
    </row>
    <row r="1661" spans="3:4" ht="12.95" customHeight="1" x14ac:dyDescent="0.2">
      <c r="C1661" s="207"/>
      <c r="D1661" s="207"/>
    </row>
    <row r="1662" spans="3:4" ht="12.95" customHeight="1" x14ac:dyDescent="0.2">
      <c r="C1662" s="207"/>
      <c r="D1662" s="207"/>
    </row>
    <row r="1663" spans="3:4" ht="12.95" customHeight="1" x14ac:dyDescent="0.2">
      <c r="C1663" s="207"/>
      <c r="D1663" s="207"/>
    </row>
    <row r="1664" spans="3:4" ht="12.95" customHeight="1" x14ac:dyDescent="0.2">
      <c r="C1664" s="207"/>
      <c r="D1664" s="207"/>
    </row>
    <row r="1665" spans="3:4" ht="12.95" customHeight="1" x14ac:dyDescent="0.2">
      <c r="C1665" s="207"/>
      <c r="D1665" s="207"/>
    </row>
    <row r="1666" spans="3:4" ht="12.95" customHeight="1" x14ac:dyDescent="0.2">
      <c r="C1666" s="207"/>
      <c r="D1666" s="207"/>
    </row>
    <row r="1667" spans="3:4" ht="12.95" customHeight="1" x14ac:dyDescent="0.2">
      <c r="C1667" s="207"/>
      <c r="D1667" s="207"/>
    </row>
    <row r="1668" spans="3:4" ht="12.95" customHeight="1" x14ac:dyDescent="0.2">
      <c r="C1668" s="207"/>
      <c r="D1668" s="207"/>
    </row>
    <row r="1669" spans="3:4" ht="12.95" customHeight="1" x14ac:dyDescent="0.2">
      <c r="C1669" s="207"/>
      <c r="D1669" s="207"/>
    </row>
    <row r="1670" spans="3:4" ht="12.95" customHeight="1" x14ac:dyDescent="0.2">
      <c r="C1670" s="207"/>
      <c r="D1670" s="207"/>
    </row>
    <row r="1671" spans="3:4" ht="12.95" customHeight="1" x14ac:dyDescent="0.2">
      <c r="C1671" s="207"/>
      <c r="D1671" s="207"/>
    </row>
    <row r="1672" spans="3:4" ht="12.95" customHeight="1" x14ac:dyDescent="0.2">
      <c r="C1672" s="207"/>
      <c r="D1672" s="207"/>
    </row>
    <row r="1673" spans="3:4" ht="12.95" customHeight="1" x14ac:dyDescent="0.2">
      <c r="C1673" s="207"/>
      <c r="D1673" s="207"/>
    </row>
    <row r="1674" spans="3:4" ht="12.95" customHeight="1" x14ac:dyDescent="0.2">
      <c r="C1674" s="207"/>
      <c r="D1674" s="207"/>
    </row>
    <row r="1675" spans="3:4" ht="12.95" customHeight="1" x14ac:dyDescent="0.2">
      <c r="C1675" s="207"/>
      <c r="D1675" s="207"/>
    </row>
    <row r="1676" spans="3:4" ht="12.95" customHeight="1" x14ac:dyDescent="0.2">
      <c r="C1676" s="207"/>
      <c r="D1676" s="207"/>
    </row>
    <row r="1677" spans="3:4" ht="12.95" customHeight="1" x14ac:dyDescent="0.2">
      <c r="C1677" s="207"/>
      <c r="D1677" s="207"/>
    </row>
    <row r="1678" spans="3:4" ht="12.95" customHeight="1" x14ac:dyDescent="0.2">
      <c r="C1678" s="207"/>
      <c r="D1678" s="207"/>
    </row>
    <row r="1679" spans="3:4" ht="12.95" customHeight="1" x14ac:dyDescent="0.2">
      <c r="C1679" s="207"/>
      <c r="D1679" s="207"/>
    </row>
    <row r="1680" spans="3:4" ht="12.95" customHeight="1" x14ac:dyDescent="0.2">
      <c r="C1680" s="207"/>
      <c r="D1680" s="207"/>
    </row>
    <row r="1681" spans="3:4" ht="12.95" customHeight="1" x14ac:dyDescent="0.2">
      <c r="C1681" s="207"/>
      <c r="D1681" s="207"/>
    </row>
    <row r="1682" spans="3:4" ht="12.95" customHeight="1" x14ac:dyDescent="0.2">
      <c r="C1682" s="207"/>
      <c r="D1682" s="207"/>
    </row>
    <row r="1683" spans="3:4" ht="12.95" customHeight="1" x14ac:dyDescent="0.2">
      <c r="C1683" s="207"/>
      <c r="D1683" s="207"/>
    </row>
    <row r="1684" spans="3:4" ht="12.95" customHeight="1" x14ac:dyDescent="0.2">
      <c r="C1684" s="207"/>
      <c r="D1684" s="207"/>
    </row>
    <row r="1685" spans="3:4" ht="12.95" customHeight="1" x14ac:dyDescent="0.2">
      <c r="C1685" s="207"/>
      <c r="D1685" s="207"/>
    </row>
    <row r="1686" spans="3:4" ht="12.95" customHeight="1" x14ac:dyDescent="0.2">
      <c r="C1686" s="207"/>
      <c r="D1686" s="207"/>
    </row>
    <row r="1687" spans="3:4" ht="12.95" customHeight="1" x14ac:dyDescent="0.2">
      <c r="C1687" s="207"/>
      <c r="D1687" s="207"/>
    </row>
    <row r="1688" spans="3:4" ht="12.95" customHeight="1" x14ac:dyDescent="0.2">
      <c r="C1688" s="207"/>
      <c r="D1688" s="207"/>
    </row>
    <row r="1689" spans="3:4" ht="12.95" customHeight="1" x14ac:dyDescent="0.2">
      <c r="C1689" s="207"/>
      <c r="D1689" s="207"/>
    </row>
    <row r="1690" spans="3:4" ht="12.95" customHeight="1" x14ac:dyDescent="0.2">
      <c r="C1690" s="207"/>
      <c r="D1690" s="207"/>
    </row>
    <row r="1691" spans="3:4" ht="12.95" customHeight="1" x14ac:dyDescent="0.2">
      <c r="C1691" s="207"/>
      <c r="D1691" s="207"/>
    </row>
    <row r="1692" spans="3:4" ht="12.95" customHeight="1" x14ac:dyDescent="0.2">
      <c r="C1692" s="207"/>
      <c r="D1692" s="207"/>
    </row>
    <row r="1693" spans="3:4" ht="12.95" customHeight="1" x14ac:dyDescent="0.2">
      <c r="C1693" s="207"/>
      <c r="D1693" s="207"/>
    </row>
    <row r="1694" spans="3:4" ht="12.95" customHeight="1" x14ac:dyDescent="0.2">
      <c r="C1694" s="207"/>
      <c r="D1694" s="207"/>
    </row>
    <row r="1695" spans="3:4" ht="12.95" customHeight="1" x14ac:dyDescent="0.2">
      <c r="C1695" s="207"/>
      <c r="D1695" s="207"/>
    </row>
    <row r="1696" spans="3:4" ht="12.95" customHeight="1" x14ac:dyDescent="0.2">
      <c r="C1696" s="207"/>
      <c r="D1696" s="207"/>
    </row>
    <row r="1697" spans="3:4" ht="12.95" customHeight="1" x14ac:dyDescent="0.2">
      <c r="C1697" s="207"/>
      <c r="D1697" s="207"/>
    </row>
    <row r="1698" spans="3:4" ht="12.95" customHeight="1" x14ac:dyDescent="0.2">
      <c r="C1698" s="207"/>
      <c r="D1698" s="207"/>
    </row>
    <row r="1699" spans="3:4" ht="12.95" customHeight="1" x14ac:dyDescent="0.2">
      <c r="C1699" s="207"/>
      <c r="D1699" s="207"/>
    </row>
    <row r="1700" spans="3:4" ht="12.95" customHeight="1" x14ac:dyDescent="0.2">
      <c r="C1700" s="207"/>
      <c r="D1700" s="207"/>
    </row>
    <row r="1701" spans="3:4" ht="12.95" customHeight="1" x14ac:dyDescent="0.2">
      <c r="C1701" s="207"/>
      <c r="D1701" s="207"/>
    </row>
    <row r="1702" spans="3:4" ht="12.95" customHeight="1" x14ac:dyDescent="0.2">
      <c r="C1702" s="207"/>
      <c r="D1702" s="207"/>
    </row>
    <row r="1703" spans="3:4" ht="12.95" customHeight="1" x14ac:dyDescent="0.2">
      <c r="C1703" s="207"/>
      <c r="D1703" s="207"/>
    </row>
    <row r="1704" spans="3:4" ht="12.95" customHeight="1" x14ac:dyDescent="0.2">
      <c r="C1704" s="207"/>
      <c r="D1704" s="207"/>
    </row>
    <row r="1705" spans="3:4" ht="12.95" customHeight="1" x14ac:dyDescent="0.2">
      <c r="C1705" s="207"/>
      <c r="D1705" s="207"/>
    </row>
    <row r="1706" spans="3:4" ht="12.95" customHeight="1" x14ac:dyDescent="0.2">
      <c r="C1706" s="207"/>
      <c r="D1706" s="207"/>
    </row>
    <row r="1707" spans="3:4" ht="12.95" customHeight="1" x14ac:dyDescent="0.2">
      <c r="C1707" s="207"/>
      <c r="D1707" s="207"/>
    </row>
    <row r="1708" spans="3:4" ht="12.95" customHeight="1" x14ac:dyDescent="0.2">
      <c r="C1708" s="207"/>
      <c r="D1708" s="207"/>
    </row>
    <row r="1709" spans="3:4" ht="12.95" customHeight="1" x14ac:dyDescent="0.2">
      <c r="C1709" s="207"/>
      <c r="D1709" s="207"/>
    </row>
    <row r="1710" spans="3:4" ht="12.95" customHeight="1" x14ac:dyDescent="0.2">
      <c r="C1710" s="207"/>
      <c r="D1710" s="207"/>
    </row>
    <row r="1711" spans="3:4" ht="12.95" customHeight="1" x14ac:dyDescent="0.2">
      <c r="C1711" s="207"/>
      <c r="D1711" s="207"/>
    </row>
    <row r="1712" spans="3:4" ht="12.95" customHeight="1" x14ac:dyDescent="0.2">
      <c r="C1712" s="207"/>
      <c r="D1712" s="207"/>
    </row>
    <row r="1713" spans="3:4" ht="12.95" customHeight="1" x14ac:dyDescent="0.2">
      <c r="C1713" s="207"/>
      <c r="D1713" s="207"/>
    </row>
    <row r="1714" spans="3:4" ht="12.95" customHeight="1" x14ac:dyDescent="0.2">
      <c r="C1714" s="207"/>
      <c r="D1714" s="207"/>
    </row>
    <row r="1715" spans="3:4" ht="12.95" customHeight="1" x14ac:dyDescent="0.2">
      <c r="C1715" s="207"/>
      <c r="D1715" s="207"/>
    </row>
    <row r="1716" spans="3:4" ht="12.95" customHeight="1" x14ac:dyDescent="0.2">
      <c r="C1716" s="207"/>
      <c r="D1716" s="207"/>
    </row>
    <row r="1717" spans="3:4" ht="12.95" customHeight="1" x14ac:dyDescent="0.2">
      <c r="C1717" s="207"/>
      <c r="D1717" s="207"/>
    </row>
    <row r="1718" spans="3:4" ht="12.95" customHeight="1" x14ac:dyDescent="0.2">
      <c r="C1718" s="207"/>
      <c r="D1718" s="207"/>
    </row>
    <row r="1719" spans="3:4" ht="12.95" customHeight="1" x14ac:dyDescent="0.2">
      <c r="C1719" s="207"/>
      <c r="D1719" s="207"/>
    </row>
    <row r="1720" spans="3:4" ht="12.95" customHeight="1" x14ac:dyDescent="0.2">
      <c r="C1720" s="207"/>
      <c r="D1720" s="207"/>
    </row>
    <row r="1721" spans="3:4" ht="12.95" customHeight="1" x14ac:dyDescent="0.2">
      <c r="C1721" s="207"/>
      <c r="D1721" s="207"/>
    </row>
    <row r="1722" spans="3:4" ht="12.95" customHeight="1" x14ac:dyDescent="0.2">
      <c r="C1722" s="207"/>
      <c r="D1722" s="207"/>
    </row>
    <row r="1723" spans="3:4" ht="12.95" customHeight="1" x14ac:dyDescent="0.2">
      <c r="C1723" s="207"/>
      <c r="D1723" s="207"/>
    </row>
    <row r="1724" spans="3:4" ht="12.95" customHeight="1" x14ac:dyDescent="0.2">
      <c r="C1724" s="207"/>
      <c r="D1724" s="207"/>
    </row>
    <row r="1725" spans="3:4" ht="12.95" customHeight="1" x14ac:dyDescent="0.2">
      <c r="C1725" s="207"/>
      <c r="D1725" s="207"/>
    </row>
    <row r="1726" spans="3:4" ht="12.95" customHeight="1" x14ac:dyDescent="0.2">
      <c r="C1726" s="207"/>
      <c r="D1726" s="207"/>
    </row>
    <row r="1727" spans="3:4" ht="12.95" customHeight="1" x14ac:dyDescent="0.2">
      <c r="C1727" s="207"/>
      <c r="D1727" s="207"/>
    </row>
    <row r="1728" spans="3:4" ht="12.95" customHeight="1" x14ac:dyDescent="0.2">
      <c r="C1728" s="207"/>
      <c r="D1728" s="207"/>
    </row>
    <row r="1729" spans="3:4" ht="12.95" customHeight="1" x14ac:dyDescent="0.2">
      <c r="C1729" s="207"/>
      <c r="D1729" s="207"/>
    </row>
    <row r="1730" spans="3:4" ht="12.95" customHeight="1" x14ac:dyDescent="0.2">
      <c r="C1730" s="207"/>
      <c r="D1730" s="207"/>
    </row>
    <row r="1731" spans="3:4" ht="12.95" customHeight="1" x14ac:dyDescent="0.2">
      <c r="C1731" s="207"/>
      <c r="D1731" s="207"/>
    </row>
    <row r="1732" spans="3:4" ht="12.95" customHeight="1" x14ac:dyDescent="0.2">
      <c r="C1732" s="207"/>
      <c r="D1732" s="207"/>
    </row>
    <row r="1733" spans="3:4" ht="12.95" customHeight="1" x14ac:dyDescent="0.2">
      <c r="C1733" s="207"/>
      <c r="D1733" s="207"/>
    </row>
    <row r="1734" spans="3:4" ht="12.95" customHeight="1" x14ac:dyDescent="0.2">
      <c r="C1734" s="207"/>
      <c r="D1734" s="207"/>
    </row>
    <row r="1735" spans="3:4" ht="12.95" customHeight="1" x14ac:dyDescent="0.2">
      <c r="C1735" s="207"/>
      <c r="D1735" s="207"/>
    </row>
    <row r="1736" spans="3:4" ht="12.95" customHeight="1" x14ac:dyDescent="0.2">
      <c r="C1736" s="207"/>
      <c r="D1736" s="207"/>
    </row>
    <row r="1737" spans="3:4" ht="12.95" customHeight="1" x14ac:dyDescent="0.2">
      <c r="C1737" s="207"/>
      <c r="D1737" s="207"/>
    </row>
    <row r="1738" spans="3:4" ht="12.95" customHeight="1" x14ac:dyDescent="0.2">
      <c r="C1738" s="207"/>
      <c r="D1738" s="207"/>
    </row>
    <row r="1739" spans="3:4" ht="12.95" customHeight="1" x14ac:dyDescent="0.2">
      <c r="C1739" s="207"/>
      <c r="D1739" s="207"/>
    </row>
    <row r="1740" spans="3:4" ht="12.95" customHeight="1" x14ac:dyDescent="0.2">
      <c r="C1740" s="207"/>
      <c r="D1740" s="207"/>
    </row>
    <row r="1741" spans="3:4" ht="12.95" customHeight="1" x14ac:dyDescent="0.2">
      <c r="C1741" s="207"/>
      <c r="D1741" s="207"/>
    </row>
    <row r="1742" spans="3:4" ht="12.95" customHeight="1" x14ac:dyDescent="0.2">
      <c r="C1742" s="207"/>
      <c r="D1742" s="207"/>
    </row>
    <row r="1743" spans="3:4" ht="12.95" customHeight="1" x14ac:dyDescent="0.2">
      <c r="C1743" s="207"/>
      <c r="D1743" s="207"/>
    </row>
    <row r="1744" spans="3:4" ht="12.95" customHeight="1" x14ac:dyDescent="0.2">
      <c r="C1744" s="207"/>
      <c r="D1744" s="207"/>
    </row>
    <row r="1745" spans="3:4" ht="12.95" customHeight="1" x14ac:dyDescent="0.2">
      <c r="C1745" s="207"/>
      <c r="D1745" s="207"/>
    </row>
    <row r="1746" spans="3:4" ht="12.95" customHeight="1" x14ac:dyDescent="0.2">
      <c r="C1746" s="207"/>
      <c r="D1746" s="207"/>
    </row>
    <row r="1747" spans="3:4" ht="12.95" customHeight="1" x14ac:dyDescent="0.2">
      <c r="C1747" s="207"/>
      <c r="D1747" s="207"/>
    </row>
    <row r="1748" spans="3:4" ht="12.95" customHeight="1" x14ac:dyDescent="0.2">
      <c r="C1748" s="207"/>
      <c r="D1748" s="207"/>
    </row>
    <row r="1749" spans="3:4" ht="12.95" customHeight="1" x14ac:dyDescent="0.2">
      <c r="C1749" s="207"/>
      <c r="D1749" s="207"/>
    </row>
    <row r="1750" spans="3:4" ht="12.95" customHeight="1" x14ac:dyDescent="0.2">
      <c r="C1750" s="207"/>
      <c r="D1750" s="207"/>
    </row>
    <row r="1751" spans="3:4" ht="12.95" customHeight="1" x14ac:dyDescent="0.2">
      <c r="C1751" s="207"/>
      <c r="D1751" s="207"/>
    </row>
    <row r="1752" spans="3:4" ht="12.95" customHeight="1" x14ac:dyDescent="0.2">
      <c r="C1752" s="207"/>
      <c r="D1752" s="207"/>
    </row>
    <row r="1753" spans="3:4" ht="12.95" customHeight="1" x14ac:dyDescent="0.2">
      <c r="C1753" s="207"/>
      <c r="D1753" s="207"/>
    </row>
    <row r="1754" spans="3:4" ht="12.95" customHeight="1" x14ac:dyDescent="0.2">
      <c r="C1754" s="207"/>
      <c r="D1754" s="207"/>
    </row>
    <row r="1755" spans="3:4" ht="12.95" customHeight="1" x14ac:dyDescent="0.2">
      <c r="C1755" s="207"/>
      <c r="D1755" s="207"/>
    </row>
    <row r="1756" spans="3:4" ht="12.95" customHeight="1" x14ac:dyDescent="0.2">
      <c r="C1756" s="207"/>
      <c r="D1756" s="207"/>
    </row>
    <row r="1757" spans="3:4" ht="12.95" customHeight="1" x14ac:dyDescent="0.2">
      <c r="C1757" s="207"/>
      <c r="D1757" s="207"/>
    </row>
    <row r="1758" spans="3:4" ht="12.95" customHeight="1" x14ac:dyDescent="0.2">
      <c r="C1758" s="207"/>
      <c r="D1758" s="207"/>
    </row>
    <row r="1759" spans="3:4" ht="12.95" customHeight="1" x14ac:dyDescent="0.2">
      <c r="C1759" s="207"/>
      <c r="D1759" s="207"/>
    </row>
    <row r="1760" spans="3:4" ht="12.95" customHeight="1" x14ac:dyDescent="0.2">
      <c r="C1760" s="207"/>
      <c r="D1760" s="207"/>
    </row>
    <row r="1761" spans="3:4" ht="12.95" customHeight="1" x14ac:dyDescent="0.2">
      <c r="C1761" s="207"/>
      <c r="D1761" s="207"/>
    </row>
    <row r="1762" spans="3:4" ht="12.95" customHeight="1" x14ac:dyDescent="0.2">
      <c r="C1762" s="207"/>
      <c r="D1762" s="207"/>
    </row>
    <row r="1763" spans="3:4" ht="12.95" customHeight="1" x14ac:dyDescent="0.2">
      <c r="C1763" s="207"/>
      <c r="D1763" s="207"/>
    </row>
    <row r="1764" spans="3:4" ht="12.95" customHeight="1" x14ac:dyDescent="0.2">
      <c r="C1764" s="207"/>
      <c r="D1764" s="207"/>
    </row>
    <row r="1765" spans="3:4" ht="12.95" customHeight="1" x14ac:dyDescent="0.2">
      <c r="C1765" s="207"/>
      <c r="D1765" s="207"/>
    </row>
    <row r="1766" spans="3:4" ht="12.95" customHeight="1" x14ac:dyDescent="0.2">
      <c r="C1766" s="207"/>
      <c r="D1766" s="207"/>
    </row>
    <row r="1767" spans="3:4" ht="12.95" customHeight="1" x14ac:dyDescent="0.2">
      <c r="C1767" s="207"/>
      <c r="D1767" s="207"/>
    </row>
    <row r="1768" spans="3:4" ht="12.95" customHeight="1" x14ac:dyDescent="0.2">
      <c r="C1768" s="207"/>
      <c r="D1768" s="207"/>
    </row>
    <row r="1769" spans="3:4" ht="12.95" customHeight="1" x14ac:dyDescent="0.2">
      <c r="C1769" s="207"/>
      <c r="D1769" s="207"/>
    </row>
    <row r="1770" spans="3:4" ht="12.95" customHeight="1" x14ac:dyDescent="0.2">
      <c r="C1770" s="207"/>
      <c r="D1770" s="207"/>
    </row>
    <row r="1771" spans="3:4" ht="12.95" customHeight="1" x14ac:dyDescent="0.2">
      <c r="C1771" s="207"/>
      <c r="D1771" s="207"/>
    </row>
    <row r="1772" spans="3:4" ht="12.95" customHeight="1" x14ac:dyDescent="0.2">
      <c r="C1772" s="207"/>
      <c r="D1772" s="207"/>
    </row>
    <row r="1773" spans="3:4" ht="12.95" customHeight="1" x14ac:dyDescent="0.2">
      <c r="C1773" s="207"/>
      <c r="D1773" s="207"/>
    </row>
    <row r="1774" spans="3:4" ht="12.95" customHeight="1" x14ac:dyDescent="0.2">
      <c r="C1774" s="207"/>
      <c r="D1774" s="207"/>
    </row>
    <row r="1775" spans="3:4" ht="12.95" customHeight="1" x14ac:dyDescent="0.2">
      <c r="C1775" s="207"/>
      <c r="D1775" s="207"/>
    </row>
    <row r="1776" spans="3:4" ht="12.95" customHeight="1" x14ac:dyDescent="0.2">
      <c r="C1776" s="207"/>
      <c r="D1776" s="207"/>
    </row>
    <row r="1777" spans="3:4" ht="12.95" customHeight="1" x14ac:dyDescent="0.2">
      <c r="C1777" s="207"/>
      <c r="D1777" s="207"/>
    </row>
    <row r="1778" spans="3:4" ht="12.95" customHeight="1" x14ac:dyDescent="0.2">
      <c r="C1778" s="207"/>
      <c r="D1778" s="207"/>
    </row>
    <row r="1779" spans="3:4" ht="12.95" customHeight="1" x14ac:dyDescent="0.2">
      <c r="C1779" s="207"/>
      <c r="D1779" s="207"/>
    </row>
    <row r="1780" spans="3:4" ht="12.95" customHeight="1" x14ac:dyDescent="0.2">
      <c r="C1780" s="207"/>
      <c r="D1780" s="207"/>
    </row>
    <row r="1781" spans="3:4" ht="12.95" customHeight="1" x14ac:dyDescent="0.2">
      <c r="C1781" s="207"/>
      <c r="D1781" s="207"/>
    </row>
    <row r="1782" spans="3:4" ht="12.95" customHeight="1" x14ac:dyDescent="0.2">
      <c r="C1782" s="207"/>
      <c r="D1782" s="207"/>
    </row>
    <row r="1783" spans="3:4" ht="12.95" customHeight="1" x14ac:dyDescent="0.2">
      <c r="C1783" s="207"/>
      <c r="D1783" s="207"/>
    </row>
    <row r="1784" spans="3:4" ht="12.95" customHeight="1" x14ac:dyDescent="0.2">
      <c r="C1784" s="207"/>
      <c r="D1784" s="207"/>
    </row>
    <row r="1785" spans="3:4" ht="12.95" customHeight="1" x14ac:dyDescent="0.2">
      <c r="C1785" s="207"/>
      <c r="D1785" s="207"/>
    </row>
    <row r="1786" spans="3:4" ht="12.95" customHeight="1" x14ac:dyDescent="0.2">
      <c r="C1786" s="207"/>
      <c r="D1786" s="207"/>
    </row>
    <row r="1787" spans="3:4" ht="12.95" customHeight="1" x14ac:dyDescent="0.2">
      <c r="C1787" s="207"/>
      <c r="D1787" s="207"/>
    </row>
    <row r="1788" spans="3:4" ht="12.95" customHeight="1" x14ac:dyDescent="0.2">
      <c r="C1788" s="207"/>
      <c r="D1788" s="207"/>
    </row>
    <row r="1789" spans="3:4" ht="12.95" customHeight="1" x14ac:dyDescent="0.2">
      <c r="C1789" s="207"/>
      <c r="D1789" s="207"/>
    </row>
    <row r="1790" spans="3:4" ht="12.95" customHeight="1" x14ac:dyDescent="0.2">
      <c r="C1790" s="207"/>
      <c r="D1790" s="207"/>
    </row>
    <row r="1791" spans="3:4" ht="12.95" customHeight="1" x14ac:dyDescent="0.2">
      <c r="C1791" s="207"/>
      <c r="D1791" s="207"/>
    </row>
    <row r="1792" spans="3:4" ht="12.95" customHeight="1" x14ac:dyDescent="0.2">
      <c r="C1792" s="207"/>
      <c r="D1792" s="207"/>
    </row>
    <row r="1793" spans="3:4" ht="12.95" customHeight="1" x14ac:dyDescent="0.2">
      <c r="C1793" s="207"/>
      <c r="D1793" s="207"/>
    </row>
    <row r="1794" spans="3:4" ht="12.95" customHeight="1" x14ac:dyDescent="0.2">
      <c r="C1794" s="207"/>
      <c r="D1794" s="207"/>
    </row>
    <row r="1795" spans="3:4" ht="12.95" customHeight="1" x14ac:dyDescent="0.2">
      <c r="C1795" s="207"/>
      <c r="D1795" s="207"/>
    </row>
    <row r="1796" spans="3:4" ht="12.95" customHeight="1" x14ac:dyDescent="0.2">
      <c r="C1796" s="207"/>
      <c r="D1796" s="207"/>
    </row>
    <row r="1797" spans="3:4" ht="12.95" customHeight="1" x14ac:dyDescent="0.2">
      <c r="C1797" s="207"/>
      <c r="D1797" s="207"/>
    </row>
    <row r="1798" spans="3:4" ht="12.95" customHeight="1" x14ac:dyDescent="0.2">
      <c r="C1798" s="207"/>
      <c r="D1798" s="207"/>
    </row>
    <row r="1799" spans="3:4" ht="12.95" customHeight="1" x14ac:dyDescent="0.2">
      <c r="C1799" s="207"/>
      <c r="D1799" s="207"/>
    </row>
    <row r="1800" spans="3:4" ht="12.95" customHeight="1" x14ac:dyDescent="0.2">
      <c r="C1800" s="207"/>
      <c r="D1800" s="207"/>
    </row>
    <row r="1801" spans="3:4" ht="12.95" customHeight="1" x14ac:dyDescent="0.2">
      <c r="C1801" s="207"/>
      <c r="D1801" s="207"/>
    </row>
    <row r="1802" spans="3:4" ht="12.95" customHeight="1" x14ac:dyDescent="0.2">
      <c r="C1802" s="207"/>
      <c r="D1802" s="207"/>
    </row>
    <row r="1803" spans="3:4" ht="12.95" customHeight="1" x14ac:dyDescent="0.2">
      <c r="C1803" s="207"/>
      <c r="D1803" s="207"/>
    </row>
    <row r="1804" spans="3:4" ht="12.95" customHeight="1" x14ac:dyDescent="0.2">
      <c r="C1804" s="207"/>
      <c r="D1804" s="207"/>
    </row>
    <row r="1805" spans="3:4" ht="12.95" customHeight="1" x14ac:dyDescent="0.2">
      <c r="C1805" s="207"/>
      <c r="D1805" s="207"/>
    </row>
    <row r="1806" spans="3:4" ht="12.95" customHeight="1" x14ac:dyDescent="0.2">
      <c r="C1806" s="207"/>
      <c r="D1806" s="207"/>
    </row>
    <row r="1807" spans="3:4" ht="12.95" customHeight="1" x14ac:dyDescent="0.2">
      <c r="C1807" s="207"/>
      <c r="D1807" s="207"/>
    </row>
    <row r="1808" spans="3:4" ht="12.95" customHeight="1" x14ac:dyDescent="0.2">
      <c r="C1808" s="207"/>
      <c r="D1808" s="207"/>
    </row>
    <row r="1809" spans="3:4" ht="12.95" customHeight="1" x14ac:dyDescent="0.2">
      <c r="C1809" s="207"/>
      <c r="D1809" s="207"/>
    </row>
    <row r="1810" spans="3:4" ht="12.95" customHeight="1" x14ac:dyDescent="0.2">
      <c r="C1810" s="207"/>
      <c r="D1810" s="207"/>
    </row>
    <row r="1811" spans="3:4" ht="12.95" customHeight="1" x14ac:dyDescent="0.2">
      <c r="C1811" s="207"/>
      <c r="D1811" s="207"/>
    </row>
    <row r="1812" spans="3:4" ht="12.95" customHeight="1" x14ac:dyDescent="0.2">
      <c r="C1812" s="207"/>
      <c r="D1812" s="207"/>
    </row>
    <row r="1813" spans="3:4" ht="12.95" customHeight="1" x14ac:dyDescent="0.2">
      <c r="C1813" s="207"/>
      <c r="D1813" s="207"/>
    </row>
    <row r="1814" spans="3:4" ht="12.95" customHeight="1" x14ac:dyDescent="0.2">
      <c r="C1814" s="207"/>
      <c r="D1814" s="207"/>
    </row>
    <row r="1815" spans="3:4" ht="12.95" customHeight="1" x14ac:dyDescent="0.2">
      <c r="C1815" s="207"/>
      <c r="D1815" s="207"/>
    </row>
    <row r="1816" spans="3:4" ht="12.95" customHeight="1" x14ac:dyDescent="0.2">
      <c r="C1816" s="207"/>
      <c r="D1816" s="207"/>
    </row>
    <row r="1817" spans="3:4" ht="12.95" customHeight="1" x14ac:dyDescent="0.2">
      <c r="C1817" s="207"/>
      <c r="D1817" s="207"/>
    </row>
    <row r="1818" spans="3:4" ht="12.95" customHeight="1" x14ac:dyDescent="0.2">
      <c r="C1818" s="207"/>
      <c r="D1818" s="207"/>
    </row>
    <row r="1819" spans="3:4" ht="12.95" customHeight="1" x14ac:dyDescent="0.2">
      <c r="C1819" s="207"/>
      <c r="D1819" s="207"/>
    </row>
    <row r="1820" spans="3:4" ht="12.95" customHeight="1" x14ac:dyDescent="0.2">
      <c r="C1820" s="207"/>
      <c r="D1820" s="207"/>
    </row>
    <row r="1821" spans="3:4" ht="12.95" customHeight="1" x14ac:dyDescent="0.2">
      <c r="C1821" s="207"/>
      <c r="D1821" s="207"/>
    </row>
    <row r="1822" spans="3:4" ht="12.95" customHeight="1" x14ac:dyDescent="0.2">
      <c r="C1822" s="207"/>
      <c r="D1822" s="207"/>
    </row>
    <row r="1823" spans="3:4" ht="12.95" customHeight="1" x14ac:dyDescent="0.2">
      <c r="C1823" s="207"/>
      <c r="D1823" s="207"/>
    </row>
    <row r="1824" spans="3:4" ht="12.95" customHeight="1" x14ac:dyDescent="0.2">
      <c r="C1824" s="207"/>
      <c r="D1824" s="207"/>
    </row>
    <row r="1825" spans="3:4" ht="12.95" customHeight="1" x14ac:dyDescent="0.2">
      <c r="C1825" s="207"/>
      <c r="D1825" s="207"/>
    </row>
    <row r="1826" spans="3:4" ht="12.95" customHeight="1" x14ac:dyDescent="0.2">
      <c r="C1826" s="207"/>
      <c r="D1826" s="207"/>
    </row>
    <row r="1827" spans="3:4" ht="12.95" customHeight="1" x14ac:dyDescent="0.2">
      <c r="C1827" s="207"/>
      <c r="D1827" s="207"/>
    </row>
    <row r="1828" spans="3:4" ht="12.95" customHeight="1" x14ac:dyDescent="0.2">
      <c r="C1828" s="207"/>
      <c r="D1828" s="207"/>
    </row>
    <row r="1829" spans="3:4" ht="12.95" customHeight="1" x14ac:dyDescent="0.2">
      <c r="C1829" s="207"/>
      <c r="D1829" s="207"/>
    </row>
    <row r="1830" spans="3:4" ht="12.95" customHeight="1" x14ac:dyDescent="0.2">
      <c r="C1830" s="207"/>
      <c r="D1830" s="207"/>
    </row>
    <row r="1831" spans="3:4" ht="12.95" customHeight="1" x14ac:dyDescent="0.2">
      <c r="C1831" s="207"/>
      <c r="D1831" s="207"/>
    </row>
    <row r="1832" spans="3:4" ht="12.95" customHeight="1" x14ac:dyDescent="0.2">
      <c r="C1832" s="207"/>
      <c r="D1832" s="207"/>
    </row>
    <row r="1833" spans="3:4" ht="12.95" customHeight="1" x14ac:dyDescent="0.2">
      <c r="C1833" s="207"/>
      <c r="D1833" s="207"/>
    </row>
    <row r="1834" spans="3:4" ht="12.95" customHeight="1" x14ac:dyDescent="0.2">
      <c r="C1834" s="207"/>
      <c r="D1834" s="207"/>
    </row>
    <row r="1835" spans="3:4" ht="12.95" customHeight="1" x14ac:dyDescent="0.2">
      <c r="C1835" s="207"/>
      <c r="D1835" s="207"/>
    </row>
    <row r="1836" spans="3:4" ht="12.95" customHeight="1" x14ac:dyDescent="0.2">
      <c r="C1836" s="207"/>
      <c r="D1836" s="207"/>
    </row>
    <row r="1837" spans="3:4" ht="12.95" customHeight="1" x14ac:dyDescent="0.2">
      <c r="C1837" s="207"/>
      <c r="D1837" s="207"/>
    </row>
    <row r="1838" spans="3:4" ht="12.95" customHeight="1" x14ac:dyDescent="0.2">
      <c r="C1838" s="207"/>
      <c r="D1838" s="207"/>
    </row>
    <row r="1839" spans="3:4" ht="12.95" customHeight="1" x14ac:dyDescent="0.2">
      <c r="C1839" s="207"/>
      <c r="D1839" s="207"/>
    </row>
    <row r="1840" spans="3:4" ht="12.95" customHeight="1" x14ac:dyDescent="0.2">
      <c r="C1840" s="207"/>
      <c r="D1840" s="207"/>
    </row>
    <row r="1841" spans="3:4" ht="12.95" customHeight="1" x14ac:dyDescent="0.2">
      <c r="C1841" s="207"/>
      <c r="D1841" s="207"/>
    </row>
    <row r="1842" spans="3:4" ht="12.95" customHeight="1" x14ac:dyDescent="0.2">
      <c r="C1842" s="207"/>
      <c r="D1842" s="207"/>
    </row>
    <row r="1843" spans="3:4" ht="12.95" customHeight="1" x14ac:dyDescent="0.2">
      <c r="C1843" s="207"/>
      <c r="D1843" s="207"/>
    </row>
    <row r="1844" spans="3:4" ht="12.95" customHeight="1" x14ac:dyDescent="0.2">
      <c r="C1844" s="207"/>
      <c r="D1844" s="207"/>
    </row>
    <row r="1845" spans="3:4" ht="12.95" customHeight="1" x14ac:dyDescent="0.2">
      <c r="C1845" s="207"/>
      <c r="D1845" s="207"/>
    </row>
    <row r="1846" spans="3:4" ht="12.95" customHeight="1" x14ac:dyDescent="0.2">
      <c r="C1846" s="207"/>
      <c r="D1846" s="207"/>
    </row>
    <row r="1847" spans="3:4" ht="12.95" customHeight="1" x14ac:dyDescent="0.2">
      <c r="C1847" s="207"/>
      <c r="D1847" s="207"/>
    </row>
    <row r="1848" spans="3:4" ht="12.95" customHeight="1" x14ac:dyDescent="0.2">
      <c r="C1848" s="207"/>
      <c r="D1848" s="207"/>
    </row>
    <row r="1849" spans="3:4" ht="12.95" customHeight="1" x14ac:dyDescent="0.2">
      <c r="C1849" s="207"/>
      <c r="D1849" s="207"/>
    </row>
    <row r="1850" spans="3:4" ht="12.95" customHeight="1" x14ac:dyDescent="0.2">
      <c r="C1850" s="207"/>
      <c r="D1850" s="207"/>
    </row>
    <row r="1851" spans="3:4" ht="12.95" customHeight="1" x14ac:dyDescent="0.2">
      <c r="C1851" s="207"/>
      <c r="D1851" s="207"/>
    </row>
    <row r="1852" spans="3:4" ht="12.95" customHeight="1" x14ac:dyDescent="0.2">
      <c r="C1852" s="207"/>
      <c r="D1852" s="207"/>
    </row>
    <row r="1853" spans="3:4" ht="12.95" customHeight="1" x14ac:dyDescent="0.2">
      <c r="C1853" s="207"/>
      <c r="D1853" s="207"/>
    </row>
    <row r="1854" spans="3:4" ht="12.95" customHeight="1" x14ac:dyDescent="0.2">
      <c r="C1854" s="207"/>
      <c r="D1854" s="207"/>
    </row>
    <row r="1855" spans="3:4" ht="12.95" customHeight="1" x14ac:dyDescent="0.2">
      <c r="C1855" s="207"/>
      <c r="D1855" s="207"/>
    </row>
    <row r="1856" spans="3:4" ht="12.95" customHeight="1" x14ac:dyDescent="0.2">
      <c r="C1856" s="207"/>
      <c r="D1856" s="207"/>
    </row>
    <row r="1857" spans="3:4" ht="12.95" customHeight="1" x14ac:dyDescent="0.2">
      <c r="C1857" s="207"/>
      <c r="D1857" s="207"/>
    </row>
    <row r="1858" spans="3:4" ht="12.95" customHeight="1" x14ac:dyDescent="0.2">
      <c r="C1858" s="207"/>
      <c r="D1858" s="207"/>
    </row>
    <row r="1859" spans="3:4" ht="12.95" customHeight="1" x14ac:dyDescent="0.2">
      <c r="C1859" s="207"/>
      <c r="D1859" s="207"/>
    </row>
    <row r="1860" spans="3:4" ht="12.95" customHeight="1" x14ac:dyDescent="0.2">
      <c r="C1860" s="207"/>
      <c r="D1860" s="207"/>
    </row>
    <row r="1861" spans="3:4" ht="12.95" customHeight="1" x14ac:dyDescent="0.2">
      <c r="C1861" s="207"/>
      <c r="D1861" s="207"/>
    </row>
    <row r="1862" spans="3:4" ht="12.95" customHeight="1" x14ac:dyDescent="0.2">
      <c r="C1862" s="207"/>
      <c r="D1862" s="207"/>
    </row>
    <row r="1863" spans="3:4" ht="12.95" customHeight="1" x14ac:dyDescent="0.2">
      <c r="C1863" s="207"/>
      <c r="D1863" s="207"/>
    </row>
    <row r="1864" spans="3:4" ht="12.95" customHeight="1" x14ac:dyDescent="0.2">
      <c r="C1864" s="207"/>
      <c r="D1864" s="207"/>
    </row>
    <row r="1865" spans="3:4" ht="12.95" customHeight="1" x14ac:dyDescent="0.2">
      <c r="C1865" s="207"/>
      <c r="D1865" s="207"/>
    </row>
    <row r="1866" spans="3:4" ht="12.95" customHeight="1" x14ac:dyDescent="0.2">
      <c r="C1866" s="207"/>
      <c r="D1866" s="207"/>
    </row>
    <row r="1867" spans="3:4" ht="12.95" customHeight="1" x14ac:dyDescent="0.2">
      <c r="C1867" s="207"/>
      <c r="D1867" s="207"/>
    </row>
    <row r="1868" spans="3:4" ht="12.95" customHeight="1" x14ac:dyDescent="0.2">
      <c r="C1868" s="207"/>
      <c r="D1868" s="207"/>
    </row>
    <row r="1869" spans="3:4" ht="12.95" customHeight="1" x14ac:dyDescent="0.2">
      <c r="C1869" s="207"/>
      <c r="D1869" s="207"/>
    </row>
    <row r="1870" spans="3:4" ht="12.95" customHeight="1" x14ac:dyDescent="0.2">
      <c r="C1870" s="207"/>
      <c r="D1870" s="207"/>
    </row>
    <row r="1871" spans="3:4" ht="12.95" customHeight="1" x14ac:dyDescent="0.2">
      <c r="C1871" s="207"/>
      <c r="D1871" s="207"/>
    </row>
    <row r="1872" spans="3:4" ht="12.95" customHeight="1" x14ac:dyDescent="0.2">
      <c r="C1872" s="207"/>
      <c r="D1872" s="207"/>
    </row>
    <row r="1873" spans="3:4" ht="12.95" customHeight="1" x14ac:dyDescent="0.2">
      <c r="C1873" s="207"/>
      <c r="D1873" s="207"/>
    </row>
    <row r="1874" spans="3:4" ht="12.95" customHeight="1" x14ac:dyDescent="0.2">
      <c r="C1874" s="207"/>
      <c r="D1874" s="207"/>
    </row>
    <row r="1875" spans="3:4" ht="12.95" customHeight="1" x14ac:dyDescent="0.2">
      <c r="C1875" s="207"/>
      <c r="D1875" s="207"/>
    </row>
    <row r="1876" spans="3:4" ht="12.95" customHeight="1" x14ac:dyDescent="0.2">
      <c r="C1876" s="207"/>
      <c r="D1876" s="207"/>
    </row>
    <row r="1877" spans="3:4" ht="12.95" customHeight="1" x14ac:dyDescent="0.2">
      <c r="C1877" s="207"/>
      <c r="D1877" s="207"/>
    </row>
    <row r="1878" spans="3:4" ht="12.95" customHeight="1" x14ac:dyDescent="0.2">
      <c r="C1878" s="207"/>
      <c r="D1878" s="207"/>
    </row>
    <row r="1879" spans="3:4" ht="12.95" customHeight="1" x14ac:dyDescent="0.2">
      <c r="C1879" s="207"/>
      <c r="D1879" s="207"/>
    </row>
    <row r="1880" spans="3:4" ht="12.95" customHeight="1" x14ac:dyDescent="0.2">
      <c r="C1880" s="207"/>
      <c r="D1880" s="207"/>
    </row>
    <row r="1881" spans="3:4" ht="12.95" customHeight="1" x14ac:dyDescent="0.2">
      <c r="C1881" s="207"/>
      <c r="D1881" s="207"/>
    </row>
    <row r="1882" spans="3:4" ht="12.95" customHeight="1" x14ac:dyDescent="0.2">
      <c r="C1882" s="207"/>
      <c r="D1882" s="207"/>
    </row>
    <row r="1883" spans="3:4" ht="12.95" customHeight="1" x14ac:dyDescent="0.2">
      <c r="C1883" s="207"/>
      <c r="D1883" s="207"/>
    </row>
    <row r="1884" spans="3:4" ht="12.95" customHeight="1" x14ac:dyDescent="0.2">
      <c r="C1884" s="207"/>
      <c r="D1884" s="207"/>
    </row>
    <row r="1885" spans="3:4" ht="12.95" customHeight="1" x14ac:dyDescent="0.2">
      <c r="C1885" s="207"/>
      <c r="D1885" s="207"/>
    </row>
    <row r="1886" spans="3:4" ht="12.95" customHeight="1" x14ac:dyDescent="0.2">
      <c r="C1886" s="207"/>
      <c r="D1886" s="207"/>
    </row>
    <row r="1887" spans="3:4" ht="12.95" customHeight="1" x14ac:dyDescent="0.2">
      <c r="C1887" s="207"/>
      <c r="D1887" s="207"/>
    </row>
    <row r="1888" spans="3:4" ht="12.95" customHeight="1" x14ac:dyDescent="0.2">
      <c r="C1888" s="207"/>
      <c r="D1888" s="207"/>
    </row>
    <row r="1889" spans="3:4" ht="12.95" customHeight="1" x14ac:dyDescent="0.2">
      <c r="C1889" s="207"/>
      <c r="D1889" s="207"/>
    </row>
    <row r="1890" spans="3:4" ht="12.95" customHeight="1" x14ac:dyDescent="0.2">
      <c r="C1890" s="207"/>
      <c r="D1890" s="207"/>
    </row>
    <row r="1891" spans="3:4" ht="12.95" customHeight="1" x14ac:dyDescent="0.2">
      <c r="C1891" s="207"/>
      <c r="D1891" s="207"/>
    </row>
    <row r="1892" spans="3:4" ht="12.95" customHeight="1" x14ac:dyDescent="0.2">
      <c r="C1892" s="207"/>
      <c r="D1892" s="207"/>
    </row>
    <row r="1893" spans="3:4" ht="12.95" customHeight="1" x14ac:dyDescent="0.2">
      <c r="C1893" s="207"/>
      <c r="D1893" s="207"/>
    </row>
    <row r="1894" spans="3:4" ht="12.95" customHeight="1" x14ac:dyDescent="0.2">
      <c r="C1894" s="207"/>
      <c r="D1894" s="207"/>
    </row>
    <row r="1895" spans="3:4" ht="12.95" customHeight="1" x14ac:dyDescent="0.2">
      <c r="C1895" s="207"/>
      <c r="D1895" s="207"/>
    </row>
    <row r="1896" spans="3:4" ht="12.95" customHeight="1" x14ac:dyDescent="0.2">
      <c r="C1896" s="207"/>
      <c r="D1896" s="207"/>
    </row>
    <row r="1897" spans="3:4" ht="12.95" customHeight="1" x14ac:dyDescent="0.2">
      <c r="C1897" s="207"/>
      <c r="D1897" s="207"/>
    </row>
    <row r="1898" spans="3:4" ht="12.95" customHeight="1" x14ac:dyDescent="0.2">
      <c r="C1898" s="207"/>
      <c r="D1898" s="207"/>
    </row>
    <row r="1899" spans="3:4" ht="12.95" customHeight="1" x14ac:dyDescent="0.2">
      <c r="C1899" s="207"/>
      <c r="D1899" s="207"/>
    </row>
    <row r="1900" spans="3:4" ht="12.95" customHeight="1" x14ac:dyDescent="0.2">
      <c r="C1900" s="207"/>
      <c r="D1900" s="207"/>
    </row>
    <row r="1901" spans="3:4" ht="12.95" customHeight="1" x14ac:dyDescent="0.2">
      <c r="C1901" s="207"/>
      <c r="D1901" s="207"/>
    </row>
    <row r="1902" spans="3:4" ht="12.95" customHeight="1" x14ac:dyDescent="0.2">
      <c r="C1902" s="207"/>
      <c r="D1902" s="207"/>
    </row>
    <row r="1903" spans="3:4" ht="12.95" customHeight="1" x14ac:dyDescent="0.2">
      <c r="C1903" s="207"/>
      <c r="D1903" s="207"/>
    </row>
    <row r="1904" spans="3:4" ht="12.95" customHeight="1" x14ac:dyDescent="0.2">
      <c r="C1904" s="207"/>
      <c r="D1904" s="207"/>
    </row>
    <row r="1905" spans="3:4" ht="12.95" customHeight="1" x14ac:dyDescent="0.2">
      <c r="C1905" s="207"/>
      <c r="D1905" s="207"/>
    </row>
    <row r="1906" spans="3:4" ht="12.95" customHeight="1" x14ac:dyDescent="0.2">
      <c r="C1906" s="207"/>
      <c r="D1906" s="207"/>
    </row>
    <row r="1907" spans="3:4" ht="12.95" customHeight="1" x14ac:dyDescent="0.2">
      <c r="C1907" s="207"/>
      <c r="D1907" s="207"/>
    </row>
    <row r="1908" spans="3:4" ht="12.95" customHeight="1" x14ac:dyDescent="0.2">
      <c r="C1908" s="207"/>
      <c r="D1908" s="207"/>
    </row>
    <row r="1909" spans="3:4" ht="12.95" customHeight="1" x14ac:dyDescent="0.2">
      <c r="C1909" s="207"/>
      <c r="D1909" s="207"/>
    </row>
    <row r="1910" spans="3:4" ht="12.95" customHeight="1" x14ac:dyDescent="0.2">
      <c r="C1910" s="207"/>
      <c r="D1910" s="207"/>
    </row>
    <row r="1911" spans="3:4" ht="12.95" customHeight="1" x14ac:dyDescent="0.2">
      <c r="C1911" s="207"/>
      <c r="D1911" s="207"/>
    </row>
    <row r="1912" spans="3:4" ht="12.95" customHeight="1" x14ac:dyDescent="0.2">
      <c r="C1912" s="207"/>
      <c r="D1912" s="207"/>
    </row>
    <row r="1913" spans="3:4" ht="12.95" customHeight="1" x14ac:dyDescent="0.2">
      <c r="C1913" s="207"/>
      <c r="D1913" s="207"/>
    </row>
    <row r="1914" spans="3:4" ht="12.95" customHeight="1" x14ac:dyDescent="0.2">
      <c r="C1914" s="207"/>
      <c r="D1914" s="207"/>
    </row>
    <row r="1915" spans="3:4" ht="12.95" customHeight="1" x14ac:dyDescent="0.2">
      <c r="C1915" s="207"/>
      <c r="D1915" s="207"/>
    </row>
    <row r="1916" spans="3:4" ht="12.95" customHeight="1" x14ac:dyDescent="0.2">
      <c r="C1916" s="207"/>
      <c r="D1916" s="207"/>
    </row>
    <row r="1917" spans="3:4" ht="12.95" customHeight="1" x14ac:dyDescent="0.2">
      <c r="C1917" s="207"/>
      <c r="D1917" s="207"/>
    </row>
    <row r="1918" spans="3:4" ht="12.95" customHeight="1" x14ac:dyDescent="0.2">
      <c r="C1918" s="207"/>
      <c r="D1918" s="207"/>
    </row>
    <row r="1919" spans="3:4" ht="12.95" customHeight="1" x14ac:dyDescent="0.2">
      <c r="C1919" s="207"/>
      <c r="D1919" s="207"/>
    </row>
    <row r="1920" spans="3:4" ht="12.95" customHeight="1" x14ac:dyDescent="0.2">
      <c r="C1920" s="207"/>
      <c r="D1920" s="207"/>
    </row>
    <row r="1921" spans="3:4" ht="12.95" customHeight="1" x14ac:dyDescent="0.2">
      <c r="C1921" s="207"/>
      <c r="D1921" s="207"/>
    </row>
    <row r="1922" spans="3:4" ht="12.95" customHeight="1" x14ac:dyDescent="0.2">
      <c r="C1922" s="207"/>
      <c r="D1922" s="207"/>
    </row>
    <row r="1923" spans="3:4" ht="12.95" customHeight="1" x14ac:dyDescent="0.2">
      <c r="C1923" s="207"/>
      <c r="D1923" s="207"/>
    </row>
    <row r="1924" spans="3:4" ht="12.95" customHeight="1" x14ac:dyDescent="0.2">
      <c r="C1924" s="207"/>
      <c r="D1924" s="207"/>
    </row>
    <row r="1925" spans="3:4" ht="12.95" customHeight="1" x14ac:dyDescent="0.2">
      <c r="C1925" s="207"/>
      <c r="D1925" s="207"/>
    </row>
    <row r="1926" spans="3:4" ht="12.95" customHeight="1" x14ac:dyDescent="0.2">
      <c r="C1926" s="207"/>
      <c r="D1926" s="207"/>
    </row>
    <row r="1927" spans="3:4" ht="12.95" customHeight="1" x14ac:dyDescent="0.2">
      <c r="C1927" s="207"/>
      <c r="D1927" s="207"/>
    </row>
    <row r="1928" spans="3:4" ht="12.95" customHeight="1" x14ac:dyDescent="0.2">
      <c r="C1928" s="207"/>
      <c r="D1928" s="207"/>
    </row>
    <row r="1929" spans="3:4" ht="12.95" customHeight="1" x14ac:dyDescent="0.2">
      <c r="C1929" s="207"/>
      <c r="D1929" s="207"/>
    </row>
    <row r="1930" spans="3:4" ht="12.95" customHeight="1" x14ac:dyDescent="0.2">
      <c r="C1930" s="207"/>
      <c r="D1930" s="207"/>
    </row>
    <row r="1931" spans="3:4" ht="12.95" customHeight="1" x14ac:dyDescent="0.2">
      <c r="C1931" s="207"/>
      <c r="D1931" s="207"/>
    </row>
    <row r="1932" spans="3:4" ht="12.95" customHeight="1" x14ac:dyDescent="0.2">
      <c r="C1932" s="207"/>
      <c r="D1932" s="207"/>
    </row>
    <row r="1933" spans="3:4" ht="12.95" customHeight="1" x14ac:dyDescent="0.2">
      <c r="C1933" s="207"/>
      <c r="D1933" s="207"/>
    </row>
    <row r="1934" spans="3:4" ht="12.95" customHeight="1" x14ac:dyDescent="0.2">
      <c r="C1934" s="207"/>
      <c r="D1934" s="207"/>
    </row>
    <row r="1935" spans="3:4" ht="12.95" customHeight="1" x14ac:dyDescent="0.2">
      <c r="C1935" s="207"/>
      <c r="D1935" s="207"/>
    </row>
    <row r="1936" spans="3:4" ht="12.95" customHeight="1" x14ac:dyDescent="0.2">
      <c r="C1936" s="207"/>
      <c r="D1936" s="207"/>
    </row>
    <row r="1937" spans="3:4" ht="12.95" customHeight="1" x14ac:dyDescent="0.2">
      <c r="C1937" s="207"/>
      <c r="D1937" s="207"/>
    </row>
    <row r="1938" spans="3:4" ht="12.95" customHeight="1" x14ac:dyDescent="0.2">
      <c r="C1938" s="207"/>
      <c r="D1938" s="207"/>
    </row>
    <row r="1939" spans="3:4" ht="12.95" customHeight="1" x14ac:dyDescent="0.2">
      <c r="C1939" s="207"/>
      <c r="D1939" s="207"/>
    </row>
    <row r="1940" spans="3:4" ht="12.95" customHeight="1" x14ac:dyDescent="0.2">
      <c r="C1940" s="207"/>
      <c r="D1940" s="207"/>
    </row>
    <row r="1941" spans="3:4" ht="12.95" customHeight="1" x14ac:dyDescent="0.2">
      <c r="C1941" s="207"/>
      <c r="D1941" s="207"/>
    </row>
    <row r="1942" spans="3:4" ht="12.95" customHeight="1" x14ac:dyDescent="0.2">
      <c r="C1942" s="207"/>
      <c r="D1942" s="207"/>
    </row>
    <row r="1943" spans="3:4" ht="12.95" customHeight="1" x14ac:dyDescent="0.2">
      <c r="C1943" s="207"/>
      <c r="D1943" s="207"/>
    </row>
    <row r="1944" spans="3:4" ht="12.95" customHeight="1" x14ac:dyDescent="0.2">
      <c r="C1944" s="207"/>
      <c r="D1944" s="207"/>
    </row>
    <row r="1945" spans="3:4" ht="12.95" customHeight="1" x14ac:dyDescent="0.2">
      <c r="C1945" s="207"/>
      <c r="D1945" s="207"/>
    </row>
    <row r="1946" spans="3:4" ht="12.95" customHeight="1" x14ac:dyDescent="0.2">
      <c r="C1946" s="207"/>
      <c r="D1946" s="207"/>
    </row>
    <row r="1947" spans="3:4" ht="12.95" customHeight="1" x14ac:dyDescent="0.2">
      <c r="C1947" s="207"/>
      <c r="D1947" s="207"/>
    </row>
    <row r="1948" spans="3:4" ht="12.95" customHeight="1" x14ac:dyDescent="0.2">
      <c r="C1948" s="207"/>
      <c r="D1948" s="207"/>
    </row>
    <row r="1949" spans="3:4" ht="12.95" customHeight="1" x14ac:dyDescent="0.2">
      <c r="C1949" s="207"/>
      <c r="D1949" s="207"/>
    </row>
    <row r="1950" spans="3:4" ht="12.95" customHeight="1" x14ac:dyDescent="0.2">
      <c r="C1950" s="207"/>
      <c r="D1950" s="207"/>
    </row>
    <row r="1951" spans="3:4" ht="12.95" customHeight="1" x14ac:dyDescent="0.2">
      <c r="C1951" s="207"/>
      <c r="D1951" s="207"/>
    </row>
    <row r="1952" spans="3:4" ht="12.95" customHeight="1" x14ac:dyDescent="0.2">
      <c r="C1952" s="207"/>
      <c r="D1952" s="207"/>
    </row>
    <row r="1953" spans="3:4" ht="12.95" customHeight="1" x14ac:dyDescent="0.2">
      <c r="C1953" s="207"/>
      <c r="D1953" s="207"/>
    </row>
    <row r="1954" spans="3:4" ht="12.95" customHeight="1" x14ac:dyDescent="0.2">
      <c r="C1954" s="207"/>
      <c r="D1954" s="207"/>
    </row>
    <row r="1955" spans="3:4" ht="12.95" customHeight="1" x14ac:dyDescent="0.2">
      <c r="C1955" s="207"/>
      <c r="D1955" s="207"/>
    </row>
    <row r="1956" spans="3:4" ht="12.95" customHeight="1" x14ac:dyDescent="0.2">
      <c r="C1956" s="207"/>
      <c r="D1956" s="207"/>
    </row>
    <row r="1957" spans="3:4" ht="12.95" customHeight="1" x14ac:dyDescent="0.2">
      <c r="C1957" s="207"/>
      <c r="D1957" s="207"/>
    </row>
    <row r="1958" spans="3:4" ht="12.95" customHeight="1" x14ac:dyDescent="0.2">
      <c r="C1958" s="207"/>
      <c r="D1958" s="207"/>
    </row>
    <row r="1959" spans="3:4" ht="12.95" customHeight="1" x14ac:dyDescent="0.2">
      <c r="C1959" s="207"/>
      <c r="D1959" s="207"/>
    </row>
    <row r="1960" spans="3:4" ht="12.95" customHeight="1" x14ac:dyDescent="0.2">
      <c r="C1960" s="207"/>
      <c r="D1960" s="207"/>
    </row>
    <row r="1961" spans="3:4" ht="12.95" customHeight="1" x14ac:dyDescent="0.2">
      <c r="C1961" s="207"/>
      <c r="D1961" s="207"/>
    </row>
    <row r="1962" spans="3:4" ht="12.95" customHeight="1" x14ac:dyDescent="0.2">
      <c r="C1962" s="207"/>
      <c r="D1962" s="207"/>
    </row>
    <row r="1963" spans="3:4" ht="12.95" customHeight="1" x14ac:dyDescent="0.2">
      <c r="C1963" s="207"/>
      <c r="D1963" s="207"/>
    </row>
    <row r="1964" spans="3:4" ht="12.95" customHeight="1" x14ac:dyDescent="0.2">
      <c r="C1964" s="207"/>
      <c r="D1964" s="207"/>
    </row>
    <row r="1965" spans="3:4" ht="12.95" customHeight="1" x14ac:dyDescent="0.2">
      <c r="C1965" s="207"/>
      <c r="D1965" s="207"/>
    </row>
    <row r="1966" spans="3:4" ht="12.95" customHeight="1" x14ac:dyDescent="0.2">
      <c r="C1966" s="207"/>
      <c r="D1966" s="207"/>
    </row>
    <row r="1967" spans="3:4" ht="12.95" customHeight="1" x14ac:dyDescent="0.2">
      <c r="C1967" s="207"/>
      <c r="D1967" s="207"/>
    </row>
    <row r="1968" spans="3:4" ht="12.95" customHeight="1" x14ac:dyDescent="0.2">
      <c r="C1968" s="207"/>
      <c r="D1968" s="207"/>
    </row>
    <row r="1969" spans="3:4" ht="12.95" customHeight="1" x14ac:dyDescent="0.2">
      <c r="C1969" s="207"/>
      <c r="D1969" s="207"/>
    </row>
    <row r="1970" spans="3:4" ht="12.95" customHeight="1" x14ac:dyDescent="0.2">
      <c r="C1970" s="207"/>
      <c r="D1970" s="207"/>
    </row>
    <row r="1971" spans="3:4" ht="12.95" customHeight="1" x14ac:dyDescent="0.2">
      <c r="C1971" s="207"/>
      <c r="D1971" s="207"/>
    </row>
    <row r="1972" spans="3:4" ht="12.95" customHeight="1" x14ac:dyDescent="0.2">
      <c r="C1972" s="207"/>
      <c r="D1972" s="207"/>
    </row>
    <row r="1973" spans="3:4" ht="12.95" customHeight="1" x14ac:dyDescent="0.2">
      <c r="C1973" s="207"/>
      <c r="D1973" s="207"/>
    </row>
    <row r="1974" spans="3:4" ht="12.95" customHeight="1" x14ac:dyDescent="0.2">
      <c r="C1974" s="207"/>
      <c r="D1974" s="207"/>
    </row>
    <row r="1975" spans="3:4" ht="12.95" customHeight="1" x14ac:dyDescent="0.2">
      <c r="C1975" s="207"/>
      <c r="D1975" s="207"/>
    </row>
    <row r="1976" spans="3:4" ht="12.95" customHeight="1" x14ac:dyDescent="0.2">
      <c r="C1976" s="207"/>
      <c r="D1976" s="207"/>
    </row>
    <row r="1977" spans="3:4" ht="12.95" customHeight="1" x14ac:dyDescent="0.2">
      <c r="C1977" s="207"/>
      <c r="D1977" s="207"/>
    </row>
    <row r="1978" spans="3:4" ht="12.95" customHeight="1" x14ac:dyDescent="0.2">
      <c r="C1978" s="207"/>
      <c r="D1978" s="207"/>
    </row>
    <row r="1979" spans="3:4" ht="12.95" customHeight="1" x14ac:dyDescent="0.2">
      <c r="C1979" s="207"/>
      <c r="D1979" s="207"/>
    </row>
    <row r="1980" spans="3:4" ht="12.95" customHeight="1" x14ac:dyDescent="0.2">
      <c r="C1980" s="207"/>
      <c r="D1980" s="207"/>
    </row>
    <row r="1981" spans="3:4" ht="12.95" customHeight="1" x14ac:dyDescent="0.2">
      <c r="C1981" s="207"/>
      <c r="D1981" s="207"/>
    </row>
    <row r="1982" spans="3:4" ht="12.95" customHeight="1" x14ac:dyDescent="0.2">
      <c r="C1982" s="207"/>
      <c r="D1982" s="207"/>
    </row>
    <row r="1983" spans="3:4" ht="12.95" customHeight="1" x14ac:dyDescent="0.2">
      <c r="C1983" s="207"/>
      <c r="D1983" s="207"/>
    </row>
    <row r="1984" spans="3:4" ht="12.95" customHeight="1" x14ac:dyDescent="0.2">
      <c r="C1984" s="207"/>
      <c r="D1984" s="207"/>
    </row>
    <row r="1985" spans="3:4" ht="12.95" customHeight="1" x14ac:dyDescent="0.2">
      <c r="C1985" s="207"/>
      <c r="D1985" s="207"/>
    </row>
    <row r="1986" spans="3:4" ht="12.95" customHeight="1" x14ac:dyDescent="0.2">
      <c r="C1986" s="207"/>
      <c r="D1986" s="207"/>
    </row>
    <row r="1987" spans="3:4" ht="12.95" customHeight="1" x14ac:dyDescent="0.2">
      <c r="C1987" s="207"/>
      <c r="D1987" s="207"/>
    </row>
    <row r="1988" spans="3:4" ht="12.95" customHeight="1" x14ac:dyDescent="0.2">
      <c r="C1988" s="207"/>
      <c r="D1988" s="207"/>
    </row>
    <row r="1989" spans="3:4" ht="12.95" customHeight="1" x14ac:dyDescent="0.2">
      <c r="C1989" s="207"/>
      <c r="D1989" s="207"/>
    </row>
    <row r="1990" spans="3:4" ht="12.95" customHeight="1" x14ac:dyDescent="0.2">
      <c r="C1990" s="207"/>
      <c r="D1990" s="207"/>
    </row>
    <row r="1991" spans="3:4" ht="12.95" customHeight="1" x14ac:dyDescent="0.2">
      <c r="C1991" s="207"/>
      <c r="D1991" s="207"/>
    </row>
    <row r="1992" spans="3:4" ht="12.95" customHeight="1" x14ac:dyDescent="0.2">
      <c r="C1992" s="207"/>
      <c r="D1992" s="207"/>
    </row>
    <row r="1993" spans="3:4" ht="12.95" customHeight="1" x14ac:dyDescent="0.2">
      <c r="C1993" s="207"/>
      <c r="D1993" s="207"/>
    </row>
    <row r="1994" spans="3:4" ht="12.95" customHeight="1" x14ac:dyDescent="0.2">
      <c r="C1994" s="207"/>
      <c r="D1994" s="207"/>
    </row>
    <row r="1995" spans="3:4" ht="12.95" customHeight="1" x14ac:dyDescent="0.2">
      <c r="C1995" s="207"/>
      <c r="D1995" s="207"/>
    </row>
    <row r="1996" spans="3:4" ht="12.95" customHeight="1" x14ac:dyDescent="0.2">
      <c r="C1996" s="207"/>
      <c r="D1996" s="207"/>
    </row>
    <row r="1997" spans="3:4" ht="12.95" customHeight="1" x14ac:dyDescent="0.2">
      <c r="C1997" s="207"/>
      <c r="D1997" s="207"/>
    </row>
    <row r="1998" spans="3:4" ht="12.95" customHeight="1" x14ac:dyDescent="0.2">
      <c r="C1998" s="207"/>
      <c r="D1998" s="207"/>
    </row>
    <row r="1999" spans="3:4" ht="12.95" customHeight="1" x14ac:dyDescent="0.2">
      <c r="C1999" s="207"/>
      <c r="D1999" s="207"/>
    </row>
    <row r="2000" spans="3:4" ht="12.95" customHeight="1" x14ac:dyDescent="0.2">
      <c r="C2000" s="207"/>
      <c r="D2000" s="207"/>
    </row>
    <row r="2001" spans="3:4" ht="12.95" customHeight="1" x14ac:dyDescent="0.2">
      <c r="C2001" s="207"/>
      <c r="D2001" s="207"/>
    </row>
    <row r="2002" spans="3:4" ht="12.95" customHeight="1" x14ac:dyDescent="0.2">
      <c r="C2002" s="207"/>
      <c r="D2002" s="207"/>
    </row>
    <row r="2003" spans="3:4" ht="12.95" customHeight="1" x14ac:dyDescent="0.2">
      <c r="C2003" s="207"/>
      <c r="D2003" s="207"/>
    </row>
    <row r="2004" spans="3:4" ht="12.95" customHeight="1" x14ac:dyDescent="0.2">
      <c r="C2004" s="207"/>
      <c r="D2004" s="207"/>
    </row>
    <row r="2005" spans="3:4" ht="12.95" customHeight="1" x14ac:dyDescent="0.2">
      <c r="C2005" s="207"/>
      <c r="D2005" s="207"/>
    </row>
    <row r="2006" spans="3:4" ht="12.95" customHeight="1" x14ac:dyDescent="0.2">
      <c r="C2006" s="207"/>
      <c r="D2006" s="207"/>
    </row>
    <row r="2007" spans="3:4" ht="12.95" customHeight="1" x14ac:dyDescent="0.2">
      <c r="C2007" s="207"/>
      <c r="D2007" s="207"/>
    </row>
    <row r="2008" spans="3:4" ht="12.95" customHeight="1" x14ac:dyDescent="0.2">
      <c r="C2008" s="207"/>
      <c r="D2008" s="207"/>
    </row>
    <row r="2009" spans="3:4" ht="12.95" customHeight="1" x14ac:dyDescent="0.2">
      <c r="C2009" s="207"/>
      <c r="D2009" s="207"/>
    </row>
    <row r="2010" spans="3:4" ht="12.95" customHeight="1" x14ac:dyDescent="0.2">
      <c r="C2010" s="207"/>
      <c r="D2010" s="207"/>
    </row>
    <row r="2011" spans="3:4" ht="12.95" customHeight="1" x14ac:dyDescent="0.2">
      <c r="C2011" s="207"/>
      <c r="D2011" s="207"/>
    </row>
    <row r="2012" spans="3:4" ht="12.95" customHeight="1" x14ac:dyDescent="0.2">
      <c r="C2012" s="207"/>
      <c r="D2012" s="207"/>
    </row>
    <row r="2013" spans="3:4" ht="12.95" customHeight="1" x14ac:dyDescent="0.2">
      <c r="C2013" s="207"/>
      <c r="D2013" s="207"/>
    </row>
    <row r="2014" spans="3:4" ht="12.95" customHeight="1" x14ac:dyDescent="0.2">
      <c r="C2014" s="207"/>
      <c r="D2014" s="207"/>
    </row>
    <row r="2015" spans="3:4" ht="12.95" customHeight="1" x14ac:dyDescent="0.2">
      <c r="C2015" s="207"/>
      <c r="D2015" s="207"/>
    </row>
    <row r="2016" spans="3:4" ht="12.95" customHeight="1" x14ac:dyDescent="0.2">
      <c r="C2016" s="207"/>
      <c r="D2016" s="207"/>
    </row>
    <row r="2017" spans="3:4" ht="12.95" customHeight="1" x14ac:dyDescent="0.2">
      <c r="C2017" s="207"/>
      <c r="D2017" s="207"/>
    </row>
    <row r="2018" spans="3:4" ht="12.95" customHeight="1" x14ac:dyDescent="0.2">
      <c r="C2018" s="207"/>
      <c r="D2018" s="207"/>
    </row>
    <row r="2019" spans="3:4" ht="12.95" customHeight="1" x14ac:dyDescent="0.2">
      <c r="C2019" s="207"/>
      <c r="D2019" s="207"/>
    </row>
    <row r="2020" spans="3:4" ht="12.95" customHeight="1" x14ac:dyDescent="0.2">
      <c r="C2020" s="207"/>
      <c r="D2020" s="207"/>
    </row>
    <row r="2021" spans="3:4" ht="12.95" customHeight="1" x14ac:dyDescent="0.2">
      <c r="C2021" s="207"/>
      <c r="D2021" s="207"/>
    </row>
    <row r="2022" spans="3:4" ht="12.95" customHeight="1" x14ac:dyDescent="0.2">
      <c r="C2022" s="207"/>
      <c r="D2022" s="207"/>
    </row>
    <row r="2023" spans="3:4" ht="12.95" customHeight="1" x14ac:dyDescent="0.2">
      <c r="C2023" s="207"/>
      <c r="D2023" s="207"/>
    </row>
    <row r="2024" spans="3:4" ht="12.95" customHeight="1" x14ac:dyDescent="0.2">
      <c r="C2024" s="207"/>
      <c r="D2024" s="207"/>
    </row>
    <row r="2025" spans="3:4" ht="12.95" customHeight="1" x14ac:dyDescent="0.2">
      <c r="C2025" s="207"/>
      <c r="D2025" s="207"/>
    </row>
    <row r="2026" spans="3:4" ht="12.95" customHeight="1" x14ac:dyDescent="0.2">
      <c r="C2026" s="207"/>
      <c r="D2026" s="207"/>
    </row>
    <row r="2027" spans="3:4" ht="12.95" customHeight="1" x14ac:dyDescent="0.2">
      <c r="C2027" s="207"/>
      <c r="D2027" s="207"/>
    </row>
    <row r="2028" spans="3:4" ht="12.95" customHeight="1" x14ac:dyDescent="0.2">
      <c r="C2028" s="207"/>
      <c r="D2028" s="207"/>
    </row>
    <row r="2029" spans="3:4" ht="12.95" customHeight="1" x14ac:dyDescent="0.2">
      <c r="C2029" s="207"/>
      <c r="D2029" s="207"/>
    </row>
    <row r="2030" spans="3:4" ht="12.95" customHeight="1" x14ac:dyDescent="0.2">
      <c r="C2030" s="207"/>
      <c r="D2030" s="207"/>
    </row>
    <row r="2031" spans="3:4" ht="12.95" customHeight="1" x14ac:dyDescent="0.2">
      <c r="C2031" s="207"/>
      <c r="D2031" s="207"/>
    </row>
    <row r="2032" spans="3:4" ht="12.95" customHeight="1" x14ac:dyDescent="0.2">
      <c r="C2032" s="207"/>
      <c r="D2032" s="207"/>
    </row>
    <row r="2033" spans="3:4" ht="12.95" customHeight="1" x14ac:dyDescent="0.2">
      <c r="C2033" s="207"/>
      <c r="D2033" s="207"/>
    </row>
    <row r="2034" spans="3:4" ht="12.95" customHeight="1" x14ac:dyDescent="0.2">
      <c r="C2034" s="207"/>
      <c r="D2034" s="207"/>
    </row>
    <row r="2035" spans="3:4" ht="12.95" customHeight="1" x14ac:dyDescent="0.2">
      <c r="C2035" s="207"/>
      <c r="D2035" s="207"/>
    </row>
    <row r="2036" spans="3:4" ht="12.95" customHeight="1" x14ac:dyDescent="0.2">
      <c r="C2036" s="207"/>
      <c r="D2036" s="207"/>
    </row>
    <row r="2037" spans="3:4" ht="12.95" customHeight="1" x14ac:dyDescent="0.2">
      <c r="C2037" s="207"/>
      <c r="D2037" s="207"/>
    </row>
    <row r="2038" spans="3:4" ht="12.95" customHeight="1" x14ac:dyDescent="0.2">
      <c r="C2038" s="207"/>
      <c r="D2038" s="207"/>
    </row>
    <row r="2039" spans="3:4" ht="12.95" customHeight="1" x14ac:dyDescent="0.2">
      <c r="C2039" s="207"/>
      <c r="D2039" s="207"/>
    </row>
    <row r="2040" spans="3:4" ht="12.95" customHeight="1" x14ac:dyDescent="0.2">
      <c r="C2040" s="207"/>
      <c r="D2040" s="207"/>
    </row>
    <row r="2041" spans="3:4" ht="12.95" customHeight="1" x14ac:dyDescent="0.2">
      <c r="C2041" s="207"/>
      <c r="D2041" s="207"/>
    </row>
    <row r="2042" spans="3:4" ht="12.95" customHeight="1" x14ac:dyDescent="0.2">
      <c r="C2042" s="207"/>
      <c r="D2042" s="207"/>
    </row>
    <row r="2043" spans="3:4" ht="12.95" customHeight="1" x14ac:dyDescent="0.2">
      <c r="C2043" s="207"/>
      <c r="D2043" s="207"/>
    </row>
    <row r="2044" spans="3:4" ht="12.95" customHeight="1" x14ac:dyDescent="0.2">
      <c r="C2044" s="207"/>
      <c r="D2044" s="207"/>
    </row>
    <row r="2045" spans="3:4" ht="12.95" customHeight="1" x14ac:dyDescent="0.2">
      <c r="C2045" s="207"/>
      <c r="D2045" s="207"/>
    </row>
    <row r="2046" spans="3:4" ht="12.95" customHeight="1" x14ac:dyDescent="0.2">
      <c r="C2046" s="207"/>
      <c r="D2046" s="207"/>
    </row>
    <row r="2047" spans="3:4" ht="12.95" customHeight="1" x14ac:dyDescent="0.2">
      <c r="C2047" s="207"/>
      <c r="D2047" s="207"/>
    </row>
    <row r="2048" spans="3:4" ht="12.95" customHeight="1" x14ac:dyDescent="0.2">
      <c r="C2048" s="207"/>
      <c r="D2048" s="207"/>
    </row>
    <row r="2049" spans="3:4" ht="12.95" customHeight="1" x14ac:dyDescent="0.2">
      <c r="C2049" s="207"/>
      <c r="D2049" s="207"/>
    </row>
    <row r="2050" spans="3:4" ht="12.95" customHeight="1" x14ac:dyDescent="0.2">
      <c r="C2050" s="207"/>
      <c r="D2050" s="207"/>
    </row>
    <row r="2051" spans="3:4" ht="12.95" customHeight="1" x14ac:dyDescent="0.2">
      <c r="C2051" s="207"/>
      <c r="D2051" s="207"/>
    </row>
    <row r="2052" spans="3:4" ht="12.95" customHeight="1" x14ac:dyDescent="0.2">
      <c r="C2052" s="207"/>
      <c r="D2052" s="207"/>
    </row>
    <row r="2053" spans="3:4" ht="12.95" customHeight="1" x14ac:dyDescent="0.2">
      <c r="C2053" s="207"/>
      <c r="D2053" s="207"/>
    </row>
    <row r="2054" spans="3:4" ht="12.95" customHeight="1" x14ac:dyDescent="0.2">
      <c r="C2054" s="207"/>
      <c r="D2054" s="207"/>
    </row>
    <row r="2055" spans="3:4" ht="12.95" customHeight="1" x14ac:dyDescent="0.2">
      <c r="C2055" s="207"/>
      <c r="D2055" s="207"/>
    </row>
    <row r="2056" spans="3:4" ht="12.95" customHeight="1" x14ac:dyDescent="0.2">
      <c r="C2056" s="207"/>
      <c r="D2056" s="207"/>
    </row>
    <row r="2057" spans="3:4" ht="12.95" customHeight="1" x14ac:dyDescent="0.2">
      <c r="C2057" s="207"/>
      <c r="D2057" s="207"/>
    </row>
    <row r="2058" spans="3:4" ht="12.95" customHeight="1" x14ac:dyDescent="0.2">
      <c r="C2058" s="207"/>
      <c r="D2058" s="207"/>
    </row>
    <row r="2059" spans="3:4" ht="12.95" customHeight="1" x14ac:dyDescent="0.2">
      <c r="C2059" s="207"/>
      <c r="D2059" s="207"/>
    </row>
    <row r="2060" spans="3:4" ht="12.95" customHeight="1" x14ac:dyDescent="0.2">
      <c r="C2060" s="207"/>
      <c r="D2060" s="207"/>
    </row>
    <row r="2061" spans="3:4" ht="12.95" customHeight="1" x14ac:dyDescent="0.2">
      <c r="C2061" s="207"/>
      <c r="D2061" s="207"/>
    </row>
    <row r="2062" spans="3:4" ht="12.95" customHeight="1" x14ac:dyDescent="0.2">
      <c r="C2062" s="207"/>
      <c r="D2062" s="207"/>
    </row>
    <row r="2063" spans="3:4" ht="12.95" customHeight="1" x14ac:dyDescent="0.2">
      <c r="C2063" s="207"/>
      <c r="D2063" s="207"/>
    </row>
    <row r="2064" spans="3:4" ht="12.95" customHeight="1" x14ac:dyDescent="0.2">
      <c r="C2064" s="207"/>
      <c r="D2064" s="207"/>
    </row>
    <row r="2065" spans="3:4" ht="12.95" customHeight="1" x14ac:dyDescent="0.2">
      <c r="C2065" s="207"/>
      <c r="D2065" s="207"/>
    </row>
    <row r="2066" spans="3:4" ht="12.95" customHeight="1" x14ac:dyDescent="0.2">
      <c r="C2066" s="207"/>
      <c r="D2066" s="207"/>
    </row>
    <row r="2067" spans="3:4" ht="12.95" customHeight="1" x14ac:dyDescent="0.2">
      <c r="C2067" s="207"/>
      <c r="D2067" s="207"/>
    </row>
    <row r="2068" spans="3:4" ht="12.95" customHeight="1" x14ac:dyDescent="0.2">
      <c r="C2068" s="207"/>
      <c r="D2068" s="207"/>
    </row>
    <row r="2069" spans="3:4" ht="12.95" customHeight="1" x14ac:dyDescent="0.2">
      <c r="C2069" s="207"/>
      <c r="D2069" s="207"/>
    </row>
    <row r="2070" spans="3:4" ht="12.95" customHeight="1" x14ac:dyDescent="0.2">
      <c r="C2070" s="207"/>
      <c r="D2070" s="207"/>
    </row>
    <row r="2071" spans="3:4" ht="12.95" customHeight="1" x14ac:dyDescent="0.2">
      <c r="C2071" s="207"/>
      <c r="D2071" s="207"/>
    </row>
    <row r="2072" spans="3:4" ht="12.95" customHeight="1" x14ac:dyDescent="0.2">
      <c r="C2072" s="207"/>
      <c r="D2072" s="207"/>
    </row>
    <row r="2073" spans="3:4" ht="12.95" customHeight="1" x14ac:dyDescent="0.2">
      <c r="C2073" s="207"/>
      <c r="D2073" s="207"/>
    </row>
    <row r="2074" spans="3:4" ht="12.95" customHeight="1" x14ac:dyDescent="0.2">
      <c r="C2074" s="207"/>
      <c r="D2074" s="207"/>
    </row>
    <row r="2075" spans="3:4" ht="12.95" customHeight="1" x14ac:dyDescent="0.2">
      <c r="C2075" s="207"/>
      <c r="D2075" s="207"/>
    </row>
    <row r="2076" spans="3:4" ht="12.95" customHeight="1" x14ac:dyDescent="0.2">
      <c r="C2076" s="207"/>
      <c r="D2076" s="207"/>
    </row>
    <row r="2077" spans="3:4" ht="12.95" customHeight="1" x14ac:dyDescent="0.2">
      <c r="C2077" s="207"/>
      <c r="D2077" s="207"/>
    </row>
    <row r="2078" spans="3:4" ht="12.95" customHeight="1" x14ac:dyDescent="0.2">
      <c r="C2078" s="207"/>
      <c r="D2078" s="207"/>
    </row>
    <row r="2079" spans="3:4" ht="12.95" customHeight="1" x14ac:dyDescent="0.2">
      <c r="C2079" s="207"/>
      <c r="D2079" s="207"/>
    </row>
    <row r="2080" spans="3:4" ht="12.95" customHeight="1" x14ac:dyDescent="0.2">
      <c r="C2080" s="207"/>
      <c r="D2080" s="207"/>
    </row>
    <row r="2081" spans="3:4" ht="12.95" customHeight="1" x14ac:dyDescent="0.2">
      <c r="C2081" s="207"/>
      <c r="D2081" s="207"/>
    </row>
    <row r="2082" spans="3:4" ht="12.95" customHeight="1" x14ac:dyDescent="0.2">
      <c r="C2082" s="207"/>
      <c r="D2082" s="207"/>
    </row>
    <row r="2083" spans="3:4" ht="12.95" customHeight="1" x14ac:dyDescent="0.2">
      <c r="C2083" s="207"/>
      <c r="D2083" s="207"/>
    </row>
    <row r="2084" spans="3:4" ht="12.95" customHeight="1" x14ac:dyDescent="0.2">
      <c r="C2084" s="207"/>
      <c r="D2084" s="207"/>
    </row>
    <row r="2085" spans="3:4" ht="12.95" customHeight="1" x14ac:dyDescent="0.2">
      <c r="C2085" s="207"/>
      <c r="D2085" s="207"/>
    </row>
    <row r="2086" spans="3:4" ht="12.95" customHeight="1" x14ac:dyDescent="0.2">
      <c r="C2086" s="207"/>
      <c r="D2086" s="207"/>
    </row>
    <row r="2087" spans="3:4" ht="12.95" customHeight="1" x14ac:dyDescent="0.2">
      <c r="C2087" s="207"/>
      <c r="D2087" s="207"/>
    </row>
    <row r="2088" spans="3:4" ht="12.95" customHeight="1" x14ac:dyDescent="0.2">
      <c r="C2088" s="207"/>
      <c r="D2088" s="207"/>
    </row>
    <row r="2089" spans="3:4" ht="12.95" customHeight="1" x14ac:dyDescent="0.2">
      <c r="C2089" s="207"/>
      <c r="D2089" s="207"/>
    </row>
    <row r="2090" spans="3:4" ht="12.95" customHeight="1" x14ac:dyDescent="0.2">
      <c r="C2090" s="207"/>
      <c r="D2090" s="207"/>
    </row>
    <row r="2091" spans="3:4" ht="12.95" customHeight="1" x14ac:dyDescent="0.2">
      <c r="C2091" s="207"/>
      <c r="D2091" s="207"/>
    </row>
    <row r="2092" spans="3:4" ht="12.95" customHeight="1" x14ac:dyDescent="0.2">
      <c r="C2092" s="207"/>
      <c r="D2092" s="207"/>
    </row>
    <row r="2093" spans="3:4" ht="12.95" customHeight="1" x14ac:dyDescent="0.2">
      <c r="C2093" s="207"/>
      <c r="D2093" s="207"/>
    </row>
    <row r="2094" spans="3:4" ht="12.95" customHeight="1" x14ac:dyDescent="0.2">
      <c r="C2094" s="207"/>
      <c r="D2094" s="207"/>
    </row>
    <row r="2095" spans="3:4" ht="12.95" customHeight="1" x14ac:dyDescent="0.2">
      <c r="C2095" s="207"/>
      <c r="D2095" s="207"/>
    </row>
    <row r="2096" spans="3:4" ht="12.95" customHeight="1" x14ac:dyDescent="0.2">
      <c r="C2096" s="207"/>
      <c r="D2096" s="207"/>
    </row>
    <row r="2097" spans="3:4" ht="12.95" customHeight="1" x14ac:dyDescent="0.2">
      <c r="C2097" s="207"/>
      <c r="D2097" s="207"/>
    </row>
    <row r="2098" spans="3:4" ht="12.95" customHeight="1" x14ac:dyDescent="0.2">
      <c r="C2098" s="207"/>
      <c r="D2098" s="207"/>
    </row>
    <row r="2099" spans="3:4" ht="12.95" customHeight="1" x14ac:dyDescent="0.2">
      <c r="C2099" s="207"/>
      <c r="D2099" s="207"/>
    </row>
    <row r="2100" spans="3:4" ht="12.95" customHeight="1" x14ac:dyDescent="0.2">
      <c r="C2100" s="207"/>
      <c r="D2100" s="207"/>
    </row>
    <row r="2101" spans="3:4" ht="12.95" customHeight="1" x14ac:dyDescent="0.2">
      <c r="C2101" s="207"/>
      <c r="D2101" s="207"/>
    </row>
    <row r="2102" spans="3:4" ht="12.95" customHeight="1" x14ac:dyDescent="0.2">
      <c r="C2102" s="207"/>
      <c r="D2102" s="207"/>
    </row>
    <row r="2103" spans="3:4" ht="12.95" customHeight="1" x14ac:dyDescent="0.2">
      <c r="C2103" s="207"/>
      <c r="D2103" s="207"/>
    </row>
    <row r="2104" spans="3:4" ht="12.95" customHeight="1" x14ac:dyDescent="0.2">
      <c r="C2104" s="207"/>
      <c r="D2104" s="207"/>
    </row>
    <row r="2105" spans="3:4" ht="12.95" customHeight="1" x14ac:dyDescent="0.2">
      <c r="C2105" s="207"/>
      <c r="D2105" s="207"/>
    </row>
    <row r="2106" spans="3:4" ht="12.95" customHeight="1" x14ac:dyDescent="0.2">
      <c r="C2106" s="207"/>
      <c r="D2106" s="207"/>
    </row>
    <row r="2107" spans="3:4" ht="12.95" customHeight="1" x14ac:dyDescent="0.2">
      <c r="C2107" s="207"/>
      <c r="D2107" s="207"/>
    </row>
    <row r="2108" spans="3:4" ht="12.95" customHeight="1" x14ac:dyDescent="0.2">
      <c r="C2108" s="207"/>
      <c r="D2108" s="207"/>
    </row>
    <row r="2109" spans="3:4" ht="12.95" customHeight="1" x14ac:dyDescent="0.2">
      <c r="C2109" s="207"/>
      <c r="D2109" s="207"/>
    </row>
    <row r="2110" spans="3:4" ht="12.95" customHeight="1" x14ac:dyDescent="0.2">
      <c r="C2110" s="207"/>
      <c r="D2110" s="207"/>
    </row>
    <row r="2111" spans="3:4" ht="12.95" customHeight="1" x14ac:dyDescent="0.2">
      <c r="C2111" s="207"/>
      <c r="D2111" s="207"/>
    </row>
    <row r="2112" spans="3:4" ht="12.95" customHeight="1" x14ac:dyDescent="0.2">
      <c r="C2112" s="207"/>
      <c r="D2112" s="207"/>
    </row>
    <row r="2113" spans="3:4" ht="12.95" customHeight="1" x14ac:dyDescent="0.2">
      <c r="C2113" s="207"/>
      <c r="D2113" s="207"/>
    </row>
    <row r="2114" spans="3:4" ht="12.95" customHeight="1" x14ac:dyDescent="0.2">
      <c r="C2114" s="207"/>
      <c r="D2114" s="207"/>
    </row>
    <row r="2115" spans="3:4" ht="12.95" customHeight="1" x14ac:dyDescent="0.2">
      <c r="C2115" s="207"/>
      <c r="D2115" s="207"/>
    </row>
    <row r="2116" spans="3:4" ht="12.95" customHeight="1" x14ac:dyDescent="0.2">
      <c r="C2116" s="207"/>
      <c r="D2116" s="207"/>
    </row>
    <row r="2117" spans="3:4" ht="12.95" customHeight="1" x14ac:dyDescent="0.2">
      <c r="C2117" s="207"/>
      <c r="D2117" s="207"/>
    </row>
    <row r="2118" spans="3:4" ht="12.95" customHeight="1" x14ac:dyDescent="0.2">
      <c r="C2118" s="207"/>
      <c r="D2118" s="207"/>
    </row>
    <row r="2119" spans="3:4" ht="12.95" customHeight="1" x14ac:dyDescent="0.2">
      <c r="C2119" s="207"/>
      <c r="D2119" s="207"/>
    </row>
    <row r="2120" spans="3:4" ht="12.95" customHeight="1" x14ac:dyDescent="0.2">
      <c r="C2120" s="207"/>
      <c r="D2120" s="207"/>
    </row>
    <row r="2121" spans="3:4" ht="12.95" customHeight="1" x14ac:dyDescent="0.2">
      <c r="C2121" s="207"/>
      <c r="D2121" s="207"/>
    </row>
    <row r="2122" spans="3:4" ht="12.95" customHeight="1" x14ac:dyDescent="0.2">
      <c r="C2122" s="207"/>
      <c r="D2122" s="207"/>
    </row>
    <row r="2123" spans="3:4" ht="12.95" customHeight="1" x14ac:dyDescent="0.2">
      <c r="C2123" s="207"/>
      <c r="D2123" s="207"/>
    </row>
    <row r="2124" spans="3:4" ht="12.95" customHeight="1" x14ac:dyDescent="0.2">
      <c r="C2124" s="207"/>
      <c r="D2124" s="207"/>
    </row>
    <row r="2125" spans="3:4" ht="12.95" customHeight="1" x14ac:dyDescent="0.2">
      <c r="C2125" s="207"/>
      <c r="D2125" s="207"/>
    </row>
    <row r="2126" spans="3:4" ht="12.95" customHeight="1" x14ac:dyDescent="0.2">
      <c r="C2126" s="207"/>
      <c r="D2126" s="207"/>
    </row>
    <row r="2127" spans="3:4" ht="12.95" customHeight="1" x14ac:dyDescent="0.2">
      <c r="C2127" s="207"/>
      <c r="D2127" s="207"/>
    </row>
    <row r="2128" spans="3:4" ht="12.95" customHeight="1" x14ac:dyDescent="0.2">
      <c r="C2128" s="207"/>
      <c r="D2128" s="207"/>
    </row>
    <row r="2129" spans="3:4" ht="12.95" customHeight="1" x14ac:dyDescent="0.2">
      <c r="C2129" s="207"/>
      <c r="D2129" s="207"/>
    </row>
    <row r="2130" spans="3:4" ht="12.95" customHeight="1" x14ac:dyDescent="0.2">
      <c r="C2130" s="207"/>
      <c r="D2130" s="207"/>
    </row>
    <row r="2131" spans="3:4" ht="12.95" customHeight="1" x14ac:dyDescent="0.2">
      <c r="C2131" s="207"/>
      <c r="D2131" s="207"/>
    </row>
    <row r="2132" spans="3:4" ht="12.95" customHeight="1" x14ac:dyDescent="0.2">
      <c r="C2132" s="207"/>
      <c r="D2132" s="207"/>
    </row>
    <row r="2133" spans="3:4" ht="12.95" customHeight="1" x14ac:dyDescent="0.2">
      <c r="C2133" s="207"/>
      <c r="D2133" s="207"/>
    </row>
    <row r="2134" spans="3:4" ht="12.95" customHeight="1" x14ac:dyDescent="0.2">
      <c r="C2134" s="207"/>
      <c r="D2134" s="207"/>
    </row>
    <row r="2135" spans="3:4" ht="12.95" customHeight="1" x14ac:dyDescent="0.2">
      <c r="C2135" s="207"/>
      <c r="D2135" s="207"/>
    </row>
    <row r="2136" spans="3:4" ht="12.95" customHeight="1" x14ac:dyDescent="0.2">
      <c r="C2136" s="207"/>
      <c r="D2136" s="207"/>
    </row>
    <row r="2137" spans="3:4" ht="12.95" customHeight="1" x14ac:dyDescent="0.2">
      <c r="C2137" s="207"/>
      <c r="D2137" s="207"/>
    </row>
    <row r="2138" spans="3:4" ht="12.95" customHeight="1" x14ac:dyDescent="0.2">
      <c r="C2138" s="207"/>
      <c r="D2138" s="207"/>
    </row>
    <row r="2139" spans="3:4" ht="12.95" customHeight="1" x14ac:dyDescent="0.2">
      <c r="C2139" s="207"/>
      <c r="D2139" s="207"/>
    </row>
    <row r="2140" spans="3:4" ht="12.95" customHeight="1" x14ac:dyDescent="0.2">
      <c r="C2140" s="207"/>
      <c r="D2140" s="207"/>
    </row>
    <row r="2141" spans="3:4" ht="12.95" customHeight="1" x14ac:dyDescent="0.2">
      <c r="C2141" s="207"/>
      <c r="D2141" s="207"/>
    </row>
    <row r="2142" spans="3:4" ht="12.95" customHeight="1" x14ac:dyDescent="0.2">
      <c r="C2142" s="207"/>
      <c r="D2142" s="207"/>
    </row>
    <row r="2143" spans="3:4" ht="12.95" customHeight="1" x14ac:dyDescent="0.2">
      <c r="C2143" s="207"/>
      <c r="D2143" s="207"/>
    </row>
    <row r="2144" spans="3:4" ht="12.95" customHeight="1" x14ac:dyDescent="0.2">
      <c r="C2144" s="207"/>
      <c r="D2144" s="207"/>
    </row>
    <row r="2145" spans="3:4" ht="12.95" customHeight="1" x14ac:dyDescent="0.2">
      <c r="C2145" s="207"/>
      <c r="D2145" s="207"/>
    </row>
    <row r="2146" spans="3:4" ht="12.95" customHeight="1" x14ac:dyDescent="0.2">
      <c r="C2146" s="207"/>
      <c r="D2146" s="207"/>
    </row>
    <row r="2147" spans="3:4" ht="12.95" customHeight="1" x14ac:dyDescent="0.2">
      <c r="C2147" s="207"/>
      <c r="D2147" s="207"/>
    </row>
    <row r="2148" spans="3:4" ht="12.95" customHeight="1" x14ac:dyDescent="0.2">
      <c r="C2148" s="207"/>
      <c r="D2148" s="207"/>
    </row>
    <row r="2149" spans="3:4" ht="12.95" customHeight="1" x14ac:dyDescent="0.2">
      <c r="C2149" s="207"/>
      <c r="D2149" s="207"/>
    </row>
    <row r="2150" spans="3:4" ht="12.95" customHeight="1" x14ac:dyDescent="0.2">
      <c r="C2150" s="207"/>
      <c r="D2150" s="207"/>
    </row>
    <row r="2151" spans="3:4" ht="12.95" customHeight="1" x14ac:dyDescent="0.2">
      <c r="C2151" s="207"/>
      <c r="D2151" s="207"/>
    </row>
    <row r="2152" spans="3:4" ht="12.95" customHeight="1" x14ac:dyDescent="0.2">
      <c r="C2152" s="207"/>
      <c r="D2152" s="207"/>
    </row>
    <row r="2153" spans="3:4" ht="12.95" customHeight="1" x14ac:dyDescent="0.2">
      <c r="C2153" s="207"/>
      <c r="D2153" s="207"/>
    </row>
    <row r="2154" spans="3:4" ht="12.95" customHeight="1" x14ac:dyDescent="0.2">
      <c r="C2154" s="207"/>
      <c r="D2154" s="207"/>
    </row>
    <row r="2155" spans="3:4" ht="12.95" customHeight="1" x14ac:dyDescent="0.2">
      <c r="C2155" s="207"/>
      <c r="D2155" s="207"/>
    </row>
    <row r="2156" spans="3:4" ht="12.95" customHeight="1" x14ac:dyDescent="0.2">
      <c r="C2156" s="207"/>
      <c r="D2156" s="207"/>
    </row>
    <row r="2157" spans="3:4" ht="12.95" customHeight="1" x14ac:dyDescent="0.2">
      <c r="C2157" s="207"/>
      <c r="D2157" s="207"/>
    </row>
    <row r="2158" spans="3:4" ht="12.95" customHeight="1" x14ac:dyDescent="0.2">
      <c r="C2158" s="207"/>
      <c r="D2158" s="207"/>
    </row>
    <row r="2159" spans="3:4" ht="12.95" customHeight="1" x14ac:dyDescent="0.2">
      <c r="C2159" s="207"/>
      <c r="D2159" s="207"/>
    </row>
    <row r="2160" spans="3:4" ht="12.95" customHeight="1" x14ac:dyDescent="0.2">
      <c r="C2160" s="207"/>
      <c r="D2160" s="207"/>
    </row>
    <row r="2161" spans="3:4" ht="12.95" customHeight="1" x14ac:dyDescent="0.2">
      <c r="C2161" s="207"/>
      <c r="D2161" s="207"/>
    </row>
    <row r="2162" spans="3:4" ht="12.95" customHeight="1" x14ac:dyDescent="0.2">
      <c r="C2162" s="207"/>
      <c r="D2162" s="207"/>
    </row>
    <row r="2163" spans="3:4" ht="12.95" customHeight="1" x14ac:dyDescent="0.2">
      <c r="C2163" s="207"/>
      <c r="D2163" s="207"/>
    </row>
    <row r="2164" spans="3:4" ht="12.95" customHeight="1" x14ac:dyDescent="0.2">
      <c r="C2164" s="207"/>
      <c r="D2164" s="207"/>
    </row>
    <row r="2165" spans="3:4" ht="12.95" customHeight="1" x14ac:dyDescent="0.2">
      <c r="C2165" s="207"/>
      <c r="D2165" s="207"/>
    </row>
    <row r="2166" spans="3:4" ht="12.95" customHeight="1" x14ac:dyDescent="0.2">
      <c r="C2166" s="207"/>
      <c r="D2166" s="207"/>
    </row>
    <row r="2167" spans="3:4" ht="12.95" customHeight="1" x14ac:dyDescent="0.2">
      <c r="C2167" s="207"/>
      <c r="D2167" s="207"/>
    </row>
    <row r="2168" spans="3:4" ht="12.95" customHeight="1" x14ac:dyDescent="0.2">
      <c r="C2168" s="207"/>
      <c r="D2168" s="207"/>
    </row>
    <row r="2169" spans="3:4" ht="12.95" customHeight="1" x14ac:dyDescent="0.2">
      <c r="C2169" s="207"/>
      <c r="D2169" s="207"/>
    </row>
    <row r="2170" spans="3:4" ht="12.95" customHeight="1" x14ac:dyDescent="0.2">
      <c r="C2170" s="207"/>
      <c r="D2170" s="207"/>
    </row>
    <row r="2171" spans="3:4" ht="12.95" customHeight="1" x14ac:dyDescent="0.2">
      <c r="C2171" s="207"/>
      <c r="D2171" s="207"/>
    </row>
    <row r="2172" spans="3:4" ht="12.95" customHeight="1" x14ac:dyDescent="0.2">
      <c r="C2172" s="207"/>
      <c r="D2172" s="207"/>
    </row>
    <row r="2173" spans="3:4" ht="12.95" customHeight="1" x14ac:dyDescent="0.2">
      <c r="C2173" s="207"/>
      <c r="D2173" s="207"/>
    </row>
    <row r="2174" spans="3:4" ht="12.95" customHeight="1" x14ac:dyDescent="0.2">
      <c r="C2174" s="207"/>
      <c r="D2174" s="207"/>
    </row>
    <row r="2175" spans="3:4" ht="12.95" customHeight="1" x14ac:dyDescent="0.2">
      <c r="C2175" s="207"/>
      <c r="D2175" s="207"/>
    </row>
    <row r="2176" spans="3:4" ht="12.95" customHeight="1" x14ac:dyDescent="0.2">
      <c r="C2176" s="207"/>
      <c r="D2176" s="207"/>
    </row>
    <row r="2177" spans="3:4" ht="12.95" customHeight="1" x14ac:dyDescent="0.2">
      <c r="C2177" s="207"/>
      <c r="D2177" s="207"/>
    </row>
    <row r="2178" spans="3:4" ht="12.95" customHeight="1" x14ac:dyDescent="0.2">
      <c r="C2178" s="207"/>
      <c r="D2178" s="207"/>
    </row>
    <row r="2179" spans="3:4" ht="12.95" customHeight="1" x14ac:dyDescent="0.2">
      <c r="C2179" s="207"/>
      <c r="D2179" s="207"/>
    </row>
    <row r="2180" spans="3:4" ht="12.95" customHeight="1" x14ac:dyDescent="0.2">
      <c r="C2180" s="207"/>
      <c r="D2180" s="207"/>
    </row>
    <row r="2181" spans="3:4" ht="12.95" customHeight="1" x14ac:dyDescent="0.2">
      <c r="C2181" s="207"/>
      <c r="D2181" s="207"/>
    </row>
    <row r="2182" spans="3:4" ht="12.95" customHeight="1" x14ac:dyDescent="0.2">
      <c r="C2182" s="207"/>
      <c r="D2182" s="207"/>
    </row>
    <row r="2183" spans="3:4" ht="12.95" customHeight="1" x14ac:dyDescent="0.2">
      <c r="C2183" s="207"/>
      <c r="D2183" s="207"/>
    </row>
    <row r="2184" spans="3:4" ht="12.95" customHeight="1" x14ac:dyDescent="0.2">
      <c r="C2184" s="207"/>
      <c r="D2184" s="207"/>
    </row>
    <row r="2185" spans="3:4" ht="12.95" customHeight="1" x14ac:dyDescent="0.2">
      <c r="C2185" s="207"/>
      <c r="D2185" s="207"/>
    </row>
    <row r="2186" spans="3:4" ht="12.95" customHeight="1" x14ac:dyDescent="0.2">
      <c r="C2186" s="207"/>
      <c r="D2186" s="207"/>
    </row>
    <row r="2187" spans="3:4" ht="12.95" customHeight="1" x14ac:dyDescent="0.2">
      <c r="C2187" s="207"/>
      <c r="D2187" s="207"/>
    </row>
    <row r="2188" spans="3:4" ht="12.95" customHeight="1" x14ac:dyDescent="0.2">
      <c r="C2188" s="207"/>
      <c r="D2188" s="207"/>
    </row>
    <row r="2189" spans="3:4" ht="12.95" customHeight="1" x14ac:dyDescent="0.2">
      <c r="C2189" s="207"/>
      <c r="D2189" s="207"/>
    </row>
    <row r="2190" spans="3:4" ht="12.95" customHeight="1" x14ac:dyDescent="0.2">
      <c r="C2190" s="207"/>
      <c r="D2190" s="207"/>
    </row>
    <row r="2191" spans="3:4" ht="12.95" customHeight="1" x14ac:dyDescent="0.2">
      <c r="C2191" s="207"/>
      <c r="D2191" s="207"/>
    </row>
    <row r="2192" spans="3:4" ht="12.95" customHeight="1" x14ac:dyDescent="0.2">
      <c r="C2192" s="207"/>
      <c r="D2192" s="207"/>
    </row>
    <row r="2193" spans="3:4" ht="12.95" customHeight="1" x14ac:dyDescent="0.2">
      <c r="C2193" s="207"/>
      <c r="D2193" s="207"/>
    </row>
    <row r="2194" spans="3:4" ht="12.95" customHeight="1" x14ac:dyDescent="0.2">
      <c r="C2194" s="207"/>
      <c r="D2194" s="207"/>
    </row>
    <row r="2195" spans="3:4" ht="12.95" customHeight="1" x14ac:dyDescent="0.2">
      <c r="C2195" s="207"/>
      <c r="D2195" s="207"/>
    </row>
    <row r="2196" spans="3:4" ht="12.95" customHeight="1" x14ac:dyDescent="0.2">
      <c r="C2196" s="207"/>
      <c r="D2196" s="207"/>
    </row>
    <row r="2197" spans="3:4" ht="12.95" customHeight="1" x14ac:dyDescent="0.2">
      <c r="C2197" s="207"/>
      <c r="D2197" s="207"/>
    </row>
    <row r="2198" spans="3:4" ht="12.95" customHeight="1" x14ac:dyDescent="0.2">
      <c r="C2198" s="207"/>
      <c r="D2198" s="207"/>
    </row>
    <row r="2199" spans="3:4" ht="12.95" customHeight="1" x14ac:dyDescent="0.2">
      <c r="C2199" s="207"/>
      <c r="D2199" s="207"/>
    </row>
    <row r="2200" spans="3:4" ht="12.95" customHeight="1" x14ac:dyDescent="0.2">
      <c r="C2200" s="207"/>
      <c r="D2200" s="207"/>
    </row>
    <row r="2201" spans="3:4" ht="12.95" customHeight="1" x14ac:dyDescent="0.2">
      <c r="C2201" s="207"/>
      <c r="D2201" s="207"/>
    </row>
    <row r="2202" spans="3:4" ht="12.95" customHeight="1" x14ac:dyDescent="0.2">
      <c r="C2202" s="207"/>
      <c r="D2202" s="207"/>
    </row>
    <row r="2203" spans="3:4" ht="12.95" customHeight="1" x14ac:dyDescent="0.2">
      <c r="C2203" s="207"/>
      <c r="D2203" s="207"/>
    </row>
    <row r="2204" spans="3:4" ht="12.95" customHeight="1" x14ac:dyDescent="0.2">
      <c r="C2204" s="207"/>
      <c r="D2204" s="207"/>
    </row>
    <row r="2205" spans="3:4" ht="12.95" customHeight="1" x14ac:dyDescent="0.2">
      <c r="C2205" s="207"/>
      <c r="D2205" s="207"/>
    </row>
    <row r="2206" spans="3:4" ht="12.95" customHeight="1" x14ac:dyDescent="0.2">
      <c r="C2206" s="207"/>
      <c r="D2206" s="207"/>
    </row>
    <row r="2207" spans="3:4" ht="12.95" customHeight="1" x14ac:dyDescent="0.2">
      <c r="C2207" s="207"/>
      <c r="D2207" s="207"/>
    </row>
    <row r="2208" spans="3:4" ht="12.95" customHeight="1" x14ac:dyDescent="0.2">
      <c r="C2208" s="207"/>
      <c r="D2208" s="207"/>
    </row>
    <row r="2209" spans="3:4" ht="12.95" customHeight="1" x14ac:dyDescent="0.2">
      <c r="C2209" s="207"/>
      <c r="D2209" s="207"/>
    </row>
    <row r="2210" spans="3:4" ht="12.95" customHeight="1" x14ac:dyDescent="0.2">
      <c r="C2210" s="207"/>
      <c r="D2210" s="207"/>
    </row>
    <row r="2211" spans="3:4" ht="12.95" customHeight="1" x14ac:dyDescent="0.2">
      <c r="C2211" s="207"/>
      <c r="D2211" s="207"/>
    </row>
    <row r="2212" spans="3:4" ht="12.95" customHeight="1" x14ac:dyDescent="0.2">
      <c r="C2212" s="207"/>
      <c r="D2212" s="207"/>
    </row>
    <row r="2213" spans="3:4" ht="12.95" customHeight="1" x14ac:dyDescent="0.2">
      <c r="C2213" s="207"/>
      <c r="D2213" s="207"/>
    </row>
    <row r="2214" spans="3:4" ht="12.95" customHeight="1" x14ac:dyDescent="0.2">
      <c r="C2214" s="207"/>
      <c r="D2214" s="207"/>
    </row>
    <row r="2215" spans="3:4" ht="12.95" customHeight="1" x14ac:dyDescent="0.2">
      <c r="C2215" s="207"/>
      <c r="D2215" s="207"/>
    </row>
    <row r="2216" spans="3:4" ht="12.95" customHeight="1" x14ac:dyDescent="0.2">
      <c r="C2216" s="207"/>
      <c r="D2216" s="207"/>
    </row>
    <row r="2217" spans="3:4" ht="12.95" customHeight="1" x14ac:dyDescent="0.2">
      <c r="C2217" s="207"/>
      <c r="D2217" s="207"/>
    </row>
    <row r="2218" spans="3:4" ht="12.95" customHeight="1" x14ac:dyDescent="0.2">
      <c r="C2218" s="207"/>
      <c r="D2218" s="207"/>
    </row>
    <row r="2219" spans="3:4" ht="12.95" customHeight="1" x14ac:dyDescent="0.2">
      <c r="C2219" s="207"/>
      <c r="D2219" s="207"/>
    </row>
    <row r="2220" spans="3:4" ht="12.95" customHeight="1" x14ac:dyDescent="0.2">
      <c r="C2220" s="207"/>
      <c r="D2220" s="207"/>
    </row>
    <row r="2221" spans="3:4" ht="12.95" customHeight="1" x14ac:dyDescent="0.2">
      <c r="C2221" s="207"/>
      <c r="D2221" s="207"/>
    </row>
    <row r="2222" spans="3:4" ht="12.95" customHeight="1" x14ac:dyDescent="0.2">
      <c r="C2222" s="207"/>
      <c r="D2222" s="207"/>
    </row>
    <row r="2223" spans="3:4" ht="12.95" customHeight="1" x14ac:dyDescent="0.2">
      <c r="C2223" s="207"/>
      <c r="D2223" s="207"/>
    </row>
    <row r="2224" spans="3:4" ht="12.95" customHeight="1" x14ac:dyDescent="0.2">
      <c r="C2224" s="207"/>
      <c r="D2224" s="207"/>
    </row>
    <row r="2225" spans="3:4" ht="12.95" customHeight="1" x14ac:dyDescent="0.2">
      <c r="C2225" s="207"/>
      <c r="D2225" s="207"/>
    </row>
    <row r="2226" spans="3:4" ht="12.95" customHeight="1" x14ac:dyDescent="0.2">
      <c r="C2226" s="207"/>
      <c r="D2226" s="207"/>
    </row>
    <row r="2227" spans="3:4" ht="12.95" customHeight="1" x14ac:dyDescent="0.2">
      <c r="C2227" s="207"/>
      <c r="D2227" s="207"/>
    </row>
    <row r="2228" spans="3:4" ht="12.95" customHeight="1" x14ac:dyDescent="0.2">
      <c r="C2228" s="207"/>
      <c r="D2228" s="207"/>
    </row>
    <row r="2229" spans="3:4" ht="12.95" customHeight="1" x14ac:dyDescent="0.2">
      <c r="C2229" s="207"/>
      <c r="D2229" s="207"/>
    </row>
    <row r="2230" spans="3:4" ht="12.95" customHeight="1" x14ac:dyDescent="0.2">
      <c r="C2230" s="207"/>
      <c r="D2230" s="207"/>
    </row>
    <row r="2231" spans="3:4" ht="12.95" customHeight="1" x14ac:dyDescent="0.2">
      <c r="C2231" s="207"/>
      <c r="D2231" s="207"/>
    </row>
    <row r="2232" spans="3:4" ht="12.95" customHeight="1" x14ac:dyDescent="0.2">
      <c r="C2232" s="207"/>
      <c r="D2232" s="207"/>
    </row>
    <row r="2233" spans="3:4" ht="12.95" customHeight="1" x14ac:dyDescent="0.2">
      <c r="C2233" s="207"/>
      <c r="D2233" s="207"/>
    </row>
    <row r="2234" spans="3:4" ht="12.95" customHeight="1" x14ac:dyDescent="0.2">
      <c r="C2234" s="207"/>
      <c r="D2234" s="207"/>
    </row>
    <row r="2235" spans="3:4" ht="12.95" customHeight="1" x14ac:dyDescent="0.2">
      <c r="C2235" s="207"/>
      <c r="D2235" s="207"/>
    </row>
    <row r="2236" spans="3:4" ht="12.95" customHeight="1" x14ac:dyDescent="0.2">
      <c r="C2236" s="207"/>
      <c r="D2236" s="207"/>
    </row>
    <row r="2237" spans="3:4" ht="12.95" customHeight="1" x14ac:dyDescent="0.2">
      <c r="C2237" s="207"/>
      <c r="D2237" s="207"/>
    </row>
    <row r="2238" spans="3:4" ht="12.95" customHeight="1" x14ac:dyDescent="0.2">
      <c r="C2238" s="207"/>
      <c r="D2238" s="207"/>
    </row>
    <row r="2239" spans="3:4" ht="12.95" customHeight="1" x14ac:dyDescent="0.2">
      <c r="C2239" s="207"/>
      <c r="D2239" s="207"/>
    </row>
    <row r="2240" spans="3:4" ht="12.95" customHeight="1" x14ac:dyDescent="0.2">
      <c r="C2240" s="207"/>
      <c r="D2240" s="207"/>
    </row>
    <row r="2241" spans="3:4" ht="12.95" customHeight="1" x14ac:dyDescent="0.2">
      <c r="C2241" s="207"/>
      <c r="D2241" s="207"/>
    </row>
    <row r="2242" spans="3:4" ht="12.95" customHeight="1" x14ac:dyDescent="0.2">
      <c r="C2242" s="207"/>
      <c r="D2242" s="207"/>
    </row>
    <row r="2243" spans="3:4" ht="12.95" customHeight="1" x14ac:dyDescent="0.2">
      <c r="C2243" s="207"/>
      <c r="D2243" s="207"/>
    </row>
    <row r="2244" spans="3:4" ht="12.95" customHeight="1" x14ac:dyDescent="0.2">
      <c r="C2244" s="207"/>
      <c r="D2244" s="207"/>
    </row>
    <row r="2245" spans="3:4" ht="12.95" customHeight="1" x14ac:dyDescent="0.2">
      <c r="C2245" s="207"/>
      <c r="D2245" s="207"/>
    </row>
    <row r="2246" spans="3:4" ht="12.95" customHeight="1" x14ac:dyDescent="0.2">
      <c r="C2246" s="207"/>
      <c r="D2246" s="207"/>
    </row>
    <row r="2247" spans="3:4" ht="12.95" customHeight="1" x14ac:dyDescent="0.2">
      <c r="C2247" s="207"/>
      <c r="D2247" s="207"/>
    </row>
    <row r="2248" spans="3:4" ht="12.95" customHeight="1" x14ac:dyDescent="0.2">
      <c r="C2248" s="207"/>
      <c r="D2248" s="207"/>
    </row>
    <row r="2249" spans="3:4" ht="12.95" customHeight="1" x14ac:dyDescent="0.2">
      <c r="C2249" s="207"/>
      <c r="D2249" s="207"/>
    </row>
    <row r="2250" spans="3:4" ht="12.95" customHeight="1" x14ac:dyDescent="0.2">
      <c r="C2250" s="207"/>
      <c r="D2250" s="207"/>
    </row>
    <row r="2251" spans="3:4" ht="12.95" customHeight="1" x14ac:dyDescent="0.2">
      <c r="C2251" s="207"/>
      <c r="D2251" s="207"/>
    </row>
    <row r="2252" spans="3:4" ht="12.95" customHeight="1" x14ac:dyDescent="0.2">
      <c r="C2252" s="207"/>
      <c r="D2252" s="207"/>
    </row>
    <row r="2253" spans="3:4" ht="12.95" customHeight="1" x14ac:dyDescent="0.2">
      <c r="C2253" s="207"/>
      <c r="D2253" s="207"/>
    </row>
    <row r="2254" spans="3:4" ht="12.95" customHeight="1" x14ac:dyDescent="0.2">
      <c r="C2254" s="207"/>
      <c r="D2254" s="207"/>
    </row>
    <row r="2255" spans="3:4" ht="12.95" customHeight="1" x14ac:dyDescent="0.2">
      <c r="C2255" s="207"/>
      <c r="D2255" s="207"/>
    </row>
    <row r="2256" spans="3:4" ht="12.95" customHeight="1" x14ac:dyDescent="0.2">
      <c r="C2256" s="207"/>
      <c r="D2256" s="207"/>
    </row>
    <row r="2257" spans="3:4" ht="12.95" customHeight="1" x14ac:dyDescent="0.2">
      <c r="C2257" s="207"/>
      <c r="D2257" s="207"/>
    </row>
    <row r="2258" spans="3:4" ht="12.95" customHeight="1" x14ac:dyDescent="0.2">
      <c r="C2258" s="207"/>
      <c r="D2258" s="207"/>
    </row>
    <row r="2259" spans="3:4" ht="12.95" customHeight="1" x14ac:dyDescent="0.2">
      <c r="C2259" s="207"/>
      <c r="D2259" s="207"/>
    </row>
    <row r="2260" spans="3:4" ht="12.95" customHeight="1" x14ac:dyDescent="0.2">
      <c r="C2260" s="207"/>
      <c r="D2260" s="207"/>
    </row>
    <row r="2261" spans="3:4" ht="12.95" customHeight="1" x14ac:dyDescent="0.2">
      <c r="C2261" s="207"/>
      <c r="D2261" s="207"/>
    </row>
    <row r="2262" spans="3:4" ht="12.95" customHeight="1" x14ac:dyDescent="0.2">
      <c r="C2262" s="207"/>
      <c r="D2262" s="207"/>
    </row>
    <row r="2263" spans="3:4" ht="12.95" customHeight="1" x14ac:dyDescent="0.2">
      <c r="C2263" s="207"/>
      <c r="D2263" s="207"/>
    </row>
    <row r="2264" spans="3:4" ht="12.95" customHeight="1" x14ac:dyDescent="0.2">
      <c r="C2264" s="207"/>
      <c r="D2264" s="207"/>
    </row>
    <row r="2265" spans="3:4" ht="12.95" customHeight="1" x14ac:dyDescent="0.2">
      <c r="C2265" s="207"/>
      <c r="D2265" s="207"/>
    </row>
    <row r="2266" spans="3:4" ht="12.95" customHeight="1" x14ac:dyDescent="0.2">
      <c r="C2266" s="207"/>
      <c r="D2266" s="207"/>
    </row>
    <row r="2267" spans="3:4" ht="12.95" customHeight="1" x14ac:dyDescent="0.2">
      <c r="C2267" s="207"/>
      <c r="D2267" s="207"/>
    </row>
    <row r="2268" spans="3:4" ht="12.95" customHeight="1" x14ac:dyDescent="0.2">
      <c r="C2268" s="207"/>
      <c r="D2268" s="207"/>
    </row>
    <row r="2269" spans="3:4" ht="12.95" customHeight="1" x14ac:dyDescent="0.2">
      <c r="C2269" s="207"/>
      <c r="D2269" s="207"/>
    </row>
    <row r="2270" spans="3:4" ht="12.95" customHeight="1" x14ac:dyDescent="0.2">
      <c r="C2270" s="207"/>
      <c r="D2270" s="207"/>
    </row>
    <row r="2271" spans="3:4" ht="12.95" customHeight="1" x14ac:dyDescent="0.2">
      <c r="C2271" s="207"/>
      <c r="D2271" s="207"/>
    </row>
    <row r="2272" spans="3:4" ht="12.95" customHeight="1" x14ac:dyDescent="0.2">
      <c r="C2272" s="207"/>
      <c r="D2272" s="207"/>
    </row>
    <row r="2273" spans="3:4" ht="12.95" customHeight="1" x14ac:dyDescent="0.2">
      <c r="C2273" s="207"/>
      <c r="D2273" s="207"/>
    </row>
    <row r="2274" spans="3:4" ht="12.95" customHeight="1" x14ac:dyDescent="0.2">
      <c r="C2274" s="207"/>
      <c r="D2274" s="207"/>
    </row>
    <row r="2275" spans="3:4" ht="12.95" customHeight="1" x14ac:dyDescent="0.2">
      <c r="C2275" s="207"/>
      <c r="D2275" s="207"/>
    </row>
    <row r="2276" spans="3:4" ht="12.95" customHeight="1" x14ac:dyDescent="0.2">
      <c r="C2276" s="207"/>
      <c r="D2276" s="207"/>
    </row>
    <row r="2277" spans="3:4" ht="12.95" customHeight="1" x14ac:dyDescent="0.2">
      <c r="C2277" s="207"/>
      <c r="D2277" s="207"/>
    </row>
    <row r="2278" spans="3:4" ht="12.95" customHeight="1" x14ac:dyDescent="0.2">
      <c r="C2278" s="207"/>
      <c r="D2278" s="207"/>
    </row>
    <row r="2279" spans="3:4" ht="12.95" customHeight="1" x14ac:dyDescent="0.2">
      <c r="C2279" s="207"/>
      <c r="D2279" s="207"/>
    </row>
    <row r="2280" spans="3:4" ht="12.95" customHeight="1" x14ac:dyDescent="0.2">
      <c r="C2280" s="207"/>
      <c r="D2280" s="207"/>
    </row>
    <row r="2281" spans="3:4" ht="12.95" customHeight="1" x14ac:dyDescent="0.2">
      <c r="C2281" s="207"/>
      <c r="D2281" s="207"/>
    </row>
    <row r="2282" spans="3:4" ht="12.95" customHeight="1" x14ac:dyDescent="0.2">
      <c r="C2282" s="207"/>
      <c r="D2282" s="207"/>
    </row>
    <row r="2283" spans="3:4" ht="12.95" customHeight="1" x14ac:dyDescent="0.2">
      <c r="C2283" s="207"/>
      <c r="D2283" s="207"/>
    </row>
    <row r="2284" spans="3:4" ht="12.95" customHeight="1" x14ac:dyDescent="0.2">
      <c r="C2284" s="207"/>
      <c r="D2284" s="207"/>
    </row>
    <row r="2285" spans="3:4" ht="12.95" customHeight="1" x14ac:dyDescent="0.2">
      <c r="C2285" s="207"/>
      <c r="D2285" s="207"/>
    </row>
    <row r="2286" spans="3:4" ht="12.95" customHeight="1" x14ac:dyDescent="0.2">
      <c r="C2286" s="207"/>
      <c r="D2286" s="207"/>
    </row>
    <row r="2287" spans="3:4" ht="12.95" customHeight="1" x14ac:dyDescent="0.2">
      <c r="C2287" s="207"/>
      <c r="D2287" s="207"/>
    </row>
    <row r="2288" spans="3:4" ht="12.95" customHeight="1" x14ac:dyDescent="0.2">
      <c r="C2288" s="207"/>
      <c r="D2288" s="207"/>
    </row>
    <row r="2289" spans="3:4" ht="12.95" customHeight="1" x14ac:dyDescent="0.2">
      <c r="C2289" s="207"/>
      <c r="D2289" s="207"/>
    </row>
    <row r="2290" spans="3:4" ht="12.95" customHeight="1" x14ac:dyDescent="0.2">
      <c r="C2290" s="207"/>
      <c r="D2290" s="207"/>
    </row>
    <row r="2291" spans="3:4" ht="12.95" customHeight="1" x14ac:dyDescent="0.2">
      <c r="C2291" s="207"/>
      <c r="D2291" s="207"/>
    </row>
    <row r="2292" spans="3:4" ht="12.95" customHeight="1" x14ac:dyDescent="0.2">
      <c r="C2292" s="207"/>
      <c r="D2292" s="207"/>
    </row>
    <row r="2293" spans="3:4" ht="12.95" customHeight="1" x14ac:dyDescent="0.2">
      <c r="C2293" s="207"/>
      <c r="D2293" s="207"/>
    </row>
    <row r="2294" spans="3:4" ht="12.95" customHeight="1" x14ac:dyDescent="0.2">
      <c r="C2294" s="207"/>
      <c r="D2294" s="207"/>
    </row>
    <row r="2295" spans="3:4" ht="12.95" customHeight="1" x14ac:dyDescent="0.2">
      <c r="C2295" s="207"/>
      <c r="D2295" s="207"/>
    </row>
    <row r="2296" spans="3:4" ht="12.95" customHeight="1" x14ac:dyDescent="0.2">
      <c r="C2296" s="207"/>
      <c r="D2296" s="207"/>
    </row>
    <row r="2297" spans="3:4" ht="12.95" customHeight="1" x14ac:dyDescent="0.2">
      <c r="C2297" s="207"/>
      <c r="D2297" s="207"/>
    </row>
    <row r="2298" spans="3:4" ht="12.95" customHeight="1" x14ac:dyDescent="0.2">
      <c r="C2298" s="207"/>
      <c r="D2298" s="207"/>
    </row>
    <row r="2299" spans="3:4" ht="12.95" customHeight="1" x14ac:dyDescent="0.2">
      <c r="C2299" s="207"/>
      <c r="D2299" s="207"/>
    </row>
    <row r="2300" spans="3:4" ht="12.95" customHeight="1" x14ac:dyDescent="0.2">
      <c r="C2300" s="207"/>
      <c r="D2300" s="207"/>
    </row>
    <row r="2301" spans="3:4" ht="12.95" customHeight="1" x14ac:dyDescent="0.2">
      <c r="C2301" s="207"/>
      <c r="D2301" s="207"/>
    </row>
    <row r="2302" spans="3:4" ht="12.95" customHeight="1" x14ac:dyDescent="0.2">
      <c r="C2302" s="207"/>
      <c r="D2302" s="207"/>
    </row>
    <row r="2303" spans="3:4" ht="12.95" customHeight="1" x14ac:dyDescent="0.2">
      <c r="C2303" s="207"/>
      <c r="D2303" s="207"/>
    </row>
    <row r="2304" spans="3:4" ht="12.95" customHeight="1" x14ac:dyDescent="0.2">
      <c r="C2304" s="207"/>
      <c r="D2304" s="207"/>
    </row>
    <row r="2305" spans="3:4" ht="12.95" customHeight="1" x14ac:dyDescent="0.2">
      <c r="C2305" s="207"/>
      <c r="D2305" s="207"/>
    </row>
    <row r="2306" spans="3:4" ht="12.95" customHeight="1" x14ac:dyDescent="0.2">
      <c r="C2306" s="207"/>
      <c r="D2306" s="207"/>
    </row>
    <row r="2307" spans="3:4" ht="12.95" customHeight="1" x14ac:dyDescent="0.2">
      <c r="C2307" s="207"/>
      <c r="D2307" s="207"/>
    </row>
    <row r="2308" spans="3:4" ht="12.95" customHeight="1" x14ac:dyDescent="0.2">
      <c r="C2308" s="207"/>
      <c r="D2308" s="207"/>
    </row>
    <row r="2309" spans="3:4" ht="12.95" customHeight="1" x14ac:dyDescent="0.2">
      <c r="C2309" s="207"/>
      <c r="D2309" s="207"/>
    </row>
    <row r="2310" spans="3:4" ht="12.95" customHeight="1" x14ac:dyDescent="0.2">
      <c r="C2310" s="207"/>
      <c r="D2310" s="207"/>
    </row>
    <row r="2311" spans="3:4" ht="12.95" customHeight="1" x14ac:dyDescent="0.2">
      <c r="C2311" s="207"/>
      <c r="D2311" s="207"/>
    </row>
    <row r="2312" spans="3:4" ht="12.95" customHeight="1" x14ac:dyDescent="0.2">
      <c r="C2312" s="207"/>
      <c r="D2312" s="207"/>
    </row>
    <row r="2313" spans="3:4" ht="12.95" customHeight="1" x14ac:dyDescent="0.2">
      <c r="C2313" s="207"/>
      <c r="D2313" s="207"/>
    </row>
    <row r="2314" spans="3:4" ht="12.95" customHeight="1" x14ac:dyDescent="0.2">
      <c r="C2314" s="207"/>
      <c r="D2314" s="207"/>
    </row>
    <row r="2315" spans="3:4" ht="12.95" customHeight="1" x14ac:dyDescent="0.2">
      <c r="C2315" s="207"/>
      <c r="D2315" s="207"/>
    </row>
    <row r="2316" spans="3:4" ht="12.95" customHeight="1" x14ac:dyDescent="0.2">
      <c r="C2316" s="207"/>
      <c r="D2316" s="207"/>
    </row>
    <row r="2317" spans="3:4" ht="12.95" customHeight="1" x14ac:dyDescent="0.2">
      <c r="C2317" s="207"/>
      <c r="D2317" s="207"/>
    </row>
    <row r="2318" spans="3:4" ht="12.95" customHeight="1" x14ac:dyDescent="0.2">
      <c r="C2318" s="207"/>
      <c r="D2318" s="207"/>
    </row>
    <row r="2319" spans="3:4" ht="12.95" customHeight="1" x14ac:dyDescent="0.2">
      <c r="C2319" s="207"/>
      <c r="D2319" s="207"/>
    </row>
    <row r="2320" spans="3:4" ht="12.95" customHeight="1" x14ac:dyDescent="0.2">
      <c r="C2320" s="207"/>
      <c r="D2320" s="207"/>
    </row>
    <row r="2321" spans="3:4" ht="12.95" customHeight="1" x14ac:dyDescent="0.2">
      <c r="C2321" s="207"/>
      <c r="D2321" s="207"/>
    </row>
    <row r="2322" spans="3:4" ht="12.95" customHeight="1" x14ac:dyDescent="0.2">
      <c r="C2322" s="207"/>
      <c r="D2322" s="207"/>
    </row>
    <row r="2323" spans="3:4" ht="12.95" customHeight="1" x14ac:dyDescent="0.2">
      <c r="C2323" s="207"/>
      <c r="D2323" s="207"/>
    </row>
    <row r="2324" spans="3:4" ht="12.95" customHeight="1" x14ac:dyDescent="0.2">
      <c r="C2324" s="207"/>
      <c r="D2324" s="207"/>
    </row>
    <row r="2325" spans="3:4" ht="12.95" customHeight="1" x14ac:dyDescent="0.2">
      <c r="C2325" s="207"/>
      <c r="D2325" s="207"/>
    </row>
    <row r="2326" spans="3:4" ht="12.95" customHeight="1" x14ac:dyDescent="0.2">
      <c r="C2326" s="207"/>
      <c r="D2326" s="207"/>
    </row>
    <row r="2327" spans="3:4" ht="12.95" customHeight="1" x14ac:dyDescent="0.2">
      <c r="C2327" s="207"/>
      <c r="D2327" s="207"/>
    </row>
    <row r="2328" spans="3:4" ht="12.95" customHeight="1" x14ac:dyDescent="0.2">
      <c r="C2328" s="207"/>
      <c r="D2328" s="207"/>
    </row>
    <row r="2329" spans="3:4" ht="12.95" customHeight="1" x14ac:dyDescent="0.2">
      <c r="C2329" s="207"/>
      <c r="D2329" s="207"/>
    </row>
    <row r="2330" spans="3:4" ht="12.95" customHeight="1" x14ac:dyDescent="0.2">
      <c r="C2330" s="207"/>
      <c r="D2330" s="207"/>
    </row>
    <row r="2331" spans="3:4" ht="12.95" customHeight="1" x14ac:dyDescent="0.2">
      <c r="C2331" s="207"/>
      <c r="D2331" s="207"/>
    </row>
    <row r="2332" spans="3:4" ht="12.95" customHeight="1" x14ac:dyDescent="0.2">
      <c r="C2332" s="207"/>
      <c r="D2332" s="207"/>
    </row>
    <row r="2333" spans="3:4" ht="12.95" customHeight="1" x14ac:dyDescent="0.2">
      <c r="C2333" s="207"/>
      <c r="D2333" s="207"/>
    </row>
    <row r="2334" spans="3:4" ht="12.95" customHeight="1" x14ac:dyDescent="0.2">
      <c r="C2334" s="207"/>
      <c r="D2334" s="207"/>
    </row>
    <row r="2335" spans="3:4" ht="12.95" customHeight="1" x14ac:dyDescent="0.2">
      <c r="C2335" s="207"/>
      <c r="D2335" s="207"/>
    </row>
    <row r="2336" spans="3:4" ht="12.95" customHeight="1" x14ac:dyDescent="0.2">
      <c r="C2336" s="207"/>
      <c r="D2336" s="207"/>
    </row>
    <row r="2337" spans="3:4" ht="12.95" customHeight="1" x14ac:dyDescent="0.2">
      <c r="C2337" s="207"/>
      <c r="D2337" s="207"/>
    </row>
    <row r="2338" spans="3:4" ht="12.95" customHeight="1" x14ac:dyDescent="0.2">
      <c r="C2338" s="207"/>
      <c r="D2338" s="207"/>
    </row>
    <row r="2339" spans="3:4" ht="12.95" customHeight="1" x14ac:dyDescent="0.2">
      <c r="C2339" s="207"/>
      <c r="D2339" s="207"/>
    </row>
    <row r="2340" spans="3:4" ht="12.95" customHeight="1" x14ac:dyDescent="0.2">
      <c r="C2340" s="207"/>
      <c r="D2340" s="207"/>
    </row>
    <row r="2341" spans="3:4" ht="12.95" customHeight="1" x14ac:dyDescent="0.2">
      <c r="C2341" s="207"/>
      <c r="D2341" s="207"/>
    </row>
    <row r="2342" spans="3:4" ht="12.95" customHeight="1" x14ac:dyDescent="0.2">
      <c r="C2342" s="207"/>
      <c r="D2342" s="207"/>
    </row>
    <row r="2343" spans="3:4" ht="12.95" customHeight="1" x14ac:dyDescent="0.2">
      <c r="C2343" s="207"/>
      <c r="D2343" s="207"/>
    </row>
    <row r="2344" spans="3:4" ht="12.95" customHeight="1" x14ac:dyDescent="0.2">
      <c r="C2344" s="207"/>
      <c r="D2344" s="207"/>
    </row>
    <row r="2345" spans="3:4" ht="12.95" customHeight="1" x14ac:dyDescent="0.2">
      <c r="C2345" s="207"/>
      <c r="D2345" s="207"/>
    </row>
    <row r="2346" spans="3:4" ht="12.95" customHeight="1" x14ac:dyDescent="0.2">
      <c r="C2346" s="207"/>
      <c r="D2346" s="207"/>
    </row>
    <row r="2347" spans="3:4" ht="12.95" customHeight="1" x14ac:dyDescent="0.2">
      <c r="C2347" s="207"/>
      <c r="D2347" s="207"/>
    </row>
    <row r="2348" spans="3:4" ht="12.95" customHeight="1" x14ac:dyDescent="0.2">
      <c r="C2348" s="207"/>
      <c r="D2348" s="207"/>
    </row>
    <row r="2349" spans="3:4" ht="12.95" customHeight="1" x14ac:dyDescent="0.2">
      <c r="C2349" s="207"/>
      <c r="D2349" s="207"/>
    </row>
    <row r="2350" spans="3:4" ht="12.95" customHeight="1" x14ac:dyDescent="0.2">
      <c r="C2350" s="207"/>
      <c r="D2350" s="207"/>
    </row>
    <row r="2351" spans="3:4" ht="12.95" customHeight="1" x14ac:dyDescent="0.2">
      <c r="C2351" s="207"/>
      <c r="D2351" s="207"/>
    </row>
    <row r="2352" spans="3:4" ht="12.95" customHeight="1" x14ac:dyDescent="0.2">
      <c r="C2352" s="207"/>
      <c r="D2352" s="207"/>
    </row>
    <row r="2353" spans="3:4" ht="12.95" customHeight="1" x14ac:dyDescent="0.2">
      <c r="C2353" s="207"/>
      <c r="D2353" s="207"/>
    </row>
    <row r="2354" spans="3:4" ht="12.95" customHeight="1" x14ac:dyDescent="0.2">
      <c r="C2354" s="207"/>
      <c r="D2354" s="207"/>
    </row>
    <row r="2355" spans="3:4" ht="12.95" customHeight="1" x14ac:dyDescent="0.2">
      <c r="C2355" s="207"/>
      <c r="D2355" s="207"/>
    </row>
    <row r="2356" spans="3:4" ht="12.95" customHeight="1" x14ac:dyDescent="0.2">
      <c r="C2356" s="207"/>
      <c r="D2356" s="207"/>
    </row>
    <row r="2357" spans="3:4" ht="12.95" customHeight="1" x14ac:dyDescent="0.2">
      <c r="C2357" s="207"/>
      <c r="D2357" s="207"/>
    </row>
    <row r="2358" spans="3:4" ht="12.95" customHeight="1" x14ac:dyDescent="0.2">
      <c r="C2358" s="207"/>
      <c r="D2358" s="207"/>
    </row>
    <row r="2359" spans="3:4" ht="12.95" customHeight="1" x14ac:dyDescent="0.2">
      <c r="C2359" s="207"/>
      <c r="D2359" s="207"/>
    </row>
    <row r="2360" spans="3:4" ht="12.95" customHeight="1" x14ac:dyDescent="0.2">
      <c r="C2360" s="207"/>
      <c r="D2360" s="207"/>
    </row>
    <row r="2361" spans="3:4" ht="12.95" customHeight="1" x14ac:dyDescent="0.2">
      <c r="C2361" s="207"/>
      <c r="D2361" s="207"/>
    </row>
    <row r="2362" spans="3:4" ht="12.95" customHeight="1" x14ac:dyDescent="0.2">
      <c r="C2362" s="207"/>
      <c r="D2362" s="207"/>
    </row>
    <row r="2363" spans="3:4" ht="12.95" customHeight="1" x14ac:dyDescent="0.2">
      <c r="C2363" s="207"/>
      <c r="D2363" s="207"/>
    </row>
    <row r="2364" spans="3:4" ht="12.95" customHeight="1" x14ac:dyDescent="0.2">
      <c r="C2364" s="207"/>
      <c r="D2364" s="207"/>
    </row>
    <row r="2365" spans="3:4" ht="12.95" customHeight="1" x14ac:dyDescent="0.2">
      <c r="C2365" s="207"/>
      <c r="D2365" s="207"/>
    </row>
    <row r="2366" spans="3:4" ht="12.95" customHeight="1" x14ac:dyDescent="0.2">
      <c r="C2366" s="207"/>
      <c r="D2366" s="207"/>
    </row>
    <row r="2367" spans="3:4" ht="12.95" customHeight="1" x14ac:dyDescent="0.2">
      <c r="C2367" s="207"/>
      <c r="D2367" s="207"/>
    </row>
    <row r="2368" spans="3:4" ht="12.95" customHeight="1" x14ac:dyDescent="0.2">
      <c r="C2368" s="207"/>
      <c r="D2368" s="207"/>
    </row>
    <row r="2369" spans="3:4" ht="12.95" customHeight="1" x14ac:dyDescent="0.2">
      <c r="C2369" s="207"/>
      <c r="D2369" s="207"/>
    </row>
    <row r="2370" spans="3:4" ht="12.95" customHeight="1" x14ac:dyDescent="0.2">
      <c r="C2370" s="207"/>
      <c r="D2370" s="207"/>
    </row>
    <row r="2371" spans="3:4" ht="12.95" customHeight="1" x14ac:dyDescent="0.2">
      <c r="C2371" s="207"/>
      <c r="D2371" s="207"/>
    </row>
    <row r="2372" spans="3:4" ht="12.95" customHeight="1" x14ac:dyDescent="0.2">
      <c r="C2372" s="207"/>
      <c r="D2372" s="207"/>
    </row>
    <row r="2373" spans="3:4" ht="12.95" customHeight="1" x14ac:dyDescent="0.2">
      <c r="C2373" s="207"/>
      <c r="D2373" s="207"/>
    </row>
    <row r="2374" spans="3:4" ht="12.95" customHeight="1" x14ac:dyDescent="0.2">
      <c r="C2374" s="207"/>
      <c r="D2374" s="207"/>
    </row>
    <row r="2375" spans="3:4" ht="12.95" customHeight="1" x14ac:dyDescent="0.2">
      <c r="C2375" s="207"/>
      <c r="D2375" s="207"/>
    </row>
    <row r="2376" spans="3:4" ht="12.95" customHeight="1" x14ac:dyDescent="0.2">
      <c r="C2376" s="207"/>
      <c r="D2376" s="207"/>
    </row>
    <row r="2377" spans="3:4" ht="12.95" customHeight="1" x14ac:dyDescent="0.2">
      <c r="C2377" s="207"/>
      <c r="D2377" s="207"/>
    </row>
    <row r="2378" spans="3:4" ht="12.95" customHeight="1" x14ac:dyDescent="0.2">
      <c r="C2378" s="207"/>
      <c r="D2378" s="207"/>
    </row>
    <row r="2379" spans="3:4" ht="12.95" customHeight="1" x14ac:dyDescent="0.2">
      <c r="C2379" s="207"/>
      <c r="D2379" s="207"/>
    </row>
    <row r="2380" spans="3:4" ht="12.95" customHeight="1" x14ac:dyDescent="0.2">
      <c r="C2380" s="207"/>
      <c r="D2380" s="207"/>
    </row>
    <row r="2381" spans="3:4" ht="12.95" customHeight="1" x14ac:dyDescent="0.2">
      <c r="C2381" s="207"/>
      <c r="D2381" s="207"/>
    </row>
    <row r="2382" spans="3:4" ht="12.95" customHeight="1" x14ac:dyDescent="0.2">
      <c r="C2382" s="207"/>
      <c r="D2382" s="207"/>
    </row>
    <row r="2383" spans="3:4" ht="12.95" customHeight="1" x14ac:dyDescent="0.2">
      <c r="C2383" s="207"/>
      <c r="D2383" s="207"/>
    </row>
    <row r="2384" spans="3:4" ht="12.95" customHeight="1" x14ac:dyDescent="0.2">
      <c r="C2384" s="207"/>
      <c r="D2384" s="207"/>
    </row>
    <row r="2385" spans="3:4" ht="12.95" customHeight="1" x14ac:dyDescent="0.2">
      <c r="C2385" s="207"/>
      <c r="D2385" s="207"/>
    </row>
    <row r="2386" spans="3:4" ht="12.95" customHeight="1" x14ac:dyDescent="0.2">
      <c r="C2386" s="207"/>
      <c r="D2386" s="207"/>
    </row>
    <row r="2387" spans="3:4" ht="12.95" customHeight="1" x14ac:dyDescent="0.2">
      <c r="C2387" s="207"/>
      <c r="D2387" s="207"/>
    </row>
    <row r="2388" spans="3:4" ht="12.95" customHeight="1" x14ac:dyDescent="0.2">
      <c r="C2388" s="207"/>
      <c r="D2388" s="207"/>
    </row>
    <row r="2389" spans="3:4" ht="12.95" customHeight="1" x14ac:dyDescent="0.2">
      <c r="C2389" s="207"/>
      <c r="D2389" s="207"/>
    </row>
    <row r="2390" spans="3:4" ht="12.95" customHeight="1" x14ac:dyDescent="0.2">
      <c r="C2390" s="207"/>
      <c r="D2390" s="207"/>
    </row>
    <row r="2391" spans="3:4" ht="12.95" customHeight="1" x14ac:dyDescent="0.2">
      <c r="C2391" s="207"/>
      <c r="D2391" s="207"/>
    </row>
    <row r="2392" spans="3:4" ht="12.95" customHeight="1" x14ac:dyDescent="0.2">
      <c r="C2392" s="207"/>
      <c r="D2392" s="207"/>
    </row>
    <row r="2393" spans="3:4" ht="12.95" customHeight="1" x14ac:dyDescent="0.2">
      <c r="C2393" s="207"/>
      <c r="D2393" s="207"/>
    </row>
    <row r="2394" spans="3:4" ht="12.95" customHeight="1" x14ac:dyDescent="0.2">
      <c r="C2394" s="207"/>
      <c r="D2394" s="207"/>
    </row>
    <row r="2395" spans="3:4" ht="12.95" customHeight="1" x14ac:dyDescent="0.2">
      <c r="C2395" s="207"/>
      <c r="D2395" s="207"/>
    </row>
    <row r="2396" spans="3:4" ht="12.95" customHeight="1" x14ac:dyDescent="0.2">
      <c r="C2396" s="207"/>
      <c r="D2396" s="207"/>
    </row>
    <row r="2397" spans="3:4" ht="12.95" customHeight="1" x14ac:dyDescent="0.2">
      <c r="C2397" s="207"/>
      <c r="D2397" s="207"/>
    </row>
    <row r="2398" spans="3:4" ht="12.95" customHeight="1" x14ac:dyDescent="0.2">
      <c r="C2398" s="207"/>
      <c r="D2398" s="207"/>
    </row>
    <row r="2399" spans="3:4" ht="12.95" customHeight="1" x14ac:dyDescent="0.2">
      <c r="C2399" s="207"/>
      <c r="D2399" s="207"/>
    </row>
    <row r="2400" spans="3:4" ht="12.95" customHeight="1" x14ac:dyDescent="0.2">
      <c r="C2400" s="207"/>
      <c r="D2400" s="207"/>
    </row>
    <row r="2401" spans="3:4" ht="12.95" customHeight="1" x14ac:dyDescent="0.2">
      <c r="C2401" s="207"/>
      <c r="D2401" s="207"/>
    </row>
    <row r="2402" spans="3:4" ht="12.95" customHeight="1" x14ac:dyDescent="0.2">
      <c r="C2402" s="207"/>
      <c r="D2402" s="207"/>
    </row>
    <row r="2403" spans="3:4" ht="12.95" customHeight="1" x14ac:dyDescent="0.2">
      <c r="C2403" s="207"/>
      <c r="D2403" s="207"/>
    </row>
    <row r="2404" spans="3:4" ht="12.95" customHeight="1" x14ac:dyDescent="0.2">
      <c r="C2404" s="207"/>
      <c r="D2404" s="207"/>
    </row>
    <row r="2405" spans="3:4" ht="12.95" customHeight="1" x14ac:dyDescent="0.2">
      <c r="C2405" s="207"/>
      <c r="D2405" s="207"/>
    </row>
    <row r="2406" spans="3:4" ht="12.95" customHeight="1" x14ac:dyDescent="0.2">
      <c r="C2406" s="207"/>
      <c r="D2406" s="207"/>
    </row>
    <row r="2407" spans="3:4" ht="12.95" customHeight="1" x14ac:dyDescent="0.2">
      <c r="C2407" s="207"/>
      <c r="D2407" s="207"/>
    </row>
    <row r="2408" spans="3:4" ht="12.95" customHeight="1" x14ac:dyDescent="0.2">
      <c r="C2408" s="207"/>
      <c r="D2408" s="207"/>
    </row>
    <row r="2409" spans="3:4" ht="12.95" customHeight="1" x14ac:dyDescent="0.2">
      <c r="C2409" s="207"/>
      <c r="D2409" s="207"/>
    </row>
    <row r="2410" spans="3:4" ht="12.95" customHeight="1" x14ac:dyDescent="0.2">
      <c r="C2410" s="207"/>
      <c r="D2410" s="207"/>
    </row>
    <row r="2411" spans="3:4" ht="12.95" customHeight="1" x14ac:dyDescent="0.2">
      <c r="C2411" s="207"/>
      <c r="D2411" s="207"/>
    </row>
    <row r="2412" spans="3:4" ht="12.95" customHeight="1" x14ac:dyDescent="0.2">
      <c r="C2412" s="207"/>
      <c r="D2412" s="207"/>
    </row>
    <row r="2413" spans="3:4" ht="12.95" customHeight="1" x14ac:dyDescent="0.2">
      <c r="C2413" s="207"/>
      <c r="D2413" s="207"/>
    </row>
    <row r="2414" spans="3:4" ht="12.95" customHeight="1" x14ac:dyDescent="0.2">
      <c r="C2414" s="207"/>
      <c r="D2414" s="207"/>
    </row>
    <row r="2415" spans="3:4" ht="12.95" customHeight="1" x14ac:dyDescent="0.2">
      <c r="C2415" s="207"/>
      <c r="D2415" s="207"/>
    </row>
    <row r="2416" spans="3:4" ht="12.95" customHeight="1" x14ac:dyDescent="0.2">
      <c r="C2416" s="207"/>
      <c r="D2416" s="207"/>
    </row>
    <row r="2417" spans="3:4" ht="12.95" customHeight="1" x14ac:dyDescent="0.2">
      <c r="C2417" s="207"/>
      <c r="D2417" s="207"/>
    </row>
    <row r="2418" spans="3:4" ht="12.95" customHeight="1" x14ac:dyDescent="0.2">
      <c r="C2418" s="207"/>
      <c r="D2418" s="207"/>
    </row>
    <row r="2419" spans="3:4" ht="12.95" customHeight="1" x14ac:dyDescent="0.2">
      <c r="C2419" s="207"/>
      <c r="D2419" s="207"/>
    </row>
    <row r="2420" spans="3:4" ht="12.95" customHeight="1" x14ac:dyDescent="0.2">
      <c r="C2420" s="207"/>
      <c r="D2420" s="207"/>
    </row>
    <row r="2421" spans="3:4" ht="12.95" customHeight="1" x14ac:dyDescent="0.2">
      <c r="C2421" s="207"/>
      <c r="D2421" s="207"/>
    </row>
    <row r="2422" spans="3:4" ht="12.95" customHeight="1" x14ac:dyDescent="0.2">
      <c r="C2422" s="207"/>
      <c r="D2422" s="207"/>
    </row>
    <row r="2423" spans="3:4" ht="12.95" customHeight="1" x14ac:dyDescent="0.2">
      <c r="C2423" s="207"/>
      <c r="D2423" s="207"/>
    </row>
    <row r="2424" spans="3:4" ht="12.95" customHeight="1" x14ac:dyDescent="0.2">
      <c r="C2424" s="207"/>
      <c r="D2424" s="207"/>
    </row>
    <row r="2425" spans="3:4" ht="12.95" customHeight="1" x14ac:dyDescent="0.2">
      <c r="C2425" s="207"/>
      <c r="D2425" s="207"/>
    </row>
    <row r="2426" spans="3:4" ht="12.95" customHeight="1" x14ac:dyDescent="0.2">
      <c r="C2426" s="207"/>
      <c r="D2426" s="207"/>
    </row>
    <row r="2427" spans="3:4" ht="12.95" customHeight="1" x14ac:dyDescent="0.2">
      <c r="C2427" s="207"/>
      <c r="D2427" s="207"/>
    </row>
    <row r="2428" spans="3:4" ht="12.95" customHeight="1" x14ac:dyDescent="0.2">
      <c r="C2428" s="207"/>
      <c r="D2428" s="207"/>
    </row>
    <row r="2429" spans="3:4" ht="12.95" customHeight="1" x14ac:dyDescent="0.2">
      <c r="C2429" s="207"/>
      <c r="D2429" s="207"/>
    </row>
    <row r="2430" spans="3:4" ht="12.95" customHeight="1" x14ac:dyDescent="0.2">
      <c r="C2430" s="207"/>
      <c r="D2430" s="207"/>
    </row>
    <row r="2431" spans="3:4" ht="12.95" customHeight="1" x14ac:dyDescent="0.2">
      <c r="C2431" s="207"/>
      <c r="D2431" s="207"/>
    </row>
    <row r="2432" spans="3:4" ht="12.95" customHeight="1" x14ac:dyDescent="0.2">
      <c r="C2432" s="207"/>
      <c r="D2432" s="207"/>
    </row>
    <row r="2433" spans="3:4" ht="12.95" customHeight="1" x14ac:dyDescent="0.2">
      <c r="C2433" s="207"/>
      <c r="D2433" s="207"/>
    </row>
    <row r="2434" spans="3:4" ht="12.95" customHeight="1" x14ac:dyDescent="0.2">
      <c r="C2434" s="207"/>
      <c r="D2434" s="207"/>
    </row>
    <row r="2435" spans="3:4" ht="12.95" customHeight="1" x14ac:dyDescent="0.2">
      <c r="C2435" s="207"/>
      <c r="D2435" s="207"/>
    </row>
    <row r="2436" spans="3:4" ht="12.95" customHeight="1" x14ac:dyDescent="0.2">
      <c r="C2436" s="207"/>
      <c r="D2436" s="207"/>
    </row>
    <row r="2437" spans="3:4" ht="12.95" customHeight="1" x14ac:dyDescent="0.2">
      <c r="C2437" s="207"/>
      <c r="D2437" s="207"/>
    </row>
    <row r="2438" spans="3:4" ht="12.95" customHeight="1" x14ac:dyDescent="0.2">
      <c r="C2438" s="207"/>
      <c r="D2438" s="207"/>
    </row>
    <row r="2439" spans="3:4" ht="12.95" customHeight="1" x14ac:dyDescent="0.2">
      <c r="C2439" s="207"/>
      <c r="D2439" s="207"/>
    </row>
    <row r="2440" spans="3:4" ht="12.95" customHeight="1" x14ac:dyDescent="0.2">
      <c r="C2440" s="207"/>
      <c r="D2440" s="207"/>
    </row>
    <row r="2441" spans="3:4" ht="12.95" customHeight="1" x14ac:dyDescent="0.2">
      <c r="C2441" s="207"/>
      <c r="D2441" s="207"/>
    </row>
    <row r="2442" spans="3:4" ht="12.95" customHeight="1" x14ac:dyDescent="0.2">
      <c r="C2442" s="207"/>
      <c r="D2442" s="207"/>
    </row>
    <row r="2443" spans="3:4" ht="12.95" customHeight="1" x14ac:dyDescent="0.2">
      <c r="C2443" s="207"/>
      <c r="D2443" s="207"/>
    </row>
    <row r="2444" spans="3:4" ht="12.95" customHeight="1" x14ac:dyDescent="0.2">
      <c r="C2444" s="207"/>
      <c r="D2444" s="207"/>
    </row>
    <row r="2445" spans="3:4" ht="12.95" customHeight="1" x14ac:dyDescent="0.2">
      <c r="C2445" s="207"/>
      <c r="D2445" s="207"/>
    </row>
    <row r="2446" spans="3:4" ht="12.95" customHeight="1" x14ac:dyDescent="0.2">
      <c r="C2446" s="207"/>
      <c r="D2446" s="207"/>
    </row>
    <row r="2447" spans="3:4" ht="12.95" customHeight="1" x14ac:dyDescent="0.2">
      <c r="C2447" s="207"/>
      <c r="D2447" s="207"/>
    </row>
    <row r="2448" spans="3:4" ht="12.95" customHeight="1" x14ac:dyDescent="0.2">
      <c r="C2448" s="207"/>
      <c r="D2448" s="207"/>
    </row>
    <row r="2449" spans="3:4" ht="12.95" customHeight="1" x14ac:dyDescent="0.2">
      <c r="C2449" s="207"/>
      <c r="D2449" s="207"/>
    </row>
    <row r="2450" spans="3:4" ht="12.95" customHeight="1" x14ac:dyDescent="0.2">
      <c r="C2450" s="207"/>
      <c r="D2450" s="207"/>
    </row>
    <row r="2451" spans="3:4" ht="12.95" customHeight="1" x14ac:dyDescent="0.2">
      <c r="C2451" s="207"/>
      <c r="D2451" s="207"/>
    </row>
    <row r="2452" spans="3:4" ht="12.95" customHeight="1" x14ac:dyDescent="0.2">
      <c r="C2452" s="207"/>
      <c r="D2452" s="207"/>
    </row>
    <row r="2453" spans="3:4" ht="12.95" customHeight="1" x14ac:dyDescent="0.2">
      <c r="C2453" s="207"/>
      <c r="D2453" s="207"/>
    </row>
    <row r="2454" spans="3:4" ht="12.95" customHeight="1" x14ac:dyDescent="0.2">
      <c r="C2454" s="207"/>
      <c r="D2454" s="207"/>
    </row>
    <row r="2455" spans="3:4" ht="12.95" customHeight="1" x14ac:dyDescent="0.2">
      <c r="C2455" s="207"/>
      <c r="D2455" s="207"/>
    </row>
    <row r="2456" spans="3:4" ht="12.95" customHeight="1" x14ac:dyDescent="0.2">
      <c r="C2456" s="207"/>
      <c r="D2456" s="207"/>
    </row>
    <row r="2457" spans="3:4" ht="12.95" customHeight="1" x14ac:dyDescent="0.2">
      <c r="C2457" s="207"/>
      <c r="D2457" s="207"/>
    </row>
    <row r="2458" spans="3:4" ht="12.95" customHeight="1" x14ac:dyDescent="0.2">
      <c r="C2458" s="207"/>
      <c r="D2458" s="207"/>
    </row>
    <row r="2459" spans="3:4" ht="12.95" customHeight="1" x14ac:dyDescent="0.2">
      <c r="C2459" s="207"/>
      <c r="D2459" s="207"/>
    </row>
    <row r="2460" spans="3:4" ht="12.95" customHeight="1" x14ac:dyDescent="0.2">
      <c r="C2460" s="207"/>
      <c r="D2460" s="207"/>
    </row>
    <row r="2461" spans="3:4" ht="12.95" customHeight="1" x14ac:dyDescent="0.2">
      <c r="C2461" s="207"/>
      <c r="D2461" s="207"/>
    </row>
    <row r="2462" spans="3:4" ht="12.95" customHeight="1" x14ac:dyDescent="0.2">
      <c r="C2462" s="207"/>
      <c r="D2462" s="207"/>
    </row>
    <row r="2463" spans="3:4" ht="12.95" customHeight="1" x14ac:dyDescent="0.2">
      <c r="C2463" s="207"/>
      <c r="D2463" s="207"/>
    </row>
    <row r="2464" spans="3:4" ht="12.95" customHeight="1" x14ac:dyDescent="0.2">
      <c r="C2464" s="207"/>
      <c r="D2464" s="207"/>
    </row>
    <row r="2465" spans="3:4" ht="12.95" customHeight="1" x14ac:dyDescent="0.2">
      <c r="C2465" s="207"/>
      <c r="D2465" s="207"/>
    </row>
    <row r="2466" spans="3:4" ht="12.95" customHeight="1" x14ac:dyDescent="0.2">
      <c r="C2466" s="207"/>
      <c r="D2466" s="207"/>
    </row>
    <row r="2467" spans="3:4" ht="12.95" customHeight="1" x14ac:dyDescent="0.2">
      <c r="C2467" s="207"/>
      <c r="D2467" s="207"/>
    </row>
  </sheetData>
  <protectedRanges>
    <protectedRange sqref="A156:D156" name="Range1"/>
  </protectedRanges>
  <sortState xmlns:xlrd2="http://schemas.microsoft.com/office/spreadsheetml/2017/richdata2" ref="A21:T167">
    <sortCondition ref="C21:C167"/>
  </sortState>
  <phoneticPr fontId="7" type="noConversion"/>
  <hyperlinks>
    <hyperlink ref="A64" r:id="rId1" display="http://www.bav-astro.de/sfs/BAVM_link.php?BAVMnr=80" xr:uid="{00000000-0004-0000-0100-000000000000}"/>
    <hyperlink ref="A65" r:id="rId2" display="http://www.bav-astro.de/sfs/BAVM_link.php?BAVMnr=80" xr:uid="{00000000-0004-0000-0100-000001000000}"/>
    <hyperlink ref="A75" r:id="rId3" display="http://www.konkoly.hu/cgi-bin/IBVS?5371" xr:uid="{00000000-0004-0000-0100-000002000000}"/>
    <hyperlink ref="A87" r:id="rId4" display="http://vsolj.cetus-net.org/no43.pdf" xr:uid="{00000000-0004-0000-0100-000003000000}"/>
    <hyperlink ref="A104" r:id="rId5" display="http://www.konkoly.hu/cgi-bin/IBVS?5741" xr:uid="{00000000-0004-0000-0100-000004000000}"/>
    <hyperlink ref="A121" r:id="rId6" display="http://www.bav-astro.de/sfs/BAVM_link.php?BAVMnr=203" xr:uid="{00000000-0004-0000-0100-000005000000}"/>
    <hyperlink ref="A126" r:id="rId7" display="http://www.bav-astro.de/sfs/BAVM_link.php?BAVMnr=212" xr:uid="{00000000-0004-0000-0100-000006000000}"/>
    <hyperlink ref="A127" r:id="rId8" display="http://www.bav-astro.de/sfs/BAVM_link.php?BAVMnr=212" xr:uid="{00000000-0004-0000-0100-000007000000}"/>
    <hyperlink ref="A128" r:id="rId9" display="http://www.bav-astro.de/sfs/BAVM_link.php?BAVMnr=212" xr:uid="{00000000-0004-0000-0100-000008000000}"/>
    <hyperlink ref="A129" r:id="rId10" display="http://www.bav-astro.de/sfs/BAVM_link.php?BAVMnr=212" xr:uid="{00000000-0004-0000-0100-000009000000}"/>
    <hyperlink ref="A130" r:id="rId11" display="http://www.bav-astro.de/sfs/BAVM_link.php?BAVMnr=215" xr:uid="{00000000-0004-0000-0100-00000A000000}"/>
    <hyperlink ref="A136" r:id="rId12" display="http://www.bav-astro.de/sfs/BAVM_link.php?BAVMnr=225" xr:uid="{00000000-0004-0000-0100-00000B000000}"/>
    <hyperlink ref="H1106" r:id="rId13" display="http://vsolj.cetus-net.org/bulletin.html" xr:uid="{00000000-0004-0000-0100-00000C000000}"/>
  </hyperlinks>
  <pageMargins left="0.75" right="0.75" top="1" bottom="1" header="0.5" footer="0.5"/>
  <pageSetup orientation="portrait" horizontalDpi="300" verticalDpi="300" r:id="rId14"/>
  <headerFooter alignWithMargins="0"/>
  <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2467"/>
  <sheetViews>
    <sheetView workbookViewId="0">
      <selection activeCell="C33" sqref="C33"/>
    </sheetView>
  </sheetViews>
  <sheetFormatPr defaultRowHeight="12.75" x14ac:dyDescent="0.2"/>
  <cols>
    <col min="1" max="1" width="15.140625" style="3" customWidth="1"/>
    <col min="2" max="2" width="4.7109375" style="3" customWidth="1"/>
    <col min="3" max="3" width="10.140625" style="3" customWidth="1"/>
    <col min="4" max="4" width="10.42578125" style="3" customWidth="1"/>
    <col min="5" max="5" width="10.140625" style="3" customWidth="1"/>
    <col min="6" max="6" width="9.5703125" style="3" customWidth="1"/>
    <col min="7" max="7" width="9.140625" style="3"/>
    <col min="8" max="18" width="8.42578125" style="3" customWidth="1"/>
    <col min="19" max="19" width="11" style="3" customWidth="1"/>
    <col min="20" max="16384" width="9.140625" style="3"/>
  </cols>
  <sheetData>
    <row r="1" spans="1:5" ht="20.25" x14ac:dyDescent="0.3">
      <c r="A1" s="23" t="s">
        <v>129</v>
      </c>
      <c r="B1" s="2"/>
    </row>
    <row r="2" spans="1:5" x14ac:dyDescent="0.2">
      <c r="A2" s="17" t="s">
        <v>75</v>
      </c>
      <c r="B2" s="2" t="s">
        <v>84</v>
      </c>
      <c r="C2" s="56" t="s">
        <v>128</v>
      </c>
    </row>
    <row r="3" spans="1:5" ht="13.5" thickBot="1" x14ac:dyDescent="0.25">
      <c r="A3" s="17"/>
      <c r="B3" s="2"/>
      <c r="C3" s="22" t="s">
        <v>107</v>
      </c>
      <c r="D3" s="9"/>
    </row>
    <row r="4" spans="1:5" ht="13.5" thickBot="1" x14ac:dyDescent="0.25">
      <c r="A4" s="18" t="s">
        <v>76</v>
      </c>
      <c r="B4" s="7"/>
      <c r="C4" s="12">
        <v>44498.366000000002</v>
      </c>
      <c r="D4" s="13">
        <v>0.34000460999999998</v>
      </c>
      <c r="E4" s="1"/>
    </row>
    <row r="5" spans="1:5" x14ac:dyDescent="0.2">
      <c r="A5" s="17"/>
      <c r="B5" s="2"/>
      <c r="C5" s="4"/>
      <c r="D5" s="4"/>
    </row>
    <row r="6" spans="1:5" x14ac:dyDescent="0.2">
      <c r="A6" s="18" t="s">
        <v>77</v>
      </c>
      <c r="B6" s="2"/>
    </row>
    <row r="7" spans="1:5" x14ac:dyDescent="0.2">
      <c r="A7" s="17" t="s">
        <v>58</v>
      </c>
      <c r="B7" s="2"/>
      <c r="C7" s="3">
        <v>50324.368699999999</v>
      </c>
      <c r="D7" s="24" t="s">
        <v>106</v>
      </c>
    </row>
    <row r="8" spans="1:5" x14ac:dyDescent="0.2">
      <c r="A8" s="17" t="s">
        <v>71</v>
      </c>
      <c r="B8" s="2"/>
      <c r="C8" s="3">
        <v>0.29063137999999999</v>
      </c>
      <c r="D8" s="24" t="s">
        <v>105</v>
      </c>
      <c r="E8" s="26" t="s">
        <v>108</v>
      </c>
    </row>
    <row r="9" spans="1:5" x14ac:dyDescent="0.2">
      <c r="A9" s="17"/>
      <c r="B9" s="2"/>
      <c r="C9" s="47" t="s">
        <v>125</v>
      </c>
      <c r="D9" s="47" t="s">
        <v>126</v>
      </c>
      <c r="E9" s="48" t="s">
        <v>127</v>
      </c>
    </row>
    <row r="10" spans="1:5" ht="13.5" thickBot="1" x14ac:dyDescent="0.25">
      <c r="A10" s="17"/>
      <c r="B10" s="2"/>
      <c r="C10" s="14" t="s">
        <v>111</v>
      </c>
      <c r="D10" s="20" t="s">
        <v>110</v>
      </c>
      <c r="E10" s="20" t="s">
        <v>109</v>
      </c>
    </row>
    <row r="11" spans="1:5" x14ac:dyDescent="0.2">
      <c r="A11" s="17" t="s">
        <v>78</v>
      </c>
      <c r="B11" s="2"/>
      <c r="C11" s="4">
        <f>INTERCEPT(G21:G39,F21:F39)</f>
        <v>-0.51674901524967842</v>
      </c>
      <c r="D11" s="3">
        <f>INTERCEPT(G28:G57,F28:F57)</f>
        <v>7.7671764990704401E-3</v>
      </c>
      <c r="E11" s="17">
        <f>INTERCEPT(G56:G978,F56:F978)</f>
        <v>2.5677427388951617E-3</v>
      </c>
    </row>
    <row r="12" spans="1:5" x14ac:dyDescent="0.2">
      <c r="A12" s="17" t="s">
        <v>79</v>
      </c>
      <c r="C12" s="3">
        <f>SLOPE(G21:G39,F21:F39)</f>
        <v>-1.1339474461539211E-5</v>
      </c>
      <c r="D12" s="3">
        <f>SLOPE(G28:G57,F28:F57)</f>
        <v>5.7206804505807143E-7</v>
      </c>
      <c r="E12" s="2">
        <f>SLOPE(G56:G978,F56:F978)</f>
        <v>-1.6570056204151427E-6</v>
      </c>
    </row>
    <row r="13" spans="1:5" x14ac:dyDescent="0.2">
      <c r="A13" s="17" t="s">
        <v>80</v>
      </c>
      <c r="C13" s="2"/>
      <c r="D13" s="2"/>
    </row>
    <row r="14" spans="1:5" x14ac:dyDescent="0.2">
      <c r="A14" s="17" t="s">
        <v>81</v>
      </c>
    </row>
    <row r="15" spans="1:5" x14ac:dyDescent="0.2">
      <c r="A15" s="19" t="s">
        <v>82</v>
      </c>
      <c r="C15" s="46">
        <f>($C$7+C$11)+($C$8+C$12)*INT(MAX($F21:$F3531))</f>
        <v>56012.158004191107</v>
      </c>
      <c r="D15" s="46">
        <f>($C$7+D$11)+($C$8+D$12)*INT(MAX($F28:$F57))</f>
        <v>49639.356956152114</v>
      </c>
      <c r="E15" s="46">
        <f>($C$7+E$11)+($C$8+E$12)*INT(MAX($F56:$F3531))</f>
        <v>56012.866835911729</v>
      </c>
    </row>
    <row r="16" spans="1:5" x14ac:dyDescent="0.2">
      <c r="A16" s="18" t="s">
        <v>69</v>
      </c>
      <c r="C16" s="44">
        <f>+$C$8+C$12</f>
        <v>0.29062004052553847</v>
      </c>
      <c r="D16" s="44">
        <f>+$C$8+D$12</f>
        <v>0.29063195206804504</v>
      </c>
      <c r="E16" s="44">
        <f>+$C$8+E$12</f>
        <v>0.29062972299437956</v>
      </c>
    </row>
    <row r="17" spans="1:19" ht="13.5" thickBot="1" x14ac:dyDescent="0.25">
      <c r="A17" s="45" t="s">
        <v>123</v>
      </c>
      <c r="B17" s="17"/>
      <c r="C17" s="17">
        <f>COUNT(C21:C2189)</f>
        <v>81</v>
      </c>
      <c r="D17" s="8"/>
    </row>
    <row r="18" spans="1:19" ht="13.5" thickBot="1" x14ac:dyDescent="0.25">
      <c r="A18" s="18" t="s">
        <v>68</v>
      </c>
      <c r="B18" s="6"/>
      <c r="C18" s="10">
        <f>E15</f>
        <v>56012.866835911729</v>
      </c>
      <c r="D18" s="11">
        <f>E16</f>
        <v>0.29062972299437956</v>
      </c>
      <c r="E18" s="1"/>
    </row>
    <row r="19" spans="1:19" x14ac:dyDescent="0.2">
      <c r="A19" s="2"/>
      <c r="B19" s="2"/>
      <c r="C19" s="17"/>
      <c r="D19" s="5"/>
      <c r="G19" s="3" t="s">
        <v>56</v>
      </c>
      <c r="Q19" s="3" t="s">
        <v>55</v>
      </c>
    </row>
    <row r="20" spans="1:19" ht="13.5" thickBot="1" x14ac:dyDescent="0.25">
      <c r="A20" s="14" t="s">
        <v>72</v>
      </c>
      <c r="B20" s="15" t="s">
        <v>74</v>
      </c>
      <c r="C20" s="14" t="s">
        <v>73</v>
      </c>
      <c r="D20" s="14" t="s">
        <v>59</v>
      </c>
      <c r="E20" s="14" t="s">
        <v>67</v>
      </c>
      <c r="F20" s="14" t="s">
        <v>66</v>
      </c>
      <c r="G20" s="14" t="s">
        <v>70</v>
      </c>
      <c r="H20" s="21" t="s">
        <v>60</v>
      </c>
      <c r="I20" s="21" t="s">
        <v>101</v>
      </c>
      <c r="J20" s="21" t="s">
        <v>65</v>
      </c>
      <c r="K20" s="21" t="s">
        <v>95</v>
      </c>
      <c r="L20" s="21" t="s">
        <v>96</v>
      </c>
      <c r="M20" s="21" t="s">
        <v>100</v>
      </c>
      <c r="N20" s="21" t="s">
        <v>97</v>
      </c>
      <c r="O20" s="21" t="s">
        <v>112</v>
      </c>
      <c r="P20" s="21" t="s">
        <v>113</v>
      </c>
      <c r="Q20" s="21" t="s">
        <v>114</v>
      </c>
      <c r="R20" s="14" t="s">
        <v>83</v>
      </c>
      <c r="S20" s="14" t="s">
        <v>57</v>
      </c>
    </row>
    <row r="21" spans="1:19" x14ac:dyDescent="0.2">
      <c r="A21" s="25" t="s">
        <v>104</v>
      </c>
      <c r="B21" s="27"/>
      <c r="C21" s="54">
        <v>32028.862999999896</v>
      </c>
      <c r="D21" s="55"/>
      <c r="E21" s="3">
        <f t="shared" ref="E21:E48" si="0">(C21-C$7)/C$8</f>
        <v>-62950.895736035469</v>
      </c>
      <c r="F21" s="76">
        <f>ROUND(2*E21,0)/2-0.5</f>
        <v>-62951.5</v>
      </c>
      <c r="G21" s="3">
        <f t="shared" ref="G21:G48" si="1">C21-(C$7+F21*C$8)</f>
        <v>0.17561806989760953</v>
      </c>
      <c r="H21" s="4"/>
      <c r="I21" s="4">
        <f t="shared" ref="I21:I41" si="2">G21</f>
        <v>0.17561806989760953</v>
      </c>
      <c r="J21" s="4"/>
      <c r="K21" s="4"/>
      <c r="L21" s="4"/>
      <c r="M21" s="4"/>
      <c r="N21" s="4"/>
      <c r="O21" s="4">
        <f t="shared" ref="O21:O39" si="3">C$11+C$12*F21</f>
        <v>0.19708791131590719</v>
      </c>
      <c r="P21" s="4"/>
      <c r="Q21" s="4"/>
      <c r="R21" s="4"/>
      <c r="S21" s="16">
        <f t="shared" ref="S21:S48" si="4">C21-15018.5</f>
        <v>17010.362999999896</v>
      </c>
    </row>
    <row r="22" spans="1:19" x14ac:dyDescent="0.2">
      <c r="A22" s="25" t="s">
        <v>104</v>
      </c>
      <c r="B22" s="28"/>
      <c r="C22" s="42">
        <v>32350.896999999881</v>
      </c>
      <c r="D22" s="49"/>
      <c r="E22" s="3">
        <f t="shared" si="0"/>
        <v>-61842.846082209428</v>
      </c>
      <c r="F22" s="76">
        <f t="shared" ref="F22:F27" si="5">ROUND(2*E22,0)/2-0.5</f>
        <v>-61843.5</v>
      </c>
      <c r="G22" s="3">
        <f t="shared" si="1"/>
        <v>0.19004902988308459</v>
      </c>
      <c r="I22" s="4">
        <f t="shared" si="2"/>
        <v>0.19004902988308459</v>
      </c>
      <c r="L22" s="4"/>
      <c r="M22" s="4"/>
      <c r="N22" s="4"/>
      <c r="O22" s="4">
        <f t="shared" si="3"/>
        <v>0.18452377361252181</v>
      </c>
      <c r="P22" s="4"/>
      <c r="Q22" s="4"/>
      <c r="S22" s="16">
        <f t="shared" si="4"/>
        <v>17332.396999999881</v>
      </c>
    </row>
    <row r="23" spans="1:19" x14ac:dyDescent="0.2">
      <c r="A23" s="25" t="s">
        <v>104</v>
      </c>
      <c r="B23" s="28"/>
      <c r="C23" s="42">
        <v>32708.947999999858</v>
      </c>
      <c r="D23" s="49"/>
      <c r="E23" s="3">
        <f t="shared" si="0"/>
        <v>-60610.869686542937</v>
      </c>
      <c r="F23" s="76">
        <f t="shared" si="5"/>
        <v>-60611.5</v>
      </c>
      <c r="G23" s="3">
        <f t="shared" si="1"/>
        <v>0.18318886985798599</v>
      </c>
      <c r="I23" s="4">
        <f t="shared" si="2"/>
        <v>0.18318886985798599</v>
      </c>
      <c r="L23" s="4"/>
      <c r="M23" s="4"/>
      <c r="N23" s="4"/>
      <c r="O23" s="4">
        <f t="shared" si="3"/>
        <v>0.17055354107590548</v>
      </c>
      <c r="P23" s="4"/>
      <c r="Q23" s="4"/>
      <c r="S23" s="16">
        <f t="shared" si="4"/>
        <v>17690.447999999858</v>
      </c>
    </row>
    <row r="24" spans="1:19" x14ac:dyDescent="0.2">
      <c r="A24" s="25" t="s">
        <v>104</v>
      </c>
      <c r="B24" s="28"/>
      <c r="C24" s="42">
        <v>32820.833000000101</v>
      </c>
      <c r="D24" s="49"/>
      <c r="E24" s="3">
        <f t="shared" si="0"/>
        <v>-60225.897492555341</v>
      </c>
      <c r="F24" s="76">
        <f t="shared" si="5"/>
        <v>-60226.5</v>
      </c>
      <c r="G24" s="3">
        <f t="shared" si="1"/>
        <v>0.17510757010313682</v>
      </c>
      <c r="I24" s="4">
        <f t="shared" si="2"/>
        <v>0.17510757010313682</v>
      </c>
      <c r="L24" s="4"/>
      <c r="M24" s="4"/>
      <c r="N24" s="4"/>
      <c r="O24" s="4">
        <f t="shared" si="3"/>
        <v>0.16618784340821291</v>
      </c>
      <c r="P24" s="4"/>
      <c r="Q24" s="4"/>
      <c r="S24" s="16">
        <f t="shared" si="4"/>
        <v>17802.333000000101</v>
      </c>
    </row>
    <row r="25" spans="1:19" x14ac:dyDescent="0.2">
      <c r="A25" s="25" t="s">
        <v>104</v>
      </c>
      <c r="B25" s="28"/>
      <c r="C25" s="42">
        <v>33002.751000000164</v>
      </c>
      <c r="D25" s="49"/>
      <c r="E25" s="3">
        <f t="shared" si="0"/>
        <v>-59599.95682503326</v>
      </c>
      <c r="F25" s="76">
        <f t="shared" si="5"/>
        <v>-59600.5</v>
      </c>
      <c r="G25" s="3">
        <f t="shared" si="1"/>
        <v>0.1578636901685968</v>
      </c>
      <c r="I25" s="4">
        <f t="shared" si="2"/>
        <v>0.1578636901685968</v>
      </c>
      <c r="L25" s="4"/>
      <c r="M25" s="4"/>
      <c r="N25" s="4"/>
      <c r="O25" s="4">
        <f t="shared" si="3"/>
        <v>0.15908933239528933</v>
      </c>
      <c r="P25" s="4"/>
      <c r="Q25" s="4"/>
      <c r="S25" s="16">
        <f t="shared" si="4"/>
        <v>17984.251000000164</v>
      </c>
    </row>
    <row r="26" spans="1:19" x14ac:dyDescent="0.2">
      <c r="A26" s="25" t="s">
        <v>104</v>
      </c>
      <c r="B26" s="28"/>
      <c r="C26" s="42">
        <v>33229.57200000016</v>
      </c>
      <c r="D26" s="49"/>
      <c r="E26" s="3">
        <f t="shared" si="0"/>
        <v>-58819.514602999305</v>
      </c>
      <c r="F26" s="76">
        <f t="shared" si="5"/>
        <v>-58820</v>
      </c>
      <c r="G26" s="3">
        <f t="shared" si="1"/>
        <v>0.14107160015555564</v>
      </c>
      <c r="I26" s="4">
        <f t="shared" si="2"/>
        <v>0.14107160015555564</v>
      </c>
      <c r="L26" s="4"/>
      <c r="M26" s="4"/>
      <c r="N26" s="4"/>
      <c r="O26" s="4">
        <f t="shared" si="3"/>
        <v>0.15023887257805801</v>
      </c>
      <c r="P26" s="4"/>
      <c r="Q26" s="4"/>
      <c r="S26" s="16">
        <f t="shared" si="4"/>
        <v>18211.07200000016</v>
      </c>
    </row>
    <row r="27" spans="1:19" x14ac:dyDescent="0.2">
      <c r="A27" s="25" t="s">
        <v>104</v>
      </c>
      <c r="B27" s="28"/>
      <c r="C27" s="42">
        <v>33503.658999999985</v>
      </c>
      <c r="D27" s="49"/>
      <c r="E27" s="3">
        <f t="shared" si="0"/>
        <v>-57876.440252253611</v>
      </c>
      <c r="F27" s="76">
        <f t="shared" si="5"/>
        <v>-57877</v>
      </c>
      <c r="G27" s="3">
        <f t="shared" si="1"/>
        <v>0.16268025998579105</v>
      </c>
      <c r="I27" s="4">
        <f t="shared" si="2"/>
        <v>0.16268025998579105</v>
      </c>
      <c r="L27" s="4"/>
      <c r="M27" s="4"/>
      <c r="N27" s="4"/>
      <c r="O27" s="4">
        <f t="shared" si="3"/>
        <v>0.13954574816082654</v>
      </c>
      <c r="P27" s="4"/>
      <c r="Q27" s="4"/>
      <c r="S27" s="16">
        <f t="shared" si="4"/>
        <v>18485.158999999985</v>
      </c>
    </row>
    <row r="28" spans="1:19" x14ac:dyDescent="0.2">
      <c r="A28" s="25" t="s">
        <v>104</v>
      </c>
      <c r="B28" s="28"/>
      <c r="C28" s="42">
        <v>36819.424999999814</v>
      </c>
      <c r="D28" s="49"/>
      <c r="E28" s="3">
        <f t="shared" si="0"/>
        <v>-46467.603395064172</v>
      </c>
      <c r="F28" s="4">
        <f t="shared" ref="F28:F48" si="6">ROUND(2*E28,0)/2</f>
        <v>-46467.5</v>
      </c>
      <c r="G28" s="3">
        <f t="shared" si="1"/>
        <v>-3.0049850189243443E-2</v>
      </c>
      <c r="I28" s="4">
        <f t="shared" si="2"/>
        <v>-3.0049850189243443E-2</v>
      </c>
      <c r="L28" s="4"/>
      <c r="M28" s="4"/>
      <c r="N28" s="4"/>
      <c r="O28" s="4">
        <f t="shared" si="3"/>
        <v>1.0168014291894845E-2</v>
      </c>
      <c r="P28" s="4">
        <f t="shared" ref="P28:P48" si="7">D$11+D$12*F28</f>
        <v>-1.8815395384665493E-2</v>
      </c>
      <c r="Q28" s="4"/>
      <c r="S28" s="16">
        <f t="shared" si="4"/>
        <v>21800.924999999814</v>
      </c>
    </row>
    <row r="29" spans="1:19" x14ac:dyDescent="0.2">
      <c r="A29" s="25" t="s">
        <v>104</v>
      </c>
      <c r="B29" s="29"/>
      <c r="C29" s="42">
        <v>37146.546999999788</v>
      </c>
      <c r="D29" s="49"/>
      <c r="E29" s="3">
        <f t="shared" si="0"/>
        <v>-45342.047028783374</v>
      </c>
      <c r="F29" s="4">
        <f t="shared" si="6"/>
        <v>-45342</v>
      </c>
      <c r="G29" s="3">
        <f t="shared" si="1"/>
        <v>-1.3668040213815402E-2</v>
      </c>
      <c r="I29" s="4">
        <f t="shared" si="2"/>
        <v>-1.3668040213815402E-2</v>
      </c>
      <c r="L29" s="4"/>
      <c r="M29" s="4"/>
      <c r="N29" s="4"/>
      <c r="O29" s="4">
        <f t="shared" si="3"/>
        <v>-2.5945642145674963E-3</v>
      </c>
      <c r="P29" s="4">
        <f t="shared" si="7"/>
        <v>-1.8171532799952636E-2</v>
      </c>
      <c r="Q29" s="4"/>
      <c r="S29" s="16">
        <f t="shared" si="4"/>
        <v>22128.046999999788</v>
      </c>
    </row>
    <row r="30" spans="1:19" x14ac:dyDescent="0.2">
      <c r="A30" s="25" t="s">
        <v>104</v>
      </c>
      <c r="B30" s="29"/>
      <c r="C30" s="42">
        <v>37192.46</v>
      </c>
      <c r="D30" s="49"/>
      <c r="E30" s="3">
        <f t="shared" si="0"/>
        <v>-45184.070281743152</v>
      </c>
      <c r="F30" s="4">
        <f t="shared" si="6"/>
        <v>-45184</v>
      </c>
      <c r="G30" s="3">
        <f t="shared" si="1"/>
        <v>-2.0426080001925584E-2</v>
      </c>
      <c r="I30" s="4">
        <f t="shared" si="2"/>
        <v>-2.0426080001925584E-2</v>
      </c>
      <c r="L30" s="4"/>
      <c r="M30" s="4"/>
      <c r="N30" s="4"/>
      <c r="O30" s="4">
        <f t="shared" si="3"/>
        <v>-4.3862011794907341E-3</v>
      </c>
      <c r="P30" s="4">
        <f t="shared" si="7"/>
        <v>-1.8081146048833457E-2</v>
      </c>
      <c r="Q30" s="4"/>
      <c r="S30" s="16">
        <f t="shared" si="4"/>
        <v>22173.96</v>
      </c>
    </row>
    <row r="31" spans="1:19" x14ac:dyDescent="0.2">
      <c r="A31" s="25" t="s">
        <v>104</v>
      </c>
      <c r="B31" s="29"/>
      <c r="C31" s="42">
        <v>37280.208000000101</v>
      </c>
      <c r="D31" s="49"/>
      <c r="E31" s="3">
        <f t="shared" si="0"/>
        <v>-44882.148307591211</v>
      </c>
      <c r="F31" s="4">
        <f t="shared" si="6"/>
        <v>-44882</v>
      </c>
      <c r="G31" s="3">
        <f t="shared" si="1"/>
        <v>-4.3102839896164369E-2</v>
      </c>
      <c r="I31" s="4">
        <f t="shared" si="2"/>
        <v>-4.3102839896164369E-2</v>
      </c>
      <c r="L31" s="4"/>
      <c r="M31" s="4"/>
      <c r="N31" s="4"/>
      <c r="O31" s="4">
        <f t="shared" si="3"/>
        <v>-7.8107224668755304E-3</v>
      </c>
      <c r="P31" s="4">
        <f t="shared" si="7"/>
        <v>-1.7908381499225919E-2</v>
      </c>
      <c r="Q31" s="4"/>
      <c r="S31" s="16">
        <f t="shared" si="4"/>
        <v>22261.708000000101</v>
      </c>
    </row>
    <row r="32" spans="1:19" x14ac:dyDescent="0.2">
      <c r="A32" s="25" t="s">
        <v>104</v>
      </c>
      <c r="B32" s="29"/>
      <c r="C32" s="42">
        <v>37530.480000000003</v>
      </c>
      <c r="D32" s="49"/>
      <c r="E32" s="3">
        <f t="shared" si="0"/>
        <v>-44021.016244013277</v>
      </c>
      <c r="F32" s="4">
        <f t="shared" si="6"/>
        <v>-44021</v>
      </c>
      <c r="G32" s="3">
        <f t="shared" si="1"/>
        <v>-4.7210199918481521E-3</v>
      </c>
      <c r="I32" s="4">
        <f t="shared" si="2"/>
        <v>-4.7210199918481521E-3</v>
      </c>
      <c r="L32" s="4"/>
      <c r="M32" s="4"/>
      <c r="N32" s="4"/>
      <c r="O32" s="4">
        <f t="shared" si="3"/>
        <v>-1.7574009978260807E-2</v>
      </c>
      <c r="P32" s="4">
        <f t="shared" si="7"/>
        <v>-1.7415830912430923E-2</v>
      </c>
      <c r="Q32" s="4"/>
      <c r="S32" s="16">
        <f t="shared" si="4"/>
        <v>22511.980000000003</v>
      </c>
    </row>
    <row r="33" spans="1:38" x14ac:dyDescent="0.2">
      <c r="A33" s="25" t="s">
        <v>104</v>
      </c>
      <c r="B33" s="29"/>
      <c r="C33" s="42">
        <v>37542.399000000209</v>
      </c>
      <c r="D33" s="49"/>
      <c r="E33" s="3">
        <f t="shared" si="0"/>
        <v>-43980.005531404735</v>
      </c>
      <c r="F33" s="4">
        <f t="shared" si="6"/>
        <v>-43980</v>
      </c>
      <c r="G33" s="3">
        <f t="shared" si="1"/>
        <v>-1.6075997918960638E-3</v>
      </c>
      <c r="I33" s="4">
        <f t="shared" si="2"/>
        <v>-1.6075997918960638E-3</v>
      </c>
      <c r="L33" s="4"/>
      <c r="M33" s="4"/>
      <c r="N33" s="4"/>
      <c r="O33" s="4">
        <f t="shared" si="3"/>
        <v>-1.8038928431183932E-2</v>
      </c>
      <c r="P33" s="4">
        <f t="shared" si="7"/>
        <v>-1.7392376122583542E-2</v>
      </c>
      <c r="Q33" s="4"/>
      <c r="S33" s="16">
        <f t="shared" si="4"/>
        <v>22523.899000000209</v>
      </c>
    </row>
    <row r="34" spans="1:38" x14ac:dyDescent="0.2">
      <c r="A34" s="25" t="s">
        <v>104</v>
      </c>
      <c r="B34" s="29"/>
      <c r="C34" s="42">
        <v>37544.419999999925</v>
      </c>
      <c r="D34" s="49"/>
      <c r="E34" s="3">
        <f t="shared" si="0"/>
        <v>-43973.051705566257</v>
      </c>
      <c r="F34" s="4">
        <f t="shared" si="6"/>
        <v>-43973</v>
      </c>
      <c r="G34" s="3">
        <f t="shared" si="1"/>
        <v>-1.5027260073111393E-2</v>
      </c>
      <c r="I34" s="4">
        <f t="shared" si="2"/>
        <v>-1.5027260073111393E-2</v>
      </c>
      <c r="L34" s="4"/>
      <c r="M34" s="4"/>
      <c r="N34" s="4"/>
      <c r="O34" s="4">
        <f t="shared" si="3"/>
        <v>-1.8118304752414716E-2</v>
      </c>
      <c r="P34" s="4">
        <f t="shared" si="7"/>
        <v>-1.7388371646268136E-2</v>
      </c>
      <c r="Q34" s="4"/>
      <c r="S34" s="16">
        <f t="shared" si="4"/>
        <v>22525.919999999925</v>
      </c>
    </row>
    <row r="35" spans="1:38" x14ac:dyDescent="0.2">
      <c r="A35" s="25" t="s">
        <v>104</v>
      </c>
      <c r="B35" s="29"/>
      <c r="C35" s="42">
        <v>37559.387999999803</v>
      </c>
      <c r="D35" s="49"/>
      <c r="E35" s="3">
        <f t="shared" si="0"/>
        <v>-43921.550040467744</v>
      </c>
      <c r="F35" s="4">
        <f t="shared" si="6"/>
        <v>-43921.5</v>
      </c>
      <c r="G35" s="3">
        <f t="shared" si="1"/>
        <v>-1.454333019501064E-2</v>
      </c>
      <c r="I35" s="4">
        <f t="shared" si="2"/>
        <v>-1.454333019501064E-2</v>
      </c>
      <c r="L35" s="4"/>
      <c r="M35" s="4"/>
      <c r="N35" s="4"/>
      <c r="O35" s="4">
        <f t="shared" si="3"/>
        <v>-1.8702287687183961E-2</v>
      </c>
      <c r="P35" s="4">
        <f t="shared" si="7"/>
        <v>-1.7358910141947646E-2</v>
      </c>
      <c r="Q35" s="4"/>
      <c r="S35" s="16">
        <f t="shared" si="4"/>
        <v>22540.887999999803</v>
      </c>
    </row>
    <row r="36" spans="1:38" x14ac:dyDescent="0.2">
      <c r="A36" s="25" t="s">
        <v>104</v>
      </c>
      <c r="B36" s="29"/>
      <c r="C36" s="42">
        <v>37575.376000000164</v>
      </c>
      <c r="D36" s="49"/>
      <c r="E36" s="3">
        <f t="shared" si="0"/>
        <v>-43866.53877499338</v>
      </c>
      <c r="F36" s="4">
        <f t="shared" si="6"/>
        <v>-43866.5</v>
      </c>
      <c r="G36" s="3">
        <f t="shared" si="1"/>
        <v>-1.126922983530676E-2</v>
      </c>
      <c r="I36" s="4">
        <f t="shared" si="2"/>
        <v>-1.126922983530676E-2</v>
      </c>
      <c r="L36" s="4"/>
      <c r="M36" s="4"/>
      <c r="N36" s="4"/>
      <c r="O36" s="4">
        <f t="shared" si="3"/>
        <v>-1.9325958782568597E-2</v>
      </c>
      <c r="P36" s="4">
        <f t="shared" si="7"/>
        <v>-1.7327446399469447E-2</v>
      </c>
      <c r="Q36" s="4"/>
      <c r="S36" s="16">
        <f t="shared" si="4"/>
        <v>22556.876000000164</v>
      </c>
    </row>
    <row r="37" spans="1:38" x14ac:dyDescent="0.2">
      <c r="A37" s="25" t="s">
        <v>104</v>
      </c>
      <c r="B37" s="29"/>
      <c r="C37" s="42">
        <v>37576.384000000078</v>
      </c>
      <c r="D37" s="49"/>
      <c r="E37" s="3">
        <f t="shared" si="0"/>
        <v>-43863.070464035649</v>
      </c>
      <c r="F37" s="4">
        <f t="shared" si="6"/>
        <v>-43863</v>
      </c>
      <c r="G37" s="3">
        <f t="shared" si="1"/>
        <v>-2.0479059923673049E-2</v>
      </c>
      <c r="I37" s="4">
        <f t="shared" si="2"/>
        <v>-2.0479059923673049E-2</v>
      </c>
      <c r="L37" s="4"/>
      <c r="M37" s="4"/>
      <c r="N37" s="4"/>
      <c r="O37" s="4">
        <f t="shared" si="3"/>
        <v>-1.9365646943183989E-2</v>
      </c>
      <c r="P37" s="4">
        <f t="shared" si="7"/>
        <v>-1.7325444161311744E-2</v>
      </c>
      <c r="Q37" s="4"/>
      <c r="S37" s="16">
        <f t="shared" si="4"/>
        <v>22557.884000000078</v>
      </c>
    </row>
    <row r="38" spans="1:38" x14ac:dyDescent="0.2">
      <c r="A38" s="25" t="s">
        <v>104</v>
      </c>
      <c r="B38" s="29"/>
      <c r="C38" s="42">
        <v>37854.541999999899</v>
      </c>
      <c r="D38" s="49"/>
      <c r="E38" s="3">
        <f t="shared" si="0"/>
        <v>-42905.988678855327</v>
      </c>
      <c r="F38" s="4">
        <f t="shared" si="6"/>
        <v>-42906</v>
      </c>
      <c r="G38" s="3">
        <f t="shared" si="1"/>
        <v>3.2902798993745819E-3</v>
      </c>
      <c r="I38" s="4">
        <f t="shared" si="2"/>
        <v>3.2902798993745819E-3</v>
      </c>
      <c r="L38" s="4"/>
      <c r="M38" s="4"/>
      <c r="N38" s="4"/>
      <c r="O38" s="4">
        <f t="shared" si="3"/>
        <v>-3.0217524002877028E-2</v>
      </c>
      <c r="P38" s="4">
        <f t="shared" si="7"/>
        <v>-1.6777975042191175E-2</v>
      </c>
      <c r="Q38" s="4"/>
      <c r="S38" s="16">
        <f t="shared" si="4"/>
        <v>22836.041999999899</v>
      </c>
    </row>
    <row r="39" spans="1:38" x14ac:dyDescent="0.2">
      <c r="A39" s="25" t="s">
        <v>104</v>
      </c>
      <c r="B39" s="29"/>
      <c r="C39" s="42">
        <v>37940.393999999855</v>
      </c>
      <c r="D39" s="49"/>
      <c r="E39" s="3">
        <f t="shared" si="0"/>
        <v>-42610.590432458273</v>
      </c>
      <c r="F39" s="4">
        <f t="shared" si="6"/>
        <v>-42610.5</v>
      </c>
      <c r="G39" s="3">
        <f t="shared" si="1"/>
        <v>-2.6282510145392735E-2</v>
      </c>
      <c r="I39" s="4">
        <f t="shared" si="2"/>
        <v>-2.6282510145392735E-2</v>
      </c>
      <c r="L39" s="4"/>
      <c r="M39" s="4"/>
      <c r="N39" s="4"/>
      <c r="O39" s="4">
        <f t="shared" si="3"/>
        <v>-3.3568338706261858E-2</v>
      </c>
      <c r="P39" s="4">
        <f t="shared" si="7"/>
        <v>-1.6608928934876512E-2</v>
      </c>
      <c r="Q39" s="4"/>
      <c r="S39" s="16">
        <f t="shared" si="4"/>
        <v>22921.893999999855</v>
      </c>
    </row>
    <row r="40" spans="1:38" x14ac:dyDescent="0.2">
      <c r="A40" s="25" t="s">
        <v>104</v>
      </c>
      <c r="B40" s="29"/>
      <c r="C40" s="42">
        <v>39773.419000000227</v>
      </c>
      <c r="D40" s="49"/>
      <c r="E40" s="3">
        <f t="shared" si="0"/>
        <v>-36303.546093335732</v>
      </c>
      <c r="F40" s="4">
        <f t="shared" si="6"/>
        <v>-36303.5</v>
      </c>
      <c r="G40" s="3">
        <f t="shared" si="1"/>
        <v>-1.3396169772022404E-2</v>
      </c>
      <c r="I40" s="4">
        <f t="shared" si="2"/>
        <v>-1.3396169772022404E-2</v>
      </c>
      <c r="L40" s="4"/>
      <c r="M40" s="4"/>
      <c r="N40" s="4"/>
      <c r="O40" s="4"/>
      <c r="P40" s="4">
        <f t="shared" si="7"/>
        <v>-1.3000895774695256E-2</v>
      </c>
      <c r="Q40" s="4"/>
      <c r="S40" s="16">
        <f t="shared" si="4"/>
        <v>24754.919000000227</v>
      </c>
    </row>
    <row r="41" spans="1:38" x14ac:dyDescent="0.2">
      <c r="A41" s="25" t="s">
        <v>104</v>
      </c>
      <c r="B41" s="29"/>
      <c r="C41" s="42">
        <v>40125.365999999922</v>
      </c>
      <c r="D41" s="49"/>
      <c r="E41" s="3">
        <f t="shared" si="0"/>
        <v>-35092.572247360476</v>
      </c>
      <c r="F41" s="4">
        <f t="shared" si="6"/>
        <v>-35092.5</v>
      </c>
      <c r="G41" s="3">
        <f t="shared" si="1"/>
        <v>-2.0997350075049326E-2</v>
      </c>
      <c r="I41" s="4">
        <f t="shared" si="2"/>
        <v>-2.0997350075049326E-2</v>
      </c>
      <c r="L41" s="4"/>
      <c r="M41" s="4"/>
      <c r="N41" s="4"/>
      <c r="O41" s="4"/>
      <c r="P41" s="4">
        <f t="shared" si="7"/>
        <v>-1.2308121372129931E-2</v>
      </c>
      <c r="Q41" s="4"/>
      <c r="S41" s="16">
        <f t="shared" si="4"/>
        <v>25106.865999999922</v>
      </c>
    </row>
    <row r="42" spans="1:38" x14ac:dyDescent="0.2">
      <c r="A42" s="3" t="s">
        <v>86</v>
      </c>
      <c r="B42" s="29" t="s">
        <v>115</v>
      </c>
      <c r="C42" s="49">
        <v>42633.375</v>
      </c>
      <c r="D42" s="49"/>
      <c r="E42" s="3">
        <f t="shared" si="0"/>
        <v>-26463.053301401931</v>
      </c>
      <c r="F42" s="4">
        <f t="shared" si="6"/>
        <v>-26463</v>
      </c>
      <c r="G42" s="3">
        <f t="shared" si="1"/>
        <v>-1.5491059995838441E-2</v>
      </c>
      <c r="K42" s="3">
        <f t="shared" ref="K42:K48" si="8">G42</f>
        <v>-1.5491059995838441E-2</v>
      </c>
      <c r="L42" s="4"/>
      <c r="M42" s="4"/>
      <c r="N42" s="4"/>
      <c r="O42" s="4"/>
      <c r="P42" s="4">
        <f t="shared" si="7"/>
        <v>-7.3714601773013037E-3</v>
      </c>
      <c r="Q42" s="4"/>
      <c r="R42" s="3" t="s">
        <v>54</v>
      </c>
      <c r="S42" s="16">
        <f t="shared" si="4"/>
        <v>27614.875</v>
      </c>
      <c r="AG42" s="3">
        <v>6</v>
      </c>
      <c r="AI42" s="3" t="s">
        <v>85</v>
      </c>
      <c r="AL42" s="3" t="s">
        <v>87</v>
      </c>
    </row>
    <row r="43" spans="1:38" x14ac:dyDescent="0.2">
      <c r="A43" s="3" t="s">
        <v>88</v>
      </c>
      <c r="B43" s="29" t="s">
        <v>115</v>
      </c>
      <c r="C43" s="49">
        <v>42748.313999999998</v>
      </c>
      <c r="D43" s="49"/>
      <c r="E43" s="3">
        <f t="shared" si="0"/>
        <v>-26067.572951000682</v>
      </c>
      <c r="F43" s="4">
        <f t="shared" si="6"/>
        <v>-26067.5</v>
      </c>
      <c r="G43" s="3">
        <f t="shared" si="1"/>
        <v>-2.1201850002398714E-2</v>
      </c>
      <c r="K43" s="3">
        <f t="shared" si="8"/>
        <v>-2.1201850002398714E-2</v>
      </c>
      <c r="O43" s="4"/>
      <c r="P43" s="4">
        <f t="shared" si="7"/>
        <v>-7.1452072654808376E-3</v>
      </c>
      <c r="Q43" s="4"/>
      <c r="R43" s="3" t="s">
        <v>54</v>
      </c>
      <c r="S43" s="16">
        <f t="shared" si="4"/>
        <v>27729.813999999998</v>
      </c>
      <c r="AG43" s="3">
        <v>9</v>
      </c>
      <c r="AI43" s="3" t="s">
        <v>85</v>
      </c>
      <c r="AL43" s="3" t="s">
        <v>87</v>
      </c>
    </row>
    <row r="44" spans="1:38" x14ac:dyDescent="0.2">
      <c r="A44" s="3" t="s">
        <v>89</v>
      </c>
      <c r="B44" s="29"/>
      <c r="C44" s="49">
        <v>43791.413</v>
      </c>
      <c r="D44" s="49"/>
      <c r="E44" s="3">
        <f t="shared" si="0"/>
        <v>-22478.493891471728</v>
      </c>
      <c r="F44" s="4">
        <f t="shared" si="6"/>
        <v>-22478.5</v>
      </c>
      <c r="G44" s="3">
        <f t="shared" si="1"/>
        <v>1.7753300053300336E-3</v>
      </c>
      <c r="K44" s="3">
        <f t="shared" si="8"/>
        <v>1.7753300053300336E-3</v>
      </c>
      <c r="O44" s="4"/>
      <c r="P44" s="4">
        <f t="shared" si="7"/>
        <v>-5.0920550517674183E-3</v>
      </c>
      <c r="Q44" s="4"/>
      <c r="R44" s="3" t="s">
        <v>54</v>
      </c>
      <c r="S44" s="16">
        <f t="shared" si="4"/>
        <v>28772.913</v>
      </c>
      <c r="AG44" s="3">
        <v>7</v>
      </c>
      <c r="AI44" s="3" t="s">
        <v>85</v>
      </c>
      <c r="AL44" s="3" t="s">
        <v>87</v>
      </c>
    </row>
    <row r="45" spans="1:38" x14ac:dyDescent="0.2">
      <c r="A45" s="3" t="s">
        <v>90</v>
      </c>
      <c r="B45" s="29"/>
      <c r="C45" s="50">
        <v>44448.381000000001</v>
      </c>
      <c r="D45" s="49"/>
      <c r="E45" s="3">
        <f t="shared" si="0"/>
        <v>-20218.008461440048</v>
      </c>
      <c r="F45" s="3">
        <f t="shared" si="6"/>
        <v>-20218</v>
      </c>
      <c r="G45" s="3">
        <f t="shared" si="1"/>
        <v>-2.4591600013081916E-3</v>
      </c>
      <c r="K45" s="3">
        <f t="shared" si="8"/>
        <v>-2.4591600013081916E-3</v>
      </c>
      <c r="O45" s="4"/>
      <c r="P45" s="4">
        <f t="shared" si="7"/>
        <v>-3.798895235913648E-3</v>
      </c>
      <c r="R45" s="3" t="s">
        <v>54</v>
      </c>
      <c r="S45" s="16">
        <f t="shared" si="4"/>
        <v>29429.881000000001</v>
      </c>
      <c r="AG45" s="3">
        <v>5</v>
      </c>
      <c r="AI45" s="3" t="s">
        <v>85</v>
      </c>
      <c r="AL45" s="3" t="s">
        <v>87</v>
      </c>
    </row>
    <row r="46" spans="1:38" x14ac:dyDescent="0.2">
      <c r="A46" s="3" t="s">
        <v>90</v>
      </c>
      <c r="B46" s="29" t="s">
        <v>115</v>
      </c>
      <c r="C46" s="50">
        <v>44458.421000000002</v>
      </c>
      <c r="D46" s="49"/>
      <c r="E46" s="3">
        <f t="shared" si="0"/>
        <v>-20183.462983247016</v>
      </c>
      <c r="F46" s="3">
        <f t="shared" si="6"/>
        <v>-20183.5</v>
      </c>
      <c r="G46" s="3">
        <f t="shared" si="1"/>
        <v>1.0758230004284997E-2</v>
      </c>
      <c r="K46" s="3">
        <f t="shared" si="8"/>
        <v>1.0758230004284997E-2</v>
      </c>
      <c r="O46" s="4"/>
      <c r="P46" s="4">
        <f t="shared" si="7"/>
        <v>-3.7791588883591444E-3</v>
      </c>
      <c r="R46" s="3" t="s">
        <v>54</v>
      </c>
      <c r="S46" s="16">
        <f t="shared" si="4"/>
        <v>29439.921000000002</v>
      </c>
      <c r="AG46" s="3">
        <v>6</v>
      </c>
      <c r="AI46" s="3" t="s">
        <v>85</v>
      </c>
      <c r="AL46" s="3" t="s">
        <v>87</v>
      </c>
    </row>
    <row r="47" spans="1:38" x14ac:dyDescent="0.2">
      <c r="A47" s="3" t="s">
        <v>91</v>
      </c>
      <c r="B47" s="29" t="s">
        <v>115</v>
      </c>
      <c r="C47" s="50">
        <v>44490.372000000003</v>
      </c>
      <c r="D47" s="49"/>
      <c r="E47" s="3">
        <f t="shared" si="0"/>
        <v>-20073.526471917783</v>
      </c>
      <c r="F47" s="3">
        <f t="shared" si="6"/>
        <v>-20073.5</v>
      </c>
      <c r="G47" s="3">
        <f t="shared" si="1"/>
        <v>-7.6935699980822392E-3</v>
      </c>
      <c r="K47" s="3">
        <f t="shared" si="8"/>
        <v>-7.6935699980822392E-3</v>
      </c>
      <c r="O47" s="4"/>
      <c r="P47" s="4">
        <f t="shared" si="7"/>
        <v>-3.716231403402756E-3</v>
      </c>
      <c r="R47" s="3" t="s">
        <v>54</v>
      </c>
      <c r="S47" s="16">
        <f t="shared" si="4"/>
        <v>29471.872000000003</v>
      </c>
      <c r="AG47" s="3">
        <v>7</v>
      </c>
      <c r="AI47" s="3" t="s">
        <v>85</v>
      </c>
      <c r="AL47" s="3" t="s">
        <v>87</v>
      </c>
    </row>
    <row r="48" spans="1:38" x14ac:dyDescent="0.2">
      <c r="A48" s="3" t="s">
        <v>91</v>
      </c>
      <c r="B48" s="29"/>
      <c r="C48" s="50">
        <v>44498.366000000002</v>
      </c>
      <c r="D48" s="49"/>
      <c r="E48" s="3">
        <f t="shared" si="0"/>
        <v>-20046.020839181223</v>
      </c>
      <c r="F48" s="3">
        <f t="shared" si="6"/>
        <v>-20046</v>
      </c>
      <c r="G48" s="3">
        <f t="shared" si="1"/>
        <v>-6.0565199964912608E-3</v>
      </c>
      <c r="K48" s="3">
        <f t="shared" si="8"/>
        <v>-6.0565199964912608E-3</v>
      </c>
      <c r="O48" s="4"/>
      <c r="P48" s="4">
        <f t="shared" si="7"/>
        <v>-3.7004995321636598E-3</v>
      </c>
      <c r="R48" s="3" t="s">
        <v>54</v>
      </c>
      <c r="S48" s="16">
        <f t="shared" si="4"/>
        <v>29479.866000000002</v>
      </c>
      <c r="AG48" s="3">
        <v>8</v>
      </c>
      <c r="AI48" s="3" t="s">
        <v>85</v>
      </c>
      <c r="AL48" s="3" t="s">
        <v>87</v>
      </c>
    </row>
    <row r="49" spans="1:38" x14ac:dyDescent="0.2">
      <c r="A49" s="9" t="s">
        <v>60</v>
      </c>
      <c r="B49" s="43"/>
      <c r="C49" s="50">
        <v>44498.366000000002</v>
      </c>
      <c r="D49" s="51"/>
      <c r="E49" s="9">
        <f t="shared" ref="E49:E60" si="9">(C49-C$7)/C$8</f>
        <v>-20046.020839181223</v>
      </c>
      <c r="F49" s="9">
        <f t="shared" ref="F49:F60" si="10">ROUND(2*E49,0)/2</f>
        <v>-20046</v>
      </c>
      <c r="G49" s="3">
        <f t="shared" ref="G49:G60" si="11">C49-(C$7+F49*C$8)</f>
        <v>-6.0565199964912608E-3</v>
      </c>
      <c r="H49" s="3">
        <f>G49</f>
        <v>-6.0565199964912608E-3</v>
      </c>
      <c r="O49" s="4"/>
      <c r="P49" s="4">
        <f t="shared" ref="P49:P56" si="12">D$11+D$12*F49</f>
        <v>-3.7004995321636598E-3</v>
      </c>
      <c r="R49" s="3" t="s">
        <v>54</v>
      </c>
      <c r="S49" s="16">
        <f t="shared" ref="S49:S60" si="13">C49-15018.5</f>
        <v>29479.866000000002</v>
      </c>
    </row>
    <row r="50" spans="1:38" x14ac:dyDescent="0.2">
      <c r="A50" s="3" t="s">
        <v>92</v>
      </c>
      <c r="B50" s="29" t="s">
        <v>115</v>
      </c>
      <c r="C50" s="49">
        <v>44539.345999999998</v>
      </c>
      <c r="D50" s="49"/>
      <c r="E50" s="3">
        <f t="shared" si="9"/>
        <v>-19905.017482971045</v>
      </c>
      <c r="F50" s="3">
        <f t="shared" si="10"/>
        <v>-19905</v>
      </c>
      <c r="G50" s="3">
        <f t="shared" si="11"/>
        <v>-5.081100003735628E-3</v>
      </c>
      <c r="K50" s="3">
        <f>G50</f>
        <v>-5.081100003735628E-3</v>
      </c>
      <c r="O50" s="4"/>
      <c r="P50" s="4">
        <f t="shared" si="12"/>
        <v>-3.6198379378104724E-3</v>
      </c>
      <c r="R50" s="3" t="s">
        <v>54</v>
      </c>
      <c r="S50" s="16">
        <f t="shared" si="13"/>
        <v>29520.845999999998</v>
      </c>
      <c r="AG50" s="3">
        <v>8</v>
      </c>
      <c r="AI50" s="3" t="s">
        <v>85</v>
      </c>
      <c r="AL50" s="3" t="s">
        <v>87</v>
      </c>
    </row>
    <row r="51" spans="1:38" x14ac:dyDescent="0.2">
      <c r="A51" s="3" t="s">
        <v>93</v>
      </c>
      <c r="B51" s="29"/>
      <c r="C51" s="49">
        <v>44793.514000000003</v>
      </c>
      <c r="D51" s="49"/>
      <c r="E51" s="3">
        <f t="shared" si="9"/>
        <v>-19030.480122277218</v>
      </c>
      <c r="F51" s="3">
        <f t="shared" si="10"/>
        <v>-19030.5</v>
      </c>
      <c r="G51" s="3">
        <f t="shared" si="11"/>
        <v>5.7770900020841509E-3</v>
      </c>
      <c r="K51" s="3">
        <f>G51</f>
        <v>5.7770900020841509E-3</v>
      </c>
      <c r="O51" s="4"/>
      <c r="P51" s="4">
        <f t="shared" si="12"/>
        <v>-3.1195644324071882E-3</v>
      </c>
      <c r="R51" s="3" t="s">
        <v>54</v>
      </c>
      <c r="S51" s="16">
        <f t="shared" si="13"/>
        <v>29775.014000000003</v>
      </c>
      <c r="AG51" s="3">
        <v>6</v>
      </c>
      <c r="AI51" s="3" t="s">
        <v>85</v>
      </c>
      <c r="AL51" s="3" t="s">
        <v>87</v>
      </c>
    </row>
    <row r="52" spans="1:38" x14ac:dyDescent="0.2">
      <c r="A52" s="3" t="s">
        <v>61</v>
      </c>
      <c r="B52" s="28" t="s">
        <v>115</v>
      </c>
      <c r="C52" s="49">
        <v>45163.479299999999</v>
      </c>
      <c r="D52" s="49"/>
      <c r="E52" s="3">
        <f t="shared" si="9"/>
        <v>-17757.509185690822</v>
      </c>
      <c r="F52" s="3">
        <f t="shared" si="10"/>
        <v>-17757.5</v>
      </c>
      <c r="G52" s="3">
        <f t="shared" si="11"/>
        <v>-2.6696499990066513E-3</v>
      </c>
      <c r="J52" s="3">
        <f t="shared" ref="J52:J60" si="14">G52</f>
        <v>-2.6696499990066513E-3</v>
      </c>
      <c r="O52" s="4"/>
      <c r="P52" s="4">
        <f t="shared" si="12"/>
        <v>-2.3913218110482633E-3</v>
      </c>
      <c r="R52" s="3" t="s">
        <v>54</v>
      </c>
      <c r="S52" s="16">
        <f t="shared" si="13"/>
        <v>30144.979299999999</v>
      </c>
    </row>
    <row r="53" spans="1:38" x14ac:dyDescent="0.2">
      <c r="A53" s="3" t="s">
        <v>61</v>
      </c>
      <c r="B53" s="28"/>
      <c r="C53" s="49">
        <v>45207.5095</v>
      </c>
      <c r="D53" s="49"/>
      <c r="E53" s="3">
        <f t="shared" si="9"/>
        <v>-17606.01074804792</v>
      </c>
      <c r="F53" s="3">
        <f t="shared" si="10"/>
        <v>-17606</v>
      </c>
      <c r="G53" s="3">
        <f t="shared" si="11"/>
        <v>-3.1237200018949807E-3</v>
      </c>
      <c r="J53" s="3">
        <f t="shared" si="14"/>
        <v>-3.1237200018949807E-3</v>
      </c>
      <c r="O53" s="4"/>
      <c r="P53" s="4">
        <f t="shared" si="12"/>
        <v>-2.3046535022219657E-3</v>
      </c>
      <c r="R53" s="3" t="s">
        <v>54</v>
      </c>
      <c r="S53" s="16">
        <f t="shared" si="13"/>
        <v>30189.0095</v>
      </c>
    </row>
    <row r="54" spans="1:38" x14ac:dyDescent="0.2">
      <c r="A54" s="3" t="s">
        <v>61</v>
      </c>
      <c r="B54" s="28"/>
      <c r="C54" s="49">
        <v>45209.5435</v>
      </c>
      <c r="D54" s="49"/>
      <c r="E54" s="3">
        <f t="shared" si="9"/>
        <v>-17599.01219200762</v>
      </c>
      <c r="F54" s="3">
        <f t="shared" si="10"/>
        <v>-17599</v>
      </c>
      <c r="G54" s="3">
        <f t="shared" si="11"/>
        <v>-3.5433800003374927E-3</v>
      </c>
      <c r="J54" s="3">
        <f t="shared" si="14"/>
        <v>-3.5433800003374927E-3</v>
      </c>
      <c r="O54" s="4"/>
      <c r="P54" s="4">
        <f t="shared" si="12"/>
        <v>-2.3006490259065582E-3</v>
      </c>
      <c r="R54" s="3" t="s">
        <v>54</v>
      </c>
      <c r="S54" s="16">
        <f t="shared" si="13"/>
        <v>30191.0435</v>
      </c>
    </row>
    <row r="55" spans="1:38" x14ac:dyDescent="0.2">
      <c r="A55" s="3" t="s">
        <v>62</v>
      </c>
      <c r="B55" s="28"/>
      <c r="C55" s="49">
        <v>49518.452899999997</v>
      </c>
      <c r="D55" s="49"/>
      <c r="E55" s="3">
        <f t="shared" si="9"/>
        <v>-2772.98273847787</v>
      </c>
      <c r="F55" s="3">
        <f t="shared" si="10"/>
        <v>-2773</v>
      </c>
      <c r="G55" s="3">
        <f t="shared" si="11"/>
        <v>5.0167399967904203E-3</v>
      </c>
      <c r="J55" s="3">
        <f t="shared" si="14"/>
        <v>5.0167399967904203E-3</v>
      </c>
      <c r="O55" s="4"/>
      <c r="P55" s="4">
        <f t="shared" si="12"/>
        <v>6.180831810124408E-3</v>
      </c>
      <c r="Q55" s="3">
        <f t="shared" ref="Q55:Q60" si="15">+E$11+E$12*F55</f>
        <v>7.1626193243063529E-3</v>
      </c>
      <c r="R55" s="3" t="s">
        <v>54</v>
      </c>
      <c r="S55" s="16">
        <f t="shared" si="13"/>
        <v>34499.952899999997</v>
      </c>
    </row>
    <row r="56" spans="1:38" x14ac:dyDescent="0.2">
      <c r="A56" s="3" t="s">
        <v>62</v>
      </c>
      <c r="B56" s="28" t="s">
        <v>115</v>
      </c>
      <c r="C56" s="49">
        <v>49527.465199999999</v>
      </c>
      <c r="D56" s="49"/>
      <c r="E56" s="3">
        <f t="shared" si="9"/>
        <v>-2741.973354701066</v>
      </c>
      <c r="F56" s="3">
        <f t="shared" si="10"/>
        <v>-2742</v>
      </c>
      <c r="G56" s="3">
        <f t="shared" si="11"/>
        <v>7.7439599990611896E-3</v>
      </c>
      <c r="J56" s="3">
        <f t="shared" si="14"/>
        <v>7.7439599990611896E-3</v>
      </c>
      <c r="O56" s="4"/>
      <c r="P56" s="4">
        <f t="shared" si="12"/>
        <v>6.1985659195212088E-3</v>
      </c>
      <c r="Q56" s="3">
        <f t="shared" si="15"/>
        <v>7.1112521500734834E-3</v>
      </c>
      <c r="R56" s="3" t="s">
        <v>54</v>
      </c>
      <c r="S56" s="16">
        <f t="shared" si="13"/>
        <v>34508.965199999999</v>
      </c>
    </row>
    <row r="57" spans="1:38" x14ac:dyDescent="0.2">
      <c r="A57" s="34" t="s">
        <v>62</v>
      </c>
      <c r="B57" s="28" t="s">
        <v>115</v>
      </c>
      <c r="C57" s="52">
        <v>49639.356</v>
      </c>
      <c r="D57" s="53"/>
      <c r="E57" s="3">
        <f t="shared" si="9"/>
        <v>-2356.9812041631544</v>
      </c>
      <c r="F57" s="3">
        <f t="shared" si="10"/>
        <v>-2357</v>
      </c>
      <c r="G57" s="3">
        <f t="shared" si="11"/>
        <v>5.4626600031042472E-3</v>
      </c>
      <c r="J57" s="3">
        <f t="shared" si="14"/>
        <v>5.4626600031042472E-3</v>
      </c>
      <c r="O57" s="4"/>
      <c r="P57" s="4"/>
      <c r="Q57" s="3">
        <f t="shared" si="15"/>
        <v>6.4733049862136533E-3</v>
      </c>
      <c r="S57" s="16">
        <f t="shared" si="13"/>
        <v>34620.856</v>
      </c>
    </row>
    <row r="58" spans="1:38" x14ac:dyDescent="0.2">
      <c r="A58" s="35" t="s">
        <v>64</v>
      </c>
      <c r="B58" s="33"/>
      <c r="C58" s="53">
        <v>49999.3024</v>
      </c>
      <c r="D58" s="53">
        <v>2.9999999999999997E-4</v>
      </c>
      <c r="E58" s="3">
        <f t="shared" si="9"/>
        <v>-1118.4831452130138</v>
      </c>
      <c r="F58" s="3">
        <f t="shared" si="10"/>
        <v>-1118.5</v>
      </c>
      <c r="G58" s="3">
        <f t="shared" si="11"/>
        <v>4.8985300018102862E-3</v>
      </c>
      <c r="J58" s="3">
        <f t="shared" si="14"/>
        <v>4.8985300018102862E-3</v>
      </c>
      <c r="Q58" s="3">
        <f t="shared" si="15"/>
        <v>4.4211035253294987E-3</v>
      </c>
      <c r="S58" s="16">
        <f t="shared" si="13"/>
        <v>34980.8024</v>
      </c>
    </row>
    <row r="59" spans="1:38" x14ac:dyDescent="0.2">
      <c r="A59" s="35" t="s">
        <v>64</v>
      </c>
      <c r="B59" s="32" t="s">
        <v>115</v>
      </c>
      <c r="C59" s="53">
        <v>49999.447399999997</v>
      </c>
      <c r="D59" s="53">
        <v>2.0000000000000001E-4</v>
      </c>
      <c r="E59" s="3">
        <f t="shared" si="9"/>
        <v>-1117.9842314343407</v>
      </c>
      <c r="F59" s="3">
        <f t="shared" si="10"/>
        <v>-1118</v>
      </c>
      <c r="G59" s="3">
        <f t="shared" si="11"/>
        <v>4.5828399961465038E-3</v>
      </c>
      <c r="J59" s="3">
        <f t="shared" si="14"/>
        <v>4.5828399961465038E-3</v>
      </c>
      <c r="Q59" s="3">
        <f t="shared" si="15"/>
        <v>4.4202750225192915E-3</v>
      </c>
      <c r="S59" s="16">
        <f t="shared" si="13"/>
        <v>34980.947399999997</v>
      </c>
    </row>
    <row r="60" spans="1:38" x14ac:dyDescent="0.2">
      <c r="A60" s="34" t="s">
        <v>63</v>
      </c>
      <c r="B60" s="33"/>
      <c r="C60" s="52">
        <v>50246.482499999998</v>
      </c>
      <c r="D60" s="52">
        <v>2.9999999999999997E-4</v>
      </c>
      <c r="E60" s="3">
        <f t="shared" si="9"/>
        <v>-267.98964378863985</v>
      </c>
      <c r="F60" s="3">
        <f t="shared" si="10"/>
        <v>-268</v>
      </c>
      <c r="G60" s="3">
        <f t="shared" si="11"/>
        <v>3.0098400020506233E-3</v>
      </c>
      <c r="J60" s="3">
        <f t="shared" si="14"/>
        <v>3.0098400020506233E-3</v>
      </c>
      <c r="Q60" s="3">
        <f t="shared" si="15"/>
        <v>3.0118202451664198E-3</v>
      </c>
      <c r="S60" s="16">
        <f t="shared" si="13"/>
        <v>35227.982499999998</v>
      </c>
    </row>
    <row r="61" spans="1:38" x14ac:dyDescent="0.2">
      <c r="A61" s="36" t="s">
        <v>94</v>
      </c>
      <c r="B61" s="29"/>
      <c r="C61" s="49">
        <v>50324.370999999999</v>
      </c>
      <c r="D61" s="49">
        <v>2.7000000000000001E-3</v>
      </c>
      <c r="E61" s="3">
        <f t="shared" ref="E61:E100" si="16">(C61-C$7)/C$8</f>
        <v>7.9138047656958921E-3</v>
      </c>
      <c r="F61" s="3">
        <f t="shared" ref="F61:F101" si="17">ROUND(2*E61,0)/2</f>
        <v>0</v>
      </c>
      <c r="G61" s="3">
        <f t="shared" ref="G61:G100" si="18">C61-(C$7+F61*C$8)</f>
        <v>2.3000000001047738E-3</v>
      </c>
      <c r="K61" s="3">
        <f>G61</f>
        <v>2.3000000001047738E-3</v>
      </c>
      <c r="Q61" s="3">
        <f t="shared" ref="Q61:Q100" si="19">+E$11+E$12*F61</f>
        <v>2.5677427388951617E-3</v>
      </c>
      <c r="R61" s="3" t="s">
        <v>54</v>
      </c>
      <c r="S61" s="16">
        <f t="shared" ref="S61:S100" si="20">C61-15018.5</f>
        <v>35305.870999999999</v>
      </c>
      <c r="AG61" s="3">
        <v>11</v>
      </c>
      <c r="AI61" s="3" t="s">
        <v>85</v>
      </c>
      <c r="AL61" s="3" t="s">
        <v>87</v>
      </c>
    </row>
    <row r="62" spans="1:38" x14ac:dyDescent="0.2">
      <c r="A62" s="30" t="s">
        <v>116</v>
      </c>
      <c r="B62" s="28" t="s">
        <v>115</v>
      </c>
      <c r="C62" s="42">
        <v>51770.399400000002</v>
      </c>
      <c r="D62" s="42">
        <v>2.9999999999999997E-4</v>
      </c>
      <c r="E62" s="3">
        <f t="shared" si="16"/>
        <v>4975.4802802092572</v>
      </c>
      <c r="F62" s="3">
        <f t="shared" si="17"/>
        <v>4975.5</v>
      </c>
      <c r="G62" s="3">
        <f t="shared" si="18"/>
        <v>-5.7311899945489131E-3</v>
      </c>
      <c r="N62" s="3">
        <f>G62</f>
        <v>-5.7311899945489131E-3</v>
      </c>
      <c r="Q62" s="3">
        <f t="shared" si="19"/>
        <v>-5.6766887254803815E-3</v>
      </c>
      <c r="S62" s="16">
        <f t="shared" si="20"/>
        <v>36751.899400000002</v>
      </c>
    </row>
    <row r="63" spans="1:38" x14ac:dyDescent="0.2">
      <c r="A63" s="30" t="s">
        <v>116</v>
      </c>
      <c r="B63" s="31"/>
      <c r="C63" s="42">
        <v>51770.544900000001</v>
      </c>
      <c r="D63" s="42">
        <v>5.0000000000000001E-4</v>
      </c>
      <c r="E63" s="3">
        <f t="shared" si="16"/>
        <v>4975.9809143802768</v>
      </c>
      <c r="F63" s="3">
        <f t="shared" si="17"/>
        <v>4976</v>
      </c>
      <c r="G63" s="3">
        <f t="shared" si="18"/>
        <v>-5.5468799982918426E-3</v>
      </c>
      <c r="N63" s="3">
        <f>G63</f>
        <v>-5.5468799982918426E-3</v>
      </c>
      <c r="Q63" s="3">
        <f t="shared" si="19"/>
        <v>-5.6775172282905878E-3</v>
      </c>
      <c r="S63" s="16">
        <f t="shared" si="20"/>
        <v>36752.044900000001</v>
      </c>
    </row>
    <row r="64" spans="1:38" x14ac:dyDescent="0.2">
      <c r="A64" s="30" t="s">
        <v>116</v>
      </c>
      <c r="B64" s="28" t="s">
        <v>115</v>
      </c>
      <c r="C64" s="42">
        <v>52203.294699999999</v>
      </c>
      <c r="D64" s="42">
        <v>8.9999999999999998E-4</v>
      </c>
      <c r="E64" s="3">
        <f t="shared" si="16"/>
        <v>6464.9797967445893</v>
      </c>
      <c r="F64" s="3">
        <f t="shared" si="17"/>
        <v>6465</v>
      </c>
      <c r="G64" s="3">
        <f t="shared" si="18"/>
        <v>-5.8716999992611818E-3</v>
      </c>
      <c r="N64" s="3">
        <f>G64</f>
        <v>-5.8716999992611818E-3</v>
      </c>
      <c r="Q64" s="3">
        <f t="shared" si="19"/>
        <v>-8.1447985970887361E-3</v>
      </c>
      <c r="S64" s="16">
        <f t="shared" si="20"/>
        <v>37184.794699999999</v>
      </c>
    </row>
    <row r="65" spans="1:19" x14ac:dyDescent="0.2">
      <c r="A65" s="37" t="s">
        <v>103</v>
      </c>
      <c r="B65" s="28"/>
      <c r="C65" s="49">
        <v>52609.592100000002</v>
      </c>
      <c r="D65" s="49">
        <v>2.9999999999999997E-4</v>
      </c>
      <c r="E65" s="3">
        <f t="shared" si="16"/>
        <v>7862.9616664243295</v>
      </c>
      <c r="F65" s="3">
        <f t="shared" si="17"/>
        <v>7863</v>
      </c>
      <c r="G65" s="3">
        <f t="shared" si="18"/>
        <v>-1.1140939997858368E-2</v>
      </c>
      <c r="L65" s="3">
        <f>G65</f>
        <v>-1.1140939997858368E-2</v>
      </c>
      <c r="Q65" s="3">
        <f t="shared" si="19"/>
        <v>-1.0461292454429106E-2</v>
      </c>
      <c r="R65" s="3" t="s">
        <v>54</v>
      </c>
      <c r="S65" s="16">
        <f t="shared" si="20"/>
        <v>37591.092100000002</v>
      </c>
    </row>
    <row r="66" spans="1:19" x14ac:dyDescent="0.2">
      <c r="A66" s="39" t="s">
        <v>122</v>
      </c>
      <c r="B66" s="40" t="s">
        <v>115</v>
      </c>
      <c r="C66" s="41">
        <v>52801.553</v>
      </c>
      <c r="D66" s="41">
        <v>1E-4</v>
      </c>
      <c r="E66" s="3">
        <f t="shared" si="16"/>
        <v>8523.4577904147882</v>
      </c>
      <c r="F66" s="3">
        <f t="shared" si="17"/>
        <v>8523.5</v>
      </c>
      <c r="G66" s="3">
        <f t="shared" si="18"/>
        <v>-1.226743000006536E-2</v>
      </c>
      <c r="K66" s="3">
        <f>G66</f>
        <v>-1.226743000006536E-2</v>
      </c>
      <c r="Q66" s="3">
        <f t="shared" si="19"/>
        <v>-1.1555744666713308E-2</v>
      </c>
      <c r="S66" s="16">
        <f t="shared" si="20"/>
        <v>37783.053</v>
      </c>
    </row>
    <row r="67" spans="1:19" x14ac:dyDescent="0.2">
      <c r="A67" s="38" t="s">
        <v>120</v>
      </c>
      <c r="B67" s="28" t="s">
        <v>115</v>
      </c>
      <c r="C67" s="42">
        <v>52835.410600000003</v>
      </c>
      <c r="D67" s="42">
        <v>5.0000000000000001E-4</v>
      </c>
      <c r="E67" s="3">
        <f t="shared" si="16"/>
        <v>8639.9545018160243</v>
      </c>
      <c r="F67" s="3">
        <f t="shared" si="17"/>
        <v>8640</v>
      </c>
      <c r="G67" s="3">
        <f t="shared" si="18"/>
        <v>-1.3223199995991308E-2</v>
      </c>
      <c r="J67" s="3">
        <f>G67</f>
        <v>-1.3223199995991308E-2</v>
      </c>
      <c r="Q67" s="3">
        <f t="shared" si="19"/>
        <v>-1.1748785821491671E-2</v>
      </c>
      <c r="S67" s="16">
        <f t="shared" si="20"/>
        <v>37816.910600000003</v>
      </c>
    </row>
    <row r="68" spans="1:19" x14ac:dyDescent="0.2">
      <c r="A68" s="38" t="s">
        <v>120</v>
      </c>
      <c r="B68" s="31"/>
      <c r="C68" s="42">
        <v>52846.454400000002</v>
      </c>
      <c r="D68" s="42">
        <v>1.5E-3</v>
      </c>
      <c r="E68" s="3">
        <f t="shared" si="16"/>
        <v>8677.9538396714197</v>
      </c>
      <c r="F68" s="3">
        <f t="shared" si="17"/>
        <v>8678</v>
      </c>
      <c r="G68" s="3">
        <f t="shared" si="18"/>
        <v>-1.3415639994491357E-2</v>
      </c>
      <c r="J68" s="3">
        <f>G68</f>
        <v>-1.3415639994491357E-2</v>
      </c>
      <c r="Q68" s="3">
        <f t="shared" si="19"/>
        <v>-1.1811752035067447E-2</v>
      </c>
      <c r="S68" s="16">
        <f t="shared" si="20"/>
        <v>37827.954400000002</v>
      </c>
    </row>
    <row r="69" spans="1:19" x14ac:dyDescent="0.2">
      <c r="A69" s="36" t="s">
        <v>98</v>
      </c>
      <c r="B69" s="28"/>
      <c r="C69" s="49">
        <v>52854.737302000001</v>
      </c>
      <c r="D69" s="49">
        <v>8.0000000000000007E-5</v>
      </c>
      <c r="E69" s="3">
        <f t="shared" si="16"/>
        <v>8706.4535219837671</v>
      </c>
      <c r="F69" s="3">
        <f t="shared" si="17"/>
        <v>8706.5</v>
      </c>
      <c r="G69" s="3">
        <f t="shared" si="18"/>
        <v>-1.3507969997590408E-2</v>
      </c>
      <c r="M69" s="3">
        <f>G69</f>
        <v>-1.3507969997590408E-2</v>
      </c>
      <c r="Q69" s="3">
        <f t="shared" si="19"/>
        <v>-1.1858976695249279E-2</v>
      </c>
      <c r="S69" s="16">
        <f t="shared" si="20"/>
        <v>37836.237302000001</v>
      </c>
    </row>
    <row r="70" spans="1:19" x14ac:dyDescent="0.2">
      <c r="A70" s="36" t="s">
        <v>99</v>
      </c>
      <c r="B70" s="28"/>
      <c r="C70" s="49">
        <v>52854.882893000002</v>
      </c>
      <c r="D70" s="49">
        <v>4.3999999999999999E-5</v>
      </c>
      <c r="E70" s="3">
        <f t="shared" si="16"/>
        <v>8706.9544692661984</v>
      </c>
      <c r="F70" s="3">
        <f t="shared" si="17"/>
        <v>8707</v>
      </c>
      <c r="G70" s="3">
        <f t="shared" si="18"/>
        <v>-1.3232659999630414E-2</v>
      </c>
      <c r="M70" s="3">
        <f>G70</f>
        <v>-1.3232659999630414E-2</v>
      </c>
      <c r="Q70" s="3">
        <f t="shared" si="19"/>
        <v>-1.1859805198059487E-2</v>
      </c>
      <c r="S70" s="16">
        <f t="shared" si="20"/>
        <v>37836.382893000002</v>
      </c>
    </row>
    <row r="71" spans="1:19" x14ac:dyDescent="0.2">
      <c r="A71" s="39" t="s">
        <v>122</v>
      </c>
      <c r="B71" s="40" t="s">
        <v>118</v>
      </c>
      <c r="C71" s="41">
        <v>52859.533100000001</v>
      </c>
      <c r="D71" s="41">
        <v>1E-4</v>
      </c>
      <c r="E71" s="3">
        <f t="shared" si="16"/>
        <v>8722.9548302733219</v>
      </c>
      <c r="F71" s="3">
        <f t="shared" si="17"/>
        <v>8723</v>
      </c>
      <c r="G71" s="3">
        <f t="shared" si="18"/>
        <v>-1.3127739999617916E-2</v>
      </c>
      <c r="J71" s="3">
        <f>G71</f>
        <v>-1.3127739999617916E-2</v>
      </c>
      <c r="Q71" s="3">
        <f t="shared" si="19"/>
        <v>-1.1886317287986128E-2</v>
      </c>
      <c r="S71" s="16">
        <f t="shared" si="20"/>
        <v>37841.033100000001</v>
      </c>
    </row>
    <row r="72" spans="1:19" x14ac:dyDescent="0.2">
      <c r="A72" s="36" t="s">
        <v>102</v>
      </c>
      <c r="B72" s="28"/>
      <c r="C72" s="49">
        <v>52859.823960000002</v>
      </c>
      <c r="D72" s="49">
        <v>9.0000000000000006E-5</v>
      </c>
      <c r="E72" s="3">
        <f t="shared" si="16"/>
        <v>8723.9556169055195</v>
      </c>
      <c r="F72" s="3">
        <f t="shared" si="17"/>
        <v>8724</v>
      </c>
      <c r="G72" s="3">
        <f t="shared" si="18"/>
        <v>-1.289911999629112E-2</v>
      </c>
      <c r="M72" s="3">
        <f>G72</f>
        <v>-1.289911999629112E-2</v>
      </c>
      <c r="Q72" s="3">
        <f t="shared" si="19"/>
        <v>-1.1887974293606544E-2</v>
      </c>
      <c r="S72" s="16">
        <f t="shared" si="20"/>
        <v>37841.323960000002</v>
      </c>
    </row>
    <row r="73" spans="1:19" x14ac:dyDescent="0.2">
      <c r="A73" s="38" t="s">
        <v>120</v>
      </c>
      <c r="B73" s="31"/>
      <c r="C73" s="42">
        <v>52897.460599999999</v>
      </c>
      <c r="D73" s="42">
        <v>4.3E-3</v>
      </c>
      <c r="E73" s="3">
        <f t="shared" si="16"/>
        <v>8853.4551912460356</v>
      </c>
      <c r="F73" s="3">
        <f t="shared" si="17"/>
        <v>8853.5</v>
      </c>
      <c r="G73" s="3">
        <f t="shared" si="18"/>
        <v>-1.3022830004047137E-2</v>
      </c>
      <c r="J73" s="3">
        <f t="shared" ref="J73:J79" si="21">G73</f>
        <v>-1.3022830004047137E-2</v>
      </c>
      <c r="Q73" s="3">
        <f t="shared" si="19"/>
        <v>-1.2102556521450305E-2</v>
      </c>
      <c r="S73" s="16">
        <f t="shared" si="20"/>
        <v>37878.960599999999</v>
      </c>
    </row>
    <row r="74" spans="1:19" x14ac:dyDescent="0.2">
      <c r="A74" s="38" t="s">
        <v>120</v>
      </c>
      <c r="B74" s="28" t="s">
        <v>115</v>
      </c>
      <c r="C74" s="42">
        <v>52981.308299999997</v>
      </c>
      <c r="D74" s="42">
        <v>2.9999999999999997E-4</v>
      </c>
      <c r="E74" s="3">
        <f t="shared" si="16"/>
        <v>9141.9570729079496</v>
      </c>
      <c r="F74" s="3">
        <f t="shared" si="17"/>
        <v>9142</v>
      </c>
      <c r="G74" s="3">
        <f t="shared" si="18"/>
        <v>-1.2475960000301711E-2</v>
      </c>
      <c r="J74" s="3">
        <f t="shared" si="21"/>
        <v>-1.2475960000301711E-2</v>
      </c>
      <c r="Q74" s="3">
        <f t="shared" si="19"/>
        <v>-1.2580602642940072E-2</v>
      </c>
      <c r="S74" s="16">
        <f t="shared" si="20"/>
        <v>37962.808299999997</v>
      </c>
    </row>
    <row r="75" spans="1:19" x14ac:dyDescent="0.2">
      <c r="A75" s="35" t="s">
        <v>119</v>
      </c>
      <c r="B75" s="33" t="s">
        <v>118</v>
      </c>
      <c r="C75" s="52">
        <v>53168.762999999999</v>
      </c>
      <c r="D75" s="53">
        <v>1E-4</v>
      </c>
      <c r="E75" s="3">
        <f t="shared" si="16"/>
        <v>9786.9483329707891</v>
      </c>
      <c r="F75" s="3">
        <f t="shared" si="17"/>
        <v>9787</v>
      </c>
      <c r="G75" s="3">
        <f t="shared" si="18"/>
        <v>-1.5016060002380982E-2</v>
      </c>
      <c r="J75" s="3">
        <f t="shared" si="21"/>
        <v>-1.5016060002380982E-2</v>
      </c>
      <c r="Q75" s="3">
        <f t="shared" si="19"/>
        <v>-1.3649371268107842E-2</v>
      </c>
      <c r="S75" s="16">
        <f t="shared" si="20"/>
        <v>38150.262999999999</v>
      </c>
    </row>
    <row r="76" spans="1:19" x14ac:dyDescent="0.2">
      <c r="A76" s="39" t="s">
        <v>121</v>
      </c>
      <c r="B76" s="40"/>
      <c r="C76" s="42">
        <v>53250.430099999998</v>
      </c>
      <c r="D76" s="42">
        <v>2.0000000000000001E-4</v>
      </c>
      <c r="E76" s="3">
        <f t="shared" si="16"/>
        <v>10067.947239558229</v>
      </c>
      <c r="F76" s="3">
        <f t="shared" si="17"/>
        <v>10068</v>
      </c>
      <c r="G76" s="3">
        <f t="shared" si="18"/>
        <v>-1.5333839997765608E-2</v>
      </c>
      <c r="J76" s="3">
        <f t="shared" si="21"/>
        <v>-1.5333839997765608E-2</v>
      </c>
      <c r="Q76" s="3">
        <f t="shared" si="19"/>
        <v>-1.4114989847444494E-2</v>
      </c>
      <c r="S76" s="16">
        <f t="shared" si="20"/>
        <v>38231.930099999998</v>
      </c>
    </row>
    <row r="77" spans="1:19" x14ac:dyDescent="0.2">
      <c r="A77" s="39" t="s">
        <v>121</v>
      </c>
      <c r="B77" s="28" t="s">
        <v>115</v>
      </c>
      <c r="C77" s="42">
        <v>53250.574399999998</v>
      </c>
      <c r="D77" s="42">
        <v>2.0000000000000001E-4</v>
      </c>
      <c r="E77" s="3">
        <f t="shared" si="16"/>
        <v>10068.443744787637</v>
      </c>
      <c r="F77" s="3">
        <f t="shared" si="17"/>
        <v>10068.5</v>
      </c>
      <c r="G77" s="3">
        <f t="shared" si="18"/>
        <v>-1.6349530000297818E-2</v>
      </c>
      <c r="J77" s="3">
        <f t="shared" si="21"/>
        <v>-1.6349530000297818E-2</v>
      </c>
      <c r="Q77" s="3">
        <f t="shared" si="19"/>
        <v>-1.4115818350254702E-2</v>
      </c>
      <c r="S77" s="16">
        <f t="shared" si="20"/>
        <v>38232.074399999998</v>
      </c>
    </row>
    <row r="78" spans="1:19" x14ac:dyDescent="0.2">
      <c r="A78" s="39" t="s">
        <v>121</v>
      </c>
      <c r="B78" s="28" t="s">
        <v>115</v>
      </c>
      <c r="C78" s="42">
        <v>53258.422100000003</v>
      </c>
      <c r="D78" s="42">
        <v>1.2999999999999999E-3</v>
      </c>
      <c r="E78" s="3">
        <f t="shared" si="16"/>
        <v>10095.44599072545</v>
      </c>
      <c r="F78" s="3">
        <f t="shared" si="17"/>
        <v>10095.5</v>
      </c>
      <c r="G78" s="3">
        <f t="shared" si="18"/>
        <v>-1.5696789996582083E-2</v>
      </c>
      <c r="J78" s="3">
        <f t="shared" si="21"/>
        <v>-1.5696789996582083E-2</v>
      </c>
      <c r="Q78" s="3">
        <f t="shared" si="19"/>
        <v>-1.4160557502005913E-2</v>
      </c>
      <c r="S78" s="16">
        <f t="shared" si="20"/>
        <v>38239.922100000003</v>
      </c>
    </row>
    <row r="79" spans="1:19" x14ac:dyDescent="0.2">
      <c r="A79" s="39" t="s">
        <v>121</v>
      </c>
      <c r="B79" s="40"/>
      <c r="C79" s="42">
        <v>53258.5677</v>
      </c>
      <c r="D79" s="42">
        <v>8.9999999999999998E-4</v>
      </c>
      <c r="E79" s="3">
        <f t="shared" si="16"/>
        <v>10095.946968974928</v>
      </c>
      <c r="F79" s="3">
        <f t="shared" si="17"/>
        <v>10096</v>
      </c>
      <c r="G79" s="3">
        <f t="shared" si="18"/>
        <v>-1.5412480002851225E-2</v>
      </c>
      <c r="J79" s="3">
        <f t="shared" si="21"/>
        <v>-1.5412480002851225E-2</v>
      </c>
      <c r="Q79" s="3">
        <f t="shared" si="19"/>
        <v>-1.4161386004816118E-2</v>
      </c>
      <c r="S79" s="16">
        <f t="shared" si="20"/>
        <v>38240.0677</v>
      </c>
    </row>
    <row r="80" spans="1:19" x14ac:dyDescent="0.2">
      <c r="A80" s="68" t="s">
        <v>117</v>
      </c>
      <c r="B80" s="70"/>
      <c r="C80" s="50">
        <v>53261.765299999999</v>
      </c>
      <c r="D80" s="50">
        <v>2.0000000000000001E-4</v>
      </c>
      <c r="E80" s="3">
        <f t="shared" si="16"/>
        <v>10106.949222069552</v>
      </c>
      <c r="F80" s="3">
        <f t="shared" si="17"/>
        <v>10107</v>
      </c>
      <c r="G80" s="3">
        <f t="shared" si="18"/>
        <v>-1.4757659999304451E-2</v>
      </c>
      <c r="L80" s="3">
        <f>G80</f>
        <v>-1.4757659999304451E-2</v>
      </c>
      <c r="Q80" s="3">
        <f t="shared" si="19"/>
        <v>-1.4179613066640687E-2</v>
      </c>
      <c r="S80" s="16">
        <f t="shared" si="20"/>
        <v>38243.265299999999</v>
      </c>
    </row>
    <row r="81" spans="1:19" x14ac:dyDescent="0.2">
      <c r="A81" s="67" t="s">
        <v>121</v>
      </c>
      <c r="B81" s="70" t="s">
        <v>115</v>
      </c>
      <c r="C81" s="72">
        <v>53316.2575</v>
      </c>
      <c r="D81" s="72">
        <v>4.1000000000000003E-3</v>
      </c>
      <c r="E81" s="3">
        <f t="shared" si="16"/>
        <v>10294.445149040688</v>
      </c>
      <c r="F81" s="3">
        <f t="shared" si="17"/>
        <v>10294.5</v>
      </c>
      <c r="G81" s="3">
        <f t="shared" si="18"/>
        <v>-1.5941409998049494E-2</v>
      </c>
      <c r="J81" s="3">
        <f>G81</f>
        <v>-1.5941409998049494E-2</v>
      </c>
      <c r="Q81" s="3">
        <f t="shared" si="19"/>
        <v>-1.4490301620468524E-2</v>
      </c>
      <c r="S81" s="16">
        <f t="shared" si="20"/>
        <v>38297.7575</v>
      </c>
    </row>
    <row r="82" spans="1:19" x14ac:dyDescent="0.2">
      <c r="A82" s="69" t="s">
        <v>124</v>
      </c>
      <c r="B82" s="71"/>
      <c r="C82" s="73">
        <v>53648.303</v>
      </c>
      <c r="D82" s="73">
        <v>3.7000000000000002E-3</v>
      </c>
      <c r="E82" s="3">
        <f t="shared" si="16"/>
        <v>11436.942218696415</v>
      </c>
      <c r="F82" s="3">
        <f t="shared" si="17"/>
        <v>11437</v>
      </c>
      <c r="G82" s="3">
        <f t="shared" si="18"/>
        <v>-1.6793060000054538E-2</v>
      </c>
      <c r="J82" s="3">
        <f>G82</f>
        <v>-1.6793060000054538E-2</v>
      </c>
      <c r="Q82" s="3">
        <f t="shared" si="19"/>
        <v>-1.6383430541792827E-2</v>
      </c>
      <c r="S82" s="16">
        <f t="shared" si="20"/>
        <v>38629.803</v>
      </c>
    </row>
    <row r="83" spans="1:19" x14ac:dyDescent="0.2">
      <c r="A83" s="57" t="s">
        <v>124</v>
      </c>
      <c r="B83" s="59" t="s">
        <v>115</v>
      </c>
      <c r="C83" s="58">
        <v>53657.312899999997</v>
      </c>
      <c r="D83" s="58">
        <v>2.0000000000000001E-4</v>
      </c>
      <c r="E83" s="3">
        <f t="shared" si="16"/>
        <v>11467.943344589969</v>
      </c>
      <c r="F83" s="3">
        <f t="shared" si="17"/>
        <v>11468</v>
      </c>
      <c r="G83" s="3">
        <f t="shared" si="18"/>
        <v>-1.6465840002638288E-2</v>
      </c>
      <c r="J83" s="3">
        <f>G83</f>
        <v>-1.6465840002638288E-2</v>
      </c>
      <c r="Q83" s="3">
        <f t="shared" si="19"/>
        <v>-1.6434797716025695E-2</v>
      </c>
      <c r="S83" s="16">
        <f t="shared" si="20"/>
        <v>38638.812899999997</v>
      </c>
    </row>
    <row r="84" spans="1:19" x14ac:dyDescent="0.2">
      <c r="A84" s="58" t="s">
        <v>132</v>
      </c>
      <c r="B84" s="59" t="s">
        <v>118</v>
      </c>
      <c r="C84" s="58">
        <v>53894.46918</v>
      </c>
      <c r="D84" s="58" t="s">
        <v>133</v>
      </c>
      <c r="E84" s="3">
        <f t="shared" si="16"/>
        <v>12283.947039717463</v>
      </c>
      <c r="F84" s="3">
        <f t="shared" si="17"/>
        <v>12284</v>
      </c>
      <c r="G84" s="3">
        <f t="shared" si="18"/>
        <v>-1.5391920002002735E-2</v>
      </c>
      <c r="P84" s="3">
        <f>G84</f>
        <v>-1.5391920002002735E-2</v>
      </c>
      <c r="Q84" s="3">
        <f t="shared" si="19"/>
        <v>-1.7786914302284452E-2</v>
      </c>
      <c r="S84" s="16">
        <f t="shared" si="20"/>
        <v>38875.96918</v>
      </c>
    </row>
    <row r="85" spans="1:19" x14ac:dyDescent="0.2">
      <c r="A85" s="57" t="s">
        <v>130</v>
      </c>
      <c r="B85" s="60" t="s">
        <v>118</v>
      </c>
      <c r="C85" s="61">
        <v>54013.337800000001</v>
      </c>
      <c r="D85" s="61">
        <v>1E-4</v>
      </c>
      <c r="E85" s="3">
        <f t="shared" si="16"/>
        <v>12692.948366415223</v>
      </c>
      <c r="F85" s="3">
        <f t="shared" si="17"/>
        <v>12693</v>
      </c>
      <c r="G85" s="3">
        <f t="shared" si="18"/>
        <v>-1.5006339999672491E-2</v>
      </c>
      <c r="J85" s="3">
        <f>G85</f>
        <v>-1.5006339999672491E-2</v>
      </c>
      <c r="Q85" s="3">
        <f t="shared" si="19"/>
        <v>-1.8464629601034246E-2</v>
      </c>
      <c r="S85" s="16">
        <f t="shared" si="20"/>
        <v>38994.837800000001</v>
      </c>
    </row>
    <row r="86" spans="1:19" x14ac:dyDescent="0.2">
      <c r="A86" s="58" t="s">
        <v>132</v>
      </c>
      <c r="B86" s="59" t="s">
        <v>118</v>
      </c>
      <c r="C86" s="58">
        <v>54034.262710000003</v>
      </c>
      <c r="D86" s="58">
        <v>1E-4</v>
      </c>
      <c r="E86" s="3">
        <f t="shared" si="16"/>
        <v>12764.946476185756</v>
      </c>
      <c r="F86" s="3">
        <f t="shared" si="17"/>
        <v>12765</v>
      </c>
      <c r="G86" s="3">
        <f t="shared" si="18"/>
        <v>-1.5555699996184558E-2</v>
      </c>
      <c r="P86" s="3">
        <f>G86</f>
        <v>-1.5555699996184558E-2</v>
      </c>
      <c r="Q86" s="3">
        <f t="shared" si="19"/>
        <v>-1.8583934005704135E-2</v>
      </c>
      <c r="S86" s="16">
        <f t="shared" si="20"/>
        <v>39015.762710000003</v>
      </c>
    </row>
    <row r="87" spans="1:19" x14ac:dyDescent="0.2">
      <c r="A87" s="62" t="s">
        <v>131</v>
      </c>
      <c r="B87" s="59"/>
      <c r="C87" s="63">
        <v>54210.965900000003</v>
      </c>
      <c r="D87" s="63">
        <v>4.0000000000000002E-4</v>
      </c>
      <c r="E87" s="3">
        <f t="shared" si="16"/>
        <v>13372.944105347482</v>
      </c>
      <c r="F87" s="3">
        <f t="shared" si="17"/>
        <v>13373</v>
      </c>
      <c r="G87" s="3">
        <f t="shared" si="18"/>
        <v>-1.6244739999820013E-2</v>
      </c>
      <c r="L87" s="3">
        <f>G87</f>
        <v>-1.6244739999820013E-2</v>
      </c>
      <c r="Q87" s="3">
        <f t="shared" si="19"/>
        <v>-1.9591393422916541E-2</v>
      </c>
      <c r="S87" s="16">
        <f t="shared" si="20"/>
        <v>39192.465900000003</v>
      </c>
    </row>
    <row r="88" spans="1:19" x14ac:dyDescent="0.2">
      <c r="A88" s="58" t="s">
        <v>132</v>
      </c>
      <c r="B88" s="59" t="s">
        <v>118</v>
      </c>
      <c r="C88" s="58">
        <v>54246.422319999998</v>
      </c>
      <c r="D88" s="58">
        <v>4.0000000000000002E-4</v>
      </c>
      <c r="E88" s="3">
        <f t="shared" si="16"/>
        <v>13494.942012111696</v>
      </c>
      <c r="F88" s="3">
        <f t="shared" si="17"/>
        <v>13495</v>
      </c>
      <c r="G88" s="3">
        <f t="shared" si="18"/>
        <v>-1.6853100001753774E-2</v>
      </c>
      <c r="P88" s="3">
        <f t="shared" ref="P88:P100" si="22">G88</f>
        <v>-1.6853100001753774E-2</v>
      </c>
      <c r="Q88" s="3">
        <f t="shared" si="19"/>
        <v>-1.979354810860719E-2</v>
      </c>
      <c r="S88" s="16">
        <f t="shared" si="20"/>
        <v>39227.922319999998</v>
      </c>
    </row>
    <row r="89" spans="1:19" x14ac:dyDescent="0.2">
      <c r="A89" s="58" t="s">
        <v>132</v>
      </c>
      <c r="B89" s="59" t="s">
        <v>118</v>
      </c>
      <c r="C89" s="58">
        <v>54246.422610000001</v>
      </c>
      <c r="D89" s="58">
        <v>4.0000000000000002E-4</v>
      </c>
      <c r="E89" s="3">
        <f t="shared" si="16"/>
        <v>13494.943009939265</v>
      </c>
      <c r="F89" s="3">
        <f t="shared" si="17"/>
        <v>13495</v>
      </c>
      <c r="G89" s="3">
        <f t="shared" si="18"/>
        <v>-1.6563099998165853E-2</v>
      </c>
      <c r="P89" s="3">
        <f t="shared" si="22"/>
        <v>-1.6563099998165853E-2</v>
      </c>
      <c r="Q89" s="3">
        <f t="shared" si="19"/>
        <v>-1.979354810860719E-2</v>
      </c>
      <c r="S89" s="16">
        <f t="shared" si="20"/>
        <v>39227.922610000001</v>
      </c>
    </row>
    <row r="90" spans="1:19" x14ac:dyDescent="0.2">
      <c r="A90" s="58" t="s">
        <v>132</v>
      </c>
      <c r="B90" s="59" t="s">
        <v>118</v>
      </c>
      <c r="C90" s="58">
        <v>54246.422769999997</v>
      </c>
      <c r="D90" s="58">
        <v>2.9999999999999997E-4</v>
      </c>
      <c r="E90" s="3">
        <f t="shared" si="16"/>
        <v>13494.943560464801</v>
      </c>
      <c r="F90" s="3">
        <f t="shared" si="17"/>
        <v>13495</v>
      </c>
      <c r="G90" s="3">
        <f t="shared" si="18"/>
        <v>-1.6403100002207793E-2</v>
      </c>
      <c r="P90" s="3">
        <f t="shared" si="22"/>
        <v>-1.6403100002207793E-2</v>
      </c>
      <c r="Q90" s="3">
        <f t="shared" si="19"/>
        <v>-1.979354810860719E-2</v>
      </c>
      <c r="S90" s="16">
        <f t="shared" si="20"/>
        <v>39227.922769999997</v>
      </c>
    </row>
    <row r="91" spans="1:19" x14ac:dyDescent="0.2">
      <c r="A91" s="58" t="s">
        <v>132</v>
      </c>
      <c r="B91" s="59" t="s">
        <v>118</v>
      </c>
      <c r="C91" s="58">
        <v>54293.504059999999</v>
      </c>
      <c r="D91" s="58">
        <v>4.0000000000000002E-4</v>
      </c>
      <c r="E91" s="3">
        <f t="shared" si="16"/>
        <v>13656.940141838781</v>
      </c>
      <c r="F91" s="3">
        <f t="shared" si="17"/>
        <v>13657</v>
      </c>
      <c r="G91" s="3">
        <f t="shared" si="18"/>
        <v>-1.7396659997757524E-2</v>
      </c>
      <c r="P91" s="3">
        <f t="shared" si="22"/>
        <v>-1.7396659997757524E-2</v>
      </c>
      <c r="Q91" s="3">
        <f t="shared" si="19"/>
        <v>-2.0061983019114441E-2</v>
      </c>
      <c r="S91" s="16">
        <f t="shared" si="20"/>
        <v>39275.004059999999</v>
      </c>
    </row>
    <row r="92" spans="1:19" x14ac:dyDescent="0.2">
      <c r="A92" s="58" t="s">
        <v>134</v>
      </c>
      <c r="B92" s="59" t="s">
        <v>118</v>
      </c>
      <c r="C92" s="58">
        <v>54405.395989999997</v>
      </c>
      <c r="D92" s="58">
        <v>1E-4</v>
      </c>
      <c r="E92" s="3">
        <f t="shared" si="16"/>
        <v>14041.93618046337</v>
      </c>
      <c r="F92" s="3">
        <f t="shared" si="17"/>
        <v>14042</v>
      </c>
      <c r="G92" s="3">
        <f t="shared" si="18"/>
        <v>-1.8547960004070774E-2</v>
      </c>
      <c r="P92" s="3">
        <f t="shared" si="22"/>
        <v>-1.8547960004070774E-2</v>
      </c>
      <c r="Q92" s="3">
        <f t="shared" si="19"/>
        <v>-2.0699930182974273E-2</v>
      </c>
      <c r="S92" s="16">
        <f t="shared" si="20"/>
        <v>39386.895989999997</v>
      </c>
    </row>
    <row r="93" spans="1:19" x14ac:dyDescent="0.2">
      <c r="A93" s="58" t="s">
        <v>134</v>
      </c>
      <c r="B93" s="59" t="s">
        <v>118</v>
      </c>
      <c r="C93" s="58">
        <v>54597.499430000003</v>
      </c>
      <c r="D93" s="58">
        <v>4.0000000000000002E-4</v>
      </c>
      <c r="E93" s="3">
        <f t="shared" si="16"/>
        <v>14702.922753902227</v>
      </c>
      <c r="F93" s="3">
        <f t="shared" si="17"/>
        <v>14703</v>
      </c>
      <c r="G93" s="3">
        <f t="shared" si="18"/>
        <v>-2.2450139993452467E-2</v>
      </c>
      <c r="P93" s="3">
        <f t="shared" si="22"/>
        <v>-2.2450139993452467E-2</v>
      </c>
      <c r="Q93" s="3">
        <f t="shared" si="19"/>
        <v>-2.1795210898068681E-2</v>
      </c>
      <c r="S93" s="16">
        <f t="shared" si="20"/>
        <v>39578.999430000003</v>
      </c>
    </row>
    <row r="94" spans="1:19" x14ac:dyDescent="0.2">
      <c r="A94" s="58" t="s">
        <v>134</v>
      </c>
      <c r="B94" s="59" t="s">
        <v>118</v>
      </c>
      <c r="C94" s="58">
        <v>54597.499689999997</v>
      </c>
      <c r="D94" s="58">
        <v>5.0000000000000001E-4</v>
      </c>
      <c r="E94" s="3">
        <f t="shared" si="16"/>
        <v>14702.923648506221</v>
      </c>
      <c r="F94" s="3">
        <f t="shared" si="17"/>
        <v>14703</v>
      </c>
      <c r="G94" s="3">
        <f t="shared" si="18"/>
        <v>-2.2190140000020619E-2</v>
      </c>
      <c r="P94" s="3">
        <f t="shared" si="22"/>
        <v>-2.2190140000020619E-2</v>
      </c>
      <c r="Q94" s="3">
        <f t="shared" si="19"/>
        <v>-2.1795210898068681E-2</v>
      </c>
      <c r="S94" s="16">
        <f t="shared" si="20"/>
        <v>39578.999689999997</v>
      </c>
    </row>
    <row r="95" spans="1:19" x14ac:dyDescent="0.2">
      <c r="A95" s="58" t="s">
        <v>134</v>
      </c>
      <c r="B95" s="59" t="s">
        <v>118</v>
      </c>
      <c r="C95" s="58">
        <v>54597.499889999999</v>
      </c>
      <c r="D95" s="58">
        <v>2.9999999999999997E-4</v>
      </c>
      <c r="E95" s="3">
        <f t="shared" si="16"/>
        <v>14702.924336663165</v>
      </c>
      <c r="F95" s="3">
        <f t="shared" si="17"/>
        <v>14703</v>
      </c>
      <c r="G95" s="3">
        <f t="shared" si="18"/>
        <v>-2.1990139997797087E-2</v>
      </c>
      <c r="P95" s="3">
        <f t="shared" si="22"/>
        <v>-2.1990139997797087E-2</v>
      </c>
      <c r="Q95" s="3">
        <f t="shared" si="19"/>
        <v>-2.1795210898068681E-2</v>
      </c>
      <c r="S95" s="16">
        <f t="shared" si="20"/>
        <v>39578.999889999999</v>
      </c>
    </row>
    <row r="96" spans="1:19" x14ac:dyDescent="0.2">
      <c r="A96" s="58" t="s">
        <v>134</v>
      </c>
      <c r="B96" s="59" t="s">
        <v>118</v>
      </c>
      <c r="C96" s="58">
        <v>54650.401989999998</v>
      </c>
      <c r="D96" s="58">
        <v>1.2999999999999999E-3</v>
      </c>
      <c r="E96" s="3">
        <f t="shared" si="16"/>
        <v>14884.949071913705</v>
      </c>
      <c r="F96" s="3">
        <f t="shared" si="17"/>
        <v>14885</v>
      </c>
      <c r="G96" s="3">
        <f t="shared" si="18"/>
        <v>-1.4801299999817275E-2</v>
      </c>
      <c r="P96" s="3">
        <f t="shared" si="22"/>
        <v>-1.4801299999817275E-2</v>
      </c>
      <c r="Q96" s="3">
        <f t="shared" si="19"/>
        <v>-2.2096785920984238E-2</v>
      </c>
      <c r="S96" s="16">
        <f t="shared" si="20"/>
        <v>39631.901989999998</v>
      </c>
    </row>
    <row r="97" spans="1:19" x14ac:dyDescent="0.2">
      <c r="A97" s="64" t="s">
        <v>135</v>
      </c>
      <c r="B97" s="65" t="s">
        <v>118</v>
      </c>
      <c r="C97" s="66">
        <v>55456.308149999997</v>
      </c>
      <c r="D97" s="66">
        <v>2.2000000000000001E-3</v>
      </c>
      <c r="E97" s="3">
        <f t="shared" si="16"/>
        <v>17657.898641227242</v>
      </c>
      <c r="F97" s="3">
        <f t="shared" si="17"/>
        <v>17658</v>
      </c>
      <c r="G97" s="3">
        <f t="shared" si="18"/>
        <v>-2.945804000046337E-2</v>
      </c>
      <c r="P97" s="3">
        <f t="shared" si="22"/>
        <v>-2.945804000046337E-2</v>
      </c>
      <c r="Q97" s="3">
        <f t="shared" si="19"/>
        <v>-2.669166250639543E-2</v>
      </c>
      <c r="S97" s="16">
        <f t="shared" si="20"/>
        <v>40437.808149999997</v>
      </c>
    </row>
    <row r="98" spans="1:19" x14ac:dyDescent="0.2">
      <c r="A98" s="64" t="s">
        <v>135</v>
      </c>
      <c r="B98" s="65" t="s">
        <v>118</v>
      </c>
      <c r="C98" s="66">
        <v>55456.309050000003</v>
      </c>
      <c r="D98" s="66">
        <v>1.4E-3</v>
      </c>
      <c r="E98" s="3">
        <f t="shared" si="16"/>
        <v>17657.901737933476</v>
      </c>
      <c r="F98" s="3">
        <f t="shared" si="17"/>
        <v>17658</v>
      </c>
      <c r="G98" s="3">
        <f t="shared" si="18"/>
        <v>-2.8558039994095452E-2</v>
      </c>
      <c r="P98" s="3">
        <f t="shared" si="22"/>
        <v>-2.8558039994095452E-2</v>
      </c>
      <c r="Q98" s="3">
        <f t="shared" si="19"/>
        <v>-2.669166250639543E-2</v>
      </c>
      <c r="S98" s="16">
        <f t="shared" si="20"/>
        <v>40437.809050000003</v>
      </c>
    </row>
    <row r="99" spans="1:19" x14ac:dyDescent="0.2">
      <c r="A99" s="64" t="s">
        <v>135</v>
      </c>
      <c r="B99" s="65" t="s">
        <v>118</v>
      </c>
      <c r="C99" s="66">
        <v>55463.283790000001</v>
      </c>
      <c r="D99" s="66">
        <v>2.0000000000000001E-4</v>
      </c>
      <c r="E99" s="3">
        <f t="shared" si="16"/>
        <v>17681.900316476502</v>
      </c>
      <c r="F99" s="3">
        <f t="shared" si="17"/>
        <v>17682</v>
      </c>
      <c r="G99" s="3">
        <f t="shared" si="18"/>
        <v>-2.8971159998036455E-2</v>
      </c>
      <c r="P99" s="3">
        <f t="shared" si="22"/>
        <v>-2.8971159998036455E-2</v>
      </c>
      <c r="Q99" s="3">
        <f t="shared" si="19"/>
        <v>-2.6731430641285393E-2</v>
      </c>
      <c r="S99" s="16">
        <f t="shared" si="20"/>
        <v>40444.783790000001</v>
      </c>
    </row>
    <row r="100" spans="1:19" x14ac:dyDescent="0.2">
      <c r="A100" s="64" t="s">
        <v>135</v>
      </c>
      <c r="B100" s="65" t="s">
        <v>118</v>
      </c>
      <c r="C100" s="66">
        <v>55463.284090000001</v>
      </c>
      <c r="D100" s="66">
        <v>2.0000000000000001E-4</v>
      </c>
      <c r="E100" s="3">
        <f t="shared" si="16"/>
        <v>17681.901348711905</v>
      </c>
      <c r="F100" s="3">
        <f t="shared" si="17"/>
        <v>17682</v>
      </c>
      <c r="G100" s="3">
        <f t="shared" si="18"/>
        <v>-2.8671159998339135E-2</v>
      </c>
      <c r="P100" s="3">
        <f t="shared" si="22"/>
        <v>-2.8671159998339135E-2</v>
      </c>
      <c r="Q100" s="3">
        <f t="shared" si="19"/>
        <v>-2.6731430641285393E-2</v>
      </c>
      <c r="S100" s="16">
        <f t="shared" si="20"/>
        <v>40444.784090000001</v>
      </c>
    </row>
    <row r="101" spans="1:19" x14ac:dyDescent="0.2">
      <c r="A101" s="74" t="s">
        <v>136</v>
      </c>
      <c r="C101" s="49">
        <v>56013.006600000001</v>
      </c>
      <c r="D101" s="49">
        <v>1E-4</v>
      </c>
      <c r="E101" s="3">
        <f>(C101-C$7)/C$8</f>
        <v>19573.37813969022</v>
      </c>
      <c r="F101" s="3">
        <f t="shared" si="17"/>
        <v>19573.5</v>
      </c>
      <c r="G101" s="3">
        <f>C101-(C$7+F101*C$8)</f>
        <v>-3.5416430000623222E-2</v>
      </c>
      <c r="L101" s="3">
        <f>G101</f>
        <v>-3.5416430000623222E-2</v>
      </c>
      <c r="Q101" s="3">
        <f>+E$11+E$12*F101</f>
        <v>-2.9865656772300634E-2</v>
      </c>
      <c r="S101" s="16">
        <f>C101-15018.5</f>
        <v>40994.506600000001</v>
      </c>
    </row>
    <row r="102" spans="1:19" x14ac:dyDescent="0.2">
      <c r="C102" s="49"/>
      <c r="D102" s="49"/>
    </row>
    <row r="103" spans="1:19" x14ac:dyDescent="0.2">
      <c r="C103" s="49"/>
      <c r="D103" s="49"/>
    </row>
    <row r="104" spans="1:19" x14ac:dyDescent="0.2">
      <c r="C104" s="49"/>
      <c r="D104" s="49"/>
    </row>
    <row r="105" spans="1:19" x14ac:dyDescent="0.2">
      <c r="C105" s="49"/>
      <c r="D105" s="49"/>
    </row>
    <row r="106" spans="1:19" x14ac:dyDescent="0.2">
      <c r="C106" s="49"/>
      <c r="D106" s="49"/>
    </row>
    <row r="107" spans="1:19" x14ac:dyDescent="0.2">
      <c r="C107" s="49"/>
      <c r="D107" s="49"/>
    </row>
    <row r="108" spans="1:19" x14ac:dyDescent="0.2">
      <c r="C108" s="49"/>
      <c r="D108" s="49"/>
    </row>
    <row r="109" spans="1:19" x14ac:dyDescent="0.2">
      <c r="C109" s="49"/>
      <c r="D109" s="49"/>
    </row>
    <row r="110" spans="1:19" x14ac:dyDescent="0.2">
      <c r="C110" s="49"/>
      <c r="D110" s="49"/>
    </row>
    <row r="111" spans="1:19" x14ac:dyDescent="0.2">
      <c r="C111" s="49"/>
      <c r="D111" s="49"/>
    </row>
    <row r="112" spans="1:19" x14ac:dyDescent="0.2">
      <c r="C112" s="49"/>
      <c r="D112" s="49"/>
    </row>
    <row r="113" spans="3:4" x14ac:dyDescent="0.2">
      <c r="C113" s="49"/>
      <c r="D113" s="49"/>
    </row>
    <row r="114" spans="3:4" x14ac:dyDescent="0.2">
      <c r="C114" s="49"/>
      <c r="D114" s="49"/>
    </row>
    <row r="115" spans="3:4" x14ac:dyDescent="0.2">
      <c r="C115" s="49"/>
      <c r="D115" s="49"/>
    </row>
    <row r="116" spans="3:4" x14ac:dyDescent="0.2">
      <c r="C116" s="49"/>
      <c r="D116" s="49"/>
    </row>
    <row r="117" spans="3:4" x14ac:dyDescent="0.2">
      <c r="C117" s="49"/>
      <c r="D117" s="49"/>
    </row>
    <row r="118" spans="3:4" x14ac:dyDescent="0.2">
      <c r="C118" s="49"/>
      <c r="D118" s="49"/>
    </row>
    <row r="119" spans="3:4" x14ac:dyDescent="0.2">
      <c r="C119" s="49"/>
      <c r="D119" s="49"/>
    </row>
    <row r="120" spans="3:4" x14ac:dyDescent="0.2">
      <c r="C120" s="49"/>
      <c r="D120" s="49"/>
    </row>
    <row r="121" spans="3:4" x14ac:dyDescent="0.2">
      <c r="C121" s="49"/>
      <c r="D121" s="49"/>
    </row>
    <row r="122" spans="3:4" x14ac:dyDescent="0.2">
      <c r="C122" s="49"/>
      <c r="D122" s="49"/>
    </row>
    <row r="123" spans="3:4" x14ac:dyDescent="0.2">
      <c r="C123" s="49"/>
      <c r="D123" s="49"/>
    </row>
    <row r="124" spans="3:4" x14ac:dyDescent="0.2">
      <c r="C124" s="49"/>
      <c r="D124" s="49"/>
    </row>
    <row r="125" spans="3:4" x14ac:dyDescent="0.2">
      <c r="C125" s="49"/>
      <c r="D125" s="49"/>
    </row>
    <row r="126" spans="3:4" x14ac:dyDescent="0.2">
      <c r="C126" s="49"/>
      <c r="D126" s="49"/>
    </row>
    <row r="127" spans="3:4" x14ac:dyDescent="0.2">
      <c r="C127" s="49"/>
      <c r="D127" s="49"/>
    </row>
    <row r="128" spans="3:4" x14ac:dyDescent="0.2">
      <c r="C128" s="49"/>
      <c r="D128" s="49"/>
    </row>
    <row r="129" spans="3:4" x14ac:dyDescent="0.2">
      <c r="C129" s="49"/>
      <c r="D129" s="49"/>
    </row>
    <row r="130" spans="3:4" x14ac:dyDescent="0.2">
      <c r="C130" s="49"/>
      <c r="D130" s="49"/>
    </row>
    <row r="131" spans="3:4" x14ac:dyDescent="0.2">
      <c r="C131" s="49"/>
      <c r="D131" s="49"/>
    </row>
    <row r="132" spans="3:4" x14ac:dyDescent="0.2">
      <c r="C132" s="49"/>
      <c r="D132" s="49"/>
    </row>
    <row r="133" spans="3:4" x14ac:dyDescent="0.2">
      <c r="C133" s="49"/>
      <c r="D133" s="49"/>
    </row>
    <row r="134" spans="3:4" x14ac:dyDescent="0.2">
      <c r="C134" s="49"/>
      <c r="D134" s="49"/>
    </row>
    <row r="135" spans="3:4" x14ac:dyDescent="0.2">
      <c r="C135" s="49"/>
      <c r="D135" s="49"/>
    </row>
    <row r="136" spans="3:4" x14ac:dyDescent="0.2">
      <c r="C136" s="49"/>
      <c r="D136" s="49"/>
    </row>
    <row r="137" spans="3:4" x14ac:dyDescent="0.2">
      <c r="C137" s="49"/>
      <c r="D137" s="49"/>
    </row>
    <row r="138" spans="3:4" x14ac:dyDescent="0.2">
      <c r="C138" s="49"/>
      <c r="D138" s="49"/>
    </row>
    <row r="139" spans="3:4" x14ac:dyDescent="0.2">
      <c r="C139" s="49"/>
      <c r="D139" s="49"/>
    </row>
    <row r="140" spans="3:4" x14ac:dyDescent="0.2">
      <c r="C140" s="49"/>
      <c r="D140" s="49"/>
    </row>
    <row r="141" spans="3:4" x14ac:dyDescent="0.2">
      <c r="C141" s="49"/>
      <c r="D141" s="49"/>
    </row>
    <row r="142" spans="3:4" x14ac:dyDescent="0.2">
      <c r="C142" s="49"/>
      <c r="D142" s="49"/>
    </row>
    <row r="143" spans="3:4" x14ac:dyDescent="0.2">
      <c r="C143" s="49"/>
      <c r="D143" s="49"/>
    </row>
    <row r="144" spans="3:4" x14ac:dyDescent="0.2">
      <c r="C144" s="49"/>
      <c r="D144" s="49"/>
    </row>
    <row r="145" spans="3:4" x14ac:dyDescent="0.2">
      <c r="C145" s="49"/>
      <c r="D145" s="49"/>
    </row>
    <row r="146" spans="3:4" x14ac:dyDescent="0.2">
      <c r="C146" s="49"/>
      <c r="D146" s="49"/>
    </row>
    <row r="147" spans="3:4" x14ac:dyDescent="0.2">
      <c r="C147" s="49"/>
      <c r="D147" s="49"/>
    </row>
    <row r="148" spans="3:4" x14ac:dyDescent="0.2">
      <c r="C148" s="49"/>
      <c r="D148" s="49"/>
    </row>
    <row r="149" spans="3:4" x14ac:dyDescent="0.2">
      <c r="C149" s="49"/>
      <c r="D149" s="49"/>
    </row>
    <row r="150" spans="3:4" x14ac:dyDescent="0.2">
      <c r="C150" s="49"/>
      <c r="D150" s="49"/>
    </row>
    <row r="151" spans="3:4" x14ac:dyDescent="0.2">
      <c r="C151" s="49"/>
      <c r="D151" s="49"/>
    </row>
    <row r="152" spans="3:4" x14ac:dyDescent="0.2">
      <c r="C152" s="49"/>
      <c r="D152" s="49"/>
    </row>
    <row r="153" spans="3:4" x14ac:dyDescent="0.2">
      <c r="C153" s="49"/>
      <c r="D153" s="49"/>
    </row>
    <row r="154" spans="3:4" x14ac:dyDescent="0.2">
      <c r="C154" s="49"/>
      <c r="D154" s="49"/>
    </row>
    <row r="155" spans="3:4" x14ac:dyDescent="0.2">
      <c r="C155" s="49"/>
      <c r="D155" s="49"/>
    </row>
    <row r="156" spans="3:4" x14ac:dyDescent="0.2">
      <c r="C156" s="49"/>
      <c r="D156" s="49"/>
    </row>
    <row r="157" spans="3:4" x14ac:dyDescent="0.2">
      <c r="C157" s="49"/>
      <c r="D157" s="49"/>
    </row>
    <row r="158" spans="3:4" x14ac:dyDescent="0.2">
      <c r="C158" s="49"/>
      <c r="D158" s="49"/>
    </row>
    <row r="159" spans="3:4" x14ac:dyDescent="0.2">
      <c r="C159" s="49"/>
      <c r="D159" s="49"/>
    </row>
    <row r="160" spans="3:4" x14ac:dyDescent="0.2">
      <c r="C160" s="49"/>
      <c r="D160" s="49"/>
    </row>
    <row r="161" spans="3:4" x14ac:dyDescent="0.2">
      <c r="C161" s="49"/>
      <c r="D161" s="49"/>
    </row>
    <row r="162" spans="3:4" x14ac:dyDescent="0.2">
      <c r="C162" s="49"/>
      <c r="D162" s="49"/>
    </row>
    <row r="163" spans="3:4" x14ac:dyDescent="0.2">
      <c r="C163" s="49"/>
      <c r="D163" s="49"/>
    </row>
    <row r="164" spans="3:4" x14ac:dyDescent="0.2">
      <c r="C164" s="49"/>
      <c r="D164" s="49"/>
    </row>
    <row r="165" spans="3:4" x14ac:dyDescent="0.2">
      <c r="C165" s="49"/>
      <c r="D165" s="49"/>
    </row>
    <row r="166" spans="3:4" x14ac:dyDescent="0.2">
      <c r="C166" s="49"/>
      <c r="D166" s="49"/>
    </row>
    <row r="167" spans="3:4" x14ac:dyDescent="0.2">
      <c r="C167" s="49"/>
      <c r="D167" s="49"/>
    </row>
    <row r="168" spans="3:4" x14ac:dyDescent="0.2">
      <c r="C168" s="49"/>
      <c r="D168" s="49"/>
    </row>
    <row r="169" spans="3:4" x14ac:dyDescent="0.2">
      <c r="C169" s="49"/>
      <c r="D169" s="49"/>
    </row>
    <row r="170" spans="3:4" x14ac:dyDescent="0.2">
      <c r="C170" s="49"/>
      <c r="D170" s="49"/>
    </row>
    <row r="171" spans="3:4" x14ac:dyDescent="0.2">
      <c r="C171" s="49"/>
      <c r="D171" s="49"/>
    </row>
    <row r="172" spans="3:4" x14ac:dyDescent="0.2">
      <c r="C172" s="49"/>
      <c r="D172" s="49"/>
    </row>
    <row r="173" spans="3:4" x14ac:dyDescent="0.2">
      <c r="C173" s="49"/>
      <c r="D173" s="49"/>
    </row>
    <row r="174" spans="3:4" x14ac:dyDescent="0.2">
      <c r="C174" s="49"/>
      <c r="D174" s="49"/>
    </row>
    <row r="175" spans="3:4" x14ac:dyDescent="0.2">
      <c r="C175" s="49"/>
      <c r="D175" s="49"/>
    </row>
    <row r="176" spans="3:4" x14ac:dyDescent="0.2">
      <c r="C176" s="49"/>
      <c r="D176" s="49"/>
    </row>
    <row r="177" spans="3:4" x14ac:dyDescent="0.2">
      <c r="C177" s="49"/>
      <c r="D177" s="49"/>
    </row>
    <row r="178" spans="3:4" x14ac:dyDescent="0.2">
      <c r="C178" s="49"/>
      <c r="D178" s="49"/>
    </row>
    <row r="179" spans="3:4" x14ac:dyDescent="0.2">
      <c r="C179" s="49"/>
      <c r="D179" s="49"/>
    </row>
    <row r="180" spans="3:4" x14ac:dyDescent="0.2">
      <c r="C180" s="49"/>
      <c r="D180" s="49"/>
    </row>
    <row r="181" spans="3:4" x14ac:dyDescent="0.2">
      <c r="C181" s="49"/>
      <c r="D181" s="49"/>
    </row>
    <row r="182" spans="3:4" x14ac:dyDescent="0.2">
      <c r="C182" s="49"/>
      <c r="D182" s="49"/>
    </row>
    <row r="183" spans="3:4" x14ac:dyDescent="0.2">
      <c r="C183" s="49"/>
      <c r="D183" s="49"/>
    </row>
    <row r="184" spans="3:4" x14ac:dyDescent="0.2">
      <c r="C184" s="49"/>
      <c r="D184" s="49"/>
    </row>
    <row r="185" spans="3:4" x14ac:dyDescent="0.2">
      <c r="C185" s="49"/>
      <c r="D185" s="49"/>
    </row>
    <row r="186" spans="3:4" x14ac:dyDescent="0.2">
      <c r="C186" s="49"/>
      <c r="D186" s="49"/>
    </row>
    <row r="187" spans="3:4" x14ac:dyDescent="0.2">
      <c r="C187" s="49"/>
      <c r="D187" s="49"/>
    </row>
    <row r="188" spans="3:4" x14ac:dyDescent="0.2">
      <c r="C188" s="49"/>
      <c r="D188" s="49"/>
    </row>
    <row r="189" spans="3:4" x14ac:dyDescent="0.2">
      <c r="C189" s="49"/>
      <c r="D189" s="49"/>
    </row>
    <row r="190" spans="3:4" x14ac:dyDescent="0.2">
      <c r="C190" s="49"/>
      <c r="D190" s="49"/>
    </row>
    <row r="191" spans="3:4" x14ac:dyDescent="0.2">
      <c r="C191" s="49"/>
      <c r="D191" s="49"/>
    </row>
    <row r="192" spans="3:4" x14ac:dyDescent="0.2">
      <c r="C192" s="49"/>
      <c r="D192" s="49"/>
    </row>
    <row r="193" spans="3:4" x14ac:dyDescent="0.2">
      <c r="C193" s="49"/>
      <c r="D193" s="49"/>
    </row>
    <row r="194" spans="3:4" x14ac:dyDescent="0.2">
      <c r="C194" s="49"/>
      <c r="D194" s="49"/>
    </row>
    <row r="195" spans="3:4" x14ac:dyDescent="0.2">
      <c r="C195" s="49"/>
      <c r="D195" s="49"/>
    </row>
    <row r="196" spans="3:4" x14ac:dyDescent="0.2">
      <c r="C196" s="49"/>
      <c r="D196" s="49"/>
    </row>
    <row r="197" spans="3:4" x14ac:dyDescent="0.2">
      <c r="C197" s="49"/>
      <c r="D197" s="49"/>
    </row>
    <row r="198" spans="3:4" x14ac:dyDescent="0.2">
      <c r="C198" s="49"/>
      <c r="D198" s="49"/>
    </row>
    <row r="199" spans="3:4" x14ac:dyDescent="0.2">
      <c r="C199" s="49"/>
      <c r="D199" s="49"/>
    </row>
    <row r="200" spans="3:4" x14ac:dyDescent="0.2">
      <c r="C200" s="49"/>
      <c r="D200" s="49"/>
    </row>
    <row r="201" spans="3:4" x14ac:dyDescent="0.2">
      <c r="C201" s="49"/>
      <c r="D201" s="49"/>
    </row>
    <row r="202" spans="3:4" x14ac:dyDescent="0.2">
      <c r="C202" s="49"/>
      <c r="D202" s="49"/>
    </row>
    <row r="203" spans="3:4" x14ac:dyDescent="0.2">
      <c r="C203" s="49"/>
      <c r="D203" s="49"/>
    </row>
    <row r="204" spans="3:4" x14ac:dyDescent="0.2">
      <c r="C204" s="49"/>
      <c r="D204" s="49"/>
    </row>
    <row r="205" spans="3:4" x14ac:dyDescent="0.2">
      <c r="C205" s="49"/>
      <c r="D205" s="49"/>
    </row>
    <row r="206" spans="3:4" x14ac:dyDescent="0.2">
      <c r="C206" s="49"/>
      <c r="D206" s="49"/>
    </row>
    <row r="207" spans="3:4" x14ac:dyDescent="0.2">
      <c r="C207" s="49"/>
      <c r="D207" s="49"/>
    </row>
    <row r="208" spans="3:4" x14ac:dyDescent="0.2">
      <c r="C208" s="49"/>
      <c r="D208" s="49"/>
    </row>
    <row r="209" spans="3:4" x14ac:dyDescent="0.2">
      <c r="C209" s="49"/>
      <c r="D209" s="49"/>
    </row>
    <row r="210" spans="3:4" x14ac:dyDescent="0.2">
      <c r="C210" s="49"/>
      <c r="D210" s="49"/>
    </row>
    <row r="211" spans="3:4" x14ac:dyDescent="0.2">
      <c r="C211" s="49"/>
      <c r="D211" s="49"/>
    </row>
    <row r="212" spans="3:4" x14ac:dyDescent="0.2">
      <c r="C212" s="49"/>
      <c r="D212" s="49"/>
    </row>
    <row r="213" spans="3:4" x14ac:dyDescent="0.2">
      <c r="C213" s="49"/>
      <c r="D213" s="49"/>
    </row>
    <row r="214" spans="3:4" x14ac:dyDescent="0.2">
      <c r="C214" s="49"/>
      <c r="D214" s="49"/>
    </row>
    <row r="215" spans="3:4" x14ac:dyDescent="0.2">
      <c r="C215" s="49"/>
      <c r="D215" s="49"/>
    </row>
    <row r="216" spans="3:4" x14ac:dyDescent="0.2">
      <c r="C216" s="49"/>
      <c r="D216" s="49"/>
    </row>
    <row r="217" spans="3:4" x14ac:dyDescent="0.2">
      <c r="C217" s="49"/>
      <c r="D217" s="49"/>
    </row>
    <row r="218" spans="3:4" x14ac:dyDescent="0.2">
      <c r="C218" s="49"/>
      <c r="D218" s="49"/>
    </row>
    <row r="219" spans="3:4" x14ac:dyDescent="0.2">
      <c r="C219" s="49"/>
      <c r="D219" s="49"/>
    </row>
    <row r="220" spans="3:4" x14ac:dyDescent="0.2">
      <c r="C220" s="49"/>
      <c r="D220" s="49"/>
    </row>
    <row r="221" spans="3:4" x14ac:dyDescent="0.2">
      <c r="C221" s="49"/>
      <c r="D221" s="49"/>
    </row>
    <row r="222" spans="3:4" x14ac:dyDescent="0.2">
      <c r="C222" s="49"/>
      <c r="D222" s="49"/>
    </row>
    <row r="223" spans="3:4" x14ac:dyDescent="0.2">
      <c r="C223" s="49"/>
      <c r="D223" s="49"/>
    </row>
    <row r="224" spans="3:4" x14ac:dyDescent="0.2">
      <c r="C224" s="49"/>
      <c r="D224" s="49"/>
    </row>
    <row r="225" spans="3:4" x14ac:dyDescent="0.2">
      <c r="C225" s="49"/>
      <c r="D225" s="49"/>
    </row>
    <row r="226" spans="3:4" x14ac:dyDescent="0.2">
      <c r="C226" s="49"/>
      <c r="D226" s="49"/>
    </row>
    <row r="227" spans="3:4" x14ac:dyDescent="0.2">
      <c r="C227" s="49"/>
      <c r="D227" s="49"/>
    </row>
    <row r="228" spans="3:4" x14ac:dyDescent="0.2">
      <c r="C228" s="49"/>
      <c r="D228" s="49"/>
    </row>
    <row r="229" spans="3:4" x14ac:dyDescent="0.2">
      <c r="C229" s="49"/>
      <c r="D229" s="49"/>
    </row>
    <row r="230" spans="3:4" x14ac:dyDescent="0.2">
      <c r="C230" s="49"/>
      <c r="D230" s="49"/>
    </row>
    <row r="231" spans="3:4" x14ac:dyDescent="0.2">
      <c r="C231" s="49"/>
      <c r="D231" s="49"/>
    </row>
    <row r="232" spans="3:4" x14ac:dyDescent="0.2">
      <c r="C232" s="49"/>
      <c r="D232" s="49"/>
    </row>
    <row r="233" spans="3:4" x14ac:dyDescent="0.2">
      <c r="C233" s="49"/>
      <c r="D233" s="49"/>
    </row>
    <row r="234" spans="3:4" x14ac:dyDescent="0.2">
      <c r="C234" s="49"/>
      <c r="D234" s="49"/>
    </row>
    <row r="235" spans="3:4" x14ac:dyDescent="0.2">
      <c r="C235" s="49"/>
      <c r="D235" s="49"/>
    </row>
    <row r="236" spans="3:4" x14ac:dyDescent="0.2">
      <c r="C236" s="49"/>
      <c r="D236" s="49"/>
    </row>
    <row r="237" spans="3:4" x14ac:dyDescent="0.2">
      <c r="C237" s="49"/>
      <c r="D237" s="49"/>
    </row>
    <row r="238" spans="3:4" x14ac:dyDescent="0.2">
      <c r="C238" s="49"/>
      <c r="D238" s="49"/>
    </row>
    <row r="239" spans="3:4" x14ac:dyDescent="0.2">
      <c r="C239" s="49"/>
      <c r="D239" s="49"/>
    </row>
    <row r="240" spans="3:4" x14ac:dyDescent="0.2">
      <c r="C240" s="49"/>
      <c r="D240" s="49"/>
    </row>
    <row r="241" spans="3:4" x14ac:dyDescent="0.2">
      <c r="C241" s="49"/>
      <c r="D241" s="49"/>
    </row>
    <row r="242" spans="3:4" x14ac:dyDescent="0.2">
      <c r="C242" s="49"/>
      <c r="D242" s="49"/>
    </row>
    <row r="243" spans="3:4" x14ac:dyDescent="0.2">
      <c r="C243" s="49"/>
      <c r="D243" s="49"/>
    </row>
    <row r="244" spans="3:4" x14ac:dyDescent="0.2">
      <c r="C244" s="49"/>
      <c r="D244" s="49"/>
    </row>
    <row r="245" spans="3:4" x14ac:dyDescent="0.2">
      <c r="C245" s="49"/>
      <c r="D245" s="49"/>
    </row>
    <row r="246" spans="3:4" x14ac:dyDescent="0.2">
      <c r="C246" s="49"/>
      <c r="D246" s="49"/>
    </row>
    <row r="247" spans="3:4" x14ac:dyDescent="0.2">
      <c r="C247" s="49"/>
      <c r="D247" s="49"/>
    </row>
    <row r="248" spans="3:4" x14ac:dyDescent="0.2">
      <c r="C248" s="49"/>
      <c r="D248" s="49"/>
    </row>
    <row r="249" spans="3:4" x14ac:dyDescent="0.2">
      <c r="C249" s="49"/>
      <c r="D249" s="49"/>
    </row>
    <row r="250" spans="3:4" x14ac:dyDescent="0.2">
      <c r="C250" s="49"/>
      <c r="D250" s="49"/>
    </row>
    <row r="251" spans="3:4" x14ac:dyDescent="0.2">
      <c r="C251" s="49"/>
      <c r="D251" s="49"/>
    </row>
    <row r="252" spans="3:4" x14ac:dyDescent="0.2">
      <c r="C252" s="49"/>
      <c r="D252" s="49"/>
    </row>
    <row r="253" spans="3:4" x14ac:dyDescent="0.2">
      <c r="C253" s="49"/>
      <c r="D253" s="49"/>
    </row>
    <row r="254" spans="3:4" x14ac:dyDescent="0.2">
      <c r="C254" s="49"/>
      <c r="D254" s="49"/>
    </row>
    <row r="255" spans="3:4" x14ac:dyDescent="0.2">
      <c r="C255" s="49"/>
      <c r="D255" s="49"/>
    </row>
    <row r="256" spans="3:4" x14ac:dyDescent="0.2">
      <c r="C256" s="49"/>
      <c r="D256" s="49"/>
    </row>
    <row r="257" spans="3:4" x14ac:dyDescent="0.2">
      <c r="C257" s="49"/>
      <c r="D257" s="49"/>
    </row>
    <row r="258" spans="3:4" x14ac:dyDescent="0.2">
      <c r="C258" s="49"/>
      <c r="D258" s="49"/>
    </row>
    <row r="259" spans="3:4" x14ac:dyDescent="0.2">
      <c r="C259" s="49"/>
      <c r="D259" s="49"/>
    </row>
    <row r="260" spans="3:4" x14ac:dyDescent="0.2">
      <c r="C260" s="49"/>
      <c r="D260" s="49"/>
    </row>
    <row r="261" spans="3:4" x14ac:dyDescent="0.2">
      <c r="C261" s="49"/>
      <c r="D261" s="49"/>
    </row>
    <row r="262" spans="3:4" x14ac:dyDescent="0.2">
      <c r="C262" s="49"/>
      <c r="D262" s="49"/>
    </row>
    <row r="263" spans="3:4" x14ac:dyDescent="0.2">
      <c r="C263" s="49"/>
      <c r="D263" s="49"/>
    </row>
    <row r="264" spans="3:4" x14ac:dyDescent="0.2">
      <c r="C264" s="49"/>
      <c r="D264" s="49"/>
    </row>
    <row r="265" spans="3:4" x14ac:dyDescent="0.2">
      <c r="C265" s="49"/>
      <c r="D265" s="49"/>
    </row>
    <row r="266" spans="3:4" x14ac:dyDescent="0.2">
      <c r="C266" s="49"/>
      <c r="D266" s="49"/>
    </row>
    <row r="267" spans="3:4" x14ac:dyDescent="0.2">
      <c r="C267" s="49"/>
      <c r="D267" s="49"/>
    </row>
    <row r="268" spans="3:4" x14ac:dyDescent="0.2">
      <c r="C268" s="49"/>
      <c r="D268" s="49"/>
    </row>
    <row r="269" spans="3:4" x14ac:dyDescent="0.2">
      <c r="C269" s="49"/>
      <c r="D269" s="49"/>
    </row>
    <row r="270" spans="3:4" x14ac:dyDescent="0.2">
      <c r="C270" s="49"/>
      <c r="D270" s="49"/>
    </row>
    <row r="271" spans="3:4" x14ac:dyDescent="0.2">
      <c r="C271" s="49"/>
      <c r="D271" s="49"/>
    </row>
    <row r="272" spans="3:4" x14ac:dyDescent="0.2">
      <c r="C272" s="49"/>
      <c r="D272" s="49"/>
    </row>
    <row r="273" spans="3:4" x14ac:dyDescent="0.2">
      <c r="C273" s="49"/>
      <c r="D273" s="49"/>
    </row>
    <row r="274" spans="3:4" x14ac:dyDescent="0.2">
      <c r="C274" s="49"/>
      <c r="D274" s="49"/>
    </row>
    <row r="275" spans="3:4" x14ac:dyDescent="0.2">
      <c r="C275" s="49"/>
      <c r="D275" s="49"/>
    </row>
    <row r="276" spans="3:4" x14ac:dyDescent="0.2">
      <c r="C276" s="49"/>
      <c r="D276" s="49"/>
    </row>
    <row r="277" spans="3:4" x14ac:dyDescent="0.2">
      <c r="C277" s="49"/>
      <c r="D277" s="49"/>
    </row>
    <row r="278" spans="3:4" x14ac:dyDescent="0.2">
      <c r="C278" s="49"/>
      <c r="D278" s="49"/>
    </row>
    <row r="279" spans="3:4" x14ac:dyDescent="0.2">
      <c r="C279" s="49"/>
      <c r="D279" s="49"/>
    </row>
    <row r="280" spans="3:4" x14ac:dyDescent="0.2">
      <c r="C280" s="49"/>
      <c r="D280" s="49"/>
    </row>
    <row r="281" spans="3:4" x14ac:dyDescent="0.2">
      <c r="C281" s="49"/>
      <c r="D281" s="49"/>
    </row>
    <row r="282" spans="3:4" x14ac:dyDescent="0.2">
      <c r="C282" s="49"/>
      <c r="D282" s="49"/>
    </row>
    <row r="283" spans="3:4" x14ac:dyDescent="0.2">
      <c r="C283" s="49"/>
      <c r="D283" s="49"/>
    </row>
    <row r="284" spans="3:4" x14ac:dyDescent="0.2">
      <c r="C284" s="49"/>
      <c r="D284" s="49"/>
    </row>
    <row r="285" spans="3:4" x14ac:dyDescent="0.2">
      <c r="C285" s="49"/>
      <c r="D285" s="49"/>
    </row>
    <row r="286" spans="3:4" x14ac:dyDescent="0.2">
      <c r="C286" s="49"/>
      <c r="D286" s="49"/>
    </row>
    <row r="287" spans="3:4" x14ac:dyDescent="0.2">
      <c r="C287" s="49"/>
      <c r="D287" s="49"/>
    </row>
    <row r="288" spans="3:4" x14ac:dyDescent="0.2">
      <c r="C288" s="49"/>
      <c r="D288" s="49"/>
    </row>
    <row r="289" spans="3:4" x14ac:dyDescent="0.2">
      <c r="C289" s="49"/>
      <c r="D289" s="49"/>
    </row>
    <row r="290" spans="3:4" x14ac:dyDescent="0.2">
      <c r="C290" s="49"/>
      <c r="D290" s="49"/>
    </row>
    <row r="291" spans="3:4" x14ac:dyDescent="0.2">
      <c r="C291" s="49"/>
      <c r="D291" s="49"/>
    </row>
    <row r="292" spans="3:4" x14ac:dyDescent="0.2">
      <c r="C292" s="49"/>
      <c r="D292" s="49"/>
    </row>
    <row r="293" spans="3:4" x14ac:dyDescent="0.2">
      <c r="C293" s="49"/>
      <c r="D293" s="49"/>
    </row>
    <row r="294" spans="3:4" x14ac:dyDescent="0.2">
      <c r="C294" s="49"/>
      <c r="D294" s="49"/>
    </row>
    <row r="295" spans="3:4" x14ac:dyDescent="0.2">
      <c r="C295" s="49"/>
      <c r="D295" s="49"/>
    </row>
    <row r="296" spans="3:4" x14ac:dyDescent="0.2">
      <c r="C296" s="49"/>
      <c r="D296" s="49"/>
    </row>
    <row r="297" spans="3:4" x14ac:dyDescent="0.2">
      <c r="C297" s="49"/>
      <c r="D297" s="49"/>
    </row>
    <row r="298" spans="3:4" x14ac:dyDescent="0.2">
      <c r="C298" s="49"/>
      <c r="D298" s="49"/>
    </row>
    <row r="299" spans="3:4" x14ac:dyDescent="0.2">
      <c r="C299" s="49"/>
      <c r="D299" s="49"/>
    </row>
    <row r="300" spans="3:4" x14ac:dyDescent="0.2">
      <c r="C300" s="49"/>
      <c r="D300" s="49"/>
    </row>
    <row r="301" spans="3:4" x14ac:dyDescent="0.2">
      <c r="C301" s="49"/>
      <c r="D301" s="49"/>
    </row>
    <row r="302" spans="3:4" x14ac:dyDescent="0.2">
      <c r="C302" s="49"/>
      <c r="D302" s="49"/>
    </row>
    <row r="303" spans="3:4" x14ac:dyDescent="0.2">
      <c r="C303" s="49"/>
      <c r="D303" s="49"/>
    </row>
    <row r="304" spans="3:4" x14ac:dyDescent="0.2">
      <c r="C304" s="49"/>
      <c r="D304" s="49"/>
    </row>
    <row r="305" spans="3:4" x14ac:dyDescent="0.2">
      <c r="C305" s="49"/>
      <c r="D305" s="49"/>
    </row>
    <row r="306" spans="3:4" x14ac:dyDescent="0.2">
      <c r="C306" s="49"/>
      <c r="D306" s="49"/>
    </row>
    <row r="307" spans="3:4" x14ac:dyDescent="0.2">
      <c r="C307" s="49"/>
      <c r="D307" s="49"/>
    </row>
    <row r="308" spans="3:4" x14ac:dyDescent="0.2">
      <c r="C308" s="49"/>
      <c r="D308" s="49"/>
    </row>
    <row r="309" spans="3:4" x14ac:dyDescent="0.2">
      <c r="C309" s="49"/>
      <c r="D309" s="49"/>
    </row>
    <row r="310" spans="3:4" x14ac:dyDescent="0.2">
      <c r="C310" s="49"/>
      <c r="D310" s="49"/>
    </row>
    <row r="311" spans="3:4" x14ac:dyDescent="0.2">
      <c r="C311" s="49"/>
      <c r="D311" s="49"/>
    </row>
    <row r="312" spans="3:4" x14ac:dyDescent="0.2">
      <c r="C312" s="49"/>
      <c r="D312" s="49"/>
    </row>
    <row r="313" spans="3:4" x14ac:dyDescent="0.2">
      <c r="C313" s="49"/>
      <c r="D313" s="49"/>
    </row>
    <row r="314" spans="3:4" x14ac:dyDescent="0.2">
      <c r="C314" s="49"/>
      <c r="D314" s="49"/>
    </row>
    <row r="315" spans="3:4" x14ac:dyDescent="0.2">
      <c r="C315" s="49"/>
      <c r="D315" s="49"/>
    </row>
    <row r="316" spans="3:4" x14ac:dyDescent="0.2">
      <c r="C316" s="49"/>
      <c r="D316" s="49"/>
    </row>
    <row r="317" spans="3:4" x14ac:dyDescent="0.2">
      <c r="C317" s="49"/>
      <c r="D317" s="49"/>
    </row>
    <row r="318" spans="3:4" x14ac:dyDescent="0.2">
      <c r="C318" s="49"/>
      <c r="D318" s="49"/>
    </row>
    <row r="319" spans="3:4" x14ac:dyDescent="0.2">
      <c r="C319" s="49"/>
      <c r="D319" s="49"/>
    </row>
    <row r="320" spans="3:4" x14ac:dyDescent="0.2">
      <c r="C320" s="49"/>
      <c r="D320" s="49"/>
    </row>
    <row r="321" spans="3:4" x14ac:dyDescent="0.2">
      <c r="C321" s="49"/>
      <c r="D321" s="49"/>
    </row>
    <row r="322" spans="3:4" x14ac:dyDescent="0.2">
      <c r="C322" s="49"/>
      <c r="D322" s="49"/>
    </row>
    <row r="323" spans="3:4" x14ac:dyDescent="0.2">
      <c r="C323" s="49"/>
      <c r="D323" s="49"/>
    </row>
    <row r="324" spans="3:4" x14ac:dyDescent="0.2">
      <c r="C324" s="49"/>
      <c r="D324" s="49"/>
    </row>
    <row r="325" spans="3:4" x14ac:dyDescent="0.2">
      <c r="C325" s="49"/>
      <c r="D325" s="49"/>
    </row>
    <row r="326" spans="3:4" x14ac:dyDescent="0.2">
      <c r="C326" s="49"/>
      <c r="D326" s="49"/>
    </row>
    <row r="327" spans="3:4" x14ac:dyDescent="0.2">
      <c r="C327" s="49"/>
      <c r="D327" s="49"/>
    </row>
    <row r="328" spans="3:4" x14ac:dyDescent="0.2">
      <c r="C328" s="49"/>
      <c r="D328" s="49"/>
    </row>
    <row r="329" spans="3:4" x14ac:dyDescent="0.2">
      <c r="C329" s="49"/>
      <c r="D329" s="49"/>
    </row>
    <row r="330" spans="3:4" x14ac:dyDescent="0.2">
      <c r="C330" s="49"/>
      <c r="D330" s="49"/>
    </row>
    <row r="331" spans="3:4" x14ac:dyDescent="0.2">
      <c r="C331" s="49"/>
      <c r="D331" s="49"/>
    </row>
    <row r="332" spans="3:4" x14ac:dyDescent="0.2">
      <c r="C332" s="49"/>
      <c r="D332" s="49"/>
    </row>
    <row r="333" spans="3:4" x14ac:dyDescent="0.2">
      <c r="C333" s="49"/>
      <c r="D333" s="49"/>
    </row>
    <row r="334" spans="3:4" x14ac:dyDescent="0.2">
      <c r="C334" s="49"/>
      <c r="D334" s="49"/>
    </row>
    <row r="335" spans="3:4" x14ac:dyDescent="0.2">
      <c r="C335" s="49"/>
      <c r="D335" s="49"/>
    </row>
    <row r="336" spans="3:4" x14ac:dyDescent="0.2">
      <c r="C336" s="49"/>
      <c r="D336" s="49"/>
    </row>
    <row r="337" spans="3:4" x14ac:dyDescent="0.2">
      <c r="C337" s="49"/>
      <c r="D337" s="49"/>
    </row>
    <row r="338" spans="3:4" x14ac:dyDescent="0.2">
      <c r="C338" s="49"/>
      <c r="D338" s="49"/>
    </row>
    <row r="339" spans="3:4" x14ac:dyDescent="0.2">
      <c r="C339" s="49"/>
      <c r="D339" s="49"/>
    </row>
    <row r="340" spans="3:4" x14ac:dyDescent="0.2">
      <c r="C340" s="49"/>
      <c r="D340" s="49"/>
    </row>
    <row r="341" spans="3:4" x14ac:dyDescent="0.2">
      <c r="C341" s="49"/>
      <c r="D341" s="49"/>
    </row>
    <row r="342" spans="3:4" x14ac:dyDescent="0.2">
      <c r="C342" s="49"/>
      <c r="D342" s="49"/>
    </row>
    <row r="343" spans="3:4" x14ac:dyDescent="0.2">
      <c r="C343" s="49"/>
      <c r="D343" s="49"/>
    </row>
    <row r="344" spans="3:4" x14ac:dyDescent="0.2">
      <c r="C344" s="49"/>
      <c r="D344" s="49"/>
    </row>
    <row r="345" spans="3:4" x14ac:dyDescent="0.2">
      <c r="C345" s="49"/>
      <c r="D345" s="49"/>
    </row>
    <row r="346" spans="3:4" x14ac:dyDescent="0.2">
      <c r="C346" s="49"/>
      <c r="D346" s="49"/>
    </row>
    <row r="347" spans="3:4" x14ac:dyDescent="0.2">
      <c r="C347" s="49"/>
      <c r="D347" s="49"/>
    </row>
    <row r="348" spans="3:4" x14ac:dyDescent="0.2">
      <c r="C348" s="49"/>
      <c r="D348" s="49"/>
    </row>
    <row r="349" spans="3:4" x14ac:dyDescent="0.2">
      <c r="C349" s="49"/>
      <c r="D349" s="49"/>
    </row>
    <row r="350" spans="3:4" x14ac:dyDescent="0.2">
      <c r="C350" s="49"/>
      <c r="D350" s="49"/>
    </row>
    <row r="351" spans="3:4" x14ac:dyDescent="0.2">
      <c r="C351" s="49"/>
      <c r="D351" s="49"/>
    </row>
    <row r="352" spans="3:4" x14ac:dyDescent="0.2">
      <c r="C352" s="49"/>
      <c r="D352" s="49"/>
    </row>
    <row r="353" spans="3:4" x14ac:dyDescent="0.2">
      <c r="C353" s="49"/>
      <c r="D353" s="49"/>
    </row>
    <row r="354" spans="3:4" x14ac:dyDescent="0.2">
      <c r="C354" s="49"/>
      <c r="D354" s="49"/>
    </row>
    <row r="355" spans="3:4" x14ac:dyDescent="0.2">
      <c r="C355" s="49"/>
      <c r="D355" s="49"/>
    </row>
    <row r="356" spans="3:4" x14ac:dyDescent="0.2">
      <c r="C356" s="49"/>
      <c r="D356" s="49"/>
    </row>
    <row r="357" spans="3:4" x14ac:dyDescent="0.2">
      <c r="C357" s="49"/>
      <c r="D357" s="49"/>
    </row>
    <row r="358" spans="3:4" x14ac:dyDescent="0.2">
      <c r="C358" s="49"/>
      <c r="D358" s="49"/>
    </row>
    <row r="359" spans="3:4" x14ac:dyDescent="0.2">
      <c r="C359" s="49"/>
      <c r="D359" s="49"/>
    </row>
    <row r="360" spans="3:4" x14ac:dyDescent="0.2">
      <c r="C360" s="49"/>
      <c r="D360" s="49"/>
    </row>
    <row r="361" spans="3:4" x14ac:dyDescent="0.2">
      <c r="C361" s="49"/>
      <c r="D361" s="49"/>
    </row>
    <row r="362" spans="3:4" x14ac:dyDescent="0.2">
      <c r="C362" s="49"/>
      <c r="D362" s="49"/>
    </row>
    <row r="363" spans="3:4" x14ac:dyDescent="0.2">
      <c r="C363" s="49"/>
      <c r="D363" s="49"/>
    </row>
    <row r="364" spans="3:4" x14ac:dyDescent="0.2">
      <c r="C364" s="49"/>
      <c r="D364" s="49"/>
    </row>
    <row r="365" spans="3:4" x14ac:dyDescent="0.2">
      <c r="C365" s="49"/>
      <c r="D365" s="49"/>
    </row>
    <row r="366" spans="3:4" x14ac:dyDescent="0.2">
      <c r="C366" s="49"/>
      <c r="D366" s="49"/>
    </row>
    <row r="367" spans="3:4" x14ac:dyDescent="0.2">
      <c r="C367" s="49"/>
      <c r="D367" s="49"/>
    </row>
    <row r="368" spans="3:4" x14ac:dyDescent="0.2">
      <c r="C368" s="49"/>
      <c r="D368" s="49"/>
    </row>
    <row r="369" spans="3:4" x14ac:dyDescent="0.2">
      <c r="C369" s="49"/>
      <c r="D369" s="49"/>
    </row>
    <row r="370" spans="3:4" x14ac:dyDescent="0.2">
      <c r="C370" s="49"/>
      <c r="D370" s="49"/>
    </row>
    <row r="371" spans="3:4" x14ac:dyDescent="0.2">
      <c r="C371" s="49"/>
      <c r="D371" s="49"/>
    </row>
    <row r="372" spans="3:4" x14ac:dyDescent="0.2">
      <c r="C372" s="49"/>
      <c r="D372" s="49"/>
    </row>
    <row r="373" spans="3:4" x14ac:dyDescent="0.2">
      <c r="C373" s="49"/>
      <c r="D373" s="49"/>
    </row>
    <row r="374" spans="3:4" x14ac:dyDescent="0.2">
      <c r="C374" s="49"/>
      <c r="D374" s="49"/>
    </row>
    <row r="375" spans="3:4" x14ac:dyDescent="0.2">
      <c r="C375" s="49"/>
      <c r="D375" s="49"/>
    </row>
    <row r="376" spans="3:4" x14ac:dyDescent="0.2">
      <c r="C376" s="49"/>
      <c r="D376" s="49"/>
    </row>
    <row r="377" spans="3:4" x14ac:dyDescent="0.2">
      <c r="C377" s="49"/>
      <c r="D377" s="49"/>
    </row>
    <row r="378" spans="3:4" x14ac:dyDescent="0.2">
      <c r="C378" s="49"/>
      <c r="D378" s="49"/>
    </row>
    <row r="379" spans="3:4" x14ac:dyDescent="0.2">
      <c r="C379" s="49"/>
      <c r="D379" s="49"/>
    </row>
    <row r="380" spans="3:4" x14ac:dyDescent="0.2">
      <c r="C380" s="49"/>
      <c r="D380" s="49"/>
    </row>
    <row r="381" spans="3:4" x14ac:dyDescent="0.2">
      <c r="C381" s="49"/>
      <c r="D381" s="49"/>
    </row>
    <row r="382" spans="3:4" x14ac:dyDescent="0.2">
      <c r="C382" s="49"/>
      <c r="D382" s="49"/>
    </row>
    <row r="383" spans="3:4" x14ac:dyDescent="0.2">
      <c r="C383" s="49"/>
      <c r="D383" s="49"/>
    </row>
    <row r="384" spans="3:4" x14ac:dyDescent="0.2">
      <c r="C384" s="49"/>
      <c r="D384" s="49"/>
    </row>
    <row r="385" spans="3:4" x14ac:dyDescent="0.2">
      <c r="C385" s="49"/>
      <c r="D385" s="49"/>
    </row>
    <row r="386" spans="3:4" x14ac:dyDescent="0.2">
      <c r="C386" s="49"/>
      <c r="D386" s="49"/>
    </row>
    <row r="387" spans="3:4" x14ac:dyDescent="0.2">
      <c r="C387" s="49"/>
      <c r="D387" s="49"/>
    </row>
    <row r="388" spans="3:4" x14ac:dyDescent="0.2">
      <c r="C388" s="49"/>
      <c r="D388" s="49"/>
    </row>
    <row r="389" spans="3:4" x14ac:dyDescent="0.2">
      <c r="C389" s="49"/>
      <c r="D389" s="49"/>
    </row>
    <row r="390" spans="3:4" x14ac:dyDescent="0.2">
      <c r="C390" s="49"/>
      <c r="D390" s="49"/>
    </row>
    <row r="391" spans="3:4" x14ac:dyDescent="0.2">
      <c r="C391" s="49"/>
      <c r="D391" s="49"/>
    </row>
    <row r="392" spans="3:4" x14ac:dyDescent="0.2">
      <c r="C392" s="49"/>
      <c r="D392" s="49"/>
    </row>
    <row r="393" spans="3:4" x14ac:dyDescent="0.2">
      <c r="C393" s="49"/>
      <c r="D393" s="49"/>
    </row>
    <row r="394" spans="3:4" x14ac:dyDescent="0.2">
      <c r="C394" s="49"/>
      <c r="D394" s="49"/>
    </row>
    <row r="395" spans="3:4" x14ac:dyDescent="0.2">
      <c r="C395" s="49"/>
      <c r="D395" s="49"/>
    </row>
    <row r="396" spans="3:4" x14ac:dyDescent="0.2">
      <c r="C396" s="49"/>
      <c r="D396" s="49"/>
    </row>
    <row r="397" spans="3:4" x14ac:dyDescent="0.2">
      <c r="C397" s="49"/>
      <c r="D397" s="49"/>
    </row>
    <row r="398" spans="3:4" x14ac:dyDescent="0.2">
      <c r="C398" s="49"/>
      <c r="D398" s="49"/>
    </row>
    <row r="399" spans="3:4" x14ac:dyDescent="0.2">
      <c r="C399" s="49"/>
      <c r="D399" s="49"/>
    </row>
    <row r="400" spans="3:4" x14ac:dyDescent="0.2">
      <c r="C400" s="49"/>
      <c r="D400" s="49"/>
    </row>
    <row r="401" spans="3:4" x14ac:dyDescent="0.2">
      <c r="C401" s="49"/>
      <c r="D401" s="49"/>
    </row>
    <row r="402" spans="3:4" x14ac:dyDescent="0.2">
      <c r="C402" s="49"/>
      <c r="D402" s="49"/>
    </row>
    <row r="403" spans="3:4" x14ac:dyDescent="0.2">
      <c r="C403" s="49"/>
      <c r="D403" s="49"/>
    </row>
    <row r="404" spans="3:4" x14ac:dyDescent="0.2">
      <c r="C404" s="49"/>
      <c r="D404" s="49"/>
    </row>
    <row r="405" spans="3:4" x14ac:dyDescent="0.2">
      <c r="C405" s="49"/>
      <c r="D405" s="49"/>
    </row>
    <row r="406" spans="3:4" x14ac:dyDescent="0.2">
      <c r="C406" s="49"/>
      <c r="D406" s="49"/>
    </row>
    <row r="407" spans="3:4" x14ac:dyDescent="0.2">
      <c r="C407" s="49"/>
      <c r="D407" s="49"/>
    </row>
    <row r="408" spans="3:4" x14ac:dyDescent="0.2">
      <c r="C408" s="49"/>
      <c r="D408" s="49"/>
    </row>
    <row r="409" spans="3:4" x14ac:dyDescent="0.2">
      <c r="C409" s="49"/>
      <c r="D409" s="49"/>
    </row>
    <row r="410" spans="3:4" x14ac:dyDescent="0.2">
      <c r="C410" s="49"/>
      <c r="D410" s="49"/>
    </row>
    <row r="411" spans="3:4" x14ac:dyDescent="0.2">
      <c r="C411" s="49"/>
      <c r="D411" s="49"/>
    </row>
    <row r="412" spans="3:4" x14ac:dyDescent="0.2">
      <c r="C412" s="49"/>
      <c r="D412" s="49"/>
    </row>
    <row r="413" spans="3:4" x14ac:dyDescent="0.2">
      <c r="C413" s="49"/>
      <c r="D413" s="49"/>
    </row>
    <row r="414" spans="3:4" x14ac:dyDescent="0.2">
      <c r="C414" s="49"/>
      <c r="D414" s="49"/>
    </row>
    <row r="415" spans="3:4" x14ac:dyDescent="0.2">
      <c r="C415" s="49"/>
      <c r="D415" s="49"/>
    </row>
    <row r="416" spans="3:4" x14ac:dyDescent="0.2">
      <c r="C416" s="49"/>
      <c r="D416" s="49"/>
    </row>
    <row r="417" spans="3:4" x14ac:dyDescent="0.2">
      <c r="C417" s="49"/>
      <c r="D417" s="49"/>
    </row>
    <row r="418" spans="3:4" x14ac:dyDescent="0.2">
      <c r="C418" s="49"/>
      <c r="D418" s="49"/>
    </row>
    <row r="419" spans="3:4" x14ac:dyDescent="0.2">
      <c r="C419" s="49"/>
      <c r="D419" s="49"/>
    </row>
    <row r="420" spans="3:4" x14ac:dyDescent="0.2">
      <c r="C420" s="49"/>
      <c r="D420" s="49"/>
    </row>
    <row r="421" spans="3:4" x14ac:dyDescent="0.2">
      <c r="C421" s="49"/>
      <c r="D421" s="49"/>
    </row>
    <row r="422" spans="3:4" x14ac:dyDescent="0.2">
      <c r="C422" s="49"/>
      <c r="D422" s="49"/>
    </row>
    <row r="423" spans="3:4" x14ac:dyDescent="0.2">
      <c r="C423" s="49"/>
      <c r="D423" s="49"/>
    </row>
    <row r="424" spans="3:4" x14ac:dyDescent="0.2">
      <c r="C424" s="49"/>
      <c r="D424" s="49"/>
    </row>
    <row r="425" spans="3:4" x14ac:dyDescent="0.2">
      <c r="C425" s="49"/>
      <c r="D425" s="49"/>
    </row>
    <row r="426" spans="3:4" x14ac:dyDescent="0.2">
      <c r="C426" s="49"/>
      <c r="D426" s="49"/>
    </row>
    <row r="427" spans="3:4" x14ac:dyDescent="0.2">
      <c r="C427" s="49"/>
      <c r="D427" s="49"/>
    </row>
    <row r="428" spans="3:4" x14ac:dyDescent="0.2">
      <c r="C428" s="49"/>
      <c r="D428" s="49"/>
    </row>
    <row r="429" spans="3:4" x14ac:dyDescent="0.2">
      <c r="C429" s="49"/>
      <c r="D429" s="49"/>
    </row>
    <row r="430" spans="3:4" x14ac:dyDescent="0.2">
      <c r="C430" s="49"/>
      <c r="D430" s="49"/>
    </row>
    <row r="431" spans="3:4" x14ac:dyDescent="0.2">
      <c r="C431" s="49"/>
      <c r="D431" s="49"/>
    </row>
    <row r="432" spans="3:4" x14ac:dyDescent="0.2">
      <c r="C432" s="49"/>
      <c r="D432" s="49"/>
    </row>
    <row r="433" spans="3:4" x14ac:dyDescent="0.2">
      <c r="C433" s="49"/>
      <c r="D433" s="49"/>
    </row>
    <row r="434" spans="3:4" x14ac:dyDescent="0.2">
      <c r="C434" s="49"/>
      <c r="D434" s="49"/>
    </row>
    <row r="435" spans="3:4" x14ac:dyDescent="0.2">
      <c r="C435" s="49"/>
      <c r="D435" s="49"/>
    </row>
    <row r="436" spans="3:4" x14ac:dyDescent="0.2">
      <c r="C436" s="49"/>
      <c r="D436" s="49"/>
    </row>
    <row r="437" spans="3:4" x14ac:dyDescent="0.2">
      <c r="C437" s="49"/>
      <c r="D437" s="49"/>
    </row>
    <row r="438" spans="3:4" x14ac:dyDescent="0.2">
      <c r="C438" s="49"/>
      <c r="D438" s="49"/>
    </row>
    <row r="439" spans="3:4" x14ac:dyDescent="0.2">
      <c r="C439" s="49"/>
      <c r="D439" s="49"/>
    </row>
    <row r="440" spans="3:4" x14ac:dyDescent="0.2">
      <c r="C440" s="49"/>
      <c r="D440" s="49"/>
    </row>
    <row r="441" spans="3:4" x14ac:dyDescent="0.2">
      <c r="C441" s="49"/>
      <c r="D441" s="49"/>
    </row>
    <row r="442" spans="3:4" x14ac:dyDescent="0.2">
      <c r="C442" s="49"/>
      <c r="D442" s="49"/>
    </row>
    <row r="443" spans="3:4" x14ac:dyDescent="0.2">
      <c r="C443" s="49"/>
      <c r="D443" s="49"/>
    </row>
    <row r="444" spans="3:4" x14ac:dyDescent="0.2">
      <c r="C444" s="49"/>
      <c r="D444" s="49"/>
    </row>
    <row r="445" spans="3:4" x14ac:dyDescent="0.2">
      <c r="C445" s="49"/>
      <c r="D445" s="49"/>
    </row>
    <row r="446" spans="3:4" x14ac:dyDescent="0.2">
      <c r="C446" s="49"/>
      <c r="D446" s="49"/>
    </row>
    <row r="447" spans="3:4" x14ac:dyDescent="0.2">
      <c r="C447" s="49"/>
      <c r="D447" s="49"/>
    </row>
    <row r="448" spans="3:4" x14ac:dyDescent="0.2">
      <c r="C448" s="49"/>
      <c r="D448" s="49"/>
    </row>
    <row r="449" spans="3:4" x14ac:dyDescent="0.2">
      <c r="C449" s="49"/>
      <c r="D449" s="49"/>
    </row>
    <row r="450" spans="3:4" x14ac:dyDescent="0.2">
      <c r="C450" s="49"/>
      <c r="D450" s="49"/>
    </row>
    <row r="451" spans="3:4" x14ac:dyDescent="0.2">
      <c r="C451" s="49"/>
      <c r="D451" s="49"/>
    </row>
    <row r="452" spans="3:4" x14ac:dyDescent="0.2">
      <c r="C452" s="49"/>
      <c r="D452" s="49"/>
    </row>
    <row r="453" spans="3:4" x14ac:dyDescent="0.2">
      <c r="C453" s="49"/>
      <c r="D453" s="49"/>
    </row>
    <row r="454" spans="3:4" x14ac:dyDescent="0.2">
      <c r="C454" s="49"/>
      <c r="D454" s="49"/>
    </row>
    <row r="455" spans="3:4" x14ac:dyDescent="0.2">
      <c r="C455" s="49"/>
      <c r="D455" s="49"/>
    </row>
    <row r="456" spans="3:4" x14ac:dyDescent="0.2">
      <c r="C456" s="49"/>
      <c r="D456" s="49"/>
    </row>
    <row r="457" spans="3:4" x14ac:dyDescent="0.2">
      <c r="C457" s="49"/>
      <c r="D457" s="49"/>
    </row>
    <row r="458" spans="3:4" x14ac:dyDescent="0.2">
      <c r="C458" s="49"/>
      <c r="D458" s="49"/>
    </row>
    <row r="459" spans="3:4" x14ac:dyDescent="0.2">
      <c r="C459" s="49"/>
      <c r="D459" s="49"/>
    </row>
    <row r="460" spans="3:4" x14ac:dyDescent="0.2">
      <c r="C460" s="49"/>
      <c r="D460" s="49"/>
    </row>
    <row r="461" spans="3:4" x14ac:dyDescent="0.2">
      <c r="C461" s="49"/>
      <c r="D461" s="49"/>
    </row>
    <row r="462" spans="3:4" x14ac:dyDescent="0.2">
      <c r="C462" s="49"/>
      <c r="D462" s="49"/>
    </row>
    <row r="463" spans="3:4" x14ac:dyDescent="0.2">
      <c r="C463" s="49"/>
      <c r="D463" s="49"/>
    </row>
    <row r="464" spans="3:4" x14ac:dyDescent="0.2">
      <c r="C464" s="49"/>
      <c r="D464" s="49"/>
    </row>
    <row r="465" spans="3:4" x14ac:dyDescent="0.2">
      <c r="C465" s="49"/>
      <c r="D465" s="49"/>
    </row>
    <row r="466" spans="3:4" x14ac:dyDescent="0.2">
      <c r="C466" s="49"/>
      <c r="D466" s="49"/>
    </row>
    <row r="467" spans="3:4" x14ac:dyDescent="0.2">
      <c r="C467" s="49"/>
      <c r="D467" s="49"/>
    </row>
    <row r="468" spans="3:4" x14ac:dyDescent="0.2">
      <c r="C468" s="49"/>
      <c r="D468" s="49"/>
    </row>
    <row r="469" spans="3:4" x14ac:dyDescent="0.2">
      <c r="C469" s="49"/>
      <c r="D469" s="49"/>
    </row>
    <row r="470" spans="3:4" x14ac:dyDescent="0.2">
      <c r="C470" s="49"/>
      <c r="D470" s="49"/>
    </row>
    <row r="471" spans="3:4" x14ac:dyDescent="0.2">
      <c r="C471" s="49"/>
      <c r="D471" s="49"/>
    </row>
    <row r="472" spans="3:4" x14ac:dyDescent="0.2">
      <c r="C472" s="49"/>
      <c r="D472" s="49"/>
    </row>
    <row r="473" spans="3:4" x14ac:dyDescent="0.2">
      <c r="C473" s="49"/>
      <c r="D473" s="49"/>
    </row>
    <row r="474" spans="3:4" x14ac:dyDescent="0.2">
      <c r="C474" s="49"/>
      <c r="D474" s="49"/>
    </row>
    <row r="475" spans="3:4" x14ac:dyDescent="0.2">
      <c r="C475" s="49"/>
      <c r="D475" s="49"/>
    </row>
    <row r="476" spans="3:4" x14ac:dyDescent="0.2">
      <c r="C476" s="49"/>
      <c r="D476" s="49"/>
    </row>
    <row r="477" spans="3:4" x14ac:dyDescent="0.2">
      <c r="C477" s="49"/>
      <c r="D477" s="49"/>
    </row>
    <row r="478" spans="3:4" x14ac:dyDescent="0.2">
      <c r="C478" s="49"/>
      <c r="D478" s="49"/>
    </row>
    <row r="479" spans="3:4" x14ac:dyDescent="0.2">
      <c r="C479" s="49"/>
      <c r="D479" s="49"/>
    </row>
    <row r="480" spans="3:4" x14ac:dyDescent="0.2">
      <c r="C480" s="49"/>
      <c r="D480" s="49"/>
    </row>
    <row r="481" spans="3:4" x14ac:dyDescent="0.2">
      <c r="C481" s="49"/>
      <c r="D481" s="49"/>
    </row>
    <row r="482" spans="3:4" x14ac:dyDescent="0.2">
      <c r="C482" s="49"/>
      <c r="D482" s="49"/>
    </row>
    <row r="483" spans="3:4" x14ac:dyDescent="0.2">
      <c r="C483" s="49"/>
      <c r="D483" s="49"/>
    </row>
    <row r="484" spans="3:4" x14ac:dyDescent="0.2">
      <c r="C484" s="49"/>
      <c r="D484" s="49"/>
    </row>
    <row r="485" spans="3:4" x14ac:dyDescent="0.2">
      <c r="C485" s="49"/>
      <c r="D485" s="49"/>
    </row>
    <row r="486" spans="3:4" x14ac:dyDescent="0.2">
      <c r="C486" s="49"/>
      <c r="D486" s="49"/>
    </row>
    <row r="487" spans="3:4" x14ac:dyDescent="0.2">
      <c r="C487" s="49"/>
      <c r="D487" s="49"/>
    </row>
    <row r="488" spans="3:4" x14ac:dyDescent="0.2">
      <c r="C488" s="49"/>
      <c r="D488" s="49"/>
    </row>
    <row r="489" spans="3:4" x14ac:dyDescent="0.2">
      <c r="C489" s="49"/>
      <c r="D489" s="49"/>
    </row>
    <row r="490" spans="3:4" x14ac:dyDescent="0.2">
      <c r="C490" s="49"/>
      <c r="D490" s="49"/>
    </row>
    <row r="491" spans="3:4" x14ac:dyDescent="0.2">
      <c r="C491" s="49"/>
      <c r="D491" s="49"/>
    </row>
    <row r="492" spans="3:4" x14ac:dyDescent="0.2">
      <c r="C492" s="49"/>
      <c r="D492" s="49"/>
    </row>
    <row r="493" spans="3:4" x14ac:dyDescent="0.2">
      <c r="C493" s="49"/>
      <c r="D493" s="49"/>
    </row>
    <row r="494" spans="3:4" x14ac:dyDescent="0.2">
      <c r="C494" s="49"/>
      <c r="D494" s="49"/>
    </row>
    <row r="495" spans="3:4" x14ac:dyDescent="0.2">
      <c r="C495" s="49"/>
      <c r="D495" s="49"/>
    </row>
    <row r="496" spans="3:4" x14ac:dyDescent="0.2">
      <c r="C496" s="49"/>
      <c r="D496" s="49"/>
    </row>
    <row r="497" spans="3:4" x14ac:dyDescent="0.2">
      <c r="C497" s="49"/>
      <c r="D497" s="49"/>
    </row>
    <row r="498" spans="3:4" x14ac:dyDescent="0.2">
      <c r="C498" s="49"/>
      <c r="D498" s="49"/>
    </row>
    <row r="499" spans="3:4" x14ac:dyDescent="0.2">
      <c r="C499" s="49"/>
      <c r="D499" s="49"/>
    </row>
    <row r="500" spans="3:4" x14ac:dyDescent="0.2">
      <c r="C500" s="49"/>
      <c r="D500" s="49"/>
    </row>
    <row r="501" spans="3:4" x14ac:dyDescent="0.2">
      <c r="C501" s="49"/>
      <c r="D501" s="49"/>
    </row>
    <row r="502" spans="3:4" x14ac:dyDescent="0.2">
      <c r="C502" s="49"/>
      <c r="D502" s="49"/>
    </row>
    <row r="503" spans="3:4" x14ac:dyDescent="0.2">
      <c r="C503" s="49"/>
      <c r="D503" s="49"/>
    </row>
    <row r="504" spans="3:4" x14ac:dyDescent="0.2">
      <c r="C504" s="49"/>
      <c r="D504" s="49"/>
    </row>
    <row r="505" spans="3:4" x14ac:dyDescent="0.2">
      <c r="C505" s="49"/>
      <c r="D505" s="49"/>
    </row>
    <row r="506" spans="3:4" x14ac:dyDescent="0.2">
      <c r="C506" s="49"/>
      <c r="D506" s="49"/>
    </row>
    <row r="507" spans="3:4" x14ac:dyDescent="0.2">
      <c r="C507" s="49"/>
      <c r="D507" s="49"/>
    </row>
    <row r="508" spans="3:4" x14ac:dyDescent="0.2">
      <c r="C508" s="49"/>
      <c r="D508" s="49"/>
    </row>
    <row r="509" spans="3:4" x14ac:dyDescent="0.2">
      <c r="C509" s="49"/>
      <c r="D509" s="49"/>
    </row>
    <row r="510" spans="3:4" x14ac:dyDescent="0.2">
      <c r="C510" s="49"/>
      <c r="D510" s="49"/>
    </row>
    <row r="511" spans="3:4" x14ac:dyDescent="0.2">
      <c r="C511" s="49"/>
      <c r="D511" s="49"/>
    </row>
    <row r="512" spans="3:4" x14ac:dyDescent="0.2">
      <c r="C512" s="49"/>
      <c r="D512" s="49"/>
    </row>
    <row r="513" spans="3:4" x14ac:dyDescent="0.2">
      <c r="C513" s="49"/>
      <c r="D513" s="49"/>
    </row>
    <row r="514" spans="3:4" x14ac:dyDescent="0.2">
      <c r="C514" s="49"/>
      <c r="D514" s="49"/>
    </row>
    <row r="515" spans="3:4" x14ac:dyDescent="0.2">
      <c r="C515" s="49"/>
      <c r="D515" s="49"/>
    </row>
    <row r="516" spans="3:4" x14ac:dyDescent="0.2">
      <c r="C516" s="49"/>
      <c r="D516" s="49"/>
    </row>
    <row r="517" spans="3:4" x14ac:dyDescent="0.2">
      <c r="C517" s="49"/>
      <c r="D517" s="49"/>
    </row>
    <row r="518" spans="3:4" x14ac:dyDescent="0.2">
      <c r="C518" s="49"/>
      <c r="D518" s="49"/>
    </row>
    <row r="519" spans="3:4" x14ac:dyDescent="0.2">
      <c r="C519" s="49"/>
      <c r="D519" s="49"/>
    </row>
    <row r="520" spans="3:4" x14ac:dyDescent="0.2">
      <c r="C520" s="49"/>
      <c r="D520" s="49"/>
    </row>
    <row r="521" spans="3:4" x14ac:dyDescent="0.2">
      <c r="C521" s="49"/>
      <c r="D521" s="49"/>
    </row>
    <row r="522" spans="3:4" x14ac:dyDescent="0.2">
      <c r="C522" s="49"/>
      <c r="D522" s="49"/>
    </row>
    <row r="523" spans="3:4" x14ac:dyDescent="0.2">
      <c r="C523" s="49"/>
      <c r="D523" s="49"/>
    </row>
    <row r="524" spans="3:4" x14ac:dyDescent="0.2">
      <c r="C524" s="49"/>
      <c r="D524" s="49"/>
    </row>
    <row r="525" spans="3:4" x14ac:dyDescent="0.2">
      <c r="C525" s="49"/>
      <c r="D525" s="49"/>
    </row>
    <row r="526" spans="3:4" x14ac:dyDescent="0.2">
      <c r="C526" s="49"/>
      <c r="D526" s="49"/>
    </row>
    <row r="527" spans="3:4" x14ac:dyDescent="0.2">
      <c r="C527" s="49"/>
      <c r="D527" s="49"/>
    </row>
    <row r="528" spans="3:4" x14ac:dyDescent="0.2">
      <c r="C528" s="49"/>
      <c r="D528" s="49"/>
    </row>
    <row r="529" spans="3:4" x14ac:dyDescent="0.2">
      <c r="C529" s="49"/>
      <c r="D529" s="49"/>
    </row>
    <row r="530" spans="3:4" x14ac:dyDescent="0.2">
      <c r="C530" s="49"/>
      <c r="D530" s="49"/>
    </row>
    <row r="531" spans="3:4" x14ac:dyDescent="0.2">
      <c r="C531" s="49"/>
      <c r="D531" s="49"/>
    </row>
    <row r="532" spans="3:4" x14ac:dyDescent="0.2">
      <c r="C532" s="49"/>
      <c r="D532" s="49"/>
    </row>
    <row r="533" spans="3:4" x14ac:dyDescent="0.2">
      <c r="C533" s="49"/>
      <c r="D533" s="49"/>
    </row>
    <row r="534" spans="3:4" x14ac:dyDescent="0.2">
      <c r="C534" s="49"/>
      <c r="D534" s="49"/>
    </row>
    <row r="535" spans="3:4" x14ac:dyDescent="0.2">
      <c r="C535" s="49"/>
      <c r="D535" s="49"/>
    </row>
    <row r="536" spans="3:4" x14ac:dyDescent="0.2">
      <c r="C536" s="49"/>
      <c r="D536" s="49"/>
    </row>
    <row r="537" spans="3:4" x14ac:dyDescent="0.2">
      <c r="C537" s="49"/>
      <c r="D537" s="49"/>
    </row>
    <row r="538" spans="3:4" x14ac:dyDescent="0.2">
      <c r="C538" s="49"/>
      <c r="D538" s="49"/>
    </row>
    <row r="539" spans="3:4" x14ac:dyDescent="0.2">
      <c r="C539" s="49"/>
      <c r="D539" s="49"/>
    </row>
    <row r="540" spans="3:4" x14ac:dyDescent="0.2">
      <c r="C540" s="49"/>
      <c r="D540" s="49"/>
    </row>
    <row r="541" spans="3:4" x14ac:dyDescent="0.2">
      <c r="C541" s="49"/>
      <c r="D541" s="49"/>
    </row>
    <row r="542" spans="3:4" x14ac:dyDescent="0.2">
      <c r="C542" s="49"/>
      <c r="D542" s="49"/>
    </row>
    <row r="543" spans="3:4" x14ac:dyDescent="0.2">
      <c r="C543" s="49"/>
      <c r="D543" s="49"/>
    </row>
    <row r="544" spans="3:4" x14ac:dyDescent="0.2">
      <c r="C544" s="49"/>
      <c r="D544" s="49"/>
    </row>
    <row r="545" spans="3:4" x14ac:dyDescent="0.2">
      <c r="C545" s="49"/>
      <c r="D545" s="49"/>
    </row>
    <row r="546" spans="3:4" x14ac:dyDescent="0.2">
      <c r="C546" s="49"/>
      <c r="D546" s="49"/>
    </row>
    <row r="547" spans="3:4" x14ac:dyDescent="0.2">
      <c r="C547" s="49"/>
      <c r="D547" s="49"/>
    </row>
    <row r="548" spans="3:4" x14ac:dyDescent="0.2">
      <c r="C548" s="49"/>
      <c r="D548" s="49"/>
    </row>
    <row r="549" spans="3:4" x14ac:dyDescent="0.2">
      <c r="C549" s="49"/>
      <c r="D549" s="49"/>
    </row>
    <row r="550" spans="3:4" x14ac:dyDescent="0.2">
      <c r="C550" s="49"/>
      <c r="D550" s="49"/>
    </row>
    <row r="551" spans="3:4" x14ac:dyDescent="0.2">
      <c r="C551" s="49"/>
      <c r="D551" s="49"/>
    </row>
    <row r="552" spans="3:4" x14ac:dyDescent="0.2">
      <c r="C552" s="49"/>
      <c r="D552" s="49"/>
    </row>
    <row r="553" spans="3:4" x14ac:dyDescent="0.2">
      <c r="C553" s="49"/>
      <c r="D553" s="49"/>
    </row>
    <row r="554" spans="3:4" x14ac:dyDescent="0.2">
      <c r="C554" s="49"/>
      <c r="D554" s="49"/>
    </row>
    <row r="555" spans="3:4" x14ac:dyDescent="0.2">
      <c r="C555" s="49"/>
      <c r="D555" s="49"/>
    </row>
    <row r="556" spans="3:4" x14ac:dyDescent="0.2">
      <c r="C556" s="49"/>
      <c r="D556" s="49"/>
    </row>
    <row r="557" spans="3:4" x14ac:dyDescent="0.2">
      <c r="C557" s="49"/>
      <c r="D557" s="49"/>
    </row>
    <row r="558" spans="3:4" x14ac:dyDescent="0.2">
      <c r="C558" s="49"/>
      <c r="D558" s="49"/>
    </row>
    <row r="559" spans="3:4" x14ac:dyDescent="0.2">
      <c r="C559" s="49"/>
      <c r="D559" s="49"/>
    </row>
    <row r="560" spans="3:4" x14ac:dyDescent="0.2">
      <c r="C560" s="49"/>
      <c r="D560" s="49"/>
    </row>
    <row r="561" spans="3:4" x14ac:dyDescent="0.2">
      <c r="C561" s="49"/>
      <c r="D561" s="49"/>
    </row>
    <row r="562" spans="3:4" x14ac:dyDescent="0.2">
      <c r="C562" s="49"/>
      <c r="D562" s="49"/>
    </row>
    <row r="563" spans="3:4" x14ac:dyDescent="0.2">
      <c r="C563" s="49"/>
      <c r="D563" s="49"/>
    </row>
    <row r="564" spans="3:4" x14ac:dyDescent="0.2">
      <c r="C564" s="49"/>
      <c r="D564" s="49"/>
    </row>
    <row r="565" spans="3:4" x14ac:dyDescent="0.2">
      <c r="C565" s="49"/>
      <c r="D565" s="49"/>
    </row>
    <row r="566" spans="3:4" x14ac:dyDescent="0.2">
      <c r="C566" s="49"/>
      <c r="D566" s="49"/>
    </row>
    <row r="567" spans="3:4" x14ac:dyDescent="0.2">
      <c r="C567" s="49"/>
      <c r="D567" s="49"/>
    </row>
    <row r="568" spans="3:4" x14ac:dyDescent="0.2">
      <c r="C568" s="49"/>
      <c r="D568" s="49"/>
    </row>
    <row r="569" spans="3:4" x14ac:dyDescent="0.2">
      <c r="C569" s="49"/>
      <c r="D569" s="49"/>
    </row>
    <row r="570" spans="3:4" x14ac:dyDescent="0.2">
      <c r="C570" s="49"/>
      <c r="D570" s="49"/>
    </row>
    <row r="571" spans="3:4" x14ac:dyDescent="0.2">
      <c r="C571" s="49"/>
      <c r="D571" s="49"/>
    </row>
    <row r="572" spans="3:4" x14ac:dyDescent="0.2">
      <c r="C572" s="49"/>
      <c r="D572" s="49"/>
    </row>
    <row r="573" spans="3:4" x14ac:dyDescent="0.2">
      <c r="C573" s="49"/>
      <c r="D573" s="49"/>
    </row>
    <row r="574" spans="3:4" x14ac:dyDescent="0.2">
      <c r="C574" s="49"/>
      <c r="D574" s="49"/>
    </row>
    <row r="575" spans="3:4" x14ac:dyDescent="0.2">
      <c r="C575" s="49"/>
      <c r="D575" s="49"/>
    </row>
    <row r="576" spans="3:4" x14ac:dyDescent="0.2">
      <c r="C576" s="49"/>
      <c r="D576" s="49"/>
    </row>
    <row r="577" spans="3:4" x14ac:dyDescent="0.2">
      <c r="C577" s="49"/>
      <c r="D577" s="49"/>
    </row>
    <row r="578" spans="3:4" x14ac:dyDescent="0.2">
      <c r="C578" s="49"/>
      <c r="D578" s="49"/>
    </row>
    <row r="579" spans="3:4" x14ac:dyDescent="0.2">
      <c r="C579" s="49"/>
      <c r="D579" s="49"/>
    </row>
    <row r="580" spans="3:4" x14ac:dyDescent="0.2">
      <c r="C580" s="49"/>
      <c r="D580" s="49"/>
    </row>
    <row r="581" spans="3:4" x14ac:dyDescent="0.2">
      <c r="C581" s="49"/>
      <c r="D581" s="49"/>
    </row>
    <row r="582" spans="3:4" x14ac:dyDescent="0.2">
      <c r="C582" s="49"/>
      <c r="D582" s="49"/>
    </row>
    <row r="583" spans="3:4" x14ac:dyDescent="0.2">
      <c r="C583" s="49"/>
      <c r="D583" s="49"/>
    </row>
    <row r="584" spans="3:4" x14ac:dyDescent="0.2">
      <c r="C584" s="49"/>
      <c r="D584" s="49"/>
    </row>
    <row r="585" spans="3:4" x14ac:dyDescent="0.2">
      <c r="C585" s="49"/>
      <c r="D585" s="49"/>
    </row>
    <row r="586" spans="3:4" x14ac:dyDescent="0.2">
      <c r="C586" s="49"/>
      <c r="D586" s="49"/>
    </row>
    <row r="587" spans="3:4" x14ac:dyDescent="0.2">
      <c r="C587" s="49"/>
      <c r="D587" s="49"/>
    </row>
    <row r="588" spans="3:4" x14ac:dyDescent="0.2">
      <c r="C588" s="49"/>
      <c r="D588" s="49"/>
    </row>
    <row r="589" spans="3:4" x14ac:dyDescent="0.2">
      <c r="C589" s="49"/>
      <c r="D589" s="49"/>
    </row>
    <row r="590" spans="3:4" x14ac:dyDescent="0.2">
      <c r="C590" s="49"/>
      <c r="D590" s="49"/>
    </row>
    <row r="591" spans="3:4" x14ac:dyDescent="0.2">
      <c r="C591" s="49"/>
      <c r="D591" s="49"/>
    </row>
    <row r="592" spans="3:4" x14ac:dyDescent="0.2">
      <c r="C592" s="49"/>
      <c r="D592" s="49"/>
    </row>
    <row r="593" spans="3:4" x14ac:dyDescent="0.2">
      <c r="C593" s="49"/>
      <c r="D593" s="49"/>
    </row>
    <row r="594" spans="3:4" x14ac:dyDescent="0.2">
      <c r="C594" s="49"/>
      <c r="D594" s="49"/>
    </row>
    <row r="595" spans="3:4" x14ac:dyDescent="0.2">
      <c r="C595" s="49"/>
      <c r="D595" s="49"/>
    </row>
    <row r="596" spans="3:4" x14ac:dyDescent="0.2">
      <c r="C596" s="49"/>
      <c r="D596" s="49"/>
    </row>
    <row r="597" spans="3:4" x14ac:dyDescent="0.2">
      <c r="C597" s="49"/>
      <c r="D597" s="49"/>
    </row>
    <row r="598" spans="3:4" x14ac:dyDescent="0.2">
      <c r="C598" s="49"/>
      <c r="D598" s="49"/>
    </row>
    <row r="599" spans="3:4" x14ac:dyDescent="0.2">
      <c r="C599" s="49"/>
      <c r="D599" s="49"/>
    </row>
    <row r="600" spans="3:4" x14ac:dyDescent="0.2">
      <c r="C600" s="49"/>
      <c r="D600" s="49"/>
    </row>
    <row r="601" spans="3:4" x14ac:dyDescent="0.2">
      <c r="C601" s="49"/>
      <c r="D601" s="49"/>
    </row>
    <row r="602" spans="3:4" x14ac:dyDescent="0.2">
      <c r="C602" s="49"/>
      <c r="D602" s="49"/>
    </row>
    <row r="603" spans="3:4" x14ac:dyDescent="0.2">
      <c r="C603" s="49"/>
      <c r="D603" s="49"/>
    </row>
    <row r="604" spans="3:4" x14ac:dyDescent="0.2">
      <c r="C604" s="49"/>
      <c r="D604" s="49"/>
    </row>
    <row r="605" spans="3:4" x14ac:dyDescent="0.2">
      <c r="C605" s="49"/>
      <c r="D605" s="49"/>
    </row>
    <row r="606" spans="3:4" x14ac:dyDescent="0.2">
      <c r="C606" s="49"/>
      <c r="D606" s="49"/>
    </row>
    <row r="607" spans="3:4" x14ac:dyDescent="0.2">
      <c r="C607" s="49"/>
      <c r="D607" s="49"/>
    </row>
    <row r="608" spans="3:4" x14ac:dyDescent="0.2">
      <c r="C608" s="49"/>
      <c r="D608" s="49"/>
    </row>
    <row r="609" spans="3:4" x14ac:dyDescent="0.2">
      <c r="C609" s="49"/>
      <c r="D609" s="49"/>
    </row>
    <row r="610" spans="3:4" x14ac:dyDescent="0.2">
      <c r="C610" s="49"/>
      <c r="D610" s="49"/>
    </row>
    <row r="611" spans="3:4" x14ac:dyDescent="0.2">
      <c r="C611" s="49"/>
      <c r="D611" s="49"/>
    </row>
    <row r="612" spans="3:4" x14ac:dyDescent="0.2">
      <c r="C612" s="49"/>
      <c r="D612" s="49"/>
    </row>
    <row r="613" spans="3:4" x14ac:dyDescent="0.2">
      <c r="C613" s="49"/>
      <c r="D613" s="49"/>
    </row>
    <row r="614" spans="3:4" x14ac:dyDescent="0.2">
      <c r="C614" s="49"/>
      <c r="D614" s="49"/>
    </row>
    <row r="615" spans="3:4" x14ac:dyDescent="0.2">
      <c r="C615" s="49"/>
      <c r="D615" s="49"/>
    </row>
    <row r="616" spans="3:4" x14ac:dyDescent="0.2">
      <c r="C616" s="49"/>
      <c r="D616" s="49"/>
    </row>
    <row r="617" spans="3:4" x14ac:dyDescent="0.2">
      <c r="C617" s="49"/>
      <c r="D617" s="49"/>
    </row>
    <row r="618" spans="3:4" x14ac:dyDescent="0.2">
      <c r="C618" s="49"/>
      <c r="D618" s="49"/>
    </row>
    <row r="619" spans="3:4" x14ac:dyDescent="0.2">
      <c r="C619" s="49"/>
      <c r="D619" s="49"/>
    </row>
    <row r="620" spans="3:4" x14ac:dyDescent="0.2">
      <c r="C620" s="49"/>
      <c r="D620" s="49"/>
    </row>
    <row r="621" spans="3:4" x14ac:dyDescent="0.2">
      <c r="C621" s="49"/>
      <c r="D621" s="49"/>
    </row>
    <row r="622" spans="3:4" x14ac:dyDescent="0.2">
      <c r="C622" s="49"/>
      <c r="D622" s="49"/>
    </row>
    <row r="623" spans="3:4" x14ac:dyDescent="0.2">
      <c r="C623" s="49"/>
      <c r="D623" s="49"/>
    </row>
    <row r="624" spans="3:4" x14ac:dyDescent="0.2">
      <c r="C624" s="49"/>
      <c r="D624" s="49"/>
    </row>
    <row r="625" spans="3:4" x14ac:dyDescent="0.2">
      <c r="C625" s="49"/>
      <c r="D625" s="49"/>
    </row>
    <row r="626" spans="3:4" x14ac:dyDescent="0.2">
      <c r="C626" s="49"/>
      <c r="D626" s="49"/>
    </row>
    <row r="627" spans="3:4" x14ac:dyDescent="0.2">
      <c r="C627" s="49"/>
      <c r="D627" s="49"/>
    </row>
    <row r="628" spans="3:4" x14ac:dyDescent="0.2">
      <c r="C628" s="49"/>
      <c r="D628" s="49"/>
    </row>
    <row r="629" spans="3:4" x14ac:dyDescent="0.2">
      <c r="C629" s="49"/>
      <c r="D629" s="49"/>
    </row>
    <row r="630" spans="3:4" x14ac:dyDescent="0.2">
      <c r="C630" s="49"/>
      <c r="D630" s="49"/>
    </row>
    <row r="631" spans="3:4" x14ac:dyDescent="0.2">
      <c r="C631" s="49"/>
      <c r="D631" s="49"/>
    </row>
    <row r="632" spans="3:4" x14ac:dyDescent="0.2">
      <c r="C632" s="49"/>
      <c r="D632" s="49"/>
    </row>
    <row r="633" spans="3:4" x14ac:dyDescent="0.2">
      <c r="C633" s="49"/>
      <c r="D633" s="49"/>
    </row>
    <row r="634" spans="3:4" x14ac:dyDescent="0.2">
      <c r="C634" s="49"/>
      <c r="D634" s="49"/>
    </row>
    <row r="635" spans="3:4" x14ac:dyDescent="0.2">
      <c r="C635" s="49"/>
      <c r="D635" s="49"/>
    </row>
    <row r="636" spans="3:4" x14ac:dyDescent="0.2">
      <c r="C636" s="49"/>
      <c r="D636" s="49"/>
    </row>
    <row r="637" spans="3:4" x14ac:dyDescent="0.2">
      <c r="C637" s="49"/>
      <c r="D637" s="49"/>
    </row>
    <row r="638" spans="3:4" x14ac:dyDescent="0.2">
      <c r="C638" s="49"/>
      <c r="D638" s="49"/>
    </row>
    <row r="639" spans="3:4" x14ac:dyDescent="0.2">
      <c r="C639" s="49"/>
      <c r="D639" s="49"/>
    </row>
    <row r="640" spans="3:4" x14ac:dyDescent="0.2">
      <c r="C640" s="49"/>
      <c r="D640" s="49"/>
    </row>
    <row r="641" spans="3:4" x14ac:dyDescent="0.2">
      <c r="C641" s="49"/>
      <c r="D641" s="49"/>
    </row>
    <row r="642" spans="3:4" x14ac:dyDescent="0.2">
      <c r="C642" s="49"/>
      <c r="D642" s="49"/>
    </row>
    <row r="643" spans="3:4" x14ac:dyDescent="0.2">
      <c r="C643" s="49"/>
      <c r="D643" s="49"/>
    </row>
    <row r="644" spans="3:4" x14ac:dyDescent="0.2">
      <c r="C644" s="49"/>
      <c r="D644" s="49"/>
    </row>
    <row r="645" spans="3:4" x14ac:dyDescent="0.2">
      <c r="C645" s="49"/>
      <c r="D645" s="49"/>
    </row>
    <row r="646" spans="3:4" x14ac:dyDescent="0.2">
      <c r="C646" s="49"/>
      <c r="D646" s="49"/>
    </row>
    <row r="647" spans="3:4" x14ac:dyDescent="0.2">
      <c r="C647" s="49"/>
      <c r="D647" s="49"/>
    </row>
    <row r="648" spans="3:4" x14ac:dyDescent="0.2">
      <c r="C648" s="49"/>
      <c r="D648" s="49"/>
    </row>
    <row r="649" spans="3:4" x14ac:dyDescent="0.2">
      <c r="C649" s="49"/>
      <c r="D649" s="49"/>
    </row>
    <row r="650" spans="3:4" x14ac:dyDescent="0.2">
      <c r="C650" s="49"/>
      <c r="D650" s="49"/>
    </row>
    <row r="651" spans="3:4" x14ac:dyDescent="0.2">
      <c r="C651" s="49"/>
      <c r="D651" s="49"/>
    </row>
    <row r="652" spans="3:4" x14ac:dyDescent="0.2">
      <c r="C652" s="49"/>
      <c r="D652" s="49"/>
    </row>
    <row r="653" spans="3:4" x14ac:dyDescent="0.2">
      <c r="C653" s="49"/>
      <c r="D653" s="49"/>
    </row>
    <row r="654" spans="3:4" x14ac:dyDescent="0.2">
      <c r="C654" s="49"/>
      <c r="D654" s="49"/>
    </row>
    <row r="655" spans="3:4" x14ac:dyDescent="0.2">
      <c r="C655" s="49"/>
      <c r="D655" s="49"/>
    </row>
    <row r="656" spans="3:4" x14ac:dyDescent="0.2">
      <c r="C656" s="49"/>
      <c r="D656" s="49"/>
    </row>
    <row r="657" spans="3:4" x14ac:dyDescent="0.2">
      <c r="C657" s="49"/>
      <c r="D657" s="49"/>
    </row>
    <row r="658" spans="3:4" x14ac:dyDescent="0.2">
      <c r="C658" s="49"/>
      <c r="D658" s="49"/>
    </row>
    <row r="659" spans="3:4" x14ac:dyDescent="0.2">
      <c r="C659" s="49"/>
      <c r="D659" s="49"/>
    </row>
    <row r="660" spans="3:4" x14ac:dyDescent="0.2">
      <c r="C660" s="49"/>
      <c r="D660" s="49"/>
    </row>
    <row r="661" spans="3:4" x14ac:dyDescent="0.2">
      <c r="C661" s="49"/>
      <c r="D661" s="49"/>
    </row>
    <row r="662" spans="3:4" x14ac:dyDescent="0.2">
      <c r="C662" s="49"/>
      <c r="D662" s="49"/>
    </row>
    <row r="663" spans="3:4" x14ac:dyDescent="0.2">
      <c r="C663" s="49"/>
      <c r="D663" s="49"/>
    </row>
    <row r="664" spans="3:4" x14ac:dyDescent="0.2">
      <c r="C664" s="49"/>
      <c r="D664" s="49"/>
    </row>
    <row r="665" spans="3:4" x14ac:dyDescent="0.2">
      <c r="C665" s="49"/>
      <c r="D665" s="49"/>
    </row>
    <row r="666" spans="3:4" x14ac:dyDescent="0.2">
      <c r="C666" s="49"/>
      <c r="D666" s="49"/>
    </row>
    <row r="667" spans="3:4" x14ac:dyDescent="0.2">
      <c r="C667" s="49"/>
      <c r="D667" s="49"/>
    </row>
    <row r="668" spans="3:4" x14ac:dyDescent="0.2">
      <c r="C668" s="49"/>
      <c r="D668" s="49"/>
    </row>
    <row r="669" spans="3:4" x14ac:dyDescent="0.2">
      <c r="C669" s="49"/>
      <c r="D669" s="49"/>
    </row>
    <row r="670" spans="3:4" x14ac:dyDescent="0.2">
      <c r="C670" s="49"/>
      <c r="D670" s="49"/>
    </row>
    <row r="671" spans="3:4" x14ac:dyDescent="0.2">
      <c r="C671" s="49"/>
      <c r="D671" s="49"/>
    </row>
    <row r="672" spans="3:4" x14ac:dyDescent="0.2">
      <c r="C672" s="49"/>
      <c r="D672" s="49"/>
    </row>
    <row r="673" spans="3:4" x14ac:dyDescent="0.2">
      <c r="C673" s="49"/>
      <c r="D673" s="49"/>
    </row>
    <row r="674" spans="3:4" x14ac:dyDescent="0.2">
      <c r="C674" s="49"/>
      <c r="D674" s="49"/>
    </row>
    <row r="675" spans="3:4" x14ac:dyDescent="0.2">
      <c r="C675" s="49"/>
      <c r="D675" s="49"/>
    </row>
    <row r="676" spans="3:4" x14ac:dyDescent="0.2">
      <c r="C676" s="49"/>
      <c r="D676" s="49"/>
    </row>
    <row r="677" spans="3:4" x14ac:dyDescent="0.2">
      <c r="C677" s="49"/>
      <c r="D677" s="49"/>
    </row>
    <row r="678" spans="3:4" x14ac:dyDescent="0.2">
      <c r="C678" s="49"/>
      <c r="D678" s="49"/>
    </row>
    <row r="679" spans="3:4" x14ac:dyDescent="0.2">
      <c r="C679" s="49"/>
      <c r="D679" s="49"/>
    </row>
    <row r="680" spans="3:4" x14ac:dyDescent="0.2">
      <c r="C680" s="49"/>
      <c r="D680" s="49"/>
    </row>
    <row r="681" spans="3:4" x14ac:dyDescent="0.2">
      <c r="C681" s="49"/>
      <c r="D681" s="49"/>
    </row>
    <row r="682" spans="3:4" x14ac:dyDescent="0.2">
      <c r="C682" s="49"/>
      <c r="D682" s="49"/>
    </row>
    <row r="683" spans="3:4" x14ac:dyDescent="0.2">
      <c r="C683" s="49"/>
      <c r="D683" s="49"/>
    </row>
    <row r="684" spans="3:4" x14ac:dyDescent="0.2">
      <c r="C684" s="49"/>
      <c r="D684" s="49"/>
    </row>
    <row r="685" spans="3:4" x14ac:dyDescent="0.2">
      <c r="C685" s="49"/>
      <c r="D685" s="49"/>
    </row>
    <row r="686" spans="3:4" x14ac:dyDescent="0.2">
      <c r="C686" s="49"/>
      <c r="D686" s="49"/>
    </row>
    <row r="687" spans="3:4" x14ac:dyDescent="0.2">
      <c r="C687" s="49"/>
      <c r="D687" s="49"/>
    </row>
    <row r="688" spans="3:4" x14ac:dyDescent="0.2">
      <c r="C688" s="49"/>
      <c r="D688" s="49"/>
    </row>
    <row r="689" spans="3:4" x14ac:dyDescent="0.2">
      <c r="C689" s="49"/>
      <c r="D689" s="49"/>
    </row>
    <row r="690" spans="3:4" x14ac:dyDescent="0.2">
      <c r="C690" s="49"/>
      <c r="D690" s="49"/>
    </row>
    <row r="691" spans="3:4" x14ac:dyDescent="0.2">
      <c r="C691" s="49"/>
      <c r="D691" s="49"/>
    </row>
    <row r="692" spans="3:4" x14ac:dyDescent="0.2">
      <c r="C692" s="49"/>
      <c r="D692" s="49"/>
    </row>
    <row r="693" spans="3:4" x14ac:dyDescent="0.2">
      <c r="C693" s="49"/>
      <c r="D693" s="49"/>
    </row>
    <row r="694" spans="3:4" x14ac:dyDescent="0.2">
      <c r="C694" s="49"/>
      <c r="D694" s="49"/>
    </row>
    <row r="695" spans="3:4" x14ac:dyDescent="0.2">
      <c r="C695" s="49"/>
      <c r="D695" s="49"/>
    </row>
    <row r="696" spans="3:4" x14ac:dyDescent="0.2">
      <c r="C696" s="49"/>
      <c r="D696" s="49"/>
    </row>
    <row r="697" spans="3:4" x14ac:dyDescent="0.2">
      <c r="C697" s="49"/>
      <c r="D697" s="49"/>
    </row>
    <row r="698" spans="3:4" x14ac:dyDescent="0.2">
      <c r="C698" s="49"/>
      <c r="D698" s="49"/>
    </row>
    <row r="699" spans="3:4" x14ac:dyDescent="0.2">
      <c r="C699" s="49"/>
      <c r="D699" s="49"/>
    </row>
    <row r="700" spans="3:4" x14ac:dyDescent="0.2">
      <c r="C700" s="49"/>
      <c r="D700" s="49"/>
    </row>
    <row r="701" spans="3:4" x14ac:dyDescent="0.2">
      <c r="C701" s="49"/>
      <c r="D701" s="49"/>
    </row>
    <row r="702" spans="3:4" x14ac:dyDescent="0.2">
      <c r="C702" s="49"/>
      <c r="D702" s="49"/>
    </row>
    <row r="703" spans="3:4" x14ac:dyDescent="0.2">
      <c r="C703" s="49"/>
      <c r="D703" s="49"/>
    </row>
    <row r="704" spans="3:4" x14ac:dyDescent="0.2">
      <c r="C704" s="49"/>
      <c r="D704" s="49"/>
    </row>
    <row r="705" spans="3:4" x14ac:dyDescent="0.2">
      <c r="C705" s="49"/>
      <c r="D705" s="49"/>
    </row>
    <row r="706" spans="3:4" x14ac:dyDescent="0.2">
      <c r="C706" s="49"/>
      <c r="D706" s="49"/>
    </row>
    <row r="707" spans="3:4" x14ac:dyDescent="0.2">
      <c r="C707" s="49"/>
      <c r="D707" s="49"/>
    </row>
    <row r="708" spans="3:4" x14ac:dyDescent="0.2">
      <c r="C708" s="49"/>
      <c r="D708" s="49"/>
    </row>
    <row r="709" spans="3:4" x14ac:dyDescent="0.2">
      <c r="C709" s="49"/>
      <c r="D709" s="49"/>
    </row>
    <row r="710" spans="3:4" x14ac:dyDescent="0.2">
      <c r="C710" s="49"/>
      <c r="D710" s="49"/>
    </row>
    <row r="711" spans="3:4" x14ac:dyDescent="0.2">
      <c r="C711" s="49"/>
      <c r="D711" s="49"/>
    </row>
    <row r="712" spans="3:4" x14ac:dyDescent="0.2">
      <c r="C712" s="49"/>
      <c r="D712" s="49"/>
    </row>
    <row r="713" spans="3:4" x14ac:dyDescent="0.2">
      <c r="C713" s="49"/>
      <c r="D713" s="49"/>
    </row>
    <row r="714" spans="3:4" x14ac:dyDescent="0.2">
      <c r="C714" s="49"/>
      <c r="D714" s="49"/>
    </row>
    <row r="715" spans="3:4" x14ac:dyDescent="0.2">
      <c r="C715" s="49"/>
      <c r="D715" s="49"/>
    </row>
    <row r="716" spans="3:4" x14ac:dyDescent="0.2">
      <c r="C716" s="49"/>
      <c r="D716" s="49"/>
    </row>
    <row r="717" spans="3:4" x14ac:dyDescent="0.2">
      <c r="C717" s="49"/>
      <c r="D717" s="49"/>
    </row>
    <row r="718" spans="3:4" x14ac:dyDescent="0.2">
      <c r="C718" s="49"/>
      <c r="D718" s="49"/>
    </row>
    <row r="719" spans="3:4" x14ac:dyDescent="0.2">
      <c r="C719" s="49"/>
      <c r="D719" s="49"/>
    </row>
    <row r="720" spans="3:4" x14ac:dyDescent="0.2">
      <c r="C720" s="49"/>
      <c r="D720" s="49"/>
    </row>
    <row r="721" spans="3:4" x14ac:dyDescent="0.2">
      <c r="C721" s="49"/>
      <c r="D721" s="49"/>
    </row>
    <row r="722" spans="3:4" x14ac:dyDescent="0.2">
      <c r="C722" s="49"/>
      <c r="D722" s="49"/>
    </row>
    <row r="723" spans="3:4" x14ac:dyDescent="0.2">
      <c r="C723" s="49"/>
      <c r="D723" s="49"/>
    </row>
    <row r="724" spans="3:4" x14ac:dyDescent="0.2">
      <c r="C724" s="49"/>
      <c r="D724" s="49"/>
    </row>
    <row r="725" spans="3:4" x14ac:dyDescent="0.2">
      <c r="C725" s="49"/>
      <c r="D725" s="49"/>
    </row>
    <row r="726" spans="3:4" x14ac:dyDescent="0.2">
      <c r="C726" s="49"/>
      <c r="D726" s="49"/>
    </row>
    <row r="727" spans="3:4" x14ac:dyDescent="0.2">
      <c r="C727" s="49"/>
      <c r="D727" s="49"/>
    </row>
    <row r="728" spans="3:4" x14ac:dyDescent="0.2">
      <c r="C728" s="49"/>
      <c r="D728" s="49"/>
    </row>
    <row r="729" spans="3:4" x14ac:dyDescent="0.2">
      <c r="C729" s="49"/>
      <c r="D729" s="49"/>
    </row>
    <row r="730" spans="3:4" x14ac:dyDescent="0.2">
      <c r="C730" s="49"/>
      <c r="D730" s="49"/>
    </row>
    <row r="731" spans="3:4" x14ac:dyDescent="0.2">
      <c r="C731" s="49"/>
      <c r="D731" s="49"/>
    </row>
    <row r="732" spans="3:4" x14ac:dyDescent="0.2">
      <c r="C732" s="49"/>
      <c r="D732" s="49"/>
    </row>
    <row r="733" spans="3:4" x14ac:dyDescent="0.2">
      <c r="C733" s="49"/>
      <c r="D733" s="49"/>
    </row>
    <row r="734" spans="3:4" x14ac:dyDescent="0.2">
      <c r="C734" s="49"/>
      <c r="D734" s="49"/>
    </row>
    <row r="735" spans="3:4" x14ac:dyDescent="0.2">
      <c r="C735" s="49"/>
      <c r="D735" s="49"/>
    </row>
    <row r="736" spans="3:4" x14ac:dyDescent="0.2">
      <c r="C736" s="49"/>
      <c r="D736" s="49"/>
    </row>
    <row r="737" spans="3:4" x14ac:dyDescent="0.2">
      <c r="C737" s="49"/>
      <c r="D737" s="49"/>
    </row>
    <row r="738" spans="3:4" x14ac:dyDescent="0.2">
      <c r="C738" s="49"/>
      <c r="D738" s="49"/>
    </row>
    <row r="739" spans="3:4" x14ac:dyDescent="0.2">
      <c r="C739" s="49"/>
      <c r="D739" s="49"/>
    </row>
    <row r="740" spans="3:4" x14ac:dyDescent="0.2">
      <c r="C740" s="49"/>
      <c r="D740" s="49"/>
    </row>
    <row r="741" spans="3:4" x14ac:dyDescent="0.2">
      <c r="C741" s="49"/>
      <c r="D741" s="49"/>
    </row>
    <row r="742" spans="3:4" x14ac:dyDescent="0.2">
      <c r="C742" s="49"/>
      <c r="D742" s="49"/>
    </row>
    <row r="743" spans="3:4" x14ac:dyDescent="0.2">
      <c r="C743" s="49"/>
      <c r="D743" s="49"/>
    </row>
    <row r="744" spans="3:4" x14ac:dyDescent="0.2">
      <c r="C744" s="49"/>
      <c r="D744" s="49"/>
    </row>
    <row r="745" spans="3:4" x14ac:dyDescent="0.2">
      <c r="C745" s="49"/>
      <c r="D745" s="49"/>
    </row>
    <row r="746" spans="3:4" x14ac:dyDescent="0.2">
      <c r="C746" s="49"/>
      <c r="D746" s="49"/>
    </row>
    <row r="747" spans="3:4" x14ac:dyDescent="0.2">
      <c r="C747" s="49"/>
      <c r="D747" s="49"/>
    </row>
    <row r="748" spans="3:4" x14ac:dyDescent="0.2">
      <c r="C748" s="49"/>
      <c r="D748" s="49"/>
    </row>
    <row r="749" spans="3:4" x14ac:dyDescent="0.2">
      <c r="C749" s="49"/>
      <c r="D749" s="49"/>
    </row>
    <row r="750" spans="3:4" x14ac:dyDescent="0.2">
      <c r="C750" s="49"/>
      <c r="D750" s="49"/>
    </row>
    <row r="751" spans="3:4" x14ac:dyDescent="0.2">
      <c r="C751" s="49"/>
      <c r="D751" s="49"/>
    </row>
    <row r="752" spans="3:4" x14ac:dyDescent="0.2">
      <c r="C752" s="49"/>
      <c r="D752" s="49"/>
    </row>
    <row r="753" spans="3:4" x14ac:dyDescent="0.2">
      <c r="C753" s="49"/>
      <c r="D753" s="49"/>
    </row>
    <row r="754" spans="3:4" x14ac:dyDescent="0.2">
      <c r="C754" s="49"/>
      <c r="D754" s="49"/>
    </row>
    <row r="755" spans="3:4" x14ac:dyDescent="0.2">
      <c r="C755" s="49"/>
      <c r="D755" s="49"/>
    </row>
    <row r="756" spans="3:4" x14ac:dyDescent="0.2">
      <c r="C756" s="49"/>
      <c r="D756" s="49"/>
    </row>
    <row r="757" spans="3:4" x14ac:dyDescent="0.2">
      <c r="C757" s="49"/>
      <c r="D757" s="49"/>
    </row>
    <row r="758" spans="3:4" x14ac:dyDescent="0.2">
      <c r="C758" s="49"/>
      <c r="D758" s="49"/>
    </row>
    <row r="759" spans="3:4" x14ac:dyDescent="0.2">
      <c r="C759" s="49"/>
      <c r="D759" s="49"/>
    </row>
    <row r="760" spans="3:4" x14ac:dyDescent="0.2">
      <c r="C760" s="49"/>
      <c r="D760" s="49"/>
    </row>
    <row r="761" spans="3:4" x14ac:dyDescent="0.2">
      <c r="C761" s="49"/>
      <c r="D761" s="49"/>
    </row>
    <row r="762" spans="3:4" x14ac:dyDescent="0.2">
      <c r="C762" s="49"/>
      <c r="D762" s="49"/>
    </row>
    <row r="763" spans="3:4" x14ac:dyDescent="0.2">
      <c r="C763" s="49"/>
      <c r="D763" s="49"/>
    </row>
    <row r="764" spans="3:4" x14ac:dyDescent="0.2">
      <c r="C764" s="49"/>
      <c r="D764" s="49"/>
    </row>
    <row r="765" spans="3:4" x14ac:dyDescent="0.2">
      <c r="C765" s="49"/>
      <c r="D765" s="49"/>
    </row>
    <row r="766" spans="3:4" x14ac:dyDescent="0.2">
      <c r="C766" s="49"/>
      <c r="D766" s="49"/>
    </row>
    <row r="767" spans="3:4" x14ac:dyDescent="0.2">
      <c r="C767" s="49"/>
      <c r="D767" s="49"/>
    </row>
    <row r="768" spans="3:4" x14ac:dyDescent="0.2">
      <c r="C768" s="49"/>
      <c r="D768" s="49"/>
    </row>
    <row r="769" spans="3:4" x14ac:dyDescent="0.2">
      <c r="C769" s="49"/>
      <c r="D769" s="49"/>
    </row>
    <row r="770" spans="3:4" x14ac:dyDescent="0.2">
      <c r="C770" s="49"/>
      <c r="D770" s="49"/>
    </row>
    <row r="771" spans="3:4" x14ac:dyDescent="0.2">
      <c r="C771" s="49"/>
      <c r="D771" s="49"/>
    </row>
    <row r="772" spans="3:4" x14ac:dyDescent="0.2">
      <c r="C772" s="49"/>
      <c r="D772" s="49"/>
    </row>
    <row r="773" spans="3:4" x14ac:dyDescent="0.2">
      <c r="C773" s="49"/>
      <c r="D773" s="49"/>
    </row>
    <row r="774" spans="3:4" x14ac:dyDescent="0.2">
      <c r="C774" s="49"/>
      <c r="D774" s="49"/>
    </row>
    <row r="775" spans="3:4" x14ac:dyDescent="0.2">
      <c r="C775" s="49"/>
      <c r="D775" s="49"/>
    </row>
    <row r="776" spans="3:4" x14ac:dyDescent="0.2">
      <c r="C776" s="49"/>
      <c r="D776" s="49"/>
    </row>
    <row r="777" spans="3:4" x14ac:dyDescent="0.2">
      <c r="C777" s="49"/>
      <c r="D777" s="49"/>
    </row>
    <row r="778" spans="3:4" x14ac:dyDescent="0.2">
      <c r="C778" s="49"/>
      <c r="D778" s="49"/>
    </row>
    <row r="779" spans="3:4" x14ac:dyDescent="0.2">
      <c r="C779" s="49"/>
      <c r="D779" s="49"/>
    </row>
    <row r="780" spans="3:4" x14ac:dyDescent="0.2">
      <c r="C780" s="49"/>
      <c r="D780" s="49"/>
    </row>
    <row r="781" spans="3:4" x14ac:dyDescent="0.2">
      <c r="C781" s="49"/>
      <c r="D781" s="49"/>
    </row>
    <row r="782" spans="3:4" x14ac:dyDescent="0.2">
      <c r="C782" s="49"/>
      <c r="D782" s="49"/>
    </row>
    <row r="783" spans="3:4" x14ac:dyDescent="0.2">
      <c r="C783" s="49"/>
      <c r="D783" s="49"/>
    </row>
    <row r="784" spans="3:4" x14ac:dyDescent="0.2">
      <c r="C784" s="49"/>
      <c r="D784" s="49"/>
    </row>
    <row r="785" spans="3:4" x14ac:dyDescent="0.2">
      <c r="C785" s="49"/>
      <c r="D785" s="49"/>
    </row>
    <row r="786" spans="3:4" x14ac:dyDescent="0.2">
      <c r="C786" s="49"/>
      <c r="D786" s="49"/>
    </row>
    <row r="787" spans="3:4" x14ac:dyDescent="0.2">
      <c r="C787" s="49"/>
      <c r="D787" s="49"/>
    </row>
    <row r="788" spans="3:4" x14ac:dyDescent="0.2">
      <c r="C788" s="49"/>
      <c r="D788" s="49"/>
    </row>
    <row r="789" spans="3:4" x14ac:dyDescent="0.2">
      <c r="C789" s="49"/>
      <c r="D789" s="49"/>
    </row>
    <row r="790" spans="3:4" x14ac:dyDescent="0.2">
      <c r="C790" s="49"/>
      <c r="D790" s="49"/>
    </row>
    <row r="791" spans="3:4" x14ac:dyDescent="0.2">
      <c r="C791" s="49"/>
      <c r="D791" s="49"/>
    </row>
    <row r="792" spans="3:4" x14ac:dyDescent="0.2">
      <c r="C792" s="49"/>
      <c r="D792" s="49"/>
    </row>
    <row r="793" spans="3:4" x14ac:dyDescent="0.2">
      <c r="C793" s="49"/>
      <c r="D793" s="49"/>
    </row>
    <row r="794" spans="3:4" x14ac:dyDescent="0.2">
      <c r="C794" s="49"/>
      <c r="D794" s="49"/>
    </row>
    <row r="795" spans="3:4" x14ac:dyDescent="0.2">
      <c r="C795" s="49"/>
      <c r="D795" s="49"/>
    </row>
    <row r="796" spans="3:4" x14ac:dyDescent="0.2">
      <c r="C796" s="49"/>
      <c r="D796" s="49"/>
    </row>
    <row r="797" spans="3:4" x14ac:dyDescent="0.2">
      <c r="C797" s="49"/>
      <c r="D797" s="49"/>
    </row>
    <row r="798" spans="3:4" x14ac:dyDescent="0.2">
      <c r="C798" s="49"/>
      <c r="D798" s="49"/>
    </row>
    <row r="799" spans="3:4" x14ac:dyDescent="0.2">
      <c r="C799" s="49"/>
      <c r="D799" s="49"/>
    </row>
    <row r="800" spans="3:4" x14ac:dyDescent="0.2">
      <c r="C800" s="49"/>
      <c r="D800" s="49"/>
    </row>
    <row r="801" spans="3:4" x14ac:dyDescent="0.2">
      <c r="C801" s="49"/>
      <c r="D801" s="49"/>
    </row>
    <row r="802" spans="3:4" x14ac:dyDescent="0.2">
      <c r="C802" s="49"/>
      <c r="D802" s="49"/>
    </row>
    <row r="803" spans="3:4" x14ac:dyDescent="0.2">
      <c r="C803" s="49"/>
      <c r="D803" s="49"/>
    </row>
    <row r="804" spans="3:4" x14ac:dyDescent="0.2">
      <c r="C804" s="49"/>
      <c r="D804" s="49"/>
    </row>
    <row r="805" spans="3:4" x14ac:dyDescent="0.2">
      <c r="C805" s="49"/>
      <c r="D805" s="49"/>
    </row>
    <row r="806" spans="3:4" x14ac:dyDescent="0.2">
      <c r="C806" s="49"/>
      <c r="D806" s="49"/>
    </row>
    <row r="807" spans="3:4" x14ac:dyDescent="0.2">
      <c r="C807" s="49"/>
      <c r="D807" s="49"/>
    </row>
    <row r="808" spans="3:4" x14ac:dyDescent="0.2">
      <c r="C808" s="49"/>
      <c r="D808" s="49"/>
    </row>
    <row r="809" spans="3:4" x14ac:dyDescent="0.2">
      <c r="C809" s="49"/>
      <c r="D809" s="49"/>
    </row>
    <row r="810" spans="3:4" x14ac:dyDescent="0.2">
      <c r="C810" s="49"/>
      <c r="D810" s="49"/>
    </row>
    <row r="811" spans="3:4" x14ac:dyDescent="0.2">
      <c r="C811" s="49"/>
      <c r="D811" s="49"/>
    </row>
    <row r="812" spans="3:4" x14ac:dyDescent="0.2">
      <c r="C812" s="49"/>
      <c r="D812" s="49"/>
    </row>
    <row r="813" spans="3:4" x14ac:dyDescent="0.2">
      <c r="C813" s="49"/>
      <c r="D813" s="49"/>
    </row>
    <row r="814" spans="3:4" x14ac:dyDescent="0.2">
      <c r="C814" s="49"/>
      <c r="D814" s="49"/>
    </row>
    <row r="815" spans="3:4" x14ac:dyDescent="0.2">
      <c r="C815" s="49"/>
      <c r="D815" s="49"/>
    </row>
    <row r="816" spans="3:4" x14ac:dyDescent="0.2">
      <c r="C816" s="49"/>
      <c r="D816" s="49"/>
    </row>
    <row r="817" spans="3:4" x14ac:dyDescent="0.2">
      <c r="C817" s="49"/>
      <c r="D817" s="49"/>
    </row>
    <row r="818" spans="3:4" x14ac:dyDescent="0.2">
      <c r="C818" s="49"/>
      <c r="D818" s="49"/>
    </row>
    <row r="819" spans="3:4" x14ac:dyDescent="0.2">
      <c r="C819" s="49"/>
      <c r="D819" s="49"/>
    </row>
    <row r="820" spans="3:4" x14ac:dyDescent="0.2">
      <c r="C820" s="49"/>
      <c r="D820" s="49"/>
    </row>
    <row r="821" spans="3:4" x14ac:dyDescent="0.2">
      <c r="C821" s="49"/>
      <c r="D821" s="49"/>
    </row>
    <row r="822" spans="3:4" x14ac:dyDescent="0.2">
      <c r="C822" s="49"/>
      <c r="D822" s="49"/>
    </row>
    <row r="823" spans="3:4" x14ac:dyDescent="0.2">
      <c r="C823" s="49"/>
      <c r="D823" s="49"/>
    </row>
    <row r="824" spans="3:4" x14ac:dyDescent="0.2">
      <c r="C824" s="49"/>
      <c r="D824" s="49"/>
    </row>
    <row r="825" spans="3:4" x14ac:dyDescent="0.2">
      <c r="C825" s="49"/>
      <c r="D825" s="49"/>
    </row>
    <row r="826" spans="3:4" x14ac:dyDescent="0.2">
      <c r="C826" s="49"/>
      <c r="D826" s="49"/>
    </row>
    <row r="827" spans="3:4" x14ac:dyDescent="0.2">
      <c r="C827" s="49"/>
      <c r="D827" s="49"/>
    </row>
    <row r="828" spans="3:4" x14ac:dyDescent="0.2">
      <c r="C828" s="49"/>
      <c r="D828" s="49"/>
    </row>
    <row r="829" spans="3:4" x14ac:dyDescent="0.2">
      <c r="C829" s="49"/>
      <c r="D829" s="49"/>
    </row>
    <row r="830" spans="3:4" x14ac:dyDescent="0.2">
      <c r="C830" s="49"/>
      <c r="D830" s="49"/>
    </row>
    <row r="831" spans="3:4" x14ac:dyDescent="0.2">
      <c r="C831" s="49"/>
      <c r="D831" s="49"/>
    </row>
    <row r="832" spans="3:4" x14ac:dyDescent="0.2">
      <c r="C832" s="49"/>
      <c r="D832" s="49"/>
    </row>
    <row r="833" spans="3:4" x14ac:dyDescent="0.2">
      <c r="C833" s="49"/>
      <c r="D833" s="49"/>
    </row>
    <row r="834" spans="3:4" x14ac:dyDescent="0.2">
      <c r="C834" s="49"/>
      <c r="D834" s="49"/>
    </row>
    <row r="835" spans="3:4" x14ac:dyDescent="0.2">
      <c r="C835" s="49"/>
      <c r="D835" s="49"/>
    </row>
    <row r="836" spans="3:4" x14ac:dyDescent="0.2">
      <c r="C836" s="49"/>
      <c r="D836" s="49"/>
    </row>
    <row r="837" spans="3:4" x14ac:dyDescent="0.2">
      <c r="C837" s="49"/>
      <c r="D837" s="49"/>
    </row>
    <row r="838" spans="3:4" x14ac:dyDescent="0.2">
      <c r="C838" s="49"/>
      <c r="D838" s="49"/>
    </row>
    <row r="839" spans="3:4" x14ac:dyDescent="0.2">
      <c r="C839" s="49"/>
      <c r="D839" s="49"/>
    </row>
    <row r="840" spans="3:4" x14ac:dyDescent="0.2">
      <c r="C840" s="49"/>
      <c r="D840" s="49"/>
    </row>
    <row r="841" spans="3:4" x14ac:dyDescent="0.2">
      <c r="C841" s="49"/>
      <c r="D841" s="49"/>
    </row>
    <row r="842" spans="3:4" x14ac:dyDescent="0.2">
      <c r="C842" s="49"/>
      <c r="D842" s="49"/>
    </row>
    <row r="843" spans="3:4" x14ac:dyDescent="0.2">
      <c r="C843" s="49"/>
      <c r="D843" s="49"/>
    </row>
    <row r="844" spans="3:4" x14ac:dyDescent="0.2">
      <c r="C844" s="49"/>
      <c r="D844" s="49"/>
    </row>
    <row r="845" spans="3:4" x14ac:dyDescent="0.2">
      <c r="C845" s="49"/>
      <c r="D845" s="49"/>
    </row>
    <row r="846" spans="3:4" x14ac:dyDescent="0.2">
      <c r="C846" s="49"/>
      <c r="D846" s="49"/>
    </row>
    <row r="847" spans="3:4" x14ac:dyDescent="0.2">
      <c r="C847" s="49"/>
      <c r="D847" s="49"/>
    </row>
    <row r="848" spans="3:4" x14ac:dyDescent="0.2">
      <c r="C848" s="49"/>
      <c r="D848" s="49"/>
    </row>
    <row r="849" spans="3:4" x14ac:dyDescent="0.2">
      <c r="C849" s="49"/>
      <c r="D849" s="49"/>
    </row>
    <row r="850" spans="3:4" x14ac:dyDescent="0.2">
      <c r="C850" s="49"/>
      <c r="D850" s="49"/>
    </row>
    <row r="851" spans="3:4" x14ac:dyDescent="0.2">
      <c r="C851" s="49"/>
      <c r="D851" s="49"/>
    </row>
    <row r="852" spans="3:4" x14ac:dyDescent="0.2">
      <c r="C852" s="49"/>
      <c r="D852" s="49"/>
    </row>
    <row r="853" spans="3:4" x14ac:dyDescent="0.2">
      <c r="C853" s="49"/>
      <c r="D853" s="49"/>
    </row>
    <row r="854" spans="3:4" x14ac:dyDescent="0.2">
      <c r="C854" s="49"/>
      <c r="D854" s="49"/>
    </row>
    <row r="855" spans="3:4" x14ac:dyDescent="0.2">
      <c r="C855" s="49"/>
      <c r="D855" s="49"/>
    </row>
    <row r="856" spans="3:4" x14ac:dyDescent="0.2">
      <c r="C856" s="49"/>
      <c r="D856" s="49"/>
    </row>
    <row r="857" spans="3:4" x14ac:dyDescent="0.2">
      <c r="C857" s="49"/>
      <c r="D857" s="49"/>
    </row>
    <row r="858" spans="3:4" x14ac:dyDescent="0.2">
      <c r="C858" s="49"/>
      <c r="D858" s="49"/>
    </row>
    <row r="859" spans="3:4" x14ac:dyDescent="0.2">
      <c r="C859" s="49"/>
      <c r="D859" s="49"/>
    </row>
    <row r="860" spans="3:4" x14ac:dyDescent="0.2">
      <c r="C860" s="49"/>
      <c r="D860" s="49"/>
    </row>
    <row r="861" spans="3:4" x14ac:dyDescent="0.2">
      <c r="C861" s="49"/>
      <c r="D861" s="49"/>
    </row>
    <row r="862" spans="3:4" x14ac:dyDescent="0.2">
      <c r="C862" s="49"/>
      <c r="D862" s="49"/>
    </row>
    <row r="863" spans="3:4" x14ac:dyDescent="0.2">
      <c r="C863" s="49"/>
      <c r="D863" s="49"/>
    </row>
    <row r="864" spans="3:4" x14ac:dyDescent="0.2">
      <c r="C864" s="49"/>
      <c r="D864" s="49"/>
    </row>
    <row r="865" spans="3:4" x14ac:dyDescent="0.2">
      <c r="C865" s="49"/>
      <c r="D865" s="49"/>
    </row>
    <row r="866" spans="3:4" x14ac:dyDescent="0.2">
      <c r="C866" s="49"/>
      <c r="D866" s="49"/>
    </row>
    <row r="867" spans="3:4" x14ac:dyDescent="0.2">
      <c r="C867" s="49"/>
      <c r="D867" s="49"/>
    </row>
    <row r="868" spans="3:4" x14ac:dyDescent="0.2">
      <c r="C868" s="49"/>
      <c r="D868" s="49"/>
    </row>
    <row r="869" spans="3:4" x14ac:dyDescent="0.2">
      <c r="C869" s="49"/>
      <c r="D869" s="49"/>
    </row>
    <row r="870" spans="3:4" x14ac:dyDescent="0.2">
      <c r="C870" s="49"/>
      <c r="D870" s="49"/>
    </row>
    <row r="871" spans="3:4" x14ac:dyDescent="0.2">
      <c r="C871" s="49"/>
      <c r="D871" s="49"/>
    </row>
    <row r="872" spans="3:4" x14ac:dyDescent="0.2">
      <c r="C872" s="49"/>
      <c r="D872" s="49"/>
    </row>
    <row r="873" spans="3:4" x14ac:dyDescent="0.2">
      <c r="C873" s="49"/>
      <c r="D873" s="49"/>
    </row>
    <row r="874" spans="3:4" x14ac:dyDescent="0.2">
      <c r="C874" s="49"/>
      <c r="D874" s="49"/>
    </row>
    <row r="875" spans="3:4" x14ac:dyDescent="0.2">
      <c r="C875" s="49"/>
      <c r="D875" s="49"/>
    </row>
    <row r="876" spans="3:4" x14ac:dyDescent="0.2">
      <c r="C876" s="49"/>
      <c r="D876" s="49"/>
    </row>
    <row r="877" spans="3:4" x14ac:dyDescent="0.2">
      <c r="C877" s="49"/>
      <c r="D877" s="49"/>
    </row>
    <row r="878" spans="3:4" x14ac:dyDescent="0.2">
      <c r="C878" s="49"/>
      <c r="D878" s="49"/>
    </row>
    <row r="879" spans="3:4" x14ac:dyDescent="0.2">
      <c r="C879" s="49"/>
      <c r="D879" s="49"/>
    </row>
    <row r="880" spans="3:4" x14ac:dyDescent="0.2">
      <c r="C880" s="49"/>
      <c r="D880" s="49"/>
    </row>
    <row r="881" spans="3:4" x14ac:dyDescent="0.2">
      <c r="C881" s="49"/>
      <c r="D881" s="49"/>
    </row>
    <row r="882" spans="3:4" x14ac:dyDescent="0.2">
      <c r="C882" s="49"/>
      <c r="D882" s="49"/>
    </row>
    <row r="883" spans="3:4" x14ac:dyDescent="0.2">
      <c r="C883" s="49"/>
      <c r="D883" s="49"/>
    </row>
    <row r="884" spans="3:4" x14ac:dyDescent="0.2">
      <c r="C884" s="49"/>
      <c r="D884" s="49"/>
    </row>
    <row r="885" spans="3:4" x14ac:dyDescent="0.2">
      <c r="C885" s="49"/>
      <c r="D885" s="49"/>
    </row>
    <row r="886" spans="3:4" x14ac:dyDescent="0.2">
      <c r="C886" s="49"/>
      <c r="D886" s="49"/>
    </row>
    <row r="887" spans="3:4" x14ac:dyDescent="0.2">
      <c r="C887" s="49"/>
      <c r="D887" s="49"/>
    </row>
    <row r="888" spans="3:4" x14ac:dyDescent="0.2">
      <c r="C888" s="49"/>
      <c r="D888" s="49"/>
    </row>
    <row r="889" spans="3:4" x14ac:dyDescent="0.2">
      <c r="C889" s="49"/>
      <c r="D889" s="49"/>
    </row>
    <row r="890" spans="3:4" x14ac:dyDescent="0.2">
      <c r="C890" s="49"/>
      <c r="D890" s="49"/>
    </row>
    <row r="891" spans="3:4" x14ac:dyDescent="0.2">
      <c r="C891" s="49"/>
      <c r="D891" s="49"/>
    </row>
    <row r="892" spans="3:4" x14ac:dyDescent="0.2">
      <c r="C892" s="49"/>
      <c r="D892" s="49"/>
    </row>
    <row r="893" spans="3:4" x14ac:dyDescent="0.2">
      <c r="C893" s="49"/>
      <c r="D893" s="49"/>
    </row>
    <row r="894" spans="3:4" x14ac:dyDescent="0.2">
      <c r="C894" s="49"/>
      <c r="D894" s="49"/>
    </row>
    <row r="895" spans="3:4" x14ac:dyDescent="0.2">
      <c r="C895" s="49"/>
      <c r="D895" s="49"/>
    </row>
    <row r="896" spans="3:4" x14ac:dyDescent="0.2">
      <c r="C896" s="49"/>
      <c r="D896" s="49"/>
    </row>
    <row r="897" spans="3:4" x14ac:dyDescent="0.2">
      <c r="C897" s="49"/>
      <c r="D897" s="49"/>
    </row>
    <row r="898" spans="3:4" x14ac:dyDescent="0.2">
      <c r="C898" s="49"/>
      <c r="D898" s="49"/>
    </row>
    <row r="899" spans="3:4" x14ac:dyDescent="0.2">
      <c r="C899" s="49"/>
      <c r="D899" s="49"/>
    </row>
    <row r="900" spans="3:4" x14ac:dyDescent="0.2">
      <c r="C900" s="49"/>
      <c r="D900" s="49"/>
    </row>
    <row r="901" spans="3:4" x14ac:dyDescent="0.2">
      <c r="C901" s="49"/>
      <c r="D901" s="49"/>
    </row>
    <row r="902" spans="3:4" x14ac:dyDescent="0.2">
      <c r="C902" s="49"/>
      <c r="D902" s="49"/>
    </row>
    <row r="903" spans="3:4" x14ac:dyDescent="0.2">
      <c r="C903" s="49"/>
      <c r="D903" s="49"/>
    </row>
    <row r="904" spans="3:4" x14ac:dyDescent="0.2">
      <c r="C904" s="49"/>
      <c r="D904" s="49"/>
    </row>
    <row r="905" spans="3:4" x14ac:dyDescent="0.2">
      <c r="C905" s="49"/>
      <c r="D905" s="49"/>
    </row>
    <row r="906" spans="3:4" x14ac:dyDescent="0.2">
      <c r="C906" s="49"/>
      <c r="D906" s="49"/>
    </row>
    <row r="907" spans="3:4" x14ac:dyDescent="0.2">
      <c r="C907" s="49"/>
      <c r="D907" s="49"/>
    </row>
    <row r="908" spans="3:4" x14ac:dyDescent="0.2">
      <c r="C908" s="49"/>
      <c r="D908" s="49"/>
    </row>
    <row r="909" spans="3:4" x14ac:dyDescent="0.2">
      <c r="C909" s="49"/>
      <c r="D909" s="49"/>
    </row>
    <row r="910" spans="3:4" x14ac:dyDescent="0.2">
      <c r="C910" s="49"/>
      <c r="D910" s="49"/>
    </row>
    <row r="911" spans="3:4" x14ac:dyDescent="0.2">
      <c r="C911" s="49"/>
      <c r="D911" s="49"/>
    </row>
    <row r="912" spans="3:4" x14ac:dyDescent="0.2">
      <c r="C912" s="49"/>
      <c r="D912" s="49"/>
    </row>
    <row r="913" spans="3:4" x14ac:dyDescent="0.2">
      <c r="C913" s="49"/>
      <c r="D913" s="49"/>
    </row>
    <row r="914" spans="3:4" x14ac:dyDescent="0.2">
      <c r="C914" s="49"/>
      <c r="D914" s="49"/>
    </row>
    <row r="915" spans="3:4" x14ac:dyDescent="0.2">
      <c r="C915" s="49"/>
      <c r="D915" s="49"/>
    </row>
    <row r="916" spans="3:4" x14ac:dyDescent="0.2">
      <c r="C916" s="49"/>
      <c r="D916" s="49"/>
    </row>
    <row r="917" spans="3:4" x14ac:dyDescent="0.2">
      <c r="C917" s="49"/>
      <c r="D917" s="49"/>
    </row>
    <row r="918" spans="3:4" x14ac:dyDescent="0.2">
      <c r="C918" s="49"/>
      <c r="D918" s="49"/>
    </row>
    <row r="919" spans="3:4" x14ac:dyDescent="0.2">
      <c r="C919" s="49"/>
      <c r="D919" s="49"/>
    </row>
    <row r="920" spans="3:4" x14ac:dyDescent="0.2">
      <c r="C920" s="49"/>
      <c r="D920" s="49"/>
    </row>
    <row r="921" spans="3:4" x14ac:dyDescent="0.2">
      <c r="C921" s="49"/>
      <c r="D921" s="49"/>
    </row>
    <row r="922" spans="3:4" x14ac:dyDescent="0.2">
      <c r="C922" s="49"/>
      <c r="D922" s="49"/>
    </row>
    <row r="923" spans="3:4" x14ac:dyDescent="0.2">
      <c r="C923" s="49"/>
      <c r="D923" s="49"/>
    </row>
    <row r="924" spans="3:4" x14ac:dyDescent="0.2">
      <c r="C924" s="49"/>
      <c r="D924" s="49"/>
    </row>
    <row r="925" spans="3:4" x14ac:dyDescent="0.2">
      <c r="C925" s="49"/>
      <c r="D925" s="49"/>
    </row>
    <row r="926" spans="3:4" x14ac:dyDescent="0.2">
      <c r="C926" s="49"/>
      <c r="D926" s="49"/>
    </row>
    <row r="927" spans="3:4" x14ac:dyDescent="0.2">
      <c r="C927" s="49"/>
      <c r="D927" s="49"/>
    </row>
    <row r="928" spans="3:4" x14ac:dyDescent="0.2">
      <c r="C928" s="49"/>
      <c r="D928" s="49"/>
    </row>
    <row r="929" spans="3:4" x14ac:dyDescent="0.2">
      <c r="C929" s="49"/>
      <c r="D929" s="49"/>
    </row>
    <row r="930" spans="3:4" x14ac:dyDescent="0.2">
      <c r="C930" s="49"/>
      <c r="D930" s="49"/>
    </row>
    <row r="931" spans="3:4" x14ac:dyDescent="0.2">
      <c r="C931" s="49"/>
      <c r="D931" s="49"/>
    </row>
    <row r="932" spans="3:4" x14ac:dyDescent="0.2">
      <c r="C932" s="49"/>
      <c r="D932" s="49"/>
    </row>
    <row r="933" spans="3:4" x14ac:dyDescent="0.2">
      <c r="C933" s="49"/>
      <c r="D933" s="49"/>
    </row>
    <row r="934" spans="3:4" x14ac:dyDescent="0.2">
      <c r="C934" s="49"/>
      <c r="D934" s="49"/>
    </row>
    <row r="935" spans="3:4" x14ac:dyDescent="0.2">
      <c r="C935" s="49"/>
      <c r="D935" s="49"/>
    </row>
    <row r="936" spans="3:4" x14ac:dyDescent="0.2">
      <c r="C936" s="49"/>
      <c r="D936" s="49"/>
    </row>
    <row r="937" spans="3:4" x14ac:dyDescent="0.2">
      <c r="C937" s="49"/>
      <c r="D937" s="49"/>
    </row>
    <row r="938" spans="3:4" x14ac:dyDescent="0.2">
      <c r="C938" s="49"/>
      <c r="D938" s="49"/>
    </row>
    <row r="939" spans="3:4" x14ac:dyDescent="0.2">
      <c r="C939" s="49"/>
      <c r="D939" s="49"/>
    </row>
    <row r="940" spans="3:4" x14ac:dyDescent="0.2">
      <c r="C940" s="49"/>
      <c r="D940" s="49"/>
    </row>
    <row r="941" spans="3:4" x14ac:dyDescent="0.2">
      <c r="C941" s="49"/>
      <c r="D941" s="49"/>
    </row>
    <row r="942" spans="3:4" x14ac:dyDescent="0.2">
      <c r="C942" s="49"/>
      <c r="D942" s="49"/>
    </row>
    <row r="943" spans="3:4" x14ac:dyDescent="0.2">
      <c r="C943" s="49"/>
      <c r="D943" s="49"/>
    </row>
    <row r="944" spans="3:4" x14ac:dyDescent="0.2">
      <c r="C944" s="49"/>
      <c r="D944" s="49"/>
    </row>
    <row r="945" spans="3:4" x14ac:dyDescent="0.2">
      <c r="C945" s="49"/>
      <c r="D945" s="49"/>
    </row>
    <row r="946" spans="3:4" x14ac:dyDescent="0.2">
      <c r="C946" s="49"/>
      <c r="D946" s="49"/>
    </row>
    <row r="947" spans="3:4" x14ac:dyDescent="0.2">
      <c r="C947" s="49"/>
      <c r="D947" s="49"/>
    </row>
    <row r="948" spans="3:4" x14ac:dyDescent="0.2">
      <c r="C948" s="49"/>
      <c r="D948" s="49"/>
    </row>
    <row r="949" spans="3:4" x14ac:dyDescent="0.2">
      <c r="C949" s="49"/>
      <c r="D949" s="49"/>
    </row>
    <row r="950" spans="3:4" x14ac:dyDescent="0.2">
      <c r="C950" s="49"/>
      <c r="D950" s="49"/>
    </row>
    <row r="951" spans="3:4" x14ac:dyDescent="0.2">
      <c r="C951" s="49"/>
      <c r="D951" s="49"/>
    </row>
    <row r="952" spans="3:4" x14ac:dyDescent="0.2">
      <c r="C952" s="49"/>
      <c r="D952" s="49"/>
    </row>
    <row r="953" spans="3:4" x14ac:dyDescent="0.2">
      <c r="C953" s="49"/>
      <c r="D953" s="49"/>
    </row>
    <row r="954" spans="3:4" x14ac:dyDescent="0.2">
      <c r="C954" s="49"/>
      <c r="D954" s="49"/>
    </row>
    <row r="955" spans="3:4" x14ac:dyDescent="0.2">
      <c r="C955" s="49"/>
      <c r="D955" s="49"/>
    </row>
    <row r="956" spans="3:4" x14ac:dyDescent="0.2">
      <c r="C956" s="49"/>
      <c r="D956" s="49"/>
    </row>
    <row r="957" spans="3:4" x14ac:dyDescent="0.2">
      <c r="C957" s="49"/>
      <c r="D957" s="49"/>
    </row>
    <row r="958" spans="3:4" x14ac:dyDescent="0.2">
      <c r="C958" s="49"/>
      <c r="D958" s="49"/>
    </row>
    <row r="959" spans="3:4" x14ac:dyDescent="0.2">
      <c r="C959" s="49"/>
      <c r="D959" s="49"/>
    </row>
    <row r="960" spans="3:4" x14ac:dyDescent="0.2">
      <c r="C960" s="49"/>
      <c r="D960" s="49"/>
    </row>
    <row r="961" spans="3:4" x14ac:dyDescent="0.2">
      <c r="C961" s="49"/>
      <c r="D961" s="49"/>
    </row>
    <row r="962" spans="3:4" x14ac:dyDescent="0.2">
      <c r="C962" s="49"/>
      <c r="D962" s="49"/>
    </row>
    <row r="963" spans="3:4" x14ac:dyDescent="0.2">
      <c r="C963" s="49"/>
      <c r="D963" s="49"/>
    </row>
    <row r="964" spans="3:4" x14ac:dyDescent="0.2">
      <c r="C964" s="49"/>
      <c r="D964" s="49"/>
    </row>
    <row r="965" spans="3:4" x14ac:dyDescent="0.2">
      <c r="C965" s="49"/>
      <c r="D965" s="49"/>
    </row>
    <row r="966" spans="3:4" x14ac:dyDescent="0.2">
      <c r="C966" s="49"/>
      <c r="D966" s="49"/>
    </row>
    <row r="967" spans="3:4" x14ac:dyDescent="0.2">
      <c r="C967" s="49"/>
      <c r="D967" s="49"/>
    </row>
    <row r="968" spans="3:4" x14ac:dyDescent="0.2">
      <c r="C968" s="49"/>
      <c r="D968" s="49"/>
    </row>
    <row r="969" spans="3:4" x14ac:dyDescent="0.2">
      <c r="C969" s="49"/>
      <c r="D969" s="49"/>
    </row>
    <row r="970" spans="3:4" x14ac:dyDescent="0.2">
      <c r="C970" s="49"/>
      <c r="D970" s="49"/>
    </row>
    <row r="971" spans="3:4" x14ac:dyDescent="0.2">
      <c r="C971" s="49"/>
      <c r="D971" s="49"/>
    </row>
    <row r="972" spans="3:4" x14ac:dyDescent="0.2">
      <c r="C972" s="49"/>
      <c r="D972" s="49"/>
    </row>
    <row r="973" spans="3:4" x14ac:dyDescent="0.2">
      <c r="C973" s="49"/>
      <c r="D973" s="49"/>
    </row>
    <row r="974" spans="3:4" x14ac:dyDescent="0.2">
      <c r="C974" s="49"/>
      <c r="D974" s="49"/>
    </row>
    <row r="975" spans="3:4" x14ac:dyDescent="0.2">
      <c r="C975" s="49"/>
      <c r="D975" s="49"/>
    </row>
    <row r="976" spans="3:4" x14ac:dyDescent="0.2">
      <c r="C976" s="49"/>
      <c r="D976" s="49"/>
    </row>
    <row r="977" spans="3:4" x14ac:dyDescent="0.2">
      <c r="C977" s="49"/>
      <c r="D977" s="49"/>
    </row>
    <row r="978" spans="3:4" x14ac:dyDescent="0.2">
      <c r="C978" s="49"/>
      <c r="D978" s="49"/>
    </row>
    <row r="979" spans="3:4" x14ac:dyDescent="0.2">
      <c r="C979" s="49"/>
      <c r="D979" s="49"/>
    </row>
    <row r="980" spans="3:4" x14ac:dyDescent="0.2">
      <c r="C980" s="49"/>
      <c r="D980" s="49"/>
    </row>
    <row r="981" spans="3:4" x14ac:dyDescent="0.2">
      <c r="C981" s="49"/>
      <c r="D981" s="49"/>
    </row>
    <row r="982" spans="3:4" x14ac:dyDescent="0.2">
      <c r="C982" s="49"/>
      <c r="D982" s="49"/>
    </row>
    <row r="983" spans="3:4" x14ac:dyDescent="0.2">
      <c r="C983" s="49"/>
      <c r="D983" s="49"/>
    </row>
    <row r="984" spans="3:4" x14ac:dyDescent="0.2">
      <c r="C984" s="49"/>
      <c r="D984" s="49"/>
    </row>
    <row r="985" spans="3:4" x14ac:dyDescent="0.2">
      <c r="C985" s="49"/>
      <c r="D985" s="49"/>
    </row>
    <row r="986" spans="3:4" x14ac:dyDescent="0.2">
      <c r="C986" s="49"/>
      <c r="D986" s="49"/>
    </row>
    <row r="987" spans="3:4" x14ac:dyDescent="0.2">
      <c r="C987" s="49"/>
      <c r="D987" s="49"/>
    </row>
    <row r="988" spans="3:4" x14ac:dyDescent="0.2">
      <c r="C988" s="49"/>
      <c r="D988" s="49"/>
    </row>
    <row r="989" spans="3:4" x14ac:dyDescent="0.2">
      <c r="C989" s="49"/>
      <c r="D989" s="49"/>
    </row>
    <row r="990" spans="3:4" x14ac:dyDescent="0.2">
      <c r="C990" s="49"/>
      <c r="D990" s="49"/>
    </row>
    <row r="991" spans="3:4" x14ac:dyDescent="0.2">
      <c r="C991" s="49"/>
      <c r="D991" s="49"/>
    </row>
    <row r="992" spans="3:4" x14ac:dyDescent="0.2">
      <c r="C992" s="49"/>
      <c r="D992" s="49"/>
    </row>
    <row r="993" spans="3:4" x14ac:dyDescent="0.2">
      <c r="C993" s="49"/>
      <c r="D993" s="49"/>
    </row>
    <row r="994" spans="3:4" x14ac:dyDescent="0.2">
      <c r="C994" s="49"/>
      <c r="D994" s="49"/>
    </row>
    <row r="995" spans="3:4" x14ac:dyDescent="0.2">
      <c r="C995" s="49"/>
      <c r="D995" s="49"/>
    </row>
    <row r="996" spans="3:4" x14ac:dyDescent="0.2">
      <c r="C996" s="49"/>
      <c r="D996" s="49"/>
    </row>
    <row r="997" spans="3:4" x14ac:dyDescent="0.2">
      <c r="C997" s="49"/>
      <c r="D997" s="49"/>
    </row>
    <row r="998" spans="3:4" x14ac:dyDescent="0.2">
      <c r="C998" s="49"/>
      <c r="D998" s="49"/>
    </row>
    <row r="999" spans="3:4" x14ac:dyDescent="0.2">
      <c r="C999" s="49"/>
      <c r="D999" s="49"/>
    </row>
    <row r="1000" spans="3:4" x14ac:dyDescent="0.2">
      <c r="C1000" s="49"/>
      <c r="D1000" s="49"/>
    </row>
    <row r="1001" spans="3:4" x14ac:dyDescent="0.2">
      <c r="C1001" s="49"/>
      <c r="D1001" s="49"/>
    </row>
    <row r="1002" spans="3:4" x14ac:dyDescent="0.2">
      <c r="C1002" s="49"/>
      <c r="D1002" s="49"/>
    </row>
    <row r="1003" spans="3:4" x14ac:dyDescent="0.2">
      <c r="C1003" s="49"/>
      <c r="D1003" s="49"/>
    </row>
    <row r="1004" spans="3:4" x14ac:dyDescent="0.2">
      <c r="C1004" s="49"/>
      <c r="D1004" s="49"/>
    </row>
    <row r="1005" spans="3:4" x14ac:dyDescent="0.2">
      <c r="C1005" s="49"/>
      <c r="D1005" s="49"/>
    </row>
    <row r="1006" spans="3:4" x14ac:dyDescent="0.2">
      <c r="C1006" s="49"/>
      <c r="D1006" s="49"/>
    </row>
    <row r="1007" spans="3:4" x14ac:dyDescent="0.2">
      <c r="C1007" s="49"/>
      <c r="D1007" s="49"/>
    </row>
    <row r="1008" spans="3:4" x14ac:dyDescent="0.2">
      <c r="C1008" s="49"/>
      <c r="D1008" s="49"/>
    </row>
    <row r="1009" spans="3:4" x14ac:dyDescent="0.2">
      <c r="C1009" s="49"/>
      <c r="D1009" s="49"/>
    </row>
    <row r="1010" spans="3:4" x14ac:dyDescent="0.2">
      <c r="C1010" s="49"/>
      <c r="D1010" s="49"/>
    </row>
    <row r="1011" spans="3:4" x14ac:dyDescent="0.2">
      <c r="C1011" s="49"/>
      <c r="D1011" s="49"/>
    </row>
    <row r="1012" spans="3:4" x14ac:dyDescent="0.2">
      <c r="C1012" s="49"/>
      <c r="D1012" s="49"/>
    </row>
    <row r="1013" spans="3:4" x14ac:dyDescent="0.2">
      <c r="C1013" s="49"/>
      <c r="D1013" s="49"/>
    </row>
    <row r="1014" spans="3:4" x14ac:dyDescent="0.2">
      <c r="C1014" s="49"/>
      <c r="D1014" s="49"/>
    </row>
    <row r="1015" spans="3:4" x14ac:dyDescent="0.2">
      <c r="C1015" s="49"/>
      <c r="D1015" s="49"/>
    </row>
    <row r="1016" spans="3:4" x14ac:dyDescent="0.2">
      <c r="C1016" s="49"/>
      <c r="D1016" s="49"/>
    </row>
    <row r="1017" spans="3:4" x14ac:dyDescent="0.2">
      <c r="C1017" s="49"/>
      <c r="D1017" s="49"/>
    </row>
    <row r="1018" spans="3:4" x14ac:dyDescent="0.2">
      <c r="C1018" s="49"/>
      <c r="D1018" s="49"/>
    </row>
    <row r="1019" spans="3:4" x14ac:dyDescent="0.2">
      <c r="C1019" s="49"/>
      <c r="D1019" s="49"/>
    </row>
    <row r="1020" spans="3:4" x14ac:dyDescent="0.2">
      <c r="C1020" s="49"/>
      <c r="D1020" s="49"/>
    </row>
    <row r="1021" spans="3:4" x14ac:dyDescent="0.2">
      <c r="C1021" s="49"/>
      <c r="D1021" s="49"/>
    </row>
    <row r="1022" spans="3:4" x14ac:dyDescent="0.2">
      <c r="C1022" s="49"/>
      <c r="D1022" s="49"/>
    </row>
    <row r="1023" spans="3:4" x14ac:dyDescent="0.2">
      <c r="C1023" s="49"/>
      <c r="D1023" s="49"/>
    </row>
    <row r="1024" spans="3:4" x14ac:dyDescent="0.2">
      <c r="C1024" s="49"/>
      <c r="D1024" s="49"/>
    </row>
    <row r="1025" spans="3:4" x14ac:dyDescent="0.2">
      <c r="C1025" s="49"/>
      <c r="D1025" s="49"/>
    </row>
    <row r="1026" spans="3:4" x14ac:dyDescent="0.2">
      <c r="C1026" s="49"/>
      <c r="D1026" s="49"/>
    </row>
    <row r="1027" spans="3:4" x14ac:dyDescent="0.2">
      <c r="C1027" s="49"/>
      <c r="D1027" s="49"/>
    </row>
    <row r="1028" spans="3:4" x14ac:dyDescent="0.2">
      <c r="C1028" s="49"/>
      <c r="D1028" s="49"/>
    </row>
    <row r="1029" spans="3:4" x14ac:dyDescent="0.2">
      <c r="C1029" s="49"/>
      <c r="D1029" s="49"/>
    </row>
    <row r="1030" spans="3:4" x14ac:dyDescent="0.2">
      <c r="C1030" s="49"/>
      <c r="D1030" s="49"/>
    </row>
    <row r="1031" spans="3:4" x14ac:dyDescent="0.2">
      <c r="C1031" s="49"/>
      <c r="D1031" s="49"/>
    </row>
    <row r="1032" spans="3:4" x14ac:dyDescent="0.2">
      <c r="C1032" s="49"/>
      <c r="D1032" s="49"/>
    </row>
    <row r="1033" spans="3:4" x14ac:dyDescent="0.2">
      <c r="C1033" s="49"/>
      <c r="D1033" s="49"/>
    </row>
    <row r="1034" spans="3:4" x14ac:dyDescent="0.2">
      <c r="C1034" s="49"/>
      <c r="D1034" s="49"/>
    </row>
    <row r="1035" spans="3:4" x14ac:dyDescent="0.2">
      <c r="C1035" s="49"/>
      <c r="D1035" s="49"/>
    </row>
    <row r="1036" spans="3:4" x14ac:dyDescent="0.2">
      <c r="C1036" s="49"/>
      <c r="D1036" s="49"/>
    </row>
    <row r="1037" spans="3:4" x14ac:dyDescent="0.2">
      <c r="C1037" s="49"/>
      <c r="D1037" s="49"/>
    </row>
    <row r="1038" spans="3:4" x14ac:dyDescent="0.2">
      <c r="C1038" s="49"/>
      <c r="D1038" s="49"/>
    </row>
    <row r="1039" spans="3:4" x14ac:dyDescent="0.2">
      <c r="C1039" s="49"/>
      <c r="D1039" s="49"/>
    </row>
    <row r="1040" spans="3:4" x14ac:dyDescent="0.2">
      <c r="C1040" s="49"/>
      <c r="D1040" s="49"/>
    </row>
    <row r="1041" spans="3:4" x14ac:dyDescent="0.2">
      <c r="C1041" s="49"/>
      <c r="D1041" s="49"/>
    </row>
    <row r="1042" spans="3:4" x14ac:dyDescent="0.2">
      <c r="C1042" s="49"/>
      <c r="D1042" s="49"/>
    </row>
    <row r="1043" spans="3:4" x14ac:dyDescent="0.2">
      <c r="C1043" s="49"/>
      <c r="D1043" s="49"/>
    </row>
    <row r="1044" spans="3:4" x14ac:dyDescent="0.2">
      <c r="C1044" s="49"/>
      <c r="D1044" s="49"/>
    </row>
    <row r="1045" spans="3:4" x14ac:dyDescent="0.2">
      <c r="C1045" s="49"/>
      <c r="D1045" s="49"/>
    </row>
    <row r="1046" spans="3:4" x14ac:dyDescent="0.2">
      <c r="C1046" s="49"/>
      <c r="D1046" s="49"/>
    </row>
    <row r="1047" spans="3:4" x14ac:dyDescent="0.2">
      <c r="C1047" s="49"/>
      <c r="D1047" s="49"/>
    </row>
    <row r="1048" spans="3:4" x14ac:dyDescent="0.2">
      <c r="C1048" s="49"/>
      <c r="D1048" s="49"/>
    </row>
    <row r="1049" spans="3:4" x14ac:dyDescent="0.2">
      <c r="C1049" s="49"/>
      <c r="D1049" s="49"/>
    </row>
    <row r="1050" spans="3:4" x14ac:dyDescent="0.2">
      <c r="C1050" s="49"/>
      <c r="D1050" s="49"/>
    </row>
    <row r="1051" spans="3:4" x14ac:dyDescent="0.2">
      <c r="C1051" s="49"/>
      <c r="D1051" s="49"/>
    </row>
    <row r="1052" spans="3:4" x14ac:dyDescent="0.2">
      <c r="C1052" s="49"/>
      <c r="D1052" s="49"/>
    </row>
    <row r="1053" spans="3:4" x14ac:dyDescent="0.2">
      <c r="C1053" s="49"/>
      <c r="D1053" s="49"/>
    </row>
    <row r="1054" spans="3:4" x14ac:dyDescent="0.2">
      <c r="C1054" s="49"/>
      <c r="D1054" s="49"/>
    </row>
    <row r="1055" spans="3:4" x14ac:dyDescent="0.2">
      <c r="C1055" s="49"/>
      <c r="D1055" s="49"/>
    </row>
    <row r="1056" spans="3:4" x14ac:dyDescent="0.2">
      <c r="C1056" s="49"/>
      <c r="D1056" s="49"/>
    </row>
    <row r="1057" spans="3:4" x14ac:dyDescent="0.2">
      <c r="C1057" s="49"/>
      <c r="D1057" s="49"/>
    </row>
    <row r="1058" spans="3:4" x14ac:dyDescent="0.2">
      <c r="C1058" s="49"/>
      <c r="D1058" s="49"/>
    </row>
    <row r="1059" spans="3:4" x14ac:dyDescent="0.2">
      <c r="C1059" s="49"/>
      <c r="D1059" s="49"/>
    </row>
    <row r="1060" spans="3:4" x14ac:dyDescent="0.2">
      <c r="C1060" s="49"/>
      <c r="D1060" s="49"/>
    </row>
    <row r="1061" spans="3:4" x14ac:dyDescent="0.2">
      <c r="C1061" s="49"/>
      <c r="D1061" s="49"/>
    </row>
    <row r="1062" spans="3:4" x14ac:dyDescent="0.2">
      <c r="C1062" s="49"/>
      <c r="D1062" s="49"/>
    </row>
    <row r="1063" spans="3:4" x14ac:dyDescent="0.2">
      <c r="C1063" s="49"/>
      <c r="D1063" s="49"/>
    </row>
    <row r="1064" spans="3:4" x14ac:dyDescent="0.2">
      <c r="C1064" s="49"/>
      <c r="D1064" s="49"/>
    </row>
    <row r="1065" spans="3:4" x14ac:dyDescent="0.2">
      <c r="C1065" s="49"/>
      <c r="D1065" s="49"/>
    </row>
    <row r="1066" spans="3:4" x14ac:dyDescent="0.2">
      <c r="C1066" s="49"/>
      <c r="D1066" s="49"/>
    </row>
    <row r="1067" spans="3:4" x14ac:dyDescent="0.2">
      <c r="C1067" s="49"/>
      <c r="D1067" s="49"/>
    </row>
    <row r="1068" spans="3:4" x14ac:dyDescent="0.2">
      <c r="C1068" s="49"/>
      <c r="D1068" s="49"/>
    </row>
    <row r="1069" spans="3:4" x14ac:dyDescent="0.2">
      <c r="C1069" s="49"/>
      <c r="D1069" s="49"/>
    </row>
    <row r="1070" spans="3:4" x14ac:dyDescent="0.2">
      <c r="C1070" s="49"/>
      <c r="D1070" s="49"/>
    </row>
    <row r="1071" spans="3:4" x14ac:dyDescent="0.2">
      <c r="C1071" s="49"/>
      <c r="D1071" s="49"/>
    </row>
    <row r="1072" spans="3:4" x14ac:dyDescent="0.2">
      <c r="C1072" s="49"/>
      <c r="D1072" s="49"/>
    </row>
    <row r="1073" spans="3:4" x14ac:dyDescent="0.2">
      <c r="C1073" s="49"/>
      <c r="D1073" s="49"/>
    </row>
    <row r="1074" spans="3:4" x14ac:dyDescent="0.2">
      <c r="C1074" s="49"/>
      <c r="D1074" s="49"/>
    </row>
    <row r="1075" spans="3:4" x14ac:dyDescent="0.2">
      <c r="C1075" s="49"/>
      <c r="D1075" s="49"/>
    </row>
    <row r="1076" spans="3:4" x14ac:dyDescent="0.2">
      <c r="C1076" s="49"/>
      <c r="D1076" s="49"/>
    </row>
    <row r="1077" spans="3:4" x14ac:dyDescent="0.2">
      <c r="C1077" s="49"/>
      <c r="D1077" s="49"/>
    </row>
    <row r="1078" spans="3:4" x14ac:dyDescent="0.2">
      <c r="C1078" s="49"/>
      <c r="D1078" s="49"/>
    </row>
    <row r="1079" spans="3:4" x14ac:dyDescent="0.2">
      <c r="C1079" s="49"/>
      <c r="D1079" s="49"/>
    </row>
    <row r="1080" spans="3:4" x14ac:dyDescent="0.2">
      <c r="C1080" s="49"/>
      <c r="D1080" s="49"/>
    </row>
    <row r="1081" spans="3:4" x14ac:dyDescent="0.2">
      <c r="C1081" s="49"/>
      <c r="D1081" s="49"/>
    </row>
    <row r="1082" spans="3:4" x14ac:dyDescent="0.2">
      <c r="C1082" s="49"/>
      <c r="D1082" s="49"/>
    </row>
    <row r="1083" spans="3:4" x14ac:dyDescent="0.2">
      <c r="C1083" s="49"/>
      <c r="D1083" s="49"/>
    </row>
    <row r="1084" spans="3:4" x14ac:dyDescent="0.2">
      <c r="C1084" s="49"/>
      <c r="D1084" s="49"/>
    </row>
    <row r="1085" spans="3:4" x14ac:dyDescent="0.2">
      <c r="C1085" s="49"/>
      <c r="D1085" s="49"/>
    </row>
    <row r="1086" spans="3:4" x14ac:dyDescent="0.2">
      <c r="C1086" s="49"/>
      <c r="D1086" s="49"/>
    </row>
    <row r="1087" spans="3:4" x14ac:dyDescent="0.2">
      <c r="C1087" s="49"/>
      <c r="D1087" s="49"/>
    </row>
    <row r="1088" spans="3:4" x14ac:dyDescent="0.2">
      <c r="C1088" s="49"/>
      <c r="D1088" s="49"/>
    </row>
    <row r="1089" spans="3:4" x14ac:dyDescent="0.2">
      <c r="C1089" s="49"/>
      <c r="D1089" s="49"/>
    </row>
    <row r="1090" spans="3:4" x14ac:dyDescent="0.2">
      <c r="C1090" s="49"/>
      <c r="D1090" s="49"/>
    </row>
    <row r="1091" spans="3:4" x14ac:dyDescent="0.2">
      <c r="C1091" s="49"/>
      <c r="D1091" s="49"/>
    </row>
    <row r="1092" spans="3:4" x14ac:dyDescent="0.2">
      <c r="C1092" s="49"/>
      <c r="D1092" s="49"/>
    </row>
    <row r="1093" spans="3:4" x14ac:dyDescent="0.2">
      <c r="C1093" s="49"/>
      <c r="D1093" s="49"/>
    </row>
    <row r="1094" spans="3:4" x14ac:dyDescent="0.2">
      <c r="C1094" s="49"/>
      <c r="D1094" s="49"/>
    </row>
    <row r="1095" spans="3:4" x14ac:dyDescent="0.2">
      <c r="C1095" s="49"/>
      <c r="D1095" s="49"/>
    </row>
    <row r="1096" spans="3:4" x14ac:dyDescent="0.2">
      <c r="C1096" s="49"/>
      <c r="D1096" s="49"/>
    </row>
    <row r="1097" spans="3:4" x14ac:dyDescent="0.2">
      <c r="C1097" s="49"/>
      <c r="D1097" s="49"/>
    </row>
    <row r="1098" spans="3:4" x14ac:dyDescent="0.2">
      <c r="C1098" s="49"/>
      <c r="D1098" s="49"/>
    </row>
    <row r="1099" spans="3:4" x14ac:dyDescent="0.2">
      <c r="C1099" s="49"/>
      <c r="D1099" s="49"/>
    </row>
    <row r="1100" spans="3:4" x14ac:dyDescent="0.2">
      <c r="C1100" s="49"/>
      <c r="D1100" s="49"/>
    </row>
    <row r="1101" spans="3:4" x14ac:dyDescent="0.2">
      <c r="C1101" s="49"/>
      <c r="D1101" s="49"/>
    </row>
    <row r="1102" spans="3:4" x14ac:dyDescent="0.2">
      <c r="C1102" s="49"/>
      <c r="D1102" s="49"/>
    </row>
    <row r="1103" spans="3:4" x14ac:dyDescent="0.2">
      <c r="C1103" s="49"/>
      <c r="D1103" s="49"/>
    </row>
    <row r="1104" spans="3:4" x14ac:dyDescent="0.2">
      <c r="C1104" s="49"/>
      <c r="D1104" s="49"/>
    </row>
    <row r="1105" spans="3:4" x14ac:dyDescent="0.2">
      <c r="C1105" s="49"/>
      <c r="D1105" s="49"/>
    </row>
    <row r="1106" spans="3:4" x14ac:dyDescent="0.2">
      <c r="C1106" s="49"/>
      <c r="D1106" s="49"/>
    </row>
    <row r="1107" spans="3:4" x14ac:dyDescent="0.2">
      <c r="C1107" s="49"/>
      <c r="D1107" s="49"/>
    </row>
    <row r="1108" spans="3:4" x14ac:dyDescent="0.2">
      <c r="C1108" s="49"/>
      <c r="D1108" s="49"/>
    </row>
    <row r="1109" spans="3:4" x14ac:dyDescent="0.2">
      <c r="C1109" s="49"/>
      <c r="D1109" s="49"/>
    </row>
    <row r="1110" spans="3:4" x14ac:dyDescent="0.2">
      <c r="C1110" s="49"/>
      <c r="D1110" s="49"/>
    </row>
    <row r="1111" spans="3:4" x14ac:dyDescent="0.2">
      <c r="C1111" s="49"/>
      <c r="D1111" s="49"/>
    </row>
    <row r="1112" spans="3:4" x14ac:dyDescent="0.2">
      <c r="C1112" s="49"/>
      <c r="D1112" s="49"/>
    </row>
    <row r="1113" spans="3:4" x14ac:dyDescent="0.2">
      <c r="C1113" s="49"/>
      <c r="D1113" s="49"/>
    </row>
    <row r="1114" spans="3:4" x14ac:dyDescent="0.2">
      <c r="C1114" s="49"/>
      <c r="D1114" s="49"/>
    </row>
    <row r="1115" spans="3:4" x14ac:dyDescent="0.2">
      <c r="C1115" s="49"/>
      <c r="D1115" s="49"/>
    </row>
    <row r="1116" spans="3:4" x14ac:dyDescent="0.2">
      <c r="C1116" s="49"/>
      <c r="D1116" s="49"/>
    </row>
    <row r="1117" spans="3:4" x14ac:dyDescent="0.2">
      <c r="C1117" s="49"/>
      <c r="D1117" s="49"/>
    </row>
    <row r="1118" spans="3:4" x14ac:dyDescent="0.2">
      <c r="C1118" s="49"/>
      <c r="D1118" s="49"/>
    </row>
    <row r="1119" spans="3:4" x14ac:dyDescent="0.2">
      <c r="C1119" s="49"/>
      <c r="D1119" s="49"/>
    </row>
    <row r="1120" spans="3:4" x14ac:dyDescent="0.2">
      <c r="C1120" s="49"/>
      <c r="D1120" s="49"/>
    </row>
    <row r="1121" spans="3:4" x14ac:dyDescent="0.2">
      <c r="C1121" s="49"/>
      <c r="D1121" s="49"/>
    </row>
    <row r="1122" spans="3:4" x14ac:dyDescent="0.2">
      <c r="C1122" s="49"/>
      <c r="D1122" s="49"/>
    </row>
    <row r="1123" spans="3:4" x14ac:dyDescent="0.2">
      <c r="C1123" s="49"/>
      <c r="D1123" s="49"/>
    </row>
    <row r="1124" spans="3:4" x14ac:dyDescent="0.2">
      <c r="C1124" s="49"/>
      <c r="D1124" s="49"/>
    </row>
    <row r="1125" spans="3:4" x14ac:dyDescent="0.2">
      <c r="C1125" s="49"/>
      <c r="D1125" s="49"/>
    </row>
    <row r="1126" spans="3:4" x14ac:dyDescent="0.2">
      <c r="C1126" s="49"/>
      <c r="D1126" s="49"/>
    </row>
    <row r="1127" spans="3:4" x14ac:dyDescent="0.2">
      <c r="C1127" s="49"/>
      <c r="D1127" s="49"/>
    </row>
    <row r="1128" spans="3:4" x14ac:dyDescent="0.2">
      <c r="C1128" s="49"/>
      <c r="D1128" s="49"/>
    </row>
    <row r="1129" spans="3:4" x14ac:dyDescent="0.2">
      <c r="C1129" s="49"/>
      <c r="D1129" s="49"/>
    </row>
    <row r="1130" spans="3:4" x14ac:dyDescent="0.2">
      <c r="C1130" s="49"/>
      <c r="D1130" s="49"/>
    </row>
    <row r="1131" spans="3:4" x14ac:dyDescent="0.2">
      <c r="C1131" s="49"/>
      <c r="D1131" s="49"/>
    </row>
    <row r="1132" spans="3:4" x14ac:dyDescent="0.2">
      <c r="C1132" s="49"/>
      <c r="D1132" s="49"/>
    </row>
    <row r="1133" spans="3:4" x14ac:dyDescent="0.2">
      <c r="C1133" s="49"/>
      <c r="D1133" s="49"/>
    </row>
    <row r="1134" spans="3:4" x14ac:dyDescent="0.2">
      <c r="C1134" s="49"/>
      <c r="D1134" s="49"/>
    </row>
    <row r="1135" spans="3:4" x14ac:dyDescent="0.2">
      <c r="C1135" s="49"/>
      <c r="D1135" s="49"/>
    </row>
    <row r="1136" spans="3:4" x14ac:dyDescent="0.2">
      <c r="C1136" s="49"/>
      <c r="D1136" s="49"/>
    </row>
    <row r="1137" spans="3:4" x14ac:dyDescent="0.2">
      <c r="C1137" s="49"/>
      <c r="D1137" s="49"/>
    </row>
    <row r="1138" spans="3:4" x14ac:dyDescent="0.2">
      <c r="C1138" s="49"/>
      <c r="D1138" s="49"/>
    </row>
    <row r="1139" spans="3:4" x14ac:dyDescent="0.2">
      <c r="C1139" s="49"/>
      <c r="D1139" s="49"/>
    </row>
    <row r="1140" spans="3:4" x14ac:dyDescent="0.2">
      <c r="C1140" s="49"/>
      <c r="D1140" s="49"/>
    </row>
    <row r="1141" spans="3:4" x14ac:dyDescent="0.2">
      <c r="C1141" s="49"/>
      <c r="D1141" s="49"/>
    </row>
    <row r="1142" spans="3:4" x14ac:dyDescent="0.2">
      <c r="C1142" s="49"/>
      <c r="D1142" s="49"/>
    </row>
    <row r="1143" spans="3:4" x14ac:dyDescent="0.2">
      <c r="C1143" s="49"/>
      <c r="D1143" s="49"/>
    </row>
    <row r="1144" spans="3:4" x14ac:dyDescent="0.2">
      <c r="C1144" s="49"/>
      <c r="D1144" s="49"/>
    </row>
    <row r="1145" spans="3:4" x14ac:dyDescent="0.2">
      <c r="C1145" s="49"/>
      <c r="D1145" s="49"/>
    </row>
    <row r="1146" spans="3:4" x14ac:dyDescent="0.2">
      <c r="C1146" s="49"/>
      <c r="D1146" s="49"/>
    </row>
    <row r="1147" spans="3:4" x14ac:dyDescent="0.2">
      <c r="C1147" s="49"/>
      <c r="D1147" s="49"/>
    </row>
    <row r="1148" spans="3:4" x14ac:dyDescent="0.2">
      <c r="C1148" s="49"/>
      <c r="D1148" s="49"/>
    </row>
    <row r="1149" spans="3:4" x14ac:dyDescent="0.2">
      <c r="C1149" s="49"/>
      <c r="D1149" s="49"/>
    </row>
    <row r="1150" spans="3:4" x14ac:dyDescent="0.2">
      <c r="C1150" s="49"/>
      <c r="D1150" s="49"/>
    </row>
    <row r="1151" spans="3:4" x14ac:dyDescent="0.2">
      <c r="C1151" s="49"/>
      <c r="D1151" s="49"/>
    </row>
    <row r="1152" spans="3:4" x14ac:dyDescent="0.2">
      <c r="C1152" s="49"/>
      <c r="D1152" s="49"/>
    </row>
    <row r="1153" spans="3:4" x14ac:dyDescent="0.2">
      <c r="C1153" s="49"/>
      <c r="D1153" s="49"/>
    </row>
    <row r="1154" spans="3:4" x14ac:dyDescent="0.2">
      <c r="C1154" s="49"/>
      <c r="D1154" s="49"/>
    </row>
    <row r="1155" spans="3:4" x14ac:dyDescent="0.2">
      <c r="C1155" s="49"/>
      <c r="D1155" s="49"/>
    </row>
    <row r="1156" spans="3:4" x14ac:dyDescent="0.2">
      <c r="C1156" s="49"/>
      <c r="D1156" s="49"/>
    </row>
    <row r="1157" spans="3:4" x14ac:dyDescent="0.2">
      <c r="C1157" s="49"/>
      <c r="D1157" s="49"/>
    </row>
    <row r="1158" spans="3:4" x14ac:dyDescent="0.2">
      <c r="C1158" s="49"/>
      <c r="D1158" s="49"/>
    </row>
    <row r="1159" spans="3:4" x14ac:dyDescent="0.2">
      <c r="C1159" s="49"/>
      <c r="D1159" s="49"/>
    </row>
    <row r="1160" spans="3:4" x14ac:dyDescent="0.2">
      <c r="C1160" s="49"/>
      <c r="D1160" s="49"/>
    </row>
    <row r="1161" spans="3:4" x14ac:dyDescent="0.2">
      <c r="C1161" s="49"/>
      <c r="D1161" s="49"/>
    </row>
    <row r="1162" spans="3:4" x14ac:dyDescent="0.2">
      <c r="C1162" s="49"/>
      <c r="D1162" s="49"/>
    </row>
    <row r="1163" spans="3:4" x14ac:dyDescent="0.2">
      <c r="C1163" s="49"/>
      <c r="D1163" s="49"/>
    </row>
    <row r="1164" spans="3:4" x14ac:dyDescent="0.2">
      <c r="C1164" s="49"/>
      <c r="D1164" s="49"/>
    </row>
    <row r="1165" spans="3:4" x14ac:dyDescent="0.2">
      <c r="C1165" s="49"/>
      <c r="D1165" s="49"/>
    </row>
    <row r="1166" spans="3:4" x14ac:dyDescent="0.2">
      <c r="C1166" s="49"/>
      <c r="D1166" s="49"/>
    </row>
    <row r="1167" spans="3:4" x14ac:dyDescent="0.2">
      <c r="C1167" s="49"/>
      <c r="D1167" s="49"/>
    </row>
    <row r="1168" spans="3:4" x14ac:dyDescent="0.2">
      <c r="C1168" s="49"/>
      <c r="D1168" s="49"/>
    </row>
    <row r="1169" spans="3:4" x14ac:dyDescent="0.2">
      <c r="C1169" s="49"/>
      <c r="D1169" s="49"/>
    </row>
    <row r="1170" spans="3:4" x14ac:dyDescent="0.2">
      <c r="C1170" s="49"/>
      <c r="D1170" s="49"/>
    </row>
    <row r="1171" spans="3:4" x14ac:dyDescent="0.2">
      <c r="C1171" s="49"/>
      <c r="D1171" s="49"/>
    </row>
    <row r="1172" spans="3:4" x14ac:dyDescent="0.2">
      <c r="C1172" s="49"/>
      <c r="D1172" s="49"/>
    </row>
    <row r="1173" spans="3:4" x14ac:dyDescent="0.2">
      <c r="C1173" s="49"/>
      <c r="D1173" s="49"/>
    </row>
    <row r="1174" spans="3:4" x14ac:dyDescent="0.2">
      <c r="C1174" s="49"/>
      <c r="D1174" s="49"/>
    </row>
    <row r="1175" spans="3:4" x14ac:dyDescent="0.2">
      <c r="C1175" s="49"/>
      <c r="D1175" s="49"/>
    </row>
    <row r="1176" spans="3:4" x14ac:dyDescent="0.2">
      <c r="C1176" s="49"/>
      <c r="D1176" s="49"/>
    </row>
    <row r="1177" spans="3:4" x14ac:dyDescent="0.2">
      <c r="C1177" s="49"/>
      <c r="D1177" s="49"/>
    </row>
    <row r="1178" spans="3:4" x14ac:dyDescent="0.2">
      <c r="C1178" s="49"/>
      <c r="D1178" s="49"/>
    </row>
    <row r="1179" spans="3:4" x14ac:dyDescent="0.2">
      <c r="C1179" s="49"/>
      <c r="D1179" s="49"/>
    </row>
    <row r="1180" spans="3:4" x14ac:dyDescent="0.2">
      <c r="C1180" s="49"/>
      <c r="D1180" s="49"/>
    </row>
    <row r="1181" spans="3:4" x14ac:dyDescent="0.2">
      <c r="C1181" s="49"/>
      <c r="D1181" s="49"/>
    </row>
    <row r="1182" spans="3:4" x14ac:dyDescent="0.2">
      <c r="C1182" s="49"/>
      <c r="D1182" s="49"/>
    </row>
    <row r="1183" spans="3:4" x14ac:dyDescent="0.2">
      <c r="C1183" s="49"/>
      <c r="D1183" s="49"/>
    </row>
    <row r="1184" spans="3:4" x14ac:dyDescent="0.2">
      <c r="C1184" s="49"/>
      <c r="D1184" s="49"/>
    </row>
    <row r="1185" spans="3:4" x14ac:dyDescent="0.2">
      <c r="C1185" s="49"/>
      <c r="D1185" s="49"/>
    </row>
    <row r="1186" spans="3:4" x14ac:dyDescent="0.2">
      <c r="C1186" s="49"/>
      <c r="D1186" s="49"/>
    </row>
    <row r="1187" spans="3:4" x14ac:dyDescent="0.2">
      <c r="C1187" s="49"/>
      <c r="D1187" s="49"/>
    </row>
    <row r="1188" spans="3:4" x14ac:dyDescent="0.2">
      <c r="C1188" s="49"/>
      <c r="D1188" s="49"/>
    </row>
    <row r="1189" spans="3:4" x14ac:dyDescent="0.2">
      <c r="C1189" s="49"/>
      <c r="D1189" s="49"/>
    </row>
    <row r="1190" spans="3:4" x14ac:dyDescent="0.2">
      <c r="C1190" s="49"/>
      <c r="D1190" s="49"/>
    </row>
    <row r="1191" spans="3:4" x14ac:dyDescent="0.2">
      <c r="C1191" s="49"/>
      <c r="D1191" s="49"/>
    </row>
    <row r="1192" spans="3:4" x14ac:dyDescent="0.2">
      <c r="C1192" s="49"/>
      <c r="D1192" s="49"/>
    </row>
    <row r="1193" spans="3:4" x14ac:dyDescent="0.2">
      <c r="C1193" s="49"/>
      <c r="D1193" s="49"/>
    </row>
    <row r="1194" spans="3:4" x14ac:dyDescent="0.2">
      <c r="C1194" s="49"/>
      <c r="D1194" s="49"/>
    </row>
    <row r="1195" spans="3:4" x14ac:dyDescent="0.2">
      <c r="C1195" s="49"/>
      <c r="D1195" s="49"/>
    </row>
    <row r="1196" spans="3:4" x14ac:dyDescent="0.2">
      <c r="C1196" s="49"/>
      <c r="D1196" s="49"/>
    </row>
    <row r="1197" spans="3:4" x14ac:dyDescent="0.2">
      <c r="C1197" s="49"/>
      <c r="D1197" s="49"/>
    </row>
    <row r="1198" spans="3:4" x14ac:dyDescent="0.2">
      <c r="C1198" s="49"/>
      <c r="D1198" s="49"/>
    </row>
    <row r="1199" spans="3:4" x14ac:dyDescent="0.2">
      <c r="C1199" s="49"/>
      <c r="D1199" s="49"/>
    </row>
    <row r="1200" spans="3:4" x14ac:dyDescent="0.2">
      <c r="C1200" s="49"/>
      <c r="D1200" s="49"/>
    </row>
    <row r="1201" spans="3:4" x14ac:dyDescent="0.2">
      <c r="C1201" s="49"/>
      <c r="D1201" s="49"/>
    </row>
    <row r="1202" spans="3:4" x14ac:dyDescent="0.2">
      <c r="C1202" s="49"/>
      <c r="D1202" s="49"/>
    </row>
    <row r="1203" spans="3:4" x14ac:dyDescent="0.2">
      <c r="C1203" s="49"/>
      <c r="D1203" s="49"/>
    </row>
    <row r="1204" spans="3:4" x14ac:dyDescent="0.2">
      <c r="C1204" s="49"/>
      <c r="D1204" s="49"/>
    </row>
    <row r="1205" spans="3:4" x14ac:dyDescent="0.2">
      <c r="C1205" s="49"/>
      <c r="D1205" s="49"/>
    </row>
    <row r="1206" spans="3:4" x14ac:dyDescent="0.2">
      <c r="C1206" s="49"/>
      <c r="D1206" s="49"/>
    </row>
    <row r="1207" spans="3:4" x14ac:dyDescent="0.2">
      <c r="C1207" s="49"/>
      <c r="D1207" s="49"/>
    </row>
    <row r="1208" spans="3:4" x14ac:dyDescent="0.2">
      <c r="C1208" s="49"/>
      <c r="D1208" s="49"/>
    </row>
    <row r="1209" spans="3:4" x14ac:dyDescent="0.2">
      <c r="C1209" s="49"/>
      <c r="D1209" s="49"/>
    </row>
    <row r="1210" spans="3:4" x14ac:dyDescent="0.2">
      <c r="C1210" s="49"/>
      <c r="D1210" s="49"/>
    </row>
    <row r="1211" spans="3:4" x14ac:dyDescent="0.2">
      <c r="C1211" s="49"/>
      <c r="D1211" s="49"/>
    </row>
    <row r="1212" spans="3:4" x14ac:dyDescent="0.2">
      <c r="C1212" s="49"/>
      <c r="D1212" s="49"/>
    </row>
    <row r="1213" spans="3:4" x14ac:dyDescent="0.2">
      <c r="C1213" s="49"/>
      <c r="D1213" s="49"/>
    </row>
    <row r="1214" spans="3:4" x14ac:dyDescent="0.2">
      <c r="C1214" s="49"/>
      <c r="D1214" s="49"/>
    </row>
    <row r="1215" spans="3:4" x14ac:dyDescent="0.2">
      <c r="C1215" s="49"/>
      <c r="D1215" s="49"/>
    </row>
    <row r="1216" spans="3:4" x14ac:dyDescent="0.2">
      <c r="C1216" s="49"/>
      <c r="D1216" s="49"/>
    </row>
    <row r="1217" spans="3:4" x14ac:dyDescent="0.2">
      <c r="C1217" s="49"/>
      <c r="D1217" s="49"/>
    </row>
    <row r="1218" spans="3:4" x14ac:dyDescent="0.2">
      <c r="C1218" s="49"/>
      <c r="D1218" s="49"/>
    </row>
    <row r="1219" spans="3:4" x14ac:dyDescent="0.2">
      <c r="C1219" s="49"/>
      <c r="D1219" s="49"/>
    </row>
    <row r="1220" spans="3:4" x14ac:dyDescent="0.2">
      <c r="C1220" s="49"/>
      <c r="D1220" s="49"/>
    </row>
    <row r="1221" spans="3:4" x14ac:dyDescent="0.2">
      <c r="C1221" s="49"/>
      <c r="D1221" s="49"/>
    </row>
    <row r="1222" spans="3:4" x14ac:dyDescent="0.2">
      <c r="C1222" s="49"/>
      <c r="D1222" s="49"/>
    </row>
    <row r="1223" spans="3:4" x14ac:dyDescent="0.2">
      <c r="C1223" s="49"/>
      <c r="D1223" s="49"/>
    </row>
    <row r="1224" spans="3:4" x14ac:dyDescent="0.2">
      <c r="C1224" s="49"/>
      <c r="D1224" s="49"/>
    </row>
    <row r="1225" spans="3:4" x14ac:dyDescent="0.2">
      <c r="C1225" s="49"/>
      <c r="D1225" s="49"/>
    </row>
    <row r="1226" spans="3:4" x14ac:dyDescent="0.2">
      <c r="C1226" s="49"/>
      <c r="D1226" s="49"/>
    </row>
    <row r="1227" spans="3:4" x14ac:dyDescent="0.2">
      <c r="C1227" s="49"/>
      <c r="D1227" s="49"/>
    </row>
    <row r="1228" spans="3:4" x14ac:dyDescent="0.2">
      <c r="C1228" s="49"/>
      <c r="D1228" s="49"/>
    </row>
    <row r="1229" spans="3:4" x14ac:dyDescent="0.2">
      <c r="C1229" s="49"/>
      <c r="D1229" s="49"/>
    </row>
    <row r="1230" spans="3:4" x14ac:dyDescent="0.2">
      <c r="C1230" s="49"/>
      <c r="D1230" s="49"/>
    </row>
    <row r="1231" spans="3:4" x14ac:dyDescent="0.2">
      <c r="C1231" s="49"/>
      <c r="D1231" s="49"/>
    </row>
    <row r="1232" spans="3:4" x14ac:dyDescent="0.2">
      <c r="C1232" s="49"/>
      <c r="D1232" s="49"/>
    </row>
    <row r="1233" spans="3:4" x14ac:dyDescent="0.2">
      <c r="C1233" s="49"/>
      <c r="D1233" s="49"/>
    </row>
    <row r="1234" spans="3:4" x14ac:dyDescent="0.2">
      <c r="C1234" s="49"/>
      <c r="D1234" s="49"/>
    </row>
    <row r="1235" spans="3:4" x14ac:dyDescent="0.2">
      <c r="C1235" s="49"/>
      <c r="D1235" s="49"/>
    </row>
    <row r="1236" spans="3:4" x14ac:dyDescent="0.2">
      <c r="C1236" s="49"/>
      <c r="D1236" s="49"/>
    </row>
    <row r="1237" spans="3:4" x14ac:dyDescent="0.2">
      <c r="C1237" s="49"/>
      <c r="D1237" s="49"/>
    </row>
    <row r="1238" spans="3:4" x14ac:dyDescent="0.2">
      <c r="C1238" s="49"/>
      <c r="D1238" s="49"/>
    </row>
    <row r="1239" spans="3:4" x14ac:dyDescent="0.2">
      <c r="C1239" s="49"/>
      <c r="D1239" s="49"/>
    </row>
    <row r="1240" spans="3:4" x14ac:dyDescent="0.2">
      <c r="C1240" s="49"/>
      <c r="D1240" s="49"/>
    </row>
    <row r="1241" spans="3:4" x14ac:dyDescent="0.2">
      <c r="C1241" s="49"/>
      <c r="D1241" s="49"/>
    </row>
    <row r="1242" spans="3:4" x14ac:dyDescent="0.2">
      <c r="C1242" s="49"/>
      <c r="D1242" s="49"/>
    </row>
    <row r="1243" spans="3:4" x14ac:dyDescent="0.2">
      <c r="C1243" s="49"/>
      <c r="D1243" s="49"/>
    </row>
    <row r="1244" spans="3:4" x14ac:dyDescent="0.2">
      <c r="C1244" s="49"/>
      <c r="D1244" s="49"/>
    </row>
    <row r="1245" spans="3:4" x14ac:dyDescent="0.2">
      <c r="C1245" s="49"/>
      <c r="D1245" s="49"/>
    </row>
    <row r="1246" spans="3:4" x14ac:dyDescent="0.2">
      <c r="C1246" s="49"/>
      <c r="D1246" s="49"/>
    </row>
    <row r="1247" spans="3:4" x14ac:dyDescent="0.2">
      <c r="C1247" s="49"/>
      <c r="D1247" s="49"/>
    </row>
    <row r="1248" spans="3:4" x14ac:dyDescent="0.2">
      <c r="C1248" s="49"/>
      <c r="D1248" s="49"/>
    </row>
    <row r="1249" spans="3:4" x14ac:dyDescent="0.2">
      <c r="C1249" s="49"/>
      <c r="D1249" s="49"/>
    </row>
    <row r="1250" spans="3:4" x14ac:dyDescent="0.2">
      <c r="C1250" s="49"/>
      <c r="D1250" s="49"/>
    </row>
    <row r="1251" spans="3:4" x14ac:dyDescent="0.2">
      <c r="C1251" s="49"/>
      <c r="D1251" s="49"/>
    </row>
    <row r="1252" spans="3:4" x14ac:dyDescent="0.2">
      <c r="C1252" s="49"/>
      <c r="D1252" s="49"/>
    </row>
    <row r="1253" spans="3:4" x14ac:dyDescent="0.2">
      <c r="C1253" s="49"/>
      <c r="D1253" s="49"/>
    </row>
    <row r="1254" spans="3:4" x14ac:dyDescent="0.2">
      <c r="C1254" s="49"/>
      <c r="D1254" s="49"/>
    </row>
    <row r="1255" spans="3:4" x14ac:dyDescent="0.2">
      <c r="C1255" s="49"/>
      <c r="D1255" s="49"/>
    </row>
    <row r="1256" spans="3:4" x14ac:dyDescent="0.2">
      <c r="C1256" s="49"/>
      <c r="D1256" s="49"/>
    </row>
    <row r="1257" spans="3:4" x14ac:dyDescent="0.2">
      <c r="C1257" s="49"/>
      <c r="D1257" s="49"/>
    </row>
    <row r="1258" spans="3:4" x14ac:dyDescent="0.2">
      <c r="C1258" s="49"/>
      <c r="D1258" s="49"/>
    </row>
    <row r="1259" spans="3:4" x14ac:dyDescent="0.2">
      <c r="C1259" s="49"/>
      <c r="D1259" s="49"/>
    </row>
    <row r="1260" spans="3:4" x14ac:dyDescent="0.2">
      <c r="C1260" s="49"/>
      <c r="D1260" s="49"/>
    </row>
    <row r="1261" spans="3:4" x14ac:dyDescent="0.2">
      <c r="C1261" s="49"/>
      <c r="D1261" s="49"/>
    </row>
    <row r="1262" spans="3:4" x14ac:dyDescent="0.2">
      <c r="C1262" s="49"/>
      <c r="D1262" s="49"/>
    </row>
    <row r="1263" spans="3:4" x14ac:dyDescent="0.2">
      <c r="C1263" s="49"/>
      <c r="D1263" s="49"/>
    </row>
    <row r="1264" spans="3:4" x14ac:dyDescent="0.2">
      <c r="C1264" s="49"/>
      <c r="D1264" s="49"/>
    </row>
    <row r="1265" spans="3:4" x14ac:dyDescent="0.2">
      <c r="C1265" s="49"/>
      <c r="D1265" s="49"/>
    </row>
    <row r="1266" spans="3:4" x14ac:dyDescent="0.2">
      <c r="C1266" s="49"/>
      <c r="D1266" s="49"/>
    </row>
    <row r="1267" spans="3:4" x14ac:dyDescent="0.2">
      <c r="C1267" s="49"/>
      <c r="D1267" s="49"/>
    </row>
    <row r="1268" spans="3:4" x14ac:dyDescent="0.2">
      <c r="C1268" s="49"/>
      <c r="D1268" s="49"/>
    </row>
    <row r="1269" spans="3:4" x14ac:dyDescent="0.2">
      <c r="C1269" s="49"/>
      <c r="D1269" s="49"/>
    </row>
    <row r="1270" spans="3:4" x14ac:dyDescent="0.2">
      <c r="C1270" s="49"/>
      <c r="D1270" s="49"/>
    </row>
    <row r="1271" spans="3:4" x14ac:dyDescent="0.2">
      <c r="C1271" s="49"/>
      <c r="D1271" s="49"/>
    </row>
    <row r="1272" spans="3:4" x14ac:dyDescent="0.2">
      <c r="C1272" s="49"/>
      <c r="D1272" s="49"/>
    </row>
    <row r="1273" spans="3:4" x14ac:dyDescent="0.2">
      <c r="C1273" s="49"/>
      <c r="D1273" s="49"/>
    </row>
    <row r="1274" spans="3:4" x14ac:dyDescent="0.2">
      <c r="C1274" s="49"/>
      <c r="D1274" s="49"/>
    </row>
    <row r="1275" spans="3:4" x14ac:dyDescent="0.2">
      <c r="C1275" s="49"/>
      <c r="D1275" s="49"/>
    </row>
    <row r="1276" spans="3:4" x14ac:dyDescent="0.2">
      <c r="C1276" s="49"/>
      <c r="D1276" s="49"/>
    </row>
    <row r="1277" spans="3:4" x14ac:dyDescent="0.2">
      <c r="C1277" s="49"/>
      <c r="D1277" s="49"/>
    </row>
    <row r="1278" spans="3:4" x14ac:dyDescent="0.2">
      <c r="C1278" s="49"/>
      <c r="D1278" s="49"/>
    </row>
    <row r="1279" spans="3:4" x14ac:dyDescent="0.2">
      <c r="C1279" s="49"/>
      <c r="D1279" s="49"/>
    </row>
    <row r="1280" spans="3:4" x14ac:dyDescent="0.2">
      <c r="C1280" s="49"/>
      <c r="D1280" s="49"/>
    </row>
    <row r="1281" spans="3:4" x14ac:dyDescent="0.2">
      <c r="C1281" s="49"/>
      <c r="D1281" s="49"/>
    </row>
    <row r="1282" spans="3:4" x14ac:dyDescent="0.2">
      <c r="C1282" s="49"/>
      <c r="D1282" s="49"/>
    </row>
    <row r="1283" spans="3:4" x14ac:dyDescent="0.2">
      <c r="C1283" s="49"/>
      <c r="D1283" s="49"/>
    </row>
    <row r="1284" spans="3:4" x14ac:dyDescent="0.2">
      <c r="C1284" s="49"/>
      <c r="D1284" s="49"/>
    </row>
    <row r="1285" spans="3:4" x14ac:dyDescent="0.2">
      <c r="C1285" s="49"/>
      <c r="D1285" s="49"/>
    </row>
    <row r="1286" spans="3:4" x14ac:dyDescent="0.2">
      <c r="C1286" s="49"/>
      <c r="D1286" s="49"/>
    </row>
    <row r="1287" spans="3:4" x14ac:dyDescent="0.2">
      <c r="C1287" s="49"/>
      <c r="D1287" s="49"/>
    </row>
    <row r="1288" spans="3:4" x14ac:dyDescent="0.2">
      <c r="C1288" s="49"/>
      <c r="D1288" s="49"/>
    </row>
    <row r="1289" spans="3:4" x14ac:dyDescent="0.2">
      <c r="C1289" s="49"/>
      <c r="D1289" s="49"/>
    </row>
    <row r="1290" spans="3:4" x14ac:dyDescent="0.2">
      <c r="C1290" s="49"/>
      <c r="D1290" s="49"/>
    </row>
    <row r="1291" spans="3:4" x14ac:dyDescent="0.2">
      <c r="C1291" s="49"/>
      <c r="D1291" s="49"/>
    </row>
    <row r="1292" spans="3:4" x14ac:dyDescent="0.2">
      <c r="C1292" s="49"/>
      <c r="D1292" s="49"/>
    </row>
    <row r="1293" spans="3:4" x14ac:dyDescent="0.2">
      <c r="C1293" s="49"/>
      <c r="D1293" s="49"/>
    </row>
    <row r="1294" spans="3:4" x14ac:dyDescent="0.2">
      <c r="C1294" s="49"/>
      <c r="D1294" s="49"/>
    </row>
    <row r="1295" spans="3:4" x14ac:dyDescent="0.2">
      <c r="C1295" s="49"/>
      <c r="D1295" s="49"/>
    </row>
    <row r="1296" spans="3:4" x14ac:dyDescent="0.2">
      <c r="C1296" s="49"/>
      <c r="D1296" s="49"/>
    </row>
    <row r="1297" spans="3:4" x14ac:dyDescent="0.2">
      <c r="C1297" s="49"/>
      <c r="D1297" s="49"/>
    </row>
    <row r="1298" spans="3:4" x14ac:dyDescent="0.2">
      <c r="C1298" s="49"/>
      <c r="D1298" s="49"/>
    </row>
    <row r="1299" spans="3:4" x14ac:dyDescent="0.2">
      <c r="C1299" s="49"/>
      <c r="D1299" s="49"/>
    </row>
    <row r="1300" spans="3:4" x14ac:dyDescent="0.2">
      <c r="C1300" s="49"/>
      <c r="D1300" s="49"/>
    </row>
    <row r="1301" spans="3:4" x14ac:dyDescent="0.2">
      <c r="C1301" s="49"/>
      <c r="D1301" s="49"/>
    </row>
    <row r="1302" spans="3:4" x14ac:dyDescent="0.2">
      <c r="C1302" s="49"/>
      <c r="D1302" s="49"/>
    </row>
    <row r="1303" spans="3:4" x14ac:dyDescent="0.2">
      <c r="C1303" s="49"/>
      <c r="D1303" s="49"/>
    </row>
    <row r="1304" spans="3:4" x14ac:dyDescent="0.2">
      <c r="C1304" s="49"/>
      <c r="D1304" s="49"/>
    </row>
    <row r="1305" spans="3:4" x14ac:dyDescent="0.2">
      <c r="C1305" s="49"/>
      <c r="D1305" s="49"/>
    </row>
    <row r="1306" spans="3:4" x14ac:dyDescent="0.2">
      <c r="C1306" s="49"/>
      <c r="D1306" s="49"/>
    </row>
    <row r="1307" spans="3:4" x14ac:dyDescent="0.2">
      <c r="C1307" s="49"/>
      <c r="D1307" s="49"/>
    </row>
    <row r="1308" spans="3:4" x14ac:dyDescent="0.2">
      <c r="C1308" s="49"/>
      <c r="D1308" s="49"/>
    </row>
    <row r="1309" spans="3:4" x14ac:dyDescent="0.2">
      <c r="C1309" s="49"/>
      <c r="D1309" s="49"/>
    </row>
    <row r="1310" spans="3:4" x14ac:dyDescent="0.2">
      <c r="C1310" s="49"/>
      <c r="D1310" s="49"/>
    </row>
    <row r="1311" spans="3:4" x14ac:dyDescent="0.2">
      <c r="C1311" s="49"/>
      <c r="D1311" s="49"/>
    </row>
    <row r="1312" spans="3:4" x14ac:dyDescent="0.2">
      <c r="C1312" s="49"/>
      <c r="D1312" s="49"/>
    </row>
    <row r="1313" spans="3:4" x14ac:dyDescent="0.2">
      <c r="C1313" s="49"/>
      <c r="D1313" s="49"/>
    </row>
    <row r="1314" spans="3:4" x14ac:dyDescent="0.2">
      <c r="C1314" s="49"/>
      <c r="D1314" s="49"/>
    </row>
    <row r="1315" spans="3:4" x14ac:dyDescent="0.2">
      <c r="C1315" s="49"/>
      <c r="D1315" s="49"/>
    </row>
    <row r="1316" spans="3:4" x14ac:dyDescent="0.2">
      <c r="C1316" s="49"/>
      <c r="D1316" s="49"/>
    </row>
    <row r="1317" spans="3:4" x14ac:dyDescent="0.2">
      <c r="C1317" s="49"/>
      <c r="D1317" s="49"/>
    </row>
    <row r="1318" spans="3:4" x14ac:dyDescent="0.2">
      <c r="C1318" s="49"/>
      <c r="D1318" s="49"/>
    </row>
    <row r="1319" spans="3:4" x14ac:dyDescent="0.2">
      <c r="C1319" s="49"/>
      <c r="D1319" s="49"/>
    </row>
    <row r="1320" spans="3:4" x14ac:dyDescent="0.2">
      <c r="C1320" s="49"/>
      <c r="D1320" s="49"/>
    </row>
    <row r="1321" spans="3:4" x14ac:dyDescent="0.2">
      <c r="C1321" s="49"/>
      <c r="D1321" s="49"/>
    </row>
    <row r="1322" spans="3:4" x14ac:dyDescent="0.2">
      <c r="C1322" s="49"/>
      <c r="D1322" s="49"/>
    </row>
    <row r="1323" spans="3:4" x14ac:dyDescent="0.2">
      <c r="C1323" s="49"/>
      <c r="D1323" s="49"/>
    </row>
    <row r="1324" spans="3:4" x14ac:dyDescent="0.2">
      <c r="C1324" s="49"/>
      <c r="D1324" s="49"/>
    </row>
    <row r="1325" spans="3:4" x14ac:dyDescent="0.2">
      <c r="C1325" s="49"/>
      <c r="D1325" s="49"/>
    </row>
    <row r="1326" spans="3:4" x14ac:dyDescent="0.2">
      <c r="C1326" s="49"/>
      <c r="D1326" s="49"/>
    </row>
    <row r="1327" spans="3:4" x14ac:dyDescent="0.2">
      <c r="C1327" s="49"/>
      <c r="D1327" s="49"/>
    </row>
    <row r="1328" spans="3:4" x14ac:dyDescent="0.2">
      <c r="C1328" s="49"/>
      <c r="D1328" s="49"/>
    </row>
    <row r="1329" spans="3:4" x14ac:dyDescent="0.2">
      <c r="C1329" s="49"/>
      <c r="D1329" s="49"/>
    </row>
    <row r="1330" spans="3:4" x14ac:dyDescent="0.2">
      <c r="C1330" s="49"/>
      <c r="D1330" s="49"/>
    </row>
    <row r="1331" spans="3:4" x14ac:dyDescent="0.2">
      <c r="C1331" s="49"/>
      <c r="D1331" s="49"/>
    </row>
    <row r="1332" spans="3:4" x14ac:dyDescent="0.2">
      <c r="C1332" s="49"/>
      <c r="D1332" s="49"/>
    </row>
    <row r="1333" spans="3:4" x14ac:dyDescent="0.2">
      <c r="C1333" s="49"/>
      <c r="D1333" s="49"/>
    </row>
    <row r="1334" spans="3:4" x14ac:dyDescent="0.2">
      <c r="C1334" s="49"/>
      <c r="D1334" s="49"/>
    </row>
    <row r="1335" spans="3:4" x14ac:dyDescent="0.2">
      <c r="C1335" s="49"/>
      <c r="D1335" s="49"/>
    </row>
    <row r="1336" spans="3:4" x14ac:dyDescent="0.2">
      <c r="C1336" s="49"/>
      <c r="D1336" s="49"/>
    </row>
    <row r="1337" spans="3:4" x14ac:dyDescent="0.2">
      <c r="C1337" s="49"/>
      <c r="D1337" s="49"/>
    </row>
    <row r="1338" spans="3:4" x14ac:dyDescent="0.2">
      <c r="C1338" s="49"/>
      <c r="D1338" s="49"/>
    </row>
    <row r="1339" spans="3:4" x14ac:dyDescent="0.2">
      <c r="C1339" s="49"/>
      <c r="D1339" s="49"/>
    </row>
    <row r="1340" spans="3:4" x14ac:dyDescent="0.2">
      <c r="C1340" s="49"/>
      <c r="D1340" s="49"/>
    </row>
    <row r="1341" spans="3:4" x14ac:dyDescent="0.2">
      <c r="C1341" s="49"/>
      <c r="D1341" s="49"/>
    </row>
    <row r="1342" spans="3:4" x14ac:dyDescent="0.2">
      <c r="C1342" s="49"/>
      <c r="D1342" s="49"/>
    </row>
    <row r="1343" spans="3:4" x14ac:dyDescent="0.2">
      <c r="C1343" s="49"/>
      <c r="D1343" s="49"/>
    </row>
    <row r="1344" spans="3:4" x14ac:dyDescent="0.2">
      <c r="C1344" s="49"/>
      <c r="D1344" s="49"/>
    </row>
    <row r="1345" spans="3:4" x14ac:dyDescent="0.2">
      <c r="C1345" s="49"/>
      <c r="D1345" s="49"/>
    </row>
    <row r="1346" spans="3:4" x14ac:dyDescent="0.2">
      <c r="C1346" s="49"/>
      <c r="D1346" s="49"/>
    </row>
    <row r="1347" spans="3:4" x14ac:dyDescent="0.2">
      <c r="C1347" s="49"/>
      <c r="D1347" s="49"/>
    </row>
    <row r="1348" spans="3:4" x14ac:dyDescent="0.2">
      <c r="C1348" s="49"/>
      <c r="D1348" s="49"/>
    </row>
    <row r="1349" spans="3:4" x14ac:dyDescent="0.2">
      <c r="C1349" s="49"/>
      <c r="D1349" s="49"/>
    </row>
    <row r="1350" spans="3:4" x14ac:dyDescent="0.2">
      <c r="C1350" s="49"/>
      <c r="D1350" s="49"/>
    </row>
    <row r="1351" spans="3:4" x14ac:dyDescent="0.2">
      <c r="C1351" s="49"/>
      <c r="D1351" s="49"/>
    </row>
    <row r="1352" spans="3:4" x14ac:dyDescent="0.2">
      <c r="C1352" s="49"/>
      <c r="D1352" s="49"/>
    </row>
    <row r="1353" spans="3:4" x14ac:dyDescent="0.2">
      <c r="C1353" s="49"/>
      <c r="D1353" s="49"/>
    </row>
    <row r="1354" spans="3:4" x14ac:dyDescent="0.2">
      <c r="C1354" s="49"/>
      <c r="D1354" s="49"/>
    </row>
    <row r="1355" spans="3:4" x14ac:dyDescent="0.2">
      <c r="C1355" s="49"/>
      <c r="D1355" s="49"/>
    </row>
    <row r="1356" spans="3:4" x14ac:dyDescent="0.2">
      <c r="C1356" s="49"/>
      <c r="D1356" s="49"/>
    </row>
    <row r="1357" spans="3:4" x14ac:dyDescent="0.2">
      <c r="C1357" s="49"/>
      <c r="D1357" s="49"/>
    </row>
    <row r="1358" spans="3:4" x14ac:dyDescent="0.2">
      <c r="C1358" s="49"/>
      <c r="D1358" s="49"/>
    </row>
    <row r="1359" spans="3:4" x14ac:dyDescent="0.2">
      <c r="C1359" s="49"/>
      <c r="D1359" s="49"/>
    </row>
    <row r="1360" spans="3:4" x14ac:dyDescent="0.2">
      <c r="C1360" s="49"/>
      <c r="D1360" s="49"/>
    </row>
    <row r="1361" spans="3:4" x14ac:dyDescent="0.2">
      <c r="C1361" s="49"/>
      <c r="D1361" s="49"/>
    </row>
    <row r="1362" spans="3:4" x14ac:dyDescent="0.2">
      <c r="C1362" s="49"/>
      <c r="D1362" s="49"/>
    </row>
    <row r="1363" spans="3:4" x14ac:dyDescent="0.2">
      <c r="C1363" s="49"/>
      <c r="D1363" s="49"/>
    </row>
    <row r="1364" spans="3:4" x14ac:dyDescent="0.2">
      <c r="C1364" s="49"/>
      <c r="D1364" s="49"/>
    </row>
    <row r="1365" spans="3:4" x14ac:dyDescent="0.2">
      <c r="C1365" s="49"/>
      <c r="D1365" s="49"/>
    </row>
    <row r="1366" spans="3:4" x14ac:dyDescent="0.2">
      <c r="C1366" s="49"/>
      <c r="D1366" s="49"/>
    </row>
    <row r="1367" spans="3:4" x14ac:dyDescent="0.2">
      <c r="C1367" s="49"/>
      <c r="D1367" s="49"/>
    </row>
    <row r="1368" spans="3:4" x14ac:dyDescent="0.2">
      <c r="C1368" s="49"/>
      <c r="D1368" s="49"/>
    </row>
    <row r="1369" spans="3:4" x14ac:dyDescent="0.2">
      <c r="C1369" s="49"/>
      <c r="D1369" s="49"/>
    </row>
    <row r="1370" spans="3:4" x14ac:dyDescent="0.2">
      <c r="C1370" s="49"/>
      <c r="D1370" s="49"/>
    </row>
    <row r="1371" spans="3:4" x14ac:dyDescent="0.2">
      <c r="C1371" s="49"/>
      <c r="D1371" s="49"/>
    </row>
    <row r="1372" spans="3:4" x14ac:dyDescent="0.2">
      <c r="C1372" s="49"/>
      <c r="D1372" s="49"/>
    </row>
    <row r="1373" spans="3:4" x14ac:dyDescent="0.2">
      <c r="C1373" s="49"/>
      <c r="D1373" s="49"/>
    </row>
    <row r="1374" spans="3:4" x14ac:dyDescent="0.2">
      <c r="C1374" s="49"/>
      <c r="D1374" s="49"/>
    </row>
    <row r="1375" spans="3:4" x14ac:dyDescent="0.2">
      <c r="C1375" s="49"/>
      <c r="D1375" s="49"/>
    </row>
    <row r="1376" spans="3:4" x14ac:dyDescent="0.2">
      <c r="C1376" s="49"/>
      <c r="D1376" s="49"/>
    </row>
    <row r="1377" spans="3:4" x14ac:dyDescent="0.2">
      <c r="C1377" s="49"/>
      <c r="D1377" s="49"/>
    </row>
    <row r="1378" spans="3:4" x14ac:dyDescent="0.2">
      <c r="C1378" s="49"/>
      <c r="D1378" s="49"/>
    </row>
    <row r="1379" spans="3:4" x14ac:dyDescent="0.2">
      <c r="C1379" s="49"/>
      <c r="D1379" s="49"/>
    </row>
    <row r="1380" spans="3:4" x14ac:dyDescent="0.2">
      <c r="C1380" s="49"/>
      <c r="D1380" s="49"/>
    </row>
    <row r="1381" spans="3:4" x14ac:dyDescent="0.2">
      <c r="C1381" s="49"/>
      <c r="D1381" s="49"/>
    </row>
    <row r="1382" spans="3:4" x14ac:dyDescent="0.2">
      <c r="C1382" s="49"/>
      <c r="D1382" s="49"/>
    </row>
    <row r="1383" spans="3:4" x14ac:dyDescent="0.2">
      <c r="C1383" s="49"/>
      <c r="D1383" s="49"/>
    </row>
    <row r="1384" spans="3:4" x14ac:dyDescent="0.2">
      <c r="C1384" s="49"/>
      <c r="D1384" s="49"/>
    </row>
    <row r="1385" spans="3:4" x14ac:dyDescent="0.2">
      <c r="C1385" s="49"/>
      <c r="D1385" s="49"/>
    </row>
    <row r="1386" spans="3:4" x14ac:dyDescent="0.2">
      <c r="C1386" s="49"/>
      <c r="D1386" s="49"/>
    </row>
    <row r="1387" spans="3:4" x14ac:dyDescent="0.2">
      <c r="C1387" s="49"/>
      <c r="D1387" s="49"/>
    </row>
    <row r="1388" spans="3:4" x14ac:dyDescent="0.2">
      <c r="C1388" s="49"/>
      <c r="D1388" s="49"/>
    </row>
    <row r="1389" spans="3:4" x14ac:dyDescent="0.2">
      <c r="C1389" s="49"/>
      <c r="D1389" s="49"/>
    </row>
    <row r="1390" spans="3:4" x14ac:dyDescent="0.2">
      <c r="C1390" s="49"/>
      <c r="D1390" s="49"/>
    </row>
    <row r="1391" spans="3:4" x14ac:dyDescent="0.2">
      <c r="C1391" s="49"/>
      <c r="D1391" s="49"/>
    </row>
    <row r="1392" spans="3:4" x14ac:dyDescent="0.2">
      <c r="C1392" s="49"/>
      <c r="D1392" s="49"/>
    </row>
    <row r="1393" spans="3:4" x14ac:dyDescent="0.2">
      <c r="C1393" s="49"/>
      <c r="D1393" s="49"/>
    </row>
    <row r="1394" spans="3:4" x14ac:dyDescent="0.2">
      <c r="C1394" s="49"/>
      <c r="D1394" s="49"/>
    </row>
    <row r="1395" spans="3:4" x14ac:dyDescent="0.2">
      <c r="C1395" s="49"/>
      <c r="D1395" s="49"/>
    </row>
    <row r="1396" spans="3:4" x14ac:dyDescent="0.2">
      <c r="C1396" s="49"/>
      <c r="D1396" s="49"/>
    </row>
    <row r="1397" spans="3:4" x14ac:dyDescent="0.2">
      <c r="C1397" s="49"/>
      <c r="D1397" s="49"/>
    </row>
    <row r="1398" spans="3:4" x14ac:dyDescent="0.2">
      <c r="C1398" s="49"/>
      <c r="D1398" s="49"/>
    </row>
    <row r="1399" spans="3:4" x14ac:dyDescent="0.2">
      <c r="C1399" s="49"/>
      <c r="D1399" s="49"/>
    </row>
    <row r="1400" spans="3:4" x14ac:dyDescent="0.2">
      <c r="C1400" s="49"/>
      <c r="D1400" s="49"/>
    </row>
    <row r="1401" spans="3:4" x14ac:dyDescent="0.2">
      <c r="C1401" s="49"/>
      <c r="D1401" s="49"/>
    </row>
    <row r="1402" spans="3:4" x14ac:dyDescent="0.2">
      <c r="C1402" s="49"/>
      <c r="D1402" s="49"/>
    </row>
    <row r="1403" spans="3:4" x14ac:dyDescent="0.2">
      <c r="C1403" s="49"/>
      <c r="D1403" s="49"/>
    </row>
    <row r="1404" spans="3:4" x14ac:dyDescent="0.2">
      <c r="C1404" s="49"/>
      <c r="D1404" s="49"/>
    </row>
    <row r="1405" spans="3:4" x14ac:dyDescent="0.2">
      <c r="C1405" s="49"/>
      <c r="D1405" s="49"/>
    </row>
    <row r="1406" spans="3:4" x14ac:dyDescent="0.2">
      <c r="C1406" s="49"/>
      <c r="D1406" s="49"/>
    </row>
    <row r="1407" spans="3:4" x14ac:dyDescent="0.2">
      <c r="C1407" s="49"/>
      <c r="D1407" s="49"/>
    </row>
    <row r="1408" spans="3:4" x14ac:dyDescent="0.2">
      <c r="C1408" s="49"/>
      <c r="D1408" s="49"/>
    </row>
    <row r="1409" spans="3:4" x14ac:dyDescent="0.2">
      <c r="C1409" s="49"/>
      <c r="D1409" s="49"/>
    </row>
    <row r="1410" spans="3:4" x14ac:dyDescent="0.2">
      <c r="C1410" s="49"/>
      <c r="D1410" s="49"/>
    </row>
    <row r="1411" spans="3:4" x14ac:dyDescent="0.2">
      <c r="C1411" s="49"/>
      <c r="D1411" s="49"/>
    </row>
    <row r="1412" spans="3:4" x14ac:dyDescent="0.2">
      <c r="C1412" s="49"/>
      <c r="D1412" s="49"/>
    </row>
    <row r="1413" spans="3:4" x14ac:dyDescent="0.2">
      <c r="C1413" s="49"/>
      <c r="D1413" s="49"/>
    </row>
    <row r="1414" spans="3:4" x14ac:dyDescent="0.2">
      <c r="C1414" s="49"/>
      <c r="D1414" s="49"/>
    </row>
    <row r="1415" spans="3:4" x14ac:dyDescent="0.2">
      <c r="C1415" s="49"/>
      <c r="D1415" s="49"/>
    </row>
    <row r="1416" spans="3:4" x14ac:dyDescent="0.2">
      <c r="C1416" s="49"/>
      <c r="D1416" s="49"/>
    </row>
    <row r="1417" spans="3:4" x14ac:dyDescent="0.2">
      <c r="C1417" s="49"/>
      <c r="D1417" s="49"/>
    </row>
    <row r="1418" spans="3:4" x14ac:dyDescent="0.2">
      <c r="C1418" s="49"/>
      <c r="D1418" s="49"/>
    </row>
    <row r="1419" spans="3:4" x14ac:dyDescent="0.2">
      <c r="C1419" s="49"/>
      <c r="D1419" s="49"/>
    </row>
    <row r="1420" spans="3:4" x14ac:dyDescent="0.2">
      <c r="C1420" s="49"/>
      <c r="D1420" s="49"/>
    </row>
    <row r="1421" spans="3:4" x14ac:dyDescent="0.2">
      <c r="C1421" s="49"/>
      <c r="D1421" s="49"/>
    </row>
    <row r="1422" spans="3:4" x14ac:dyDescent="0.2">
      <c r="C1422" s="49"/>
      <c r="D1422" s="49"/>
    </row>
    <row r="1423" spans="3:4" x14ac:dyDescent="0.2">
      <c r="C1423" s="49"/>
      <c r="D1423" s="49"/>
    </row>
    <row r="1424" spans="3:4" x14ac:dyDescent="0.2">
      <c r="C1424" s="49"/>
      <c r="D1424" s="49"/>
    </row>
    <row r="1425" spans="3:4" x14ac:dyDescent="0.2">
      <c r="C1425" s="49"/>
      <c r="D1425" s="49"/>
    </row>
    <row r="1426" spans="3:4" x14ac:dyDescent="0.2">
      <c r="C1426" s="49"/>
      <c r="D1426" s="49"/>
    </row>
    <row r="1427" spans="3:4" x14ac:dyDescent="0.2">
      <c r="C1427" s="49"/>
      <c r="D1427" s="49"/>
    </row>
    <row r="1428" spans="3:4" x14ac:dyDescent="0.2">
      <c r="C1428" s="49"/>
      <c r="D1428" s="49"/>
    </row>
    <row r="1429" spans="3:4" x14ac:dyDescent="0.2">
      <c r="C1429" s="49"/>
      <c r="D1429" s="49"/>
    </row>
    <row r="1430" spans="3:4" x14ac:dyDescent="0.2">
      <c r="C1430" s="49"/>
      <c r="D1430" s="49"/>
    </row>
    <row r="1431" spans="3:4" x14ac:dyDescent="0.2">
      <c r="C1431" s="49"/>
      <c r="D1431" s="49"/>
    </row>
    <row r="1432" spans="3:4" x14ac:dyDescent="0.2">
      <c r="C1432" s="49"/>
      <c r="D1432" s="49"/>
    </row>
    <row r="1433" spans="3:4" x14ac:dyDescent="0.2">
      <c r="C1433" s="49"/>
      <c r="D1433" s="49"/>
    </row>
    <row r="1434" spans="3:4" x14ac:dyDescent="0.2">
      <c r="C1434" s="49"/>
      <c r="D1434" s="49"/>
    </row>
    <row r="1435" spans="3:4" x14ac:dyDescent="0.2">
      <c r="C1435" s="49"/>
      <c r="D1435" s="49"/>
    </row>
    <row r="1436" spans="3:4" x14ac:dyDescent="0.2">
      <c r="C1436" s="49"/>
      <c r="D1436" s="49"/>
    </row>
    <row r="1437" spans="3:4" x14ac:dyDescent="0.2">
      <c r="C1437" s="49"/>
      <c r="D1437" s="49"/>
    </row>
    <row r="1438" spans="3:4" x14ac:dyDescent="0.2">
      <c r="C1438" s="49"/>
      <c r="D1438" s="49"/>
    </row>
    <row r="1439" spans="3:4" x14ac:dyDescent="0.2">
      <c r="C1439" s="49"/>
      <c r="D1439" s="49"/>
    </row>
    <row r="1440" spans="3:4" x14ac:dyDescent="0.2">
      <c r="C1440" s="49"/>
      <c r="D1440" s="49"/>
    </row>
    <row r="1441" spans="3:4" x14ac:dyDescent="0.2">
      <c r="C1441" s="49"/>
      <c r="D1441" s="49"/>
    </row>
    <row r="1442" spans="3:4" x14ac:dyDescent="0.2">
      <c r="C1442" s="49"/>
      <c r="D1442" s="49"/>
    </row>
    <row r="1443" spans="3:4" x14ac:dyDescent="0.2">
      <c r="C1443" s="49"/>
      <c r="D1443" s="49"/>
    </row>
    <row r="1444" spans="3:4" x14ac:dyDescent="0.2">
      <c r="C1444" s="49"/>
      <c r="D1444" s="49"/>
    </row>
    <row r="1445" spans="3:4" x14ac:dyDescent="0.2">
      <c r="C1445" s="49"/>
      <c r="D1445" s="49"/>
    </row>
    <row r="1446" spans="3:4" x14ac:dyDescent="0.2">
      <c r="C1446" s="49"/>
      <c r="D1446" s="49"/>
    </row>
    <row r="1447" spans="3:4" x14ac:dyDescent="0.2">
      <c r="C1447" s="49"/>
      <c r="D1447" s="49"/>
    </row>
    <row r="1448" spans="3:4" x14ac:dyDescent="0.2">
      <c r="C1448" s="49"/>
      <c r="D1448" s="49"/>
    </row>
    <row r="1449" spans="3:4" x14ac:dyDescent="0.2">
      <c r="C1449" s="49"/>
      <c r="D1449" s="49"/>
    </row>
    <row r="1450" spans="3:4" x14ac:dyDescent="0.2">
      <c r="C1450" s="49"/>
      <c r="D1450" s="49"/>
    </row>
    <row r="1451" spans="3:4" x14ac:dyDescent="0.2">
      <c r="C1451" s="49"/>
      <c r="D1451" s="49"/>
    </row>
    <row r="1452" spans="3:4" x14ac:dyDescent="0.2">
      <c r="C1452" s="49"/>
      <c r="D1452" s="49"/>
    </row>
    <row r="1453" spans="3:4" x14ac:dyDescent="0.2">
      <c r="C1453" s="49"/>
      <c r="D1453" s="49"/>
    </row>
    <row r="1454" spans="3:4" x14ac:dyDescent="0.2">
      <c r="C1454" s="49"/>
      <c r="D1454" s="49"/>
    </row>
    <row r="1455" spans="3:4" x14ac:dyDescent="0.2">
      <c r="C1455" s="49"/>
      <c r="D1455" s="49"/>
    </row>
    <row r="1456" spans="3:4" x14ac:dyDescent="0.2">
      <c r="C1456" s="49"/>
      <c r="D1456" s="49"/>
    </row>
    <row r="1457" spans="3:4" x14ac:dyDescent="0.2">
      <c r="C1457" s="49"/>
      <c r="D1457" s="49"/>
    </row>
    <row r="1458" spans="3:4" x14ac:dyDescent="0.2">
      <c r="C1458" s="49"/>
      <c r="D1458" s="49"/>
    </row>
    <row r="1459" spans="3:4" x14ac:dyDescent="0.2">
      <c r="C1459" s="49"/>
      <c r="D1459" s="49"/>
    </row>
    <row r="1460" spans="3:4" x14ac:dyDescent="0.2">
      <c r="C1460" s="49"/>
      <c r="D1460" s="49"/>
    </row>
    <row r="1461" spans="3:4" x14ac:dyDescent="0.2">
      <c r="C1461" s="49"/>
      <c r="D1461" s="49"/>
    </row>
    <row r="1462" spans="3:4" x14ac:dyDescent="0.2">
      <c r="C1462" s="49"/>
      <c r="D1462" s="49"/>
    </row>
    <row r="1463" spans="3:4" x14ac:dyDescent="0.2">
      <c r="C1463" s="49"/>
      <c r="D1463" s="49"/>
    </row>
    <row r="1464" spans="3:4" x14ac:dyDescent="0.2">
      <c r="C1464" s="49"/>
      <c r="D1464" s="49"/>
    </row>
    <row r="1465" spans="3:4" x14ac:dyDescent="0.2">
      <c r="C1465" s="49"/>
      <c r="D1465" s="49"/>
    </row>
    <row r="1466" spans="3:4" x14ac:dyDescent="0.2">
      <c r="C1466" s="49"/>
      <c r="D1466" s="49"/>
    </row>
    <row r="1467" spans="3:4" x14ac:dyDescent="0.2">
      <c r="C1467" s="49"/>
      <c r="D1467" s="49"/>
    </row>
    <row r="1468" spans="3:4" x14ac:dyDescent="0.2">
      <c r="C1468" s="49"/>
      <c r="D1468" s="49"/>
    </row>
    <row r="1469" spans="3:4" x14ac:dyDescent="0.2">
      <c r="C1469" s="49"/>
      <c r="D1469" s="49"/>
    </row>
    <row r="1470" spans="3:4" x14ac:dyDescent="0.2">
      <c r="C1470" s="49"/>
      <c r="D1470" s="49"/>
    </row>
    <row r="1471" spans="3:4" x14ac:dyDescent="0.2">
      <c r="C1471" s="49"/>
      <c r="D1471" s="49"/>
    </row>
    <row r="1472" spans="3:4" x14ac:dyDescent="0.2">
      <c r="C1472" s="49"/>
      <c r="D1472" s="49"/>
    </row>
    <row r="1473" spans="3:4" x14ac:dyDescent="0.2">
      <c r="C1473" s="49"/>
      <c r="D1473" s="49"/>
    </row>
    <row r="1474" spans="3:4" x14ac:dyDescent="0.2">
      <c r="C1474" s="49"/>
      <c r="D1474" s="49"/>
    </row>
    <row r="1475" spans="3:4" x14ac:dyDescent="0.2">
      <c r="C1475" s="49"/>
      <c r="D1475" s="49"/>
    </row>
    <row r="1476" spans="3:4" x14ac:dyDescent="0.2">
      <c r="C1476" s="49"/>
      <c r="D1476" s="49"/>
    </row>
    <row r="1477" spans="3:4" x14ac:dyDescent="0.2">
      <c r="C1477" s="49"/>
      <c r="D1477" s="49"/>
    </row>
    <row r="1478" spans="3:4" x14ac:dyDescent="0.2">
      <c r="C1478" s="49"/>
      <c r="D1478" s="49"/>
    </row>
    <row r="1479" spans="3:4" x14ac:dyDescent="0.2">
      <c r="C1479" s="49"/>
      <c r="D1479" s="49"/>
    </row>
    <row r="1480" spans="3:4" x14ac:dyDescent="0.2">
      <c r="C1480" s="49"/>
      <c r="D1480" s="49"/>
    </row>
    <row r="1481" spans="3:4" x14ac:dyDescent="0.2">
      <c r="C1481" s="49"/>
      <c r="D1481" s="49"/>
    </row>
    <row r="1482" spans="3:4" x14ac:dyDescent="0.2">
      <c r="C1482" s="49"/>
      <c r="D1482" s="49"/>
    </row>
    <row r="1483" spans="3:4" x14ac:dyDescent="0.2">
      <c r="C1483" s="49"/>
      <c r="D1483" s="49"/>
    </row>
    <row r="1484" spans="3:4" x14ac:dyDescent="0.2">
      <c r="C1484" s="49"/>
      <c r="D1484" s="49"/>
    </row>
    <row r="1485" spans="3:4" x14ac:dyDescent="0.2">
      <c r="C1485" s="49"/>
      <c r="D1485" s="49"/>
    </row>
    <row r="1486" spans="3:4" x14ac:dyDescent="0.2">
      <c r="C1486" s="49"/>
      <c r="D1486" s="49"/>
    </row>
    <row r="1487" spans="3:4" x14ac:dyDescent="0.2">
      <c r="C1487" s="49"/>
      <c r="D1487" s="49"/>
    </row>
    <row r="1488" spans="3:4" x14ac:dyDescent="0.2">
      <c r="C1488" s="49"/>
      <c r="D1488" s="49"/>
    </row>
    <row r="1489" spans="3:4" x14ac:dyDescent="0.2">
      <c r="C1489" s="49"/>
      <c r="D1489" s="49"/>
    </row>
    <row r="1490" spans="3:4" x14ac:dyDescent="0.2">
      <c r="C1490" s="49"/>
      <c r="D1490" s="49"/>
    </row>
    <row r="1491" spans="3:4" x14ac:dyDescent="0.2">
      <c r="C1491" s="49"/>
      <c r="D1491" s="49"/>
    </row>
    <row r="1492" spans="3:4" x14ac:dyDescent="0.2">
      <c r="C1492" s="49"/>
      <c r="D1492" s="49"/>
    </row>
    <row r="1493" spans="3:4" x14ac:dyDescent="0.2">
      <c r="C1493" s="49"/>
      <c r="D1493" s="49"/>
    </row>
    <row r="1494" spans="3:4" x14ac:dyDescent="0.2">
      <c r="C1494" s="49"/>
      <c r="D1494" s="49"/>
    </row>
    <row r="1495" spans="3:4" x14ac:dyDescent="0.2">
      <c r="C1495" s="49"/>
      <c r="D1495" s="49"/>
    </row>
    <row r="1496" spans="3:4" x14ac:dyDescent="0.2">
      <c r="C1496" s="49"/>
      <c r="D1496" s="49"/>
    </row>
    <row r="1497" spans="3:4" x14ac:dyDescent="0.2">
      <c r="C1497" s="49"/>
      <c r="D1497" s="49"/>
    </row>
    <row r="1498" spans="3:4" x14ac:dyDescent="0.2">
      <c r="C1498" s="49"/>
      <c r="D1498" s="49"/>
    </row>
    <row r="1499" spans="3:4" x14ac:dyDescent="0.2">
      <c r="C1499" s="49"/>
      <c r="D1499" s="49"/>
    </row>
    <row r="1500" spans="3:4" x14ac:dyDescent="0.2">
      <c r="C1500" s="49"/>
      <c r="D1500" s="49"/>
    </row>
    <row r="1501" spans="3:4" x14ac:dyDescent="0.2">
      <c r="C1501" s="49"/>
      <c r="D1501" s="49"/>
    </row>
    <row r="1502" spans="3:4" x14ac:dyDescent="0.2">
      <c r="C1502" s="49"/>
      <c r="D1502" s="49"/>
    </row>
    <row r="1503" spans="3:4" x14ac:dyDescent="0.2">
      <c r="C1503" s="49"/>
      <c r="D1503" s="49"/>
    </row>
    <row r="1504" spans="3:4" x14ac:dyDescent="0.2">
      <c r="C1504" s="49"/>
      <c r="D1504" s="49"/>
    </row>
    <row r="1505" spans="3:4" x14ac:dyDescent="0.2">
      <c r="C1505" s="49"/>
      <c r="D1505" s="49"/>
    </row>
    <row r="1506" spans="3:4" x14ac:dyDescent="0.2">
      <c r="C1506" s="49"/>
      <c r="D1506" s="49"/>
    </row>
    <row r="1507" spans="3:4" x14ac:dyDescent="0.2">
      <c r="C1507" s="49"/>
      <c r="D1507" s="49"/>
    </row>
    <row r="1508" spans="3:4" x14ac:dyDescent="0.2">
      <c r="C1508" s="49"/>
      <c r="D1508" s="49"/>
    </row>
    <row r="1509" spans="3:4" x14ac:dyDescent="0.2">
      <c r="C1509" s="49"/>
      <c r="D1509" s="49"/>
    </row>
    <row r="1510" spans="3:4" x14ac:dyDescent="0.2">
      <c r="C1510" s="49"/>
      <c r="D1510" s="49"/>
    </row>
    <row r="1511" spans="3:4" x14ac:dyDescent="0.2">
      <c r="C1511" s="49"/>
      <c r="D1511" s="49"/>
    </row>
    <row r="1512" spans="3:4" x14ac:dyDescent="0.2">
      <c r="C1512" s="49"/>
      <c r="D1512" s="49"/>
    </row>
    <row r="1513" spans="3:4" x14ac:dyDescent="0.2">
      <c r="C1513" s="49"/>
      <c r="D1513" s="49"/>
    </row>
    <row r="1514" spans="3:4" x14ac:dyDescent="0.2">
      <c r="C1514" s="49"/>
      <c r="D1514" s="49"/>
    </row>
    <row r="1515" spans="3:4" x14ac:dyDescent="0.2">
      <c r="C1515" s="49"/>
      <c r="D1515" s="49"/>
    </row>
    <row r="1516" spans="3:4" x14ac:dyDescent="0.2">
      <c r="C1516" s="49"/>
      <c r="D1516" s="49"/>
    </row>
    <row r="1517" spans="3:4" x14ac:dyDescent="0.2">
      <c r="C1517" s="49"/>
      <c r="D1517" s="49"/>
    </row>
    <row r="1518" spans="3:4" x14ac:dyDescent="0.2">
      <c r="C1518" s="49"/>
      <c r="D1518" s="49"/>
    </row>
    <row r="1519" spans="3:4" x14ac:dyDescent="0.2">
      <c r="C1519" s="49"/>
      <c r="D1519" s="49"/>
    </row>
    <row r="1520" spans="3:4" x14ac:dyDescent="0.2">
      <c r="C1520" s="49"/>
      <c r="D1520" s="49"/>
    </row>
    <row r="1521" spans="3:4" x14ac:dyDescent="0.2">
      <c r="C1521" s="49"/>
      <c r="D1521" s="49"/>
    </row>
    <row r="1522" spans="3:4" x14ac:dyDescent="0.2">
      <c r="C1522" s="49"/>
      <c r="D1522" s="49"/>
    </row>
    <row r="1523" spans="3:4" x14ac:dyDescent="0.2">
      <c r="C1523" s="49"/>
      <c r="D1523" s="49"/>
    </row>
    <row r="1524" spans="3:4" x14ac:dyDescent="0.2">
      <c r="C1524" s="49"/>
      <c r="D1524" s="49"/>
    </row>
    <row r="1525" spans="3:4" x14ac:dyDescent="0.2">
      <c r="C1525" s="49"/>
      <c r="D1525" s="49"/>
    </row>
    <row r="1526" spans="3:4" x14ac:dyDescent="0.2">
      <c r="C1526" s="49"/>
      <c r="D1526" s="49"/>
    </row>
    <row r="1527" spans="3:4" x14ac:dyDescent="0.2">
      <c r="C1527" s="49"/>
      <c r="D1527" s="49"/>
    </row>
    <row r="1528" spans="3:4" x14ac:dyDescent="0.2">
      <c r="C1528" s="49"/>
      <c r="D1528" s="49"/>
    </row>
    <row r="1529" spans="3:4" x14ac:dyDescent="0.2">
      <c r="C1529" s="49"/>
      <c r="D1529" s="49"/>
    </row>
    <row r="1530" spans="3:4" x14ac:dyDescent="0.2">
      <c r="C1530" s="49"/>
      <c r="D1530" s="49"/>
    </row>
    <row r="1531" spans="3:4" x14ac:dyDescent="0.2">
      <c r="C1531" s="49"/>
      <c r="D1531" s="49"/>
    </row>
    <row r="1532" spans="3:4" x14ac:dyDescent="0.2">
      <c r="C1532" s="49"/>
      <c r="D1532" s="49"/>
    </row>
    <row r="1533" spans="3:4" x14ac:dyDescent="0.2">
      <c r="C1533" s="49"/>
      <c r="D1533" s="49"/>
    </row>
    <row r="1534" spans="3:4" x14ac:dyDescent="0.2">
      <c r="C1534" s="49"/>
      <c r="D1534" s="49"/>
    </row>
    <row r="1535" spans="3:4" x14ac:dyDescent="0.2">
      <c r="C1535" s="49"/>
      <c r="D1535" s="49"/>
    </row>
    <row r="1536" spans="3:4" x14ac:dyDescent="0.2">
      <c r="C1536" s="49"/>
      <c r="D1536" s="49"/>
    </row>
    <row r="1537" spans="3:4" x14ac:dyDescent="0.2">
      <c r="C1537" s="49"/>
      <c r="D1537" s="49"/>
    </row>
    <row r="1538" spans="3:4" x14ac:dyDescent="0.2">
      <c r="C1538" s="49"/>
      <c r="D1538" s="49"/>
    </row>
    <row r="1539" spans="3:4" x14ac:dyDescent="0.2">
      <c r="C1539" s="49"/>
      <c r="D1539" s="49"/>
    </row>
    <row r="1540" spans="3:4" x14ac:dyDescent="0.2">
      <c r="C1540" s="49"/>
      <c r="D1540" s="49"/>
    </row>
    <row r="1541" spans="3:4" x14ac:dyDescent="0.2">
      <c r="C1541" s="49"/>
      <c r="D1541" s="49"/>
    </row>
    <row r="1542" spans="3:4" x14ac:dyDescent="0.2">
      <c r="C1542" s="49"/>
      <c r="D1542" s="49"/>
    </row>
    <row r="1543" spans="3:4" x14ac:dyDescent="0.2">
      <c r="C1543" s="49"/>
      <c r="D1543" s="49"/>
    </row>
    <row r="1544" spans="3:4" x14ac:dyDescent="0.2">
      <c r="C1544" s="49"/>
      <c r="D1544" s="49"/>
    </row>
    <row r="1545" spans="3:4" x14ac:dyDescent="0.2">
      <c r="C1545" s="49"/>
      <c r="D1545" s="49"/>
    </row>
    <row r="1546" spans="3:4" x14ac:dyDescent="0.2">
      <c r="C1546" s="49"/>
      <c r="D1546" s="49"/>
    </row>
    <row r="1547" spans="3:4" x14ac:dyDescent="0.2">
      <c r="C1547" s="49"/>
      <c r="D1547" s="49"/>
    </row>
    <row r="1548" spans="3:4" x14ac:dyDescent="0.2">
      <c r="C1548" s="49"/>
      <c r="D1548" s="49"/>
    </row>
    <row r="1549" spans="3:4" x14ac:dyDescent="0.2">
      <c r="C1549" s="49"/>
      <c r="D1549" s="49"/>
    </row>
    <row r="1550" spans="3:4" x14ac:dyDescent="0.2">
      <c r="C1550" s="49"/>
      <c r="D1550" s="49"/>
    </row>
    <row r="1551" spans="3:4" x14ac:dyDescent="0.2">
      <c r="C1551" s="49"/>
      <c r="D1551" s="49"/>
    </row>
    <row r="1552" spans="3:4" x14ac:dyDescent="0.2">
      <c r="C1552" s="49"/>
      <c r="D1552" s="49"/>
    </row>
    <row r="1553" spans="3:4" x14ac:dyDescent="0.2">
      <c r="C1553" s="49"/>
      <c r="D1553" s="49"/>
    </row>
    <row r="1554" spans="3:4" x14ac:dyDescent="0.2">
      <c r="C1554" s="49"/>
      <c r="D1554" s="49"/>
    </row>
    <row r="1555" spans="3:4" x14ac:dyDescent="0.2">
      <c r="C1555" s="49"/>
      <c r="D1555" s="49"/>
    </row>
    <row r="1556" spans="3:4" x14ac:dyDescent="0.2">
      <c r="C1556" s="49"/>
      <c r="D1556" s="49"/>
    </row>
    <row r="1557" spans="3:4" x14ac:dyDescent="0.2">
      <c r="C1557" s="49"/>
      <c r="D1557" s="49"/>
    </row>
    <row r="1558" spans="3:4" x14ac:dyDescent="0.2">
      <c r="C1558" s="49"/>
      <c r="D1558" s="49"/>
    </row>
    <row r="1559" spans="3:4" x14ac:dyDescent="0.2">
      <c r="C1559" s="49"/>
      <c r="D1559" s="49"/>
    </row>
    <row r="1560" spans="3:4" x14ac:dyDescent="0.2">
      <c r="C1560" s="49"/>
      <c r="D1560" s="49"/>
    </row>
    <row r="1561" spans="3:4" x14ac:dyDescent="0.2">
      <c r="C1561" s="49"/>
      <c r="D1561" s="49"/>
    </row>
    <row r="1562" spans="3:4" x14ac:dyDescent="0.2">
      <c r="C1562" s="49"/>
      <c r="D1562" s="49"/>
    </row>
    <row r="1563" spans="3:4" x14ac:dyDescent="0.2">
      <c r="C1563" s="49"/>
      <c r="D1563" s="49"/>
    </row>
    <row r="1564" spans="3:4" x14ac:dyDescent="0.2">
      <c r="C1564" s="49"/>
      <c r="D1564" s="49"/>
    </row>
    <row r="1565" spans="3:4" x14ac:dyDescent="0.2">
      <c r="C1565" s="49"/>
      <c r="D1565" s="49"/>
    </row>
    <row r="1566" spans="3:4" x14ac:dyDescent="0.2">
      <c r="C1566" s="49"/>
      <c r="D1566" s="49"/>
    </row>
    <row r="1567" spans="3:4" x14ac:dyDescent="0.2">
      <c r="C1567" s="49"/>
      <c r="D1567" s="49"/>
    </row>
    <row r="1568" spans="3:4" x14ac:dyDescent="0.2">
      <c r="C1568" s="49"/>
      <c r="D1568" s="49"/>
    </row>
    <row r="1569" spans="3:4" x14ac:dyDescent="0.2">
      <c r="C1569" s="49"/>
      <c r="D1569" s="49"/>
    </row>
    <row r="1570" spans="3:4" x14ac:dyDescent="0.2">
      <c r="C1570" s="49"/>
      <c r="D1570" s="49"/>
    </row>
    <row r="1571" spans="3:4" x14ac:dyDescent="0.2">
      <c r="C1571" s="49"/>
      <c r="D1571" s="49"/>
    </row>
    <row r="1572" spans="3:4" x14ac:dyDescent="0.2">
      <c r="C1572" s="49"/>
      <c r="D1572" s="49"/>
    </row>
    <row r="1573" spans="3:4" x14ac:dyDescent="0.2">
      <c r="C1573" s="49"/>
      <c r="D1573" s="49"/>
    </row>
    <row r="1574" spans="3:4" x14ac:dyDescent="0.2">
      <c r="C1574" s="49"/>
      <c r="D1574" s="49"/>
    </row>
    <row r="1575" spans="3:4" x14ac:dyDescent="0.2">
      <c r="C1575" s="49"/>
      <c r="D1575" s="49"/>
    </row>
    <row r="1576" spans="3:4" x14ac:dyDescent="0.2">
      <c r="C1576" s="49"/>
      <c r="D1576" s="49"/>
    </row>
    <row r="1577" spans="3:4" x14ac:dyDescent="0.2">
      <c r="C1577" s="49"/>
      <c r="D1577" s="49"/>
    </row>
    <row r="1578" spans="3:4" x14ac:dyDescent="0.2">
      <c r="C1578" s="49"/>
      <c r="D1578" s="49"/>
    </row>
    <row r="1579" spans="3:4" x14ac:dyDescent="0.2">
      <c r="C1579" s="49"/>
      <c r="D1579" s="49"/>
    </row>
    <row r="1580" spans="3:4" x14ac:dyDescent="0.2">
      <c r="C1580" s="49"/>
      <c r="D1580" s="49"/>
    </row>
    <row r="1581" spans="3:4" x14ac:dyDescent="0.2">
      <c r="C1581" s="49"/>
      <c r="D1581" s="49"/>
    </row>
    <row r="1582" spans="3:4" x14ac:dyDescent="0.2">
      <c r="C1582" s="49"/>
      <c r="D1582" s="49"/>
    </row>
    <row r="1583" spans="3:4" x14ac:dyDescent="0.2">
      <c r="C1583" s="49"/>
      <c r="D1583" s="49"/>
    </row>
    <row r="1584" spans="3:4" x14ac:dyDescent="0.2">
      <c r="C1584" s="49"/>
      <c r="D1584" s="49"/>
    </row>
    <row r="1585" spans="3:4" x14ac:dyDescent="0.2">
      <c r="C1585" s="49"/>
      <c r="D1585" s="49"/>
    </row>
    <row r="1586" spans="3:4" x14ac:dyDescent="0.2">
      <c r="C1586" s="49"/>
      <c r="D1586" s="49"/>
    </row>
    <row r="1587" spans="3:4" x14ac:dyDescent="0.2">
      <c r="C1587" s="49"/>
      <c r="D1587" s="49"/>
    </row>
    <row r="1588" spans="3:4" x14ac:dyDescent="0.2">
      <c r="C1588" s="49"/>
      <c r="D1588" s="49"/>
    </row>
    <row r="1589" spans="3:4" x14ac:dyDescent="0.2">
      <c r="C1589" s="49"/>
      <c r="D1589" s="49"/>
    </row>
    <row r="1590" spans="3:4" x14ac:dyDescent="0.2">
      <c r="C1590" s="49"/>
      <c r="D1590" s="49"/>
    </row>
    <row r="1591" spans="3:4" x14ac:dyDescent="0.2">
      <c r="C1591" s="49"/>
      <c r="D1591" s="49"/>
    </row>
    <row r="1592" spans="3:4" x14ac:dyDescent="0.2">
      <c r="C1592" s="49"/>
      <c r="D1592" s="49"/>
    </row>
    <row r="1593" spans="3:4" x14ac:dyDescent="0.2">
      <c r="C1593" s="49"/>
      <c r="D1593" s="49"/>
    </row>
    <row r="1594" spans="3:4" x14ac:dyDescent="0.2">
      <c r="C1594" s="49"/>
      <c r="D1594" s="49"/>
    </row>
    <row r="1595" spans="3:4" x14ac:dyDescent="0.2">
      <c r="C1595" s="49"/>
      <c r="D1595" s="49"/>
    </row>
    <row r="1596" spans="3:4" x14ac:dyDescent="0.2">
      <c r="C1596" s="49"/>
      <c r="D1596" s="49"/>
    </row>
    <row r="1597" spans="3:4" x14ac:dyDescent="0.2">
      <c r="C1597" s="49"/>
      <c r="D1597" s="49"/>
    </row>
    <row r="1598" spans="3:4" x14ac:dyDescent="0.2">
      <c r="C1598" s="49"/>
      <c r="D1598" s="49"/>
    </row>
    <row r="1599" spans="3:4" x14ac:dyDescent="0.2">
      <c r="C1599" s="49"/>
      <c r="D1599" s="49"/>
    </row>
    <row r="1600" spans="3:4" x14ac:dyDescent="0.2">
      <c r="C1600" s="49"/>
      <c r="D1600" s="49"/>
    </row>
    <row r="1601" spans="3:4" x14ac:dyDescent="0.2">
      <c r="C1601" s="49"/>
      <c r="D1601" s="49"/>
    </row>
    <row r="1602" spans="3:4" x14ac:dyDescent="0.2">
      <c r="C1602" s="49"/>
      <c r="D1602" s="49"/>
    </row>
    <row r="1603" spans="3:4" x14ac:dyDescent="0.2">
      <c r="C1603" s="49"/>
      <c r="D1603" s="49"/>
    </row>
    <row r="1604" spans="3:4" x14ac:dyDescent="0.2">
      <c r="C1604" s="49"/>
      <c r="D1604" s="49"/>
    </row>
    <row r="1605" spans="3:4" x14ac:dyDescent="0.2">
      <c r="C1605" s="49"/>
      <c r="D1605" s="49"/>
    </row>
    <row r="1606" spans="3:4" x14ac:dyDescent="0.2">
      <c r="C1606" s="49"/>
      <c r="D1606" s="49"/>
    </row>
    <row r="1607" spans="3:4" x14ac:dyDescent="0.2">
      <c r="C1607" s="49"/>
      <c r="D1607" s="49"/>
    </row>
    <row r="1608" spans="3:4" x14ac:dyDescent="0.2">
      <c r="C1608" s="49"/>
      <c r="D1608" s="49"/>
    </row>
    <row r="1609" spans="3:4" x14ac:dyDescent="0.2">
      <c r="C1609" s="49"/>
      <c r="D1609" s="49"/>
    </row>
    <row r="1610" spans="3:4" x14ac:dyDescent="0.2">
      <c r="C1610" s="49"/>
      <c r="D1610" s="49"/>
    </row>
    <row r="1611" spans="3:4" x14ac:dyDescent="0.2">
      <c r="C1611" s="49"/>
      <c r="D1611" s="49"/>
    </row>
    <row r="1612" spans="3:4" x14ac:dyDescent="0.2">
      <c r="C1612" s="49"/>
      <c r="D1612" s="49"/>
    </row>
    <row r="1613" spans="3:4" x14ac:dyDescent="0.2">
      <c r="C1613" s="49"/>
      <c r="D1613" s="49"/>
    </row>
    <row r="1614" spans="3:4" x14ac:dyDescent="0.2">
      <c r="C1614" s="49"/>
      <c r="D1614" s="49"/>
    </row>
    <row r="1615" spans="3:4" x14ac:dyDescent="0.2">
      <c r="C1615" s="49"/>
      <c r="D1615" s="49"/>
    </row>
    <row r="1616" spans="3:4" x14ac:dyDescent="0.2">
      <c r="C1616" s="49"/>
      <c r="D1616" s="49"/>
    </row>
    <row r="1617" spans="3:4" x14ac:dyDescent="0.2">
      <c r="C1617" s="49"/>
      <c r="D1617" s="49"/>
    </row>
    <row r="1618" spans="3:4" x14ac:dyDescent="0.2">
      <c r="C1618" s="49"/>
      <c r="D1618" s="49"/>
    </row>
    <row r="1619" spans="3:4" x14ac:dyDescent="0.2">
      <c r="C1619" s="49"/>
      <c r="D1619" s="49"/>
    </row>
    <row r="1620" spans="3:4" x14ac:dyDescent="0.2">
      <c r="C1620" s="49"/>
      <c r="D1620" s="49"/>
    </row>
    <row r="1621" spans="3:4" x14ac:dyDescent="0.2">
      <c r="C1621" s="49"/>
      <c r="D1621" s="49"/>
    </row>
    <row r="1622" spans="3:4" x14ac:dyDescent="0.2">
      <c r="C1622" s="49"/>
      <c r="D1622" s="49"/>
    </row>
    <row r="1623" spans="3:4" x14ac:dyDescent="0.2">
      <c r="C1623" s="49"/>
      <c r="D1623" s="49"/>
    </row>
    <row r="1624" spans="3:4" x14ac:dyDescent="0.2">
      <c r="C1624" s="49"/>
      <c r="D1624" s="49"/>
    </row>
    <row r="1625" spans="3:4" x14ac:dyDescent="0.2">
      <c r="C1625" s="49"/>
      <c r="D1625" s="49"/>
    </row>
    <row r="1626" spans="3:4" x14ac:dyDescent="0.2">
      <c r="C1626" s="49"/>
      <c r="D1626" s="49"/>
    </row>
    <row r="1627" spans="3:4" x14ac:dyDescent="0.2">
      <c r="C1627" s="49"/>
      <c r="D1627" s="49"/>
    </row>
    <row r="1628" spans="3:4" x14ac:dyDescent="0.2">
      <c r="C1628" s="49"/>
      <c r="D1628" s="49"/>
    </row>
    <row r="1629" spans="3:4" x14ac:dyDescent="0.2">
      <c r="C1629" s="49"/>
      <c r="D1629" s="49"/>
    </row>
    <row r="1630" spans="3:4" x14ac:dyDescent="0.2">
      <c r="C1630" s="49"/>
      <c r="D1630" s="49"/>
    </row>
    <row r="1631" spans="3:4" x14ac:dyDescent="0.2">
      <c r="C1631" s="49"/>
      <c r="D1631" s="49"/>
    </row>
    <row r="1632" spans="3:4" x14ac:dyDescent="0.2">
      <c r="C1632" s="49"/>
      <c r="D1632" s="49"/>
    </row>
    <row r="1633" spans="3:4" x14ac:dyDescent="0.2">
      <c r="C1633" s="49"/>
      <c r="D1633" s="49"/>
    </row>
    <row r="1634" spans="3:4" x14ac:dyDescent="0.2">
      <c r="C1634" s="49"/>
      <c r="D1634" s="49"/>
    </row>
    <row r="1635" spans="3:4" x14ac:dyDescent="0.2">
      <c r="C1635" s="49"/>
      <c r="D1635" s="49"/>
    </row>
    <row r="1636" spans="3:4" x14ac:dyDescent="0.2">
      <c r="C1636" s="49"/>
      <c r="D1636" s="49"/>
    </row>
    <row r="1637" spans="3:4" x14ac:dyDescent="0.2">
      <c r="C1637" s="49"/>
      <c r="D1637" s="49"/>
    </row>
    <row r="1638" spans="3:4" x14ac:dyDescent="0.2">
      <c r="C1638" s="49"/>
      <c r="D1638" s="49"/>
    </row>
    <row r="1639" spans="3:4" x14ac:dyDescent="0.2">
      <c r="C1639" s="49"/>
      <c r="D1639" s="49"/>
    </row>
    <row r="1640" spans="3:4" x14ac:dyDescent="0.2">
      <c r="C1640" s="49"/>
      <c r="D1640" s="49"/>
    </row>
    <row r="1641" spans="3:4" x14ac:dyDescent="0.2">
      <c r="C1641" s="49"/>
      <c r="D1641" s="49"/>
    </row>
    <row r="1642" spans="3:4" x14ac:dyDescent="0.2">
      <c r="C1642" s="49"/>
      <c r="D1642" s="49"/>
    </row>
    <row r="1643" spans="3:4" x14ac:dyDescent="0.2">
      <c r="C1643" s="49"/>
      <c r="D1643" s="49"/>
    </row>
    <row r="1644" spans="3:4" x14ac:dyDescent="0.2">
      <c r="C1644" s="49"/>
      <c r="D1644" s="49"/>
    </row>
    <row r="1645" spans="3:4" x14ac:dyDescent="0.2">
      <c r="C1645" s="49"/>
      <c r="D1645" s="49"/>
    </row>
    <row r="1646" spans="3:4" x14ac:dyDescent="0.2">
      <c r="C1646" s="49"/>
      <c r="D1646" s="49"/>
    </row>
    <row r="1647" spans="3:4" x14ac:dyDescent="0.2">
      <c r="C1647" s="49"/>
      <c r="D1647" s="49"/>
    </row>
    <row r="1648" spans="3:4" x14ac:dyDescent="0.2">
      <c r="C1648" s="49"/>
      <c r="D1648" s="49"/>
    </row>
    <row r="1649" spans="3:4" x14ac:dyDescent="0.2">
      <c r="C1649" s="49"/>
      <c r="D1649" s="49"/>
    </row>
    <row r="1650" spans="3:4" x14ac:dyDescent="0.2">
      <c r="C1650" s="49"/>
      <c r="D1650" s="49"/>
    </row>
    <row r="1651" spans="3:4" x14ac:dyDescent="0.2">
      <c r="C1651" s="49"/>
      <c r="D1651" s="49"/>
    </row>
    <row r="1652" spans="3:4" x14ac:dyDescent="0.2">
      <c r="C1652" s="49"/>
      <c r="D1652" s="49"/>
    </row>
    <row r="1653" spans="3:4" x14ac:dyDescent="0.2">
      <c r="C1653" s="49"/>
      <c r="D1653" s="49"/>
    </row>
    <row r="1654" spans="3:4" x14ac:dyDescent="0.2">
      <c r="C1654" s="49"/>
      <c r="D1654" s="49"/>
    </row>
    <row r="1655" spans="3:4" x14ac:dyDescent="0.2">
      <c r="C1655" s="49"/>
      <c r="D1655" s="49"/>
    </row>
    <row r="1656" spans="3:4" x14ac:dyDescent="0.2">
      <c r="C1656" s="49"/>
      <c r="D1656" s="49"/>
    </row>
    <row r="1657" spans="3:4" x14ac:dyDescent="0.2">
      <c r="C1657" s="49"/>
      <c r="D1657" s="49"/>
    </row>
    <row r="1658" spans="3:4" x14ac:dyDescent="0.2">
      <c r="C1658" s="49"/>
      <c r="D1658" s="49"/>
    </row>
    <row r="1659" spans="3:4" x14ac:dyDescent="0.2">
      <c r="C1659" s="49"/>
      <c r="D1659" s="49"/>
    </row>
    <row r="1660" spans="3:4" x14ac:dyDescent="0.2">
      <c r="C1660" s="49"/>
      <c r="D1660" s="49"/>
    </row>
    <row r="1661" spans="3:4" x14ac:dyDescent="0.2">
      <c r="C1661" s="49"/>
      <c r="D1661" s="49"/>
    </row>
    <row r="1662" spans="3:4" x14ac:dyDescent="0.2">
      <c r="C1662" s="49"/>
      <c r="D1662" s="49"/>
    </row>
    <row r="1663" spans="3:4" x14ac:dyDescent="0.2">
      <c r="C1663" s="49"/>
      <c r="D1663" s="49"/>
    </row>
    <row r="1664" spans="3:4" x14ac:dyDescent="0.2">
      <c r="C1664" s="49"/>
      <c r="D1664" s="49"/>
    </row>
    <row r="1665" spans="3:4" x14ac:dyDescent="0.2">
      <c r="C1665" s="49"/>
      <c r="D1665" s="49"/>
    </row>
    <row r="1666" spans="3:4" x14ac:dyDescent="0.2">
      <c r="C1666" s="49"/>
      <c r="D1666" s="49"/>
    </row>
    <row r="1667" spans="3:4" x14ac:dyDescent="0.2">
      <c r="C1667" s="49"/>
      <c r="D1667" s="49"/>
    </row>
    <row r="1668" spans="3:4" x14ac:dyDescent="0.2">
      <c r="C1668" s="49"/>
      <c r="D1668" s="49"/>
    </row>
    <row r="1669" spans="3:4" x14ac:dyDescent="0.2">
      <c r="C1669" s="49"/>
      <c r="D1669" s="49"/>
    </row>
    <row r="1670" spans="3:4" x14ac:dyDescent="0.2">
      <c r="C1670" s="49"/>
      <c r="D1670" s="49"/>
    </row>
    <row r="1671" spans="3:4" x14ac:dyDescent="0.2">
      <c r="C1671" s="49"/>
      <c r="D1671" s="49"/>
    </row>
    <row r="1672" spans="3:4" x14ac:dyDescent="0.2">
      <c r="C1672" s="49"/>
      <c r="D1672" s="49"/>
    </row>
    <row r="1673" spans="3:4" x14ac:dyDescent="0.2">
      <c r="C1673" s="49"/>
      <c r="D1673" s="49"/>
    </row>
    <row r="1674" spans="3:4" x14ac:dyDescent="0.2">
      <c r="C1674" s="49"/>
      <c r="D1674" s="49"/>
    </row>
    <row r="1675" spans="3:4" x14ac:dyDescent="0.2">
      <c r="C1675" s="49"/>
      <c r="D1675" s="49"/>
    </row>
    <row r="1676" spans="3:4" x14ac:dyDescent="0.2">
      <c r="C1676" s="49"/>
      <c r="D1676" s="49"/>
    </row>
    <row r="1677" spans="3:4" x14ac:dyDescent="0.2">
      <c r="C1677" s="49"/>
      <c r="D1677" s="49"/>
    </row>
    <row r="1678" spans="3:4" x14ac:dyDescent="0.2">
      <c r="C1678" s="49"/>
      <c r="D1678" s="49"/>
    </row>
    <row r="1679" spans="3:4" x14ac:dyDescent="0.2">
      <c r="C1679" s="49"/>
      <c r="D1679" s="49"/>
    </row>
    <row r="1680" spans="3:4" x14ac:dyDescent="0.2">
      <c r="C1680" s="49"/>
      <c r="D1680" s="49"/>
    </row>
    <row r="1681" spans="3:4" x14ac:dyDescent="0.2">
      <c r="C1681" s="49"/>
      <c r="D1681" s="49"/>
    </row>
    <row r="1682" spans="3:4" x14ac:dyDescent="0.2">
      <c r="C1682" s="49"/>
      <c r="D1682" s="49"/>
    </row>
    <row r="1683" spans="3:4" x14ac:dyDescent="0.2">
      <c r="C1683" s="49"/>
      <c r="D1683" s="49"/>
    </row>
    <row r="1684" spans="3:4" x14ac:dyDescent="0.2">
      <c r="C1684" s="49"/>
      <c r="D1684" s="49"/>
    </row>
    <row r="1685" spans="3:4" x14ac:dyDescent="0.2">
      <c r="C1685" s="49"/>
      <c r="D1685" s="49"/>
    </row>
    <row r="1686" spans="3:4" x14ac:dyDescent="0.2">
      <c r="C1686" s="49"/>
      <c r="D1686" s="49"/>
    </row>
    <row r="1687" spans="3:4" x14ac:dyDescent="0.2">
      <c r="C1687" s="49"/>
      <c r="D1687" s="49"/>
    </row>
    <row r="1688" spans="3:4" x14ac:dyDescent="0.2">
      <c r="C1688" s="49"/>
      <c r="D1688" s="49"/>
    </row>
    <row r="1689" spans="3:4" x14ac:dyDescent="0.2">
      <c r="C1689" s="49"/>
      <c r="D1689" s="49"/>
    </row>
    <row r="1690" spans="3:4" x14ac:dyDescent="0.2">
      <c r="C1690" s="49"/>
      <c r="D1690" s="49"/>
    </row>
    <row r="1691" spans="3:4" x14ac:dyDescent="0.2">
      <c r="C1691" s="49"/>
      <c r="D1691" s="49"/>
    </row>
    <row r="1692" spans="3:4" x14ac:dyDescent="0.2">
      <c r="C1692" s="49"/>
      <c r="D1692" s="49"/>
    </row>
    <row r="1693" spans="3:4" x14ac:dyDescent="0.2">
      <c r="C1693" s="49"/>
      <c r="D1693" s="49"/>
    </row>
    <row r="1694" spans="3:4" x14ac:dyDescent="0.2">
      <c r="C1694" s="49"/>
      <c r="D1694" s="49"/>
    </row>
    <row r="1695" spans="3:4" x14ac:dyDescent="0.2">
      <c r="C1695" s="49"/>
      <c r="D1695" s="49"/>
    </row>
    <row r="1696" spans="3:4" x14ac:dyDescent="0.2">
      <c r="C1696" s="49"/>
      <c r="D1696" s="49"/>
    </row>
    <row r="1697" spans="3:4" x14ac:dyDescent="0.2">
      <c r="C1697" s="49"/>
      <c r="D1697" s="49"/>
    </row>
    <row r="1698" spans="3:4" x14ac:dyDescent="0.2">
      <c r="C1698" s="49"/>
      <c r="D1698" s="49"/>
    </row>
    <row r="1699" spans="3:4" x14ac:dyDescent="0.2">
      <c r="C1699" s="49"/>
      <c r="D1699" s="49"/>
    </row>
    <row r="1700" spans="3:4" x14ac:dyDescent="0.2">
      <c r="C1700" s="49"/>
      <c r="D1700" s="49"/>
    </row>
    <row r="1701" spans="3:4" x14ac:dyDescent="0.2">
      <c r="C1701" s="49"/>
      <c r="D1701" s="49"/>
    </row>
    <row r="1702" spans="3:4" x14ac:dyDescent="0.2">
      <c r="C1702" s="49"/>
      <c r="D1702" s="49"/>
    </row>
    <row r="1703" spans="3:4" x14ac:dyDescent="0.2">
      <c r="C1703" s="49"/>
      <c r="D1703" s="49"/>
    </row>
    <row r="1704" spans="3:4" x14ac:dyDescent="0.2">
      <c r="C1704" s="49"/>
      <c r="D1704" s="49"/>
    </row>
    <row r="1705" spans="3:4" x14ac:dyDescent="0.2">
      <c r="C1705" s="49"/>
      <c r="D1705" s="49"/>
    </row>
    <row r="1706" spans="3:4" x14ac:dyDescent="0.2">
      <c r="C1706" s="49"/>
      <c r="D1706" s="49"/>
    </row>
    <row r="1707" spans="3:4" x14ac:dyDescent="0.2">
      <c r="C1707" s="49"/>
      <c r="D1707" s="49"/>
    </row>
    <row r="1708" spans="3:4" x14ac:dyDescent="0.2">
      <c r="C1708" s="49"/>
      <c r="D1708" s="49"/>
    </row>
    <row r="1709" spans="3:4" x14ac:dyDescent="0.2">
      <c r="C1709" s="49"/>
      <c r="D1709" s="49"/>
    </row>
    <row r="1710" spans="3:4" x14ac:dyDescent="0.2">
      <c r="C1710" s="49"/>
      <c r="D1710" s="49"/>
    </row>
    <row r="1711" spans="3:4" x14ac:dyDescent="0.2">
      <c r="C1711" s="49"/>
      <c r="D1711" s="49"/>
    </row>
    <row r="1712" spans="3:4" x14ac:dyDescent="0.2">
      <c r="C1712" s="49"/>
      <c r="D1712" s="49"/>
    </row>
    <row r="1713" spans="3:4" x14ac:dyDescent="0.2">
      <c r="C1713" s="49"/>
      <c r="D1713" s="49"/>
    </row>
    <row r="1714" spans="3:4" x14ac:dyDescent="0.2">
      <c r="C1714" s="49"/>
      <c r="D1714" s="49"/>
    </row>
    <row r="1715" spans="3:4" x14ac:dyDescent="0.2">
      <c r="C1715" s="49"/>
      <c r="D1715" s="49"/>
    </row>
    <row r="1716" spans="3:4" x14ac:dyDescent="0.2">
      <c r="C1716" s="49"/>
      <c r="D1716" s="49"/>
    </row>
    <row r="1717" spans="3:4" x14ac:dyDescent="0.2">
      <c r="C1717" s="49"/>
      <c r="D1717" s="49"/>
    </row>
    <row r="1718" spans="3:4" x14ac:dyDescent="0.2">
      <c r="C1718" s="49"/>
      <c r="D1718" s="49"/>
    </row>
    <row r="1719" spans="3:4" x14ac:dyDescent="0.2">
      <c r="C1719" s="49"/>
      <c r="D1719" s="49"/>
    </row>
    <row r="1720" spans="3:4" x14ac:dyDescent="0.2">
      <c r="C1720" s="49"/>
      <c r="D1720" s="49"/>
    </row>
    <row r="1721" spans="3:4" x14ac:dyDescent="0.2">
      <c r="C1721" s="49"/>
      <c r="D1721" s="49"/>
    </row>
    <row r="1722" spans="3:4" x14ac:dyDescent="0.2">
      <c r="C1722" s="49"/>
      <c r="D1722" s="49"/>
    </row>
    <row r="1723" spans="3:4" x14ac:dyDescent="0.2">
      <c r="C1723" s="49"/>
      <c r="D1723" s="49"/>
    </row>
    <row r="1724" spans="3:4" x14ac:dyDescent="0.2">
      <c r="C1724" s="49"/>
      <c r="D1724" s="49"/>
    </row>
    <row r="1725" spans="3:4" x14ac:dyDescent="0.2">
      <c r="C1725" s="49"/>
      <c r="D1725" s="49"/>
    </row>
    <row r="1726" spans="3:4" x14ac:dyDescent="0.2">
      <c r="C1726" s="49"/>
      <c r="D1726" s="49"/>
    </row>
    <row r="1727" spans="3:4" x14ac:dyDescent="0.2">
      <c r="C1727" s="49"/>
      <c r="D1727" s="49"/>
    </row>
    <row r="1728" spans="3:4" x14ac:dyDescent="0.2">
      <c r="C1728" s="49"/>
      <c r="D1728" s="49"/>
    </row>
    <row r="1729" spans="3:4" x14ac:dyDescent="0.2">
      <c r="C1729" s="49"/>
      <c r="D1729" s="49"/>
    </row>
    <row r="1730" spans="3:4" x14ac:dyDescent="0.2">
      <c r="C1730" s="49"/>
      <c r="D1730" s="49"/>
    </row>
    <row r="1731" spans="3:4" x14ac:dyDescent="0.2">
      <c r="C1731" s="49"/>
      <c r="D1731" s="49"/>
    </row>
    <row r="1732" spans="3:4" x14ac:dyDescent="0.2">
      <c r="C1732" s="49"/>
      <c r="D1732" s="49"/>
    </row>
    <row r="1733" spans="3:4" x14ac:dyDescent="0.2">
      <c r="C1733" s="49"/>
      <c r="D1733" s="49"/>
    </row>
    <row r="1734" spans="3:4" x14ac:dyDescent="0.2">
      <c r="C1734" s="49"/>
      <c r="D1734" s="49"/>
    </row>
    <row r="1735" spans="3:4" x14ac:dyDescent="0.2">
      <c r="C1735" s="49"/>
      <c r="D1735" s="49"/>
    </row>
    <row r="1736" spans="3:4" x14ac:dyDescent="0.2">
      <c r="C1736" s="49"/>
      <c r="D1736" s="49"/>
    </row>
    <row r="1737" spans="3:4" x14ac:dyDescent="0.2">
      <c r="C1737" s="49"/>
      <c r="D1737" s="49"/>
    </row>
    <row r="1738" spans="3:4" x14ac:dyDescent="0.2">
      <c r="C1738" s="49"/>
      <c r="D1738" s="49"/>
    </row>
    <row r="1739" spans="3:4" x14ac:dyDescent="0.2">
      <c r="C1739" s="49"/>
      <c r="D1739" s="49"/>
    </row>
    <row r="1740" spans="3:4" x14ac:dyDescent="0.2">
      <c r="C1740" s="49"/>
      <c r="D1740" s="49"/>
    </row>
    <row r="1741" spans="3:4" x14ac:dyDescent="0.2">
      <c r="C1741" s="49"/>
      <c r="D1741" s="49"/>
    </row>
    <row r="1742" spans="3:4" x14ac:dyDescent="0.2">
      <c r="C1742" s="49"/>
      <c r="D1742" s="49"/>
    </row>
    <row r="1743" spans="3:4" x14ac:dyDescent="0.2">
      <c r="C1743" s="49"/>
      <c r="D1743" s="49"/>
    </row>
    <row r="1744" spans="3:4" x14ac:dyDescent="0.2">
      <c r="C1744" s="49"/>
      <c r="D1744" s="49"/>
    </row>
    <row r="1745" spans="3:4" x14ac:dyDescent="0.2">
      <c r="C1745" s="49"/>
      <c r="D1745" s="49"/>
    </row>
    <row r="1746" spans="3:4" x14ac:dyDescent="0.2">
      <c r="C1746" s="49"/>
      <c r="D1746" s="49"/>
    </row>
    <row r="1747" spans="3:4" x14ac:dyDescent="0.2">
      <c r="C1747" s="49"/>
      <c r="D1747" s="49"/>
    </row>
    <row r="1748" spans="3:4" x14ac:dyDescent="0.2">
      <c r="C1748" s="49"/>
      <c r="D1748" s="49"/>
    </row>
    <row r="1749" spans="3:4" x14ac:dyDescent="0.2">
      <c r="C1749" s="49"/>
      <c r="D1749" s="49"/>
    </row>
    <row r="1750" spans="3:4" x14ac:dyDescent="0.2">
      <c r="C1750" s="49"/>
      <c r="D1750" s="49"/>
    </row>
    <row r="1751" spans="3:4" x14ac:dyDescent="0.2">
      <c r="C1751" s="49"/>
      <c r="D1751" s="49"/>
    </row>
    <row r="1752" spans="3:4" x14ac:dyDescent="0.2">
      <c r="C1752" s="49"/>
      <c r="D1752" s="49"/>
    </row>
    <row r="1753" spans="3:4" x14ac:dyDescent="0.2">
      <c r="C1753" s="49"/>
      <c r="D1753" s="49"/>
    </row>
    <row r="1754" spans="3:4" x14ac:dyDescent="0.2">
      <c r="C1754" s="49"/>
      <c r="D1754" s="49"/>
    </row>
    <row r="1755" spans="3:4" x14ac:dyDescent="0.2">
      <c r="C1755" s="49"/>
      <c r="D1755" s="49"/>
    </row>
    <row r="1756" spans="3:4" x14ac:dyDescent="0.2">
      <c r="C1756" s="49"/>
      <c r="D1756" s="49"/>
    </row>
    <row r="1757" spans="3:4" x14ac:dyDescent="0.2">
      <c r="C1757" s="49"/>
      <c r="D1757" s="49"/>
    </row>
    <row r="1758" spans="3:4" x14ac:dyDescent="0.2">
      <c r="C1758" s="49"/>
      <c r="D1758" s="49"/>
    </row>
    <row r="1759" spans="3:4" x14ac:dyDescent="0.2">
      <c r="C1759" s="49"/>
      <c r="D1759" s="49"/>
    </row>
    <row r="1760" spans="3:4" x14ac:dyDescent="0.2">
      <c r="C1760" s="49"/>
      <c r="D1760" s="49"/>
    </row>
    <row r="1761" spans="3:4" x14ac:dyDescent="0.2">
      <c r="C1761" s="49"/>
      <c r="D1761" s="49"/>
    </row>
    <row r="1762" spans="3:4" x14ac:dyDescent="0.2">
      <c r="C1762" s="49"/>
      <c r="D1762" s="49"/>
    </row>
    <row r="1763" spans="3:4" x14ac:dyDescent="0.2">
      <c r="C1763" s="49"/>
      <c r="D1763" s="49"/>
    </row>
    <row r="1764" spans="3:4" x14ac:dyDescent="0.2">
      <c r="C1764" s="49"/>
      <c r="D1764" s="49"/>
    </row>
    <row r="1765" spans="3:4" x14ac:dyDescent="0.2">
      <c r="C1765" s="49"/>
      <c r="D1765" s="49"/>
    </row>
    <row r="1766" spans="3:4" x14ac:dyDescent="0.2">
      <c r="C1766" s="49"/>
      <c r="D1766" s="49"/>
    </row>
    <row r="1767" spans="3:4" x14ac:dyDescent="0.2">
      <c r="C1767" s="49"/>
      <c r="D1767" s="49"/>
    </row>
    <row r="1768" spans="3:4" x14ac:dyDescent="0.2">
      <c r="C1768" s="49"/>
      <c r="D1768" s="49"/>
    </row>
    <row r="1769" spans="3:4" x14ac:dyDescent="0.2">
      <c r="C1769" s="49"/>
      <c r="D1769" s="49"/>
    </row>
    <row r="1770" spans="3:4" x14ac:dyDescent="0.2">
      <c r="C1770" s="49"/>
      <c r="D1770" s="49"/>
    </row>
    <row r="1771" spans="3:4" x14ac:dyDescent="0.2">
      <c r="C1771" s="49"/>
      <c r="D1771" s="49"/>
    </row>
    <row r="1772" spans="3:4" x14ac:dyDescent="0.2">
      <c r="C1772" s="49"/>
      <c r="D1772" s="49"/>
    </row>
    <row r="1773" spans="3:4" x14ac:dyDescent="0.2">
      <c r="C1773" s="49"/>
      <c r="D1773" s="49"/>
    </row>
    <row r="1774" spans="3:4" x14ac:dyDescent="0.2">
      <c r="C1774" s="49"/>
      <c r="D1774" s="49"/>
    </row>
    <row r="1775" spans="3:4" x14ac:dyDescent="0.2">
      <c r="C1775" s="49"/>
      <c r="D1775" s="49"/>
    </row>
    <row r="1776" spans="3:4" x14ac:dyDescent="0.2">
      <c r="C1776" s="49"/>
      <c r="D1776" s="49"/>
    </row>
    <row r="1777" spans="3:4" x14ac:dyDescent="0.2">
      <c r="C1777" s="49"/>
      <c r="D1777" s="49"/>
    </row>
    <row r="1778" spans="3:4" x14ac:dyDescent="0.2">
      <c r="C1778" s="49"/>
      <c r="D1778" s="49"/>
    </row>
    <row r="1779" spans="3:4" x14ac:dyDescent="0.2">
      <c r="C1779" s="49"/>
      <c r="D1779" s="49"/>
    </row>
    <row r="1780" spans="3:4" x14ac:dyDescent="0.2">
      <c r="C1780" s="49"/>
      <c r="D1780" s="49"/>
    </row>
    <row r="1781" spans="3:4" x14ac:dyDescent="0.2">
      <c r="C1781" s="49"/>
      <c r="D1781" s="49"/>
    </row>
    <row r="1782" spans="3:4" x14ac:dyDescent="0.2">
      <c r="C1782" s="49"/>
      <c r="D1782" s="49"/>
    </row>
    <row r="1783" spans="3:4" x14ac:dyDescent="0.2">
      <c r="C1783" s="49"/>
      <c r="D1783" s="49"/>
    </row>
    <row r="1784" spans="3:4" x14ac:dyDescent="0.2">
      <c r="C1784" s="49"/>
      <c r="D1784" s="49"/>
    </row>
    <row r="1785" spans="3:4" x14ac:dyDescent="0.2">
      <c r="C1785" s="49"/>
      <c r="D1785" s="49"/>
    </row>
    <row r="1786" spans="3:4" x14ac:dyDescent="0.2">
      <c r="C1786" s="49"/>
      <c r="D1786" s="49"/>
    </row>
    <row r="1787" spans="3:4" x14ac:dyDescent="0.2">
      <c r="C1787" s="49"/>
      <c r="D1787" s="49"/>
    </row>
    <row r="1788" spans="3:4" x14ac:dyDescent="0.2">
      <c r="C1788" s="49"/>
      <c r="D1788" s="49"/>
    </row>
    <row r="1789" spans="3:4" x14ac:dyDescent="0.2">
      <c r="C1789" s="49"/>
      <c r="D1789" s="49"/>
    </row>
    <row r="1790" spans="3:4" x14ac:dyDescent="0.2">
      <c r="C1790" s="49"/>
      <c r="D1790" s="49"/>
    </row>
    <row r="1791" spans="3:4" x14ac:dyDescent="0.2">
      <c r="C1791" s="49"/>
      <c r="D1791" s="49"/>
    </row>
    <row r="1792" spans="3:4" x14ac:dyDescent="0.2">
      <c r="C1792" s="49"/>
      <c r="D1792" s="49"/>
    </row>
    <row r="1793" spans="3:4" x14ac:dyDescent="0.2">
      <c r="C1793" s="49"/>
      <c r="D1793" s="49"/>
    </row>
    <row r="1794" spans="3:4" x14ac:dyDescent="0.2">
      <c r="C1794" s="49"/>
      <c r="D1794" s="49"/>
    </row>
    <row r="1795" spans="3:4" x14ac:dyDescent="0.2">
      <c r="C1795" s="49"/>
      <c r="D1795" s="49"/>
    </row>
    <row r="1796" spans="3:4" x14ac:dyDescent="0.2">
      <c r="C1796" s="49"/>
      <c r="D1796" s="49"/>
    </row>
    <row r="1797" spans="3:4" x14ac:dyDescent="0.2">
      <c r="C1797" s="49"/>
      <c r="D1797" s="49"/>
    </row>
    <row r="1798" spans="3:4" x14ac:dyDescent="0.2">
      <c r="C1798" s="49"/>
      <c r="D1798" s="49"/>
    </row>
    <row r="1799" spans="3:4" x14ac:dyDescent="0.2">
      <c r="C1799" s="49"/>
      <c r="D1799" s="49"/>
    </row>
    <row r="1800" spans="3:4" x14ac:dyDescent="0.2">
      <c r="C1800" s="49"/>
      <c r="D1800" s="49"/>
    </row>
    <row r="1801" spans="3:4" x14ac:dyDescent="0.2">
      <c r="C1801" s="49"/>
      <c r="D1801" s="49"/>
    </row>
    <row r="1802" spans="3:4" x14ac:dyDescent="0.2">
      <c r="C1802" s="49"/>
      <c r="D1802" s="49"/>
    </row>
    <row r="1803" spans="3:4" x14ac:dyDescent="0.2">
      <c r="C1803" s="49"/>
      <c r="D1803" s="49"/>
    </row>
    <row r="1804" spans="3:4" x14ac:dyDescent="0.2">
      <c r="C1804" s="49"/>
      <c r="D1804" s="49"/>
    </row>
    <row r="1805" spans="3:4" x14ac:dyDescent="0.2">
      <c r="C1805" s="49"/>
      <c r="D1805" s="49"/>
    </row>
    <row r="1806" spans="3:4" x14ac:dyDescent="0.2">
      <c r="C1806" s="49"/>
      <c r="D1806" s="49"/>
    </row>
    <row r="1807" spans="3:4" x14ac:dyDescent="0.2">
      <c r="C1807" s="49"/>
      <c r="D1807" s="49"/>
    </row>
    <row r="1808" spans="3:4" x14ac:dyDescent="0.2">
      <c r="C1808" s="49"/>
      <c r="D1808" s="49"/>
    </row>
    <row r="1809" spans="3:4" x14ac:dyDescent="0.2">
      <c r="C1809" s="49"/>
      <c r="D1809" s="49"/>
    </row>
    <row r="1810" spans="3:4" x14ac:dyDescent="0.2">
      <c r="C1810" s="49"/>
      <c r="D1810" s="49"/>
    </row>
    <row r="1811" spans="3:4" x14ac:dyDescent="0.2">
      <c r="C1811" s="49"/>
      <c r="D1811" s="49"/>
    </row>
    <row r="1812" spans="3:4" x14ac:dyDescent="0.2">
      <c r="C1812" s="49"/>
      <c r="D1812" s="49"/>
    </row>
    <row r="1813" spans="3:4" x14ac:dyDescent="0.2">
      <c r="C1813" s="49"/>
      <c r="D1813" s="49"/>
    </row>
    <row r="1814" spans="3:4" x14ac:dyDescent="0.2">
      <c r="C1814" s="49"/>
      <c r="D1814" s="49"/>
    </row>
    <row r="1815" spans="3:4" x14ac:dyDescent="0.2">
      <c r="C1815" s="49"/>
      <c r="D1815" s="49"/>
    </row>
    <row r="1816" spans="3:4" x14ac:dyDescent="0.2">
      <c r="C1816" s="49"/>
      <c r="D1816" s="49"/>
    </row>
    <row r="1817" spans="3:4" x14ac:dyDescent="0.2">
      <c r="C1817" s="49"/>
      <c r="D1817" s="49"/>
    </row>
    <row r="1818" spans="3:4" x14ac:dyDescent="0.2">
      <c r="C1818" s="49"/>
      <c r="D1818" s="49"/>
    </row>
    <row r="1819" spans="3:4" x14ac:dyDescent="0.2">
      <c r="C1819" s="49"/>
      <c r="D1819" s="49"/>
    </row>
    <row r="1820" spans="3:4" x14ac:dyDescent="0.2">
      <c r="C1820" s="49"/>
      <c r="D1820" s="49"/>
    </row>
    <row r="1821" spans="3:4" x14ac:dyDescent="0.2">
      <c r="C1821" s="49"/>
      <c r="D1821" s="49"/>
    </row>
    <row r="1822" spans="3:4" x14ac:dyDescent="0.2">
      <c r="C1822" s="49"/>
      <c r="D1822" s="49"/>
    </row>
    <row r="1823" spans="3:4" x14ac:dyDescent="0.2">
      <c r="C1823" s="49"/>
      <c r="D1823" s="49"/>
    </row>
    <row r="1824" spans="3:4" x14ac:dyDescent="0.2">
      <c r="C1824" s="49"/>
      <c r="D1824" s="49"/>
    </row>
    <row r="1825" spans="3:4" x14ac:dyDescent="0.2">
      <c r="C1825" s="49"/>
      <c r="D1825" s="49"/>
    </row>
    <row r="1826" spans="3:4" x14ac:dyDescent="0.2">
      <c r="C1826" s="49"/>
      <c r="D1826" s="49"/>
    </row>
    <row r="1827" spans="3:4" x14ac:dyDescent="0.2">
      <c r="C1827" s="49"/>
      <c r="D1827" s="49"/>
    </row>
    <row r="1828" spans="3:4" x14ac:dyDescent="0.2">
      <c r="C1828" s="49"/>
      <c r="D1828" s="49"/>
    </row>
    <row r="1829" spans="3:4" x14ac:dyDescent="0.2">
      <c r="C1829" s="49"/>
      <c r="D1829" s="49"/>
    </row>
    <row r="1830" spans="3:4" x14ac:dyDescent="0.2">
      <c r="C1830" s="49"/>
      <c r="D1830" s="49"/>
    </row>
    <row r="1831" spans="3:4" x14ac:dyDescent="0.2">
      <c r="C1831" s="49"/>
      <c r="D1831" s="49"/>
    </row>
    <row r="1832" spans="3:4" x14ac:dyDescent="0.2">
      <c r="C1832" s="49"/>
      <c r="D1832" s="49"/>
    </row>
    <row r="1833" spans="3:4" x14ac:dyDescent="0.2">
      <c r="C1833" s="49"/>
      <c r="D1833" s="49"/>
    </row>
    <row r="1834" spans="3:4" x14ac:dyDescent="0.2">
      <c r="C1834" s="49"/>
      <c r="D1834" s="49"/>
    </row>
    <row r="1835" spans="3:4" x14ac:dyDescent="0.2">
      <c r="C1835" s="49"/>
      <c r="D1835" s="49"/>
    </row>
    <row r="1836" spans="3:4" x14ac:dyDescent="0.2">
      <c r="C1836" s="49"/>
      <c r="D1836" s="49"/>
    </row>
    <row r="1837" spans="3:4" x14ac:dyDescent="0.2">
      <c r="C1837" s="49"/>
      <c r="D1837" s="49"/>
    </row>
    <row r="1838" spans="3:4" x14ac:dyDescent="0.2">
      <c r="C1838" s="49"/>
      <c r="D1838" s="49"/>
    </row>
    <row r="1839" spans="3:4" x14ac:dyDescent="0.2">
      <c r="C1839" s="49"/>
      <c r="D1839" s="49"/>
    </row>
    <row r="1840" spans="3:4" x14ac:dyDescent="0.2">
      <c r="C1840" s="49"/>
      <c r="D1840" s="49"/>
    </row>
    <row r="1841" spans="3:4" x14ac:dyDescent="0.2">
      <c r="C1841" s="49"/>
      <c r="D1841" s="49"/>
    </row>
    <row r="1842" spans="3:4" x14ac:dyDescent="0.2">
      <c r="C1842" s="49"/>
      <c r="D1842" s="49"/>
    </row>
    <row r="1843" spans="3:4" x14ac:dyDescent="0.2">
      <c r="C1843" s="49"/>
      <c r="D1843" s="49"/>
    </row>
    <row r="1844" spans="3:4" x14ac:dyDescent="0.2">
      <c r="C1844" s="49"/>
      <c r="D1844" s="49"/>
    </row>
    <row r="1845" spans="3:4" x14ac:dyDescent="0.2">
      <c r="C1845" s="49"/>
      <c r="D1845" s="49"/>
    </row>
    <row r="1846" spans="3:4" x14ac:dyDescent="0.2">
      <c r="C1846" s="49"/>
      <c r="D1846" s="49"/>
    </row>
    <row r="1847" spans="3:4" x14ac:dyDescent="0.2">
      <c r="C1847" s="49"/>
      <c r="D1847" s="49"/>
    </row>
    <row r="1848" spans="3:4" x14ac:dyDescent="0.2">
      <c r="C1848" s="49"/>
      <c r="D1848" s="49"/>
    </row>
    <row r="1849" spans="3:4" x14ac:dyDescent="0.2">
      <c r="C1849" s="49"/>
      <c r="D1849" s="49"/>
    </row>
    <row r="1850" spans="3:4" x14ac:dyDescent="0.2">
      <c r="C1850" s="49"/>
      <c r="D1850" s="49"/>
    </row>
    <row r="1851" spans="3:4" x14ac:dyDescent="0.2">
      <c r="C1851" s="49"/>
      <c r="D1851" s="49"/>
    </row>
    <row r="1852" spans="3:4" x14ac:dyDescent="0.2">
      <c r="C1852" s="49"/>
      <c r="D1852" s="49"/>
    </row>
    <row r="1853" spans="3:4" x14ac:dyDescent="0.2">
      <c r="C1853" s="49"/>
      <c r="D1853" s="49"/>
    </row>
    <row r="1854" spans="3:4" x14ac:dyDescent="0.2">
      <c r="C1854" s="49"/>
      <c r="D1854" s="49"/>
    </row>
    <row r="1855" spans="3:4" x14ac:dyDescent="0.2">
      <c r="C1855" s="49"/>
      <c r="D1855" s="49"/>
    </row>
    <row r="1856" spans="3:4" x14ac:dyDescent="0.2">
      <c r="C1856" s="49"/>
      <c r="D1856" s="49"/>
    </row>
    <row r="1857" spans="3:4" x14ac:dyDescent="0.2">
      <c r="C1857" s="49"/>
      <c r="D1857" s="49"/>
    </row>
    <row r="1858" spans="3:4" x14ac:dyDescent="0.2">
      <c r="C1858" s="49"/>
      <c r="D1858" s="49"/>
    </row>
    <row r="1859" spans="3:4" x14ac:dyDescent="0.2">
      <c r="C1859" s="49"/>
      <c r="D1859" s="49"/>
    </row>
    <row r="1860" spans="3:4" x14ac:dyDescent="0.2">
      <c r="C1860" s="49"/>
      <c r="D1860" s="49"/>
    </row>
    <row r="1861" spans="3:4" x14ac:dyDescent="0.2">
      <c r="C1861" s="49"/>
      <c r="D1861" s="49"/>
    </row>
    <row r="1862" spans="3:4" x14ac:dyDescent="0.2">
      <c r="C1862" s="49"/>
      <c r="D1862" s="49"/>
    </row>
    <row r="1863" spans="3:4" x14ac:dyDescent="0.2">
      <c r="C1863" s="49"/>
      <c r="D1863" s="49"/>
    </row>
    <row r="1864" spans="3:4" x14ac:dyDescent="0.2">
      <c r="C1864" s="49"/>
      <c r="D1864" s="49"/>
    </row>
    <row r="1865" spans="3:4" x14ac:dyDescent="0.2">
      <c r="C1865" s="49"/>
      <c r="D1865" s="49"/>
    </row>
    <row r="1866" spans="3:4" x14ac:dyDescent="0.2">
      <c r="C1866" s="49"/>
      <c r="D1866" s="49"/>
    </row>
    <row r="1867" spans="3:4" x14ac:dyDescent="0.2">
      <c r="C1867" s="49"/>
      <c r="D1867" s="49"/>
    </row>
    <row r="1868" spans="3:4" x14ac:dyDescent="0.2">
      <c r="C1868" s="49"/>
      <c r="D1868" s="49"/>
    </row>
    <row r="1869" spans="3:4" x14ac:dyDescent="0.2">
      <c r="C1869" s="49"/>
      <c r="D1869" s="49"/>
    </row>
    <row r="1870" spans="3:4" x14ac:dyDescent="0.2">
      <c r="C1870" s="49"/>
      <c r="D1870" s="49"/>
    </row>
    <row r="1871" spans="3:4" x14ac:dyDescent="0.2">
      <c r="C1871" s="49"/>
      <c r="D1871" s="49"/>
    </row>
    <row r="1872" spans="3:4" x14ac:dyDescent="0.2">
      <c r="C1872" s="49"/>
      <c r="D1872" s="49"/>
    </row>
    <row r="1873" spans="3:4" x14ac:dyDescent="0.2">
      <c r="C1873" s="49"/>
      <c r="D1873" s="49"/>
    </row>
    <row r="1874" spans="3:4" x14ac:dyDescent="0.2">
      <c r="C1874" s="49"/>
      <c r="D1874" s="49"/>
    </row>
    <row r="1875" spans="3:4" x14ac:dyDescent="0.2">
      <c r="C1875" s="49"/>
      <c r="D1875" s="49"/>
    </row>
    <row r="1876" spans="3:4" x14ac:dyDescent="0.2">
      <c r="C1876" s="49"/>
      <c r="D1876" s="49"/>
    </row>
    <row r="1877" spans="3:4" x14ac:dyDescent="0.2">
      <c r="C1877" s="49"/>
      <c r="D1877" s="49"/>
    </row>
    <row r="1878" spans="3:4" x14ac:dyDescent="0.2">
      <c r="C1878" s="49"/>
      <c r="D1878" s="49"/>
    </row>
    <row r="1879" spans="3:4" x14ac:dyDescent="0.2">
      <c r="C1879" s="49"/>
      <c r="D1879" s="49"/>
    </row>
    <row r="1880" spans="3:4" x14ac:dyDescent="0.2">
      <c r="C1880" s="49"/>
      <c r="D1880" s="49"/>
    </row>
    <row r="1881" spans="3:4" x14ac:dyDescent="0.2">
      <c r="C1881" s="49"/>
      <c r="D1881" s="49"/>
    </row>
    <row r="1882" spans="3:4" x14ac:dyDescent="0.2">
      <c r="C1882" s="49"/>
      <c r="D1882" s="49"/>
    </row>
    <row r="1883" spans="3:4" x14ac:dyDescent="0.2">
      <c r="C1883" s="49"/>
      <c r="D1883" s="49"/>
    </row>
    <row r="1884" spans="3:4" x14ac:dyDescent="0.2">
      <c r="C1884" s="49"/>
      <c r="D1884" s="49"/>
    </row>
    <row r="1885" spans="3:4" x14ac:dyDescent="0.2">
      <c r="C1885" s="49"/>
      <c r="D1885" s="49"/>
    </row>
    <row r="1886" spans="3:4" x14ac:dyDescent="0.2">
      <c r="C1886" s="49"/>
      <c r="D1886" s="49"/>
    </row>
    <row r="1887" spans="3:4" x14ac:dyDescent="0.2">
      <c r="C1887" s="49"/>
      <c r="D1887" s="49"/>
    </row>
    <row r="1888" spans="3:4" x14ac:dyDescent="0.2">
      <c r="C1888" s="49"/>
      <c r="D1888" s="49"/>
    </row>
    <row r="1889" spans="3:4" x14ac:dyDescent="0.2">
      <c r="C1889" s="49"/>
      <c r="D1889" s="49"/>
    </row>
    <row r="1890" spans="3:4" x14ac:dyDescent="0.2">
      <c r="C1890" s="49"/>
      <c r="D1890" s="49"/>
    </row>
    <row r="1891" spans="3:4" x14ac:dyDescent="0.2">
      <c r="C1891" s="49"/>
      <c r="D1891" s="49"/>
    </row>
    <row r="1892" spans="3:4" x14ac:dyDescent="0.2">
      <c r="C1892" s="49"/>
      <c r="D1892" s="49"/>
    </row>
    <row r="1893" spans="3:4" x14ac:dyDescent="0.2">
      <c r="C1893" s="49"/>
      <c r="D1893" s="49"/>
    </row>
    <row r="1894" spans="3:4" x14ac:dyDescent="0.2">
      <c r="C1894" s="49"/>
      <c r="D1894" s="49"/>
    </row>
    <row r="1895" spans="3:4" x14ac:dyDescent="0.2">
      <c r="C1895" s="49"/>
      <c r="D1895" s="49"/>
    </row>
    <row r="1896" spans="3:4" x14ac:dyDescent="0.2">
      <c r="C1896" s="49"/>
      <c r="D1896" s="49"/>
    </row>
    <row r="1897" spans="3:4" x14ac:dyDescent="0.2">
      <c r="C1897" s="49"/>
      <c r="D1897" s="49"/>
    </row>
    <row r="1898" spans="3:4" x14ac:dyDescent="0.2">
      <c r="C1898" s="49"/>
      <c r="D1898" s="49"/>
    </row>
    <row r="1899" spans="3:4" x14ac:dyDescent="0.2">
      <c r="C1899" s="49"/>
      <c r="D1899" s="49"/>
    </row>
    <row r="1900" spans="3:4" x14ac:dyDescent="0.2">
      <c r="C1900" s="49"/>
      <c r="D1900" s="49"/>
    </row>
    <row r="1901" spans="3:4" x14ac:dyDescent="0.2">
      <c r="C1901" s="49"/>
      <c r="D1901" s="49"/>
    </row>
    <row r="1902" spans="3:4" x14ac:dyDescent="0.2">
      <c r="C1902" s="49"/>
      <c r="D1902" s="49"/>
    </row>
    <row r="1903" spans="3:4" x14ac:dyDescent="0.2">
      <c r="C1903" s="49"/>
      <c r="D1903" s="49"/>
    </row>
    <row r="1904" spans="3:4" x14ac:dyDescent="0.2">
      <c r="C1904" s="49"/>
      <c r="D1904" s="49"/>
    </row>
    <row r="1905" spans="3:4" x14ac:dyDescent="0.2">
      <c r="C1905" s="49"/>
      <c r="D1905" s="49"/>
    </row>
    <row r="1906" spans="3:4" x14ac:dyDescent="0.2">
      <c r="C1906" s="49"/>
      <c r="D1906" s="49"/>
    </row>
    <row r="1907" spans="3:4" x14ac:dyDescent="0.2">
      <c r="C1907" s="49"/>
      <c r="D1907" s="49"/>
    </row>
    <row r="1908" spans="3:4" x14ac:dyDescent="0.2">
      <c r="C1908" s="49"/>
      <c r="D1908" s="49"/>
    </row>
    <row r="1909" spans="3:4" x14ac:dyDescent="0.2">
      <c r="C1909" s="49"/>
      <c r="D1909" s="49"/>
    </row>
    <row r="1910" spans="3:4" x14ac:dyDescent="0.2">
      <c r="C1910" s="49"/>
      <c r="D1910" s="49"/>
    </row>
    <row r="1911" spans="3:4" x14ac:dyDescent="0.2">
      <c r="C1911" s="49"/>
      <c r="D1911" s="49"/>
    </row>
    <row r="1912" spans="3:4" x14ac:dyDescent="0.2">
      <c r="C1912" s="49"/>
      <c r="D1912" s="49"/>
    </row>
    <row r="1913" spans="3:4" x14ac:dyDescent="0.2">
      <c r="C1913" s="49"/>
      <c r="D1913" s="49"/>
    </row>
    <row r="1914" spans="3:4" x14ac:dyDescent="0.2">
      <c r="C1914" s="49"/>
      <c r="D1914" s="49"/>
    </row>
    <row r="1915" spans="3:4" x14ac:dyDescent="0.2">
      <c r="C1915" s="49"/>
      <c r="D1915" s="49"/>
    </row>
    <row r="1916" spans="3:4" x14ac:dyDescent="0.2">
      <c r="C1916" s="49"/>
      <c r="D1916" s="49"/>
    </row>
    <row r="1917" spans="3:4" x14ac:dyDescent="0.2">
      <c r="C1917" s="49"/>
      <c r="D1917" s="49"/>
    </row>
    <row r="1918" spans="3:4" x14ac:dyDescent="0.2">
      <c r="C1918" s="49"/>
      <c r="D1918" s="49"/>
    </row>
    <row r="1919" spans="3:4" x14ac:dyDescent="0.2">
      <c r="C1919" s="49"/>
      <c r="D1919" s="49"/>
    </row>
    <row r="1920" spans="3:4" x14ac:dyDescent="0.2">
      <c r="C1920" s="49"/>
      <c r="D1920" s="49"/>
    </row>
    <row r="1921" spans="3:4" x14ac:dyDescent="0.2">
      <c r="C1921" s="49"/>
      <c r="D1921" s="49"/>
    </row>
    <row r="1922" spans="3:4" x14ac:dyDescent="0.2">
      <c r="C1922" s="49"/>
      <c r="D1922" s="49"/>
    </row>
    <row r="1923" spans="3:4" x14ac:dyDescent="0.2">
      <c r="C1923" s="49"/>
      <c r="D1923" s="49"/>
    </row>
    <row r="1924" spans="3:4" x14ac:dyDescent="0.2">
      <c r="C1924" s="49"/>
      <c r="D1924" s="49"/>
    </row>
    <row r="1925" spans="3:4" x14ac:dyDescent="0.2">
      <c r="C1925" s="49"/>
      <c r="D1925" s="49"/>
    </row>
    <row r="1926" spans="3:4" x14ac:dyDescent="0.2">
      <c r="C1926" s="49"/>
      <c r="D1926" s="49"/>
    </row>
    <row r="1927" spans="3:4" x14ac:dyDescent="0.2">
      <c r="C1927" s="49"/>
      <c r="D1927" s="49"/>
    </row>
    <row r="1928" spans="3:4" x14ac:dyDescent="0.2">
      <c r="C1928" s="49"/>
      <c r="D1928" s="49"/>
    </row>
    <row r="1929" spans="3:4" x14ac:dyDescent="0.2">
      <c r="C1929" s="49"/>
      <c r="D1929" s="49"/>
    </row>
    <row r="1930" spans="3:4" x14ac:dyDescent="0.2">
      <c r="C1930" s="49"/>
      <c r="D1930" s="49"/>
    </row>
    <row r="1931" spans="3:4" x14ac:dyDescent="0.2">
      <c r="C1931" s="49"/>
      <c r="D1931" s="49"/>
    </row>
    <row r="1932" spans="3:4" x14ac:dyDescent="0.2">
      <c r="C1932" s="49"/>
      <c r="D1932" s="49"/>
    </row>
    <row r="1933" spans="3:4" x14ac:dyDescent="0.2">
      <c r="C1933" s="49"/>
      <c r="D1933" s="49"/>
    </row>
    <row r="1934" spans="3:4" x14ac:dyDescent="0.2">
      <c r="C1934" s="49"/>
      <c r="D1934" s="49"/>
    </row>
    <row r="1935" spans="3:4" x14ac:dyDescent="0.2">
      <c r="C1935" s="49"/>
      <c r="D1935" s="49"/>
    </row>
    <row r="1936" spans="3:4" x14ac:dyDescent="0.2">
      <c r="C1936" s="49"/>
      <c r="D1936" s="49"/>
    </row>
    <row r="1937" spans="3:4" x14ac:dyDescent="0.2">
      <c r="C1937" s="49"/>
      <c r="D1937" s="49"/>
    </row>
    <row r="1938" spans="3:4" x14ac:dyDescent="0.2">
      <c r="C1938" s="49"/>
      <c r="D1938" s="49"/>
    </row>
    <row r="1939" spans="3:4" x14ac:dyDescent="0.2">
      <c r="C1939" s="49"/>
      <c r="D1939" s="49"/>
    </row>
    <row r="1940" spans="3:4" x14ac:dyDescent="0.2">
      <c r="C1940" s="49"/>
      <c r="D1940" s="49"/>
    </row>
    <row r="1941" spans="3:4" x14ac:dyDescent="0.2">
      <c r="C1941" s="49"/>
      <c r="D1941" s="49"/>
    </row>
    <row r="1942" spans="3:4" x14ac:dyDescent="0.2">
      <c r="C1942" s="49"/>
      <c r="D1942" s="49"/>
    </row>
    <row r="1943" spans="3:4" x14ac:dyDescent="0.2">
      <c r="C1943" s="49"/>
      <c r="D1943" s="49"/>
    </row>
    <row r="1944" spans="3:4" x14ac:dyDescent="0.2">
      <c r="C1944" s="49"/>
      <c r="D1944" s="49"/>
    </row>
    <row r="1945" spans="3:4" x14ac:dyDescent="0.2">
      <c r="C1945" s="49"/>
      <c r="D1945" s="49"/>
    </row>
    <row r="1946" spans="3:4" x14ac:dyDescent="0.2">
      <c r="C1946" s="49"/>
      <c r="D1946" s="49"/>
    </row>
    <row r="1947" spans="3:4" x14ac:dyDescent="0.2">
      <c r="C1947" s="49"/>
      <c r="D1947" s="49"/>
    </row>
    <row r="1948" spans="3:4" x14ac:dyDescent="0.2">
      <c r="C1948" s="49"/>
      <c r="D1948" s="49"/>
    </row>
    <row r="1949" spans="3:4" x14ac:dyDescent="0.2">
      <c r="C1949" s="49"/>
      <c r="D1949" s="49"/>
    </row>
    <row r="1950" spans="3:4" x14ac:dyDescent="0.2">
      <c r="C1950" s="49"/>
      <c r="D1950" s="49"/>
    </row>
    <row r="1951" spans="3:4" x14ac:dyDescent="0.2">
      <c r="C1951" s="49"/>
      <c r="D1951" s="49"/>
    </row>
    <row r="1952" spans="3:4" x14ac:dyDescent="0.2">
      <c r="C1952" s="49"/>
      <c r="D1952" s="49"/>
    </row>
    <row r="1953" spans="3:4" x14ac:dyDescent="0.2">
      <c r="C1953" s="49"/>
      <c r="D1953" s="49"/>
    </row>
    <row r="1954" spans="3:4" x14ac:dyDescent="0.2">
      <c r="C1954" s="49"/>
      <c r="D1954" s="49"/>
    </row>
    <row r="1955" spans="3:4" x14ac:dyDescent="0.2">
      <c r="C1955" s="49"/>
      <c r="D1955" s="49"/>
    </row>
    <row r="1956" spans="3:4" x14ac:dyDescent="0.2">
      <c r="C1956" s="49"/>
      <c r="D1956" s="49"/>
    </row>
    <row r="1957" spans="3:4" x14ac:dyDescent="0.2">
      <c r="C1957" s="49"/>
      <c r="D1957" s="49"/>
    </row>
    <row r="1958" spans="3:4" x14ac:dyDescent="0.2">
      <c r="C1958" s="49"/>
      <c r="D1958" s="49"/>
    </row>
    <row r="1959" spans="3:4" x14ac:dyDescent="0.2">
      <c r="C1959" s="49"/>
      <c r="D1959" s="49"/>
    </row>
    <row r="1960" spans="3:4" x14ac:dyDescent="0.2">
      <c r="C1960" s="49"/>
      <c r="D1960" s="49"/>
    </row>
    <row r="1961" spans="3:4" x14ac:dyDescent="0.2">
      <c r="C1961" s="49"/>
      <c r="D1961" s="49"/>
    </row>
    <row r="1962" spans="3:4" x14ac:dyDescent="0.2">
      <c r="C1962" s="49"/>
      <c r="D1962" s="49"/>
    </row>
    <row r="1963" spans="3:4" x14ac:dyDescent="0.2">
      <c r="C1963" s="49"/>
      <c r="D1963" s="49"/>
    </row>
    <row r="1964" spans="3:4" x14ac:dyDescent="0.2">
      <c r="C1964" s="49"/>
      <c r="D1964" s="49"/>
    </row>
    <row r="1965" spans="3:4" x14ac:dyDescent="0.2">
      <c r="C1965" s="49"/>
      <c r="D1965" s="49"/>
    </row>
    <row r="1966" spans="3:4" x14ac:dyDescent="0.2">
      <c r="C1966" s="49"/>
      <c r="D1966" s="49"/>
    </row>
    <row r="1967" spans="3:4" x14ac:dyDescent="0.2">
      <c r="C1967" s="49"/>
      <c r="D1967" s="49"/>
    </row>
    <row r="1968" spans="3:4" x14ac:dyDescent="0.2">
      <c r="C1968" s="49"/>
      <c r="D1968" s="49"/>
    </row>
    <row r="1969" spans="3:4" x14ac:dyDescent="0.2">
      <c r="C1969" s="49"/>
      <c r="D1969" s="49"/>
    </row>
    <row r="1970" spans="3:4" x14ac:dyDescent="0.2">
      <c r="C1970" s="49"/>
      <c r="D1970" s="49"/>
    </row>
    <row r="1971" spans="3:4" x14ac:dyDescent="0.2">
      <c r="C1971" s="49"/>
      <c r="D1971" s="49"/>
    </row>
    <row r="1972" spans="3:4" x14ac:dyDescent="0.2">
      <c r="C1972" s="49"/>
      <c r="D1972" s="49"/>
    </row>
    <row r="1973" spans="3:4" x14ac:dyDescent="0.2">
      <c r="C1973" s="49"/>
      <c r="D1973" s="49"/>
    </row>
    <row r="1974" spans="3:4" x14ac:dyDescent="0.2">
      <c r="C1974" s="49"/>
      <c r="D1974" s="49"/>
    </row>
    <row r="1975" spans="3:4" x14ac:dyDescent="0.2">
      <c r="C1975" s="49"/>
      <c r="D1975" s="49"/>
    </row>
    <row r="1976" spans="3:4" x14ac:dyDescent="0.2">
      <c r="C1976" s="49"/>
      <c r="D1976" s="49"/>
    </row>
    <row r="1977" spans="3:4" x14ac:dyDescent="0.2">
      <c r="C1977" s="49"/>
      <c r="D1977" s="49"/>
    </row>
    <row r="1978" spans="3:4" x14ac:dyDescent="0.2">
      <c r="C1978" s="49"/>
      <c r="D1978" s="49"/>
    </row>
    <row r="1979" spans="3:4" x14ac:dyDescent="0.2">
      <c r="C1979" s="49"/>
      <c r="D1979" s="49"/>
    </row>
    <row r="1980" spans="3:4" x14ac:dyDescent="0.2">
      <c r="C1980" s="49"/>
      <c r="D1980" s="49"/>
    </row>
    <row r="1981" spans="3:4" x14ac:dyDescent="0.2">
      <c r="C1981" s="49"/>
      <c r="D1981" s="49"/>
    </row>
    <row r="1982" spans="3:4" x14ac:dyDescent="0.2">
      <c r="C1982" s="49"/>
      <c r="D1982" s="49"/>
    </row>
    <row r="1983" spans="3:4" x14ac:dyDescent="0.2">
      <c r="C1983" s="49"/>
      <c r="D1983" s="49"/>
    </row>
    <row r="1984" spans="3:4" x14ac:dyDescent="0.2">
      <c r="C1984" s="49"/>
      <c r="D1984" s="49"/>
    </row>
    <row r="1985" spans="3:4" x14ac:dyDescent="0.2">
      <c r="C1985" s="49"/>
      <c r="D1985" s="49"/>
    </row>
    <row r="1986" spans="3:4" x14ac:dyDescent="0.2">
      <c r="C1986" s="49"/>
      <c r="D1986" s="49"/>
    </row>
    <row r="1987" spans="3:4" x14ac:dyDescent="0.2">
      <c r="C1987" s="49"/>
      <c r="D1987" s="49"/>
    </row>
    <row r="1988" spans="3:4" x14ac:dyDescent="0.2">
      <c r="C1988" s="49"/>
      <c r="D1988" s="49"/>
    </row>
    <row r="1989" spans="3:4" x14ac:dyDescent="0.2">
      <c r="C1989" s="49"/>
      <c r="D1989" s="49"/>
    </row>
    <row r="1990" spans="3:4" x14ac:dyDescent="0.2">
      <c r="C1990" s="49"/>
      <c r="D1990" s="49"/>
    </row>
    <row r="1991" spans="3:4" x14ac:dyDescent="0.2">
      <c r="C1991" s="49"/>
      <c r="D1991" s="49"/>
    </row>
    <row r="1992" spans="3:4" x14ac:dyDescent="0.2">
      <c r="C1992" s="49"/>
      <c r="D1992" s="49"/>
    </row>
    <row r="1993" spans="3:4" x14ac:dyDescent="0.2">
      <c r="C1993" s="49"/>
      <c r="D1993" s="49"/>
    </row>
    <row r="1994" spans="3:4" x14ac:dyDescent="0.2">
      <c r="C1994" s="49"/>
      <c r="D1994" s="49"/>
    </row>
    <row r="1995" spans="3:4" x14ac:dyDescent="0.2">
      <c r="C1995" s="49"/>
      <c r="D1995" s="49"/>
    </row>
    <row r="1996" spans="3:4" x14ac:dyDescent="0.2">
      <c r="C1996" s="49"/>
      <c r="D1996" s="49"/>
    </row>
    <row r="1997" spans="3:4" x14ac:dyDescent="0.2">
      <c r="C1997" s="49"/>
      <c r="D1997" s="49"/>
    </row>
    <row r="1998" spans="3:4" x14ac:dyDescent="0.2">
      <c r="C1998" s="49"/>
      <c r="D1998" s="49"/>
    </row>
    <row r="1999" spans="3:4" x14ac:dyDescent="0.2">
      <c r="C1999" s="49"/>
      <c r="D1999" s="49"/>
    </row>
    <row r="2000" spans="3:4" x14ac:dyDescent="0.2">
      <c r="C2000" s="49"/>
      <c r="D2000" s="49"/>
    </row>
    <row r="2001" spans="3:4" x14ac:dyDescent="0.2">
      <c r="C2001" s="49"/>
      <c r="D2001" s="49"/>
    </row>
    <row r="2002" spans="3:4" x14ac:dyDescent="0.2">
      <c r="C2002" s="49"/>
      <c r="D2002" s="49"/>
    </row>
    <row r="2003" spans="3:4" x14ac:dyDescent="0.2">
      <c r="C2003" s="49"/>
      <c r="D2003" s="49"/>
    </row>
    <row r="2004" spans="3:4" x14ac:dyDescent="0.2">
      <c r="C2004" s="49"/>
      <c r="D2004" s="49"/>
    </row>
    <row r="2005" spans="3:4" x14ac:dyDescent="0.2">
      <c r="C2005" s="49"/>
      <c r="D2005" s="49"/>
    </row>
    <row r="2006" spans="3:4" x14ac:dyDescent="0.2">
      <c r="C2006" s="49"/>
      <c r="D2006" s="49"/>
    </row>
    <row r="2007" spans="3:4" x14ac:dyDescent="0.2">
      <c r="C2007" s="49"/>
      <c r="D2007" s="49"/>
    </row>
    <row r="2008" spans="3:4" x14ac:dyDescent="0.2">
      <c r="C2008" s="49"/>
      <c r="D2008" s="49"/>
    </row>
    <row r="2009" spans="3:4" x14ac:dyDescent="0.2">
      <c r="C2009" s="49"/>
      <c r="D2009" s="49"/>
    </row>
    <row r="2010" spans="3:4" x14ac:dyDescent="0.2">
      <c r="C2010" s="49"/>
      <c r="D2010" s="49"/>
    </row>
    <row r="2011" spans="3:4" x14ac:dyDescent="0.2">
      <c r="C2011" s="49"/>
      <c r="D2011" s="49"/>
    </row>
    <row r="2012" spans="3:4" x14ac:dyDescent="0.2">
      <c r="C2012" s="49"/>
      <c r="D2012" s="49"/>
    </row>
    <row r="2013" spans="3:4" x14ac:dyDescent="0.2">
      <c r="C2013" s="49"/>
      <c r="D2013" s="49"/>
    </row>
    <row r="2014" spans="3:4" x14ac:dyDescent="0.2">
      <c r="C2014" s="49"/>
      <c r="D2014" s="49"/>
    </row>
    <row r="2015" spans="3:4" x14ac:dyDescent="0.2">
      <c r="C2015" s="49"/>
      <c r="D2015" s="49"/>
    </row>
    <row r="2016" spans="3:4" x14ac:dyDescent="0.2">
      <c r="C2016" s="49"/>
      <c r="D2016" s="49"/>
    </row>
    <row r="2017" spans="3:4" x14ac:dyDescent="0.2">
      <c r="C2017" s="49"/>
      <c r="D2017" s="49"/>
    </row>
    <row r="2018" spans="3:4" x14ac:dyDescent="0.2">
      <c r="C2018" s="49"/>
      <c r="D2018" s="49"/>
    </row>
    <row r="2019" spans="3:4" x14ac:dyDescent="0.2">
      <c r="C2019" s="49"/>
      <c r="D2019" s="49"/>
    </row>
    <row r="2020" spans="3:4" x14ac:dyDescent="0.2">
      <c r="C2020" s="49"/>
      <c r="D2020" s="49"/>
    </row>
    <row r="2021" spans="3:4" x14ac:dyDescent="0.2">
      <c r="C2021" s="49"/>
      <c r="D2021" s="49"/>
    </row>
    <row r="2022" spans="3:4" x14ac:dyDescent="0.2">
      <c r="C2022" s="49"/>
      <c r="D2022" s="49"/>
    </row>
    <row r="2023" spans="3:4" x14ac:dyDescent="0.2">
      <c r="C2023" s="49"/>
      <c r="D2023" s="49"/>
    </row>
    <row r="2024" spans="3:4" x14ac:dyDescent="0.2">
      <c r="C2024" s="49"/>
      <c r="D2024" s="49"/>
    </row>
    <row r="2025" spans="3:4" x14ac:dyDescent="0.2">
      <c r="C2025" s="49"/>
      <c r="D2025" s="49"/>
    </row>
    <row r="2026" spans="3:4" x14ac:dyDescent="0.2">
      <c r="C2026" s="49"/>
      <c r="D2026" s="49"/>
    </row>
    <row r="2027" spans="3:4" x14ac:dyDescent="0.2">
      <c r="C2027" s="49"/>
      <c r="D2027" s="49"/>
    </row>
    <row r="2028" spans="3:4" x14ac:dyDescent="0.2">
      <c r="C2028" s="49"/>
      <c r="D2028" s="49"/>
    </row>
    <row r="2029" spans="3:4" x14ac:dyDescent="0.2">
      <c r="C2029" s="49"/>
      <c r="D2029" s="49"/>
    </row>
    <row r="2030" spans="3:4" x14ac:dyDescent="0.2">
      <c r="C2030" s="49"/>
      <c r="D2030" s="49"/>
    </row>
    <row r="2031" spans="3:4" x14ac:dyDescent="0.2">
      <c r="C2031" s="49"/>
      <c r="D2031" s="49"/>
    </row>
    <row r="2032" spans="3:4" x14ac:dyDescent="0.2">
      <c r="C2032" s="49"/>
      <c r="D2032" s="49"/>
    </row>
    <row r="2033" spans="3:4" x14ac:dyDescent="0.2">
      <c r="C2033" s="49"/>
      <c r="D2033" s="49"/>
    </row>
    <row r="2034" spans="3:4" x14ac:dyDescent="0.2">
      <c r="C2034" s="49"/>
      <c r="D2034" s="49"/>
    </row>
    <row r="2035" spans="3:4" x14ac:dyDescent="0.2">
      <c r="C2035" s="49"/>
      <c r="D2035" s="49"/>
    </row>
    <row r="2036" spans="3:4" x14ac:dyDescent="0.2">
      <c r="C2036" s="49"/>
      <c r="D2036" s="49"/>
    </row>
    <row r="2037" spans="3:4" x14ac:dyDescent="0.2">
      <c r="C2037" s="49"/>
      <c r="D2037" s="49"/>
    </row>
    <row r="2038" spans="3:4" x14ac:dyDescent="0.2">
      <c r="C2038" s="49"/>
      <c r="D2038" s="49"/>
    </row>
    <row r="2039" spans="3:4" x14ac:dyDescent="0.2">
      <c r="C2039" s="49"/>
      <c r="D2039" s="49"/>
    </row>
    <row r="2040" spans="3:4" x14ac:dyDescent="0.2">
      <c r="C2040" s="49"/>
      <c r="D2040" s="49"/>
    </row>
    <row r="2041" spans="3:4" x14ac:dyDescent="0.2">
      <c r="C2041" s="49"/>
      <c r="D2041" s="49"/>
    </row>
    <row r="2042" spans="3:4" x14ac:dyDescent="0.2">
      <c r="C2042" s="49"/>
      <c r="D2042" s="49"/>
    </row>
    <row r="2043" spans="3:4" x14ac:dyDescent="0.2">
      <c r="C2043" s="49"/>
      <c r="D2043" s="49"/>
    </row>
    <row r="2044" spans="3:4" x14ac:dyDescent="0.2">
      <c r="C2044" s="49"/>
      <c r="D2044" s="49"/>
    </row>
    <row r="2045" spans="3:4" x14ac:dyDescent="0.2">
      <c r="C2045" s="49"/>
      <c r="D2045" s="49"/>
    </row>
    <row r="2046" spans="3:4" x14ac:dyDescent="0.2">
      <c r="C2046" s="49"/>
      <c r="D2046" s="49"/>
    </row>
    <row r="2047" spans="3:4" x14ac:dyDescent="0.2">
      <c r="C2047" s="49"/>
      <c r="D2047" s="49"/>
    </row>
    <row r="2048" spans="3:4" x14ac:dyDescent="0.2">
      <c r="C2048" s="49"/>
      <c r="D2048" s="49"/>
    </row>
    <row r="2049" spans="3:4" x14ac:dyDescent="0.2">
      <c r="C2049" s="49"/>
      <c r="D2049" s="49"/>
    </row>
    <row r="2050" spans="3:4" x14ac:dyDescent="0.2">
      <c r="C2050" s="49"/>
      <c r="D2050" s="49"/>
    </row>
    <row r="2051" spans="3:4" x14ac:dyDescent="0.2">
      <c r="C2051" s="49"/>
      <c r="D2051" s="49"/>
    </row>
    <row r="2052" spans="3:4" x14ac:dyDescent="0.2">
      <c r="C2052" s="49"/>
      <c r="D2052" s="49"/>
    </row>
    <row r="2053" spans="3:4" x14ac:dyDescent="0.2">
      <c r="C2053" s="49"/>
      <c r="D2053" s="49"/>
    </row>
    <row r="2054" spans="3:4" x14ac:dyDescent="0.2">
      <c r="C2054" s="49"/>
      <c r="D2054" s="49"/>
    </row>
    <row r="2055" spans="3:4" x14ac:dyDescent="0.2">
      <c r="C2055" s="49"/>
      <c r="D2055" s="49"/>
    </row>
    <row r="2056" spans="3:4" x14ac:dyDescent="0.2">
      <c r="C2056" s="49"/>
      <c r="D2056" s="49"/>
    </row>
    <row r="2057" spans="3:4" x14ac:dyDescent="0.2">
      <c r="C2057" s="49"/>
      <c r="D2057" s="49"/>
    </row>
    <row r="2058" spans="3:4" x14ac:dyDescent="0.2">
      <c r="C2058" s="49"/>
      <c r="D2058" s="49"/>
    </row>
    <row r="2059" spans="3:4" x14ac:dyDescent="0.2">
      <c r="C2059" s="49"/>
      <c r="D2059" s="49"/>
    </row>
    <row r="2060" spans="3:4" x14ac:dyDescent="0.2">
      <c r="C2060" s="49"/>
      <c r="D2060" s="49"/>
    </row>
    <row r="2061" spans="3:4" x14ac:dyDescent="0.2">
      <c r="C2061" s="49"/>
      <c r="D2061" s="49"/>
    </row>
    <row r="2062" spans="3:4" x14ac:dyDescent="0.2">
      <c r="C2062" s="49"/>
      <c r="D2062" s="49"/>
    </row>
    <row r="2063" spans="3:4" x14ac:dyDescent="0.2">
      <c r="C2063" s="49"/>
      <c r="D2063" s="49"/>
    </row>
    <row r="2064" spans="3:4" x14ac:dyDescent="0.2">
      <c r="C2064" s="49"/>
      <c r="D2064" s="49"/>
    </row>
    <row r="2065" spans="3:4" x14ac:dyDescent="0.2">
      <c r="C2065" s="49"/>
      <c r="D2065" s="49"/>
    </row>
    <row r="2066" spans="3:4" x14ac:dyDescent="0.2">
      <c r="C2066" s="49"/>
      <c r="D2066" s="49"/>
    </row>
    <row r="2067" spans="3:4" x14ac:dyDescent="0.2">
      <c r="C2067" s="49"/>
      <c r="D2067" s="49"/>
    </row>
    <row r="2068" spans="3:4" x14ac:dyDescent="0.2">
      <c r="C2068" s="49"/>
      <c r="D2068" s="49"/>
    </row>
    <row r="2069" spans="3:4" x14ac:dyDescent="0.2">
      <c r="C2069" s="49"/>
      <c r="D2069" s="49"/>
    </row>
    <row r="2070" spans="3:4" x14ac:dyDescent="0.2">
      <c r="C2070" s="49"/>
      <c r="D2070" s="49"/>
    </row>
    <row r="2071" spans="3:4" x14ac:dyDescent="0.2">
      <c r="C2071" s="49"/>
      <c r="D2071" s="49"/>
    </row>
    <row r="2072" spans="3:4" x14ac:dyDescent="0.2">
      <c r="C2072" s="49"/>
      <c r="D2072" s="49"/>
    </row>
    <row r="2073" spans="3:4" x14ac:dyDescent="0.2">
      <c r="C2073" s="49"/>
      <c r="D2073" s="49"/>
    </row>
    <row r="2074" spans="3:4" x14ac:dyDescent="0.2">
      <c r="C2074" s="49"/>
      <c r="D2074" s="49"/>
    </row>
    <row r="2075" spans="3:4" x14ac:dyDescent="0.2">
      <c r="C2075" s="49"/>
      <c r="D2075" s="49"/>
    </row>
    <row r="2076" spans="3:4" x14ac:dyDescent="0.2">
      <c r="C2076" s="49"/>
      <c r="D2076" s="49"/>
    </row>
    <row r="2077" spans="3:4" x14ac:dyDescent="0.2">
      <c r="C2077" s="49"/>
      <c r="D2077" s="49"/>
    </row>
    <row r="2078" spans="3:4" x14ac:dyDescent="0.2">
      <c r="C2078" s="49"/>
      <c r="D2078" s="49"/>
    </row>
    <row r="2079" spans="3:4" x14ac:dyDescent="0.2">
      <c r="C2079" s="49"/>
      <c r="D2079" s="49"/>
    </row>
    <row r="2080" spans="3:4" x14ac:dyDescent="0.2">
      <c r="C2080" s="49"/>
      <c r="D2080" s="49"/>
    </row>
    <row r="2081" spans="3:4" x14ac:dyDescent="0.2">
      <c r="C2081" s="49"/>
      <c r="D2081" s="49"/>
    </row>
    <row r="2082" spans="3:4" x14ac:dyDescent="0.2">
      <c r="C2082" s="49"/>
      <c r="D2082" s="49"/>
    </row>
    <row r="2083" spans="3:4" x14ac:dyDescent="0.2">
      <c r="C2083" s="49"/>
      <c r="D2083" s="49"/>
    </row>
    <row r="2084" spans="3:4" x14ac:dyDescent="0.2">
      <c r="C2084" s="49"/>
      <c r="D2084" s="49"/>
    </row>
    <row r="2085" spans="3:4" x14ac:dyDescent="0.2">
      <c r="C2085" s="49"/>
      <c r="D2085" s="49"/>
    </row>
    <row r="2086" spans="3:4" x14ac:dyDescent="0.2">
      <c r="C2086" s="49"/>
      <c r="D2086" s="49"/>
    </row>
    <row r="2087" spans="3:4" x14ac:dyDescent="0.2">
      <c r="C2087" s="49"/>
      <c r="D2087" s="49"/>
    </row>
    <row r="2088" spans="3:4" x14ac:dyDescent="0.2">
      <c r="C2088" s="49"/>
      <c r="D2088" s="49"/>
    </row>
    <row r="2089" spans="3:4" x14ac:dyDescent="0.2">
      <c r="C2089" s="49"/>
      <c r="D2089" s="49"/>
    </row>
    <row r="2090" spans="3:4" x14ac:dyDescent="0.2">
      <c r="C2090" s="49"/>
      <c r="D2090" s="49"/>
    </row>
    <row r="2091" spans="3:4" x14ac:dyDescent="0.2">
      <c r="C2091" s="49"/>
      <c r="D2091" s="49"/>
    </row>
    <row r="2092" spans="3:4" x14ac:dyDescent="0.2">
      <c r="C2092" s="49"/>
      <c r="D2092" s="49"/>
    </row>
    <row r="2093" spans="3:4" x14ac:dyDescent="0.2">
      <c r="C2093" s="49"/>
      <c r="D2093" s="49"/>
    </row>
    <row r="2094" spans="3:4" x14ac:dyDescent="0.2">
      <c r="C2094" s="49"/>
      <c r="D2094" s="49"/>
    </row>
    <row r="2095" spans="3:4" x14ac:dyDescent="0.2">
      <c r="C2095" s="49"/>
      <c r="D2095" s="49"/>
    </row>
    <row r="2096" spans="3:4" x14ac:dyDescent="0.2">
      <c r="C2096" s="49"/>
      <c r="D2096" s="49"/>
    </row>
    <row r="2097" spans="3:4" x14ac:dyDescent="0.2">
      <c r="C2097" s="49"/>
      <c r="D2097" s="49"/>
    </row>
    <row r="2098" spans="3:4" x14ac:dyDescent="0.2">
      <c r="C2098" s="49"/>
      <c r="D2098" s="49"/>
    </row>
    <row r="2099" spans="3:4" x14ac:dyDescent="0.2">
      <c r="C2099" s="49"/>
      <c r="D2099" s="49"/>
    </row>
    <row r="2100" spans="3:4" x14ac:dyDescent="0.2">
      <c r="C2100" s="49"/>
      <c r="D2100" s="49"/>
    </row>
    <row r="2101" spans="3:4" x14ac:dyDescent="0.2">
      <c r="C2101" s="49"/>
      <c r="D2101" s="49"/>
    </row>
    <row r="2102" spans="3:4" x14ac:dyDescent="0.2">
      <c r="C2102" s="49"/>
      <c r="D2102" s="49"/>
    </row>
    <row r="2103" spans="3:4" x14ac:dyDescent="0.2">
      <c r="C2103" s="49"/>
      <c r="D2103" s="49"/>
    </row>
    <row r="2104" spans="3:4" x14ac:dyDescent="0.2">
      <c r="C2104" s="49"/>
      <c r="D2104" s="49"/>
    </row>
    <row r="2105" spans="3:4" x14ac:dyDescent="0.2">
      <c r="C2105" s="49"/>
      <c r="D2105" s="49"/>
    </row>
    <row r="2106" spans="3:4" x14ac:dyDescent="0.2">
      <c r="C2106" s="49"/>
      <c r="D2106" s="49"/>
    </row>
    <row r="2107" spans="3:4" x14ac:dyDescent="0.2">
      <c r="C2107" s="49"/>
      <c r="D2107" s="49"/>
    </row>
    <row r="2108" spans="3:4" x14ac:dyDescent="0.2">
      <c r="C2108" s="49"/>
      <c r="D2108" s="49"/>
    </row>
    <row r="2109" spans="3:4" x14ac:dyDescent="0.2">
      <c r="C2109" s="49"/>
      <c r="D2109" s="49"/>
    </row>
    <row r="2110" spans="3:4" x14ac:dyDescent="0.2">
      <c r="C2110" s="49"/>
      <c r="D2110" s="49"/>
    </row>
    <row r="2111" spans="3:4" x14ac:dyDescent="0.2">
      <c r="C2111" s="49"/>
      <c r="D2111" s="49"/>
    </row>
    <row r="2112" spans="3:4" x14ac:dyDescent="0.2">
      <c r="C2112" s="49"/>
      <c r="D2112" s="49"/>
    </row>
    <row r="2113" spans="3:4" x14ac:dyDescent="0.2">
      <c r="C2113" s="49"/>
      <c r="D2113" s="49"/>
    </row>
    <row r="2114" spans="3:4" x14ac:dyDescent="0.2">
      <c r="C2114" s="49"/>
      <c r="D2114" s="49"/>
    </row>
    <row r="2115" spans="3:4" x14ac:dyDescent="0.2">
      <c r="C2115" s="49"/>
      <c r="D2115" s="49"/>
    </row>
    <row r="2116" spans="3:4" x14ac:dyDescent="0.2">
      <c r="C2116" s="49"/>
      <c r="D2116" s="49"/>
    </row>
    <row r="2117" spans="3:4" x14ac:dyDescent="0.2">
      <c r="C2117" s="49"/>
      <c r="D2117" s="49"/>
    </row>
    <row r="2118" spans="3:4" x14ac:dyDescent="0.2">
      <c r="C2118" s="49"/>
      <c r="D2118" s="49"/>
    </row>
    <row r="2119" spans="3:4" x14ac:dyDescent="0.2">
      <c r="C2119" s="49"/>
      <c r="D2119" s="49"/>
    </row>
    <row r="2120" spans="3:4" x14ac:dyDescent="0.2">
      <c r="C2120" s="49"/>
      <c r="D2120" s="49"/>
    </row>
    <row r="2121" spans="3:4" x14ac:dyDescent="0.2">
      <c r="C2121" s="49"/>
      <c r="D2121" s="49"/>
    </row>
    <row r="2122" spans="3:4" x14ac:dyDescent="0.2">
      <c r="C2122" s="49"/>
      <c r="D2122" s="49"/>
    </row>
    <row r="2123" spans="3:4" x14ac:dyDescent="0.2">
      <c r="C2123" s="49"/>
      <c r="D2123" s="49"/>
    </row>
    <row r="2124" spans="3:4" x14ac:dyDescent="0.2">
      <c r="C2124" s="49"/>
      <c r="D2124" s="49"/>
    </row>
    <row r="2125" spans="3:4" x14ac:dyDescent="0.2">
      <c r="C2125" s="49"/>
      <c r="D2125" s="49"/>
    </row>
    <row r="2126" spans="3:4" x14ac:dyDescent="0.2">
      <c r="C2126" s="49"/>
      <c r="D2126" s="49"/>
    </row>
    <row r="2127" spans="3:4" x14ac:dyDescent="0.2">
      <c r="C2127" s="49"/>
      <c r="D2127" s="49"/>
    </row>
    <row r="2128" spans="3:4" x14ac:dyDescent="0.2">
      <c r="C2128" s="49"/>
      <c r="D2128" s="49"/>
    </row>
    <row r="2129" spans="3:4" x14ac:dyDescent="0.2">
      <c r="C2129" s="49"/>
      <c r="D2129" s="49"/>
    </row>
    <row r="2130" spans="3:4" x14ac:dyDescent="0.2">
      <c r="C2130" s="49"/>
      <c r="D2130" s="49"/>
    </row>
    <row r="2131" spans="3:4" x14ac:dyDescent="0.2">
      <c r="C2131" s="49"/>
      <c r="D2131" s="49"/>
    </row>
    <row r="2132" spans="3:4" x14ac:dyDescent="0.2">
      <c r="C2132" s="49"/>
      <c r="D2132" s="49"/>
    </row>
    <row r="2133" spans="3:4" x14ac:dyDescent="0.2">
      <c r="C2133" s="49"/>
      <c r="D2133" s="49"/>
    </row>
    <row r="2134" spans="3:4" x14ac:dyDescent="0.2">
      <c r="C2134" s="49"/>
      <c r="D2134" s="49"/>
    </row>
    <row r="2135" spans="3:4" x14ac:dyDescent="0.2">
      <c r="C2135" s="49"/>
      <c r="D2135" s="49"/>
    </row>
    <row r="2136" spans="3:4" x14ac:dyDescent="0.2">
      <c r="C2136" s="49"/>
      <c r="D2136" s="49"/>
    </row>
    <row r="2137" spans="3:4" x14ac:dyDescent="0.2">
      <c r="C2137" s="49"/>
      <c r="D2137" s="49"/>
    </row>
    <row r="2138" spans="3:4" x14ac:dyDescent="0.2">
      <c r="C2138" s="49"/>
      <c r="D2138" s="49"/>
    </row>
    <row r="2139" spans="3:4" x14ac:dyDescent="0.2">
      <c r="C2139" s="49"/>
      <c r="D2139" s="49"/>
    </row>
    <row r="2140" spans="3:4" x14ac:dyDescent="0.2">
      <c r="C2140" s="49"/>
      <c r="D2140" s="49"/>
    </row>
    <row r="2141" spans="3:4" x14ac:dyDescent="0.2">
      <c r="C2141" s="49"/>
      <c r="D2141" s="49"/>
    </row>
    <row r="2142" spans="3:4" x14ac:dyDescent="0.2">
      <c r="C2142" s="49"/>
      <c r="D2142" s="49"/>
    </row>
    <row r="2143" spans="3:4" x14ac:dyDescent="0.2">
      <c r="C2143" s="49"/>
      <c r="D2143" s="49"/>
    </row>
    <row r="2144" spans="3:4" x14ac:dyDescent="0.2">
      <c r="C2144" s="49"/>
      <c r="D2144" s="49"/>
    </row>
    <row r="2145" spans="3:4" x14ac:dyDescent="0.2">
      <c r="C2145" s="49"/>
      <c r="D2145" s="49"/>
    </row>
    <row r="2146" spans="3:4" x14ac:dyDescent="0.2">
      <c r="C2146" s="49"/>
      <c r="D2146" s="49"/>
    </row>
    <row r="2147" spans="3:4" x14ac:dyDescent="0.2">
      <c r="C2147" s="49"/>
      <c r="D2147" s="49"/>
    </row>
    <row r="2148" spans="3:4" x14ac:dyDescent="0.2">
      <c r="C2148" s="49"/>
      <c r="D2148" s="49"/>
    </row>
    <row r="2149" spans="3:4" x14ac:dyDescent="0.2">
      <c r="C2149" s="49"/>
      <c r="D2149" s="49"/>
    </row>
    <row r="2150" spans="3:4" x14ac:dyDescent="0.2">
      <c r="C2150" s="49"/>
      <c r="D2150" s="49"/>
    </row>
    <row r="2151" spans="3:4" x14ac:dyDescent="0.2">
      <c r="C2151" s="49"/>
      <c r="D2151" s="49"/>
    </row>
    <row r="2152" spans="3:4" x14ac:dyDescent="0.2">
      <c r="C2152" s="49"/>
      <c r="D2152" s="49"/>
    </row>
    <row r="2153" spans="3:4" x14ac:dyDescent="0.2">
      <c r="C2153" s="49"/>
      <c r="D2153" s="49"/>
    </row>
    <row r="2154" spans="3:4" x14ac:dyDescent="0.2">
      <c r="C2154" s="49"/>
      <c r="D2154" s="49"/>
    </row>
    <row r="2155" spans="3:4" x14ac:dyDescent="0.2">
      <c r="C2155" s="49"/>
      <c r="D2155" s="49"/>
    </row>
    <row r="2156" spans="3:4" x14ac:dyDescent="0.2">
      <c r="C2156" s="49"/>
      <c r="D2156" s="49"/>
    </row>
    <row r="2157" spans="3:4" x14ac:dyDescent="0.2">
      <c r="C2157" s="49"/>
      <c r="D2157" s="49"/>
    </row>
    <row r="2158" spans="3:4" x14ac:dyDescent="0.2">
      <c r="C2158" s="49"/>
      <c r="D2158" s="49"/>
    </row>
    <row r="2159" spans="3:4" x14ac:dyDescent="0.2">
      <c r="C2159" s="49"/>
      <c r="D2159" s="49"/>
    </row>
    <row r="2160" spans="3:4" x14ac:dyDescent="0.2">
      <c r="C2160" s="49"/>
      <c r="D2160" s="49"/>
    </row>
    <row r="2161" spans="3:4" x14ac:dyDescent="0.2">
      <c r="C2161" s="49"/>
      <c r="D2161" s="49"/>
    </row>
    <row r="2162" spans="3:4" x14ac:dyDescent="0.2">
      <c r="C2162" s="49"/>
      <c r="D2162" s="49"/>
    </row>
    <row r="2163" spans="3:4" x14ac:dyDescent="0.2">
      <c r="C2163" s="49"/>
      <c r="D2163" s="49"/>
    </row>
    <row r="2164" spans="3:4" x14ac:dyDescent="0.2">
      <c r="C2164" s="49"/>
      <c r="D2164" s="49"/>
    </row>
    <row r="2165" spans="3:4" x14ac:dyDescent="0.2">
      <c r="C2165" s="49"/>
      <c r="D2165" s="49"/>
    </row>
    <row r="2166" spans="3:4" x14ac:dyDescent="0.2">
      <c r="C2166" s="49"/>
      <c r="D2166" s="49"/>
    </row>
    <row r="2167" spans="3:4" x14ac:dyDescent="0.2">
      <c r="C2167" s="49"/>
      <c r="D2167" s="49"/>
    </row>
    <row r="2168" spans="3:4" x14ac:dyDescent="0.2">
      <c r="C2168" s="49"/>
      <c r="D2168" s="49"/>
    </row>
    <row r="2169" spans="3:4" x14ac:dyDescent="0.2">
      <c r="C2169" s="49"/>
      <c r="D2169" s="49"/>
    </row>
    <row r="2170" spans="3:4" x14ac:dyDescent="0.2">
      <c r="C2170" s="49"/>
      <c r="D2170" s="49"/>
    </row>
    <row r="2171" spans="3:4" x14ac:dyDescent="0.2">
      <c r="C2171" s="49"/>
      <c r="D2171" s="49"/>
    </row>
    <row r="2172" spans="3:4" x14ac:dyDescent="0.2">
      <c r="C2172" s="49"/>
      <c r="D2172" s="49"/>
    </row>
    <row r="2173" spans="3:4" x14ac:dyDescent="0.2">
      <c r="C2173" s="49"/>
      <c r="D2173" s="49"/>
    </row>
    <row r="2174" spans="3:4" x14ac:dyDescent="0.2">
      <c r="C2174" s="49"/>
      <c r="D2174" s="49"/>
    </row>
    <row r="2175" spans="3:4" x14ac:dyDescent="0.2">
      <c r="C2175" s="49"/>
      <c r="D2175" s="49"/>
    </row>
    <row r="2176" spans="3:4" x14ac:dyDescent="0.2">
      <c r="C2176" s="49"/>
      <c r="D2176" s="49"/>
    </row>
    <row r="2177" spans="3:4" x14ac:dyDescent="0.2">
      <c r="C2177" s="49"/>
      <c r="D2177" s="49"/>
    </row>
    <row r="2178" spans="3:4" x14ac:dyDescent="0.2">
      <c r="C2178" s="49"/>
      <c r="D2178" s="49"/>
    </row>
    <row r="2179" spans="3:4" x14ac:dyDescent="0.2">
      <c r="C2179" s="49"/>
      <c r="D2179" s="49"/>
    </row>
    <row r="2180" spans="3:4" x14ac:dyDescent="0.2">
      <c r="C2180" s="49"/>
      <c r="D2180" s="49"/>
    </row>
    <row r="2181" spans="3:4" x14ac:dyDescent="0.2">
      <c r="C2181" s="49"/>
      <c r="D2181" s="49"/>
    </row>
    <row r="2182" spans="3:4" x14ac:dyDescent="0.2">
      <c r="C2182" s="49"/>
      <c r="D2182" s="49"/>
    </row>
    <row r="2183" spans="3:4" x14ac:dyDescent="0.2">
      <c r="C2183" s="49"/>
      <c r="D2183" s="49"/>
    </row>
    <row r="2184" spans="3:4" x14ac:dyDescent="0.2">
      <c r="C2184" s="49"/>
      <c r="D2184" s="49"/>
    </row>
    <row r="2185" spans="3:4" x14ac:dyDescent="0.2">
      <c r="C2185" s="49"/>
      <c r="D2185" s="49"/>
    </row>
    <row r="2186" spans="3:4" x14ac:dyDescent="0.2">
      <c r="C2186" s="49"/>
      <c r="D2186" s="49"/>
    </row>
    <row r="2187" spans="3:4" x14ac:dyDescent="0.2">
      <c r="C2187" s="49"/>
      <c r="D2187" s="49"/>
    </row>
    <row r="2188" spans="3:4" x14ac:dyDescent="0.2">
      <c r="C2188" s="49"/>
      <c r="D2188" s="49"/>
    </row>
    <row r="2189" spans="3:4" x14ac:dyDescent="0.2">
      <c r="C2189" s="49"/>
      <c r="D2189" s="49"/>
    </row>
    <row r="2190" spans="3:4" x14ac:dyDescent="0.2">
      <c r="C2190" s="49"/>
      <c r="D2190" s="49"/>
    </row>
    <row r="2191" spans="3:4" x14ac:dyDescent="0.2">
      <c r="C2191" s="49"/>
      <c r="D2191" s="49"/>
    </row>
    <row r="2192" spans="3:4" x14ac:dyDescent="0.2">
      <c r="C2192" s="49"/>
      <c r="D2192" s="49"/>
    </row>
    <row r="2193" spans="3:4" x14ac:dyDescent="0.2">
      <c r="C2193" s="49"/>
      <c r="D2193" s="49"/>
    </row>
    <row r="2194" spans="3:4" x14ac:dyDescent="0.2">
      <c r="C2194" s="49"/>
      <c r="D2194" s="49"/>
    </row>
    <row r="2195" spans="3:4" x14ac:dyDescent="0.2">
      <c r="C2195" s="49"/>
      <c r="D2195" s="49"/>
    </row>
    <row r="2196" spans="3:4" x14ac:dyDescent="0.2">
      <c r="C2196" s="49"/>
      <c r="D2196" s="49"/>
    </row>
    <row r="2197" spans="3:4" x14ac:dyDescent="0.2">
      <c r="C2197" s="49"/>
      <c r="D2197" s="49"/>
    </row>
    <row r="2198" spans="3:4" x14ac:dyDescent="0.2">
      <c r="C2198" s="49"/>
      <c r="D2198" s="49"/>
    </row>
    <row r="2199" spans="3:4" x14ac:dyDescent="0.2">
      <c r="C2199" s="49"/>
      <c r="D2199" s="49"/>
    </row>
    <row r="2200" spans="3:4" x14ac:dyDescent="0.2">
      <c r="C2200" s="49"/>
      <c r="D2200" s="49"/>
    </row>
    <row r="2201" spans="3:4" x14ac:dyDescent="0.2">
      <c r="C2201" s="49"/>
      <c r="D2201" s="49"/>
    </row>
    <row r="2202" spans="3:4" x14ac:dyDescent="0.2">
      <c r="C2202" s="49"/>
      <c r="D2202" s="49"/>
    </row>
    <row r="2203" spans="3:4" x14ac:dyDescent="0.2">
      <c r="C2203" s="49"/>
      <c r="D2203" s="49"/>
    </row>
    <row r="2204" spans="3:4" x14ac:dyDescent="0.2">
      <c r="C2204" s="49"/>
      <c r="D2204" s="49"/>
    </row>
    <row r="2205" spans="3:4" x14ac:dyDescent="0.2">
      <c r="C2205" s="49"/>
      <c r="D2205" s="49"/>
    </row>
    <row r="2206" spans="3:4" x14ac:dyDescent="0.2">
      <c r="C2206" s="49"/>
      <c r="D2206" s="49"/>
    </row>
    <row r="2207" spans="3:4" x14ac:dyDescent="0.2">
      <c r="C2207" s="49"/>
      <c r="D2207" s="49"/>
    </row>
    <row r="2208" spans="3:4" x14ac:dyDescent="0.2">
      <c r="C2208" s="49"/>
      <c r="D2208" s="49"/>
    </row>
    <row r="2209" spans="3:4" x14ac:dyDescent="0.2">
      <c r="C2209" s="49"/>
      <c r="D2209" s="49"/>
    </row>
    <row r="2210" spans="3:4" x14ac:dyDescent="0.2">
      <c r="C2210" s="49"/>
      <c r="D2210" s="49"/>
    </row>
    <row r="2211" spans="3:4" x14ac:dyDescent="0.2">
      <c r="C2211" s="49"/>
      <c r="D2211" s="49"/>
    </row>
    <row r="2212" spans="3:4" x14ac:dyDescent="0.2">
      <c r="C2212" s="49"/>
      <c r="D2212" s="49"/>
    </row>
    <row r="2213" spans="3:4" x14ac:dyDescent="0.2">
      <c r="C2213" s="49"/>
      <c r="D2213" s="49"/>
    </row>
    <row r="2214" spans="3:4" x14ac:dyDescent="0.2">
      <c r="C2214" s="49"/>
      <c r="D2214" s="49"/>
    </row>
    <row r="2215" spans="3:4" x14ac:dyDescent="0.2">
      <c r="C2215" s="49"/>
      <c r="D2215" s="49"/>
    </row>
    <row r="2216" spans="3:4" x14ac:dyDescent="0.2">
      <c r="C2216" s="49"/>
      <c r="D2216" s="49"/>
    </row>
    <row r="2217" spans="3:4" x14ac:dyDescent="0.2">
      <c r="C2217" s="49"/>
      <c r="D2217" s="49"/>
    </row>
    <row r="2218" spans="3:4" x14ac:dyDescent="0.2">
      <c r="C2218" s="49"/>
      <c r="D2218" s="49"/>
    </row>
    <row r="2219" spans="3:4" x14ac:dyDescent="0.2">
      <c r="C2219" s="49"/>
      <c r="D2219" s="49"/>
    </row>
    <row r="2220" spans="3:4" x14ac:dyDescent="0.2">
      <c r="C2220" s="49"/>
      <c r="D2220" s="49"/>
    </row>
    <row r="2221" spans="3:4" x14ac:dyDescent="0.2">
      <c r="C2221" s="49"/>
      <c r="D2221" s="49"/>
    </row>
    <row r="2222" spans="3:4" x14ac:dyDescent="0.2">
      <c r="C2222" s="49"/>
      <c r="D2222" s="49"/>
    </row>
    <row r="2223" spans="3:4" x14ac:dyDescent="0.2">
      <c r="C2223" s="49"/>
      <c r="D2223" s="49"/>
    </row>
    <row r="2224" spans="3:4" x14ac:dyDescent="0.2">
      <c r="C2224" s="49"/>
      <c r="D2224" s="49"/>
    </row>
    <row r="2225" spans="3:4" x14ac:dyDescent="0.2">
      <c r="C2225" s="49"/>
      <c r="D2225" s="49"/>
    </row>
    <row r="2226" spans="3:4" x14ac:dyDescent="0.2">
      <c r="C2226" s="49"/>
      <c r="D2226" s="49"/>
    </row>
    <row r="2227" spans="3:4" x14ac:dyDescent="0.2">
      <c r="C2227" s="49"/>
      <c r="D2227" s="49"/>
    </row>
    <row r="2228" spans="3:4" x14ac:dyDescent="0.2">
      <c r="C2228" s="49"/>
      <c r="D2228" s="49"/>
    </row>
    <row r="2229" spans="3:4" x14ac:dyDescent="0.2">
      <c r="C2229" s="49"/>
      <c r="D2229" s="49"/>
    </row>
    <row r="2230" spans="3:4" x14ac:dyDescent="0.2">
      <c r="C2230" s="49"/>
      <c r="D2230" s="49"/>
    </row>
    <row r="2231" spans="3:4" x14ac:dyDescent="0.2">
      <c r="C2231" s="49"/>
      <c r="D2231" s="49"/>
    </row>
    <row r="2232" spans="3:4" x14ac:dyDescent="0.2">
      <c r="C2232" s="49"/>
      <c r="D2232" s="49"/>
    </row>
    <row r="2233" spans="3:4" x14ac:dyDescent="0.2">
      <c r="C2233" s="49"/>
      <c r="D2233" s="49"/>
    </row>
    <row r="2234" spans="3:4" x14ac:dyDescent="0.2">
      <c r="C2234" s="49"/>
      <c r="D2234" s="49"/>
    </row>
    <row r="2235" spans="3:4" x14ac:dyDescent="0.2">
      <c r="C2235" s="49"/>
      <c r="D2235" s="49"/>
    </row>
    <row r="2236" spans="3:4" x14ac:dyDescent="0.2">
      <c r="C2236" s="49"/>
      <c r="D2236" s="49"/>
    </row>
    <row r="2237" spans="3:4" x14ac:dyDescent="0.2">
      <c r="C2237" s="49"/>
      <c r="D2237" s="49"/>
    </row>
    <row r="2238" spans="3:4" x14ac:dyDescent="0.2">
      <c r="C2238" s="49"/>
      <c r="D2238" s="49"/>
    </row>
    <row r="2239" spans="3:4" x14ac:dyDescent="0.2">
      <c r="C2239" s="49"/>
      <c r="D2239" s="49"/>
    </row>
    <row r="2240" spans="3:4" x14ac:dyDescent="0.2">
      <c r="C2240" s="49"/>
      <c r="D2240" s="49"/>
    </row>
    <row r="2241" spans="3:4" x14ac:dyDescent="0.2">
      <c r="C2241" s="49"/>
      <c r="D2241" s="49"/>
    </row>
    <row r="2242" spans="3:4" x14ac:dyDescent="0.2">
      <c r="C2242" s="49"/>
      <c r="D2242" s="49"/>
    </row>
    <row r="2243" spans="3:4" x14ac:dyDescent="0.2">
      <c r="C2243" s="49"/>
      <c r="D2243" s="49"/>
    </row>
    <row r="2244" spans="3:4" x14ac:dyDescent="0.2">
      <c r="C2244" s="49"/>
      <c r="D2244" s="49"/>
    </row>
    <row r="2245" spans="3:4" x14ac:dyDescent="0.2">
      <c r="C2245" s="49"/>
      <c r="D2245" s="49"/>
    </row>
    <row r="2246" spans="3:4" x14ac:dyDescent="0.2">
      <c r="C2246" s="49"/>
      <c r="D2246" s="49"/>
    </row>
    <row r="2247" spans="3:4" x14ac:dyDescent="0.2">
      <c r="C2247" s="49"/>
      <c r="D2247" s="49"/>
    </row>
    <row r="2248" spans="3:4" x14ac:dyDescent="0.2">
      <c r="C2248" s="49"/>
      <c r="D2248" s="49"/>
    </row>
    <row r="2249" spans="3:4" x14ac:dyDescent="0.2">
      <c r="C2249" s="49"/>
      <c r="D2249" s="49"/>
    </row>
    <row r="2250" spans="3:4" x14ac:dyDescent="0.2">
      <c r="C2250" s="49"/>
      <c r="D2250" s="49"/>
    </row>
    <row r="2251" spans="3:4" x14ac:dyDescent="0.2">
      <c r="C2251" s="49"/>
      <c r="D2251" s="49"/>
    </row>
    <row r="2252" spans="3:4" x14ac:dyDescent="0.2">
      <c r="C2252" s="49"/>
      <c r="D2252" s="49"/>
    </row>
    <row r="2253" spans="3:4" x14ac:dyDescent="0.2">
      <c r="C2253" s="49"/>
      <c r="D2253" s="49"/>
    </row>
    <row r="2254" spans="3:4" x14ac:dyDescent="0.2">
      <c r="C2254" s="49"/>
      <c r="D2254" s="49"/>
    </row>
    <row r="2255" spans="3:4" x14ac:dyDescent="0.2">
      <c r="C2255" s="49"/>
      <c r="D2255" s="49"/>
    </row>
    <row r="2256" spans="3:4" x14ac:dyDescent="0.2">
      <c r="C2256" s="49"/>
      <c r="D2256" s="49"/>
    </row>
    <row r="2257" spans="3:4" x14ac:dyDescent="0.2">
      <c r="C2257" s="49"/>
      <c r="D2257" s="49"/>
    </row>
    <row r="2258" spans="3:4" x14ac:dyDescent="0.2">
      <c r="C2258" s="49"/>
      <c r="D2258" s="49"/>
    </row>
    <row r="2259" spans="3:4" x14ac:dyDescent="0.2">
      <c r="C2259" s="49"/>
      <c r="D2259" s="49"/>
    </row>
    <row r="2260" spans="3:4" x14ac:dyDescent="0.2">
      <c r="C2260" s="49"/>
      <c r="D2260" s="49"/>
    </row>
    <row r="2261" spans="3:4" x14ac:dyDescent="0.2">
      <c r="C2261" s="49"/>
      <c r="D2261" s="49"/>
    </row>
    <row r="2262" spans="3:4" x14ac:dyDescent="0.2">
      <c r="C2262" s="49"/>
      <c r="D2262" s="49"/>
    </row>
    <row r="2263" spans="3:4" x14ac:dyDescent="0.2">
      <c r="C2263" s="49"/>
      <c r="D2263" s="49"/>
    </row>
    <row r="2264" spans="3:4" x14ac:dyDescent="0.2">
      <c r="C2264" s="49"/>
      <c r="D2264" s="49"/>
    </row>
    <row r="2265" spans="3:4" x14ac:dyDescent="0.2">
      <c r="C2265" s="49"/>
      <c r="D2265" s="49"/>
    </row>
    <row r="2266" spans="3:4" x14ac:dyDescent="0.2">
      <c r="C2266" s="49"/>
      <c r="D2266" s="49"/>
    </row>
    <row r="2267" spans="3:4" x14ac:dyDescent="0.2">
      <c r="C2267" s="49"/>
      <c r="D2267" s="49"/>
    </row>
    <row r="2268" spans="3:4" x14ac:dyDescent="0.2">
      <c r="C2268" s="49"/>
      <c r="D2268" s="49"/>
    </row>
    <row r="2269" spans="3:4" x14ac:dyDescent="0.2">
      <c r="C2269" s="49"/>
      <c r="D2269" s="49"/>
    </row>
    <row r="2270" spans="3:4" x14ac:dyDescent="0.2">
      <c r="C2270" s="49"/>
      <c r="D2270" s="49"/>
    </row>
    <row r="2271" spans="3:4" x14ac:dyDescent="0.2">
      <c r="C2271" s="49"/>
      <c r="D2271" s="49"/>
    </row>
    <row r="2272" spans="3:4" x14ac:dyDescent="0.2">
      <c r="C2272" s="49"/>
      <c r="D2272" s="49"/>
    </row>
    <row r="2273" spans="3:4" x14ac:dyDescent="0.2">
      <c r="C2273" s="49"/>
      <c r="D2273" s="49"/>
    </row>
    <row r="2274" spans="3:4" x14ac:dyDescent="0.2">
      <c r="C2274" s="49"/>
      <c r="D2274" s="49"/>
    </row>
    <row r="2275" spans="3:4" x14ac:dyDescent="0.2">
      <c r="C2275" s="49"/>
      <c r="D2275" s="49"/>
    </row>
    <row r="2276" spans="3:4" x14ac:dyDescent="0.2">
      <c r="C2276" s="49"/>
      <c r="D2276" s="49"/>
    </row>
    <row r="2277" spans="3:4" x14ac:dyDescent="0.2">
      <c r="C2277" s="49"/>
      <c r="D2277" s="49"/>
    </row>
    <row r="2278" spans="3:4" x14ac:dyDescent="0.2">
      <c r="C2278" s="49"/>
      <c r="D2278" s="49"/>
    </row>
    <row r="2279" spans="3:4" x14ac:dyDescent="0.2">
      <c r="C2279" s="49"/>
      <c r="D2279" s="49"/>
    </row>
    <row r="2280" spans="3:4" x14ac:dyDescent="0.2">
      <c r="C2280" s="49"/>
      <c r="D2280" s="49"/>
    </row>
    <row r="2281" spans="3:4" x14ac:dyDescent="0.2">
      <c r="C2281" s="49"/>
      <c r="D2281" s="49"/>
    </row>
    <row r="2282" spans="3:4" x14ac:dyDescent="0.2">
      <c r="C2282" s="49"/>
      <c r="D2282" s="49"/>
    </row>
    <row r="2283" spans="3:4" x14ac:dyDescent="0.2">
      <c r="C2283" s="49"/>
      <c r="D2283" s="49"/>
    </row>
    <row r="2284" spans="3:4" x14ac:dyDescent="0.2">
      <c r="C2284" s="49"/>
      <c r="D2284" s="49"/>
    </row>
    <row r="2285" spans="3:4" x14ac:dyDescent="0.2">
      <c r="C2285" s="49"/>
      <c r="D2285" s="49"/>
    </row>
    <row r="2286" spans="3:4" x14ac:dyDescent="0.2">
      <c r="C2286" s="49"/>
      <c r="D2286" s="49"/>
    </row>
    <row r="2287" spans="3:4" x14ac:dyDescent="0.2">
      <c r="C2287" s="49"/>
      <c r="D2287" s="49"/>
    </row>
    <row r="2288" spans="3:4" x14ac:dyDescent="0.2">
      <c r="C2288" s="49"/>
      <c r="D2288" s="49"/>
    </row>
    <row r="2289" spans="3:4" x14ac:dyDescent="0.2">
      <c r="C2289" s="49"/>
      <c r="D2289" s="49"/>
    </row>
    <row r="2290" spans="3:4" x14ac:dyDescent="0.2">
      <c r="C2290" s="49"/>
      <c r="D2290" s="49"/>
    </row>
    <row r="2291" spans="3:4" x14ac:dyDescent="0.2">
      <c r="C2291" s="49"/>
      <c r="D2291" s="49"/>
    </row>
    <row r="2292" spans="3:4" x14ac:dyDescent="0.2">
      <c r="C2292" s="49"/>
      <c r="D2292" s="49"/>
    </row>
    <row r="2293" spans="3:4" x14ac:dyDescent="0.2">
      <c r="C2293" s="49"/>
      <c r="D2293" s="49"/>
    </row>
    <row r="2294" spans="3:4" x14ac:dyDescent="0.2">
      <c r="C2294" s="49"/>
      <c r="D2294" s="49"/>
    </row>
    <row r="2295" spans="3:4" x14ac:dyDescent="0.2">
      <c r="C2295" s="49"/>
      <c r="D2295" s="49"/>
    </row>
    <row r="2296" spans="3:4" x14ac:dyDescent="0.2">
      <c r="C2296" s="49"/>
      <c r="D2296" s="49"/>
    </row>
    <row r="2297" spans="3:4" x14ac:dyDescent="0.2">
      <c r="C2297" s="49"/>
      <c r="D2297" s="49"/>
    </row>
    <row r="2298" spans="3:4" x14ac:dyDescent="0.2">
      <c r="C2298" s="49"/>
      <c r="D2298" s="49"/>
    </row>
    <row r="2299" spans="3:4" x14ac:dyDescent="0.2">
      <c r="C2299" s="49"/>
      <c r="D2299" s="49"/>
    </row>
    <row r="2300" spans="3:4" x14ac:dyDescent="0.2">
      <c r="C2300" s="49"/>
      <c r="D2300" s="49"/>
    </row>
    <row r="2301" spans="3:4" x14ac:dyDescent="0.2">
      <c r="C2301" s="49"/>
      <c r="D2301" s="49"/>
    </row>
    <row r="2302" spans="3:4" x14ac:dyDescent="0.2">
      <c r="C2302" s="49"/>
      <c r="D2302" s="49"/>
    </row>
    <row r="2303" spans="3:4" x14ac:dyDescent="0.2">
      <c r="C2303" s="49"/>
      <c r="D2303" s="49"/>
    </row>
    <row r="2304" spans="3:4" x14ac:dyDescent="0.2">
      <c r="C2304" s="49"/>
      <c r="D2304" s="49"/>
    </row>
    <row r="2305" spans="3:4" x14ac:dyDescent="0.2">
      <c r="C2305" s="49"/>
      <c r="D2305" s="49"/>
    </row>
    <row r="2306" spans="3:4" x14ac:dyDescent="0.2">
      <c r="C2306" s="49"/>
      <c r="D2306" s="49"/>
    </row>
    <row r="2307" spans="3:4" x14ac:dyDescent="0.2">
      <c r="C2307" s="49"/>
      <c r="D2307" s="49"/>
    </row>
    <row r="2308" spans="3:4" x14ac:dyDescent="0.2">
      <c r="C2308" s="49"/>
      <c r="D2308" s="49"/>
    </row>
    <row r="2309" spans="3:4" x14ac:dyDescent="0.2">
      <c r="C2309" s="49"/>
      <c r="D2309" s="49"/>
    </row>
    <row r="2310" spans="3:4" x14ac:dyDescent="0.2">
      <c r="C2310" s="49"/>
      <c r="D2310" s="49"/>
    </row>
    <row r="2311" spans="3:4" x14ac:dyDescent="0.2">
      <c r="C2311" s="49"/>
      <c r="D2311" s="49"/>
    </row>
    <row r="2312" spans="3:4" x14ac:dyDescent="0.2">
      <c r="C2312" s="49"/>
      <c r="D2312" s="49"/>
    </row>
    <row r="2313" spans="3:4" x14ac:dyDescent="0.2">
      <c r="C2313" s="49"/>
      <c r="D2313" s="49"/>
    </row>
    <row r="2314" spans="3:4" x14ac:dyDescent="0.2">
      <c r="C2314" s="49"/>
      <c r="D2314" s="49"/>
    </row>
    <row r="2315" spans="3:4" x14ac:dyDescent="0.2">
      <c r="C2315" s="49"/>
      <c r="D2315" s="49"/>
    </row>
    <row r="2316" spans="3:4" x14ac:dyDescent="0.2">
      <c r="C2316" s="49"/>
      <c r="D2316" s="49"/>
    </row>
    <row r="2317" spans="3:4" x14ac:dyDescent="0.2">
      <c r="C2317" s="49"/>
      <c r="D2317" s="49"/>
    </row>
    <row r="2318" spans="3:4" x14ac:dyDescent="0.2">
      <c r="C2318" s="49"/>
      <c r="D2318" s="49"/>
    </row>
    <row r="2319" spans="3:4" x14ac:dyDescent="0.2">
      <c r="C2319" s="49"/>
      <c r="D2319" s="49"/>
    </row>
    <row r="2320" spans="3:4" x14ac:dyDescent="0.2">
      <c r="C2320" s="49"/>
      <c r="D2320" s="49"/>
    </row>
    <row r="2321" spans="3:4" x14ac:dyDescent="0.2">
      <c r="C2321" s="49"/>
      <c r="D2321" s="49"/>
    </row>
    <row r="2322" spans="3:4" x14ac:dyDescent="0.2">
      <c r="C2322" s="49"/>
      <c r="D2322" s="49"/>
    </row>
    <row r="2323" spans="3:4" x14ac:dyDescent="0.2">
      <c r="C2323" s="49"/>
      <c r="D2323" s="49"/>
    </row>
    <row r="2324" spans="3:4" x14ac:dyDescent="0.2">
      <c r="C2324" s="49"/>
      <c r="D2324" s="49"/>
    </row>
    <row r="2325" spans="3:4" x14ac:dyDescent="0.2">
      <c r="C2325" s="49"/>
      <c r="D2325" s="49"/>
    </row>
    <row r="2326" spans="3:4" x14ac:dyDescent="0.2">
      <c r="C2326" s="49"/>
      <c r="D2326" s="49"/>
    </row>
    <row r="2327" spans="3:4" x14ac:dyDescent="0.2">
      <c r="C2327" s="49"/>
      <c r="D2327" s="49"/>
    </row>
    <row r="2328" spans="3:4" x14ac:dyDescent="0.2">
      <c r="C2328" s="49"/>
      <c r="D2328" s="49"/>
    </row>
    <row r="2329" spans="3:4" x14ac:dyDescent="0.2">
      <c r="C2329" s="49"/>
      <c r="D2329" s="49"/>
    </row>
    <row r="2330" spans="3:4" x14ac:dyDescent="0.2">
      <c r="C2330" s="49"/>
      <c r="D2330" s="49"/>
    </row>
    <row r="2331" spans="3:4" x14ac:dyDescent="0.2">
      <c r="C2331" s="49"/>
      <c r="D2331" s="49"/>
    </row>
    <row r="2332" spans="3:4" x14ac:dyDescent="0.2">
      <c r="C2332" s="49"/>
      <c r="D2332" s="49"/>
    </row>
    <row r="2333" spans="3:4" x14ac:dyDescent="0.2">
      <c r="C2333" s="49"/>
      <c r="D2333" s="49"/>
    </row>
    <row r="2334" spans="3:4" x14ac:dyDescent="0.2">
      <c r="C2334" s="49"/>
      <c r="D2334" s="49"/>
    </row>
    <row r="2335" spans="3:4" x14ac:dyDescent="0.2">
      <c r="C2335" s="49"/>
      <c r="D2335" s="49"/>
    </row>
    <row r="2336" spans="3:4" x14ac:dyDescent="0.2">
      <c r="C2336" s="49"/>
      <c r="D2336" s="49"/>
    </row>
    <row r="2337" spans="3:4" x14ac:dyDescent="0.2">
      <c r="C2337" s="49"/>
      <c r="D2337" s="49"/>
    </row>
    <row r="2338" spans="3:4" x14ac:dyDescent="0.2">
      <c r="C2338" s="49"/>
      <c r="D2338" s="49"/>
    </row>
    <row r="2339" spans="3:4" x14ac:dyDescent="0.2">
      <c r="C2339" s="49"/>
      <c r="D2339" s="49"/>
    </row>
    <row r="2340" spans="3:4" x14ac:dyDescent="0.2">
      <c r="C2340" s="49"/>
      <c r="D2340" s="49"/>
    </row>
    <row r="2341" spans="3:4" x14ac:dyDescent="0.2">
      <c r="C2341" s="49"/>
      <c r="D2341" s="49"/>
    </row>
    <row r="2342" spans="3:4" x14ac:dyDescent="0.2">
      <c r="C2342" s="49"/>
      <c r="D2342" s="49"/>
    </row>
    <row r="2343" spans="3:4" x14ac:dyDescent="0.2">
      <c r="C2343" s="49"/>
      <c r="D2343" s="49"/>
    </row>
    <row r="2344" spans="3:4" x14ac:dyDescent="0.2">
      <c r="C2344" s="49"/>
      <c r="D2344" s="49"/>
    </row>
    <row r="2345" spans="3:4" x14ac:dyDescent="0.2">
      <c r="C2345" s="49"/>
      <c r="D2345" s="49"/>
    </row>
    <row r="2346" spans="3:4" x14ac:dyDescent="0.2">
      <c r="C2346" s="49"/>
      <c r="D2346" s="49"/>
    </row>
    <row r="2347" spans="3:4" x14ac:dyDescent="0.2">
      <c r="C2347" s="49"/>
      <c r="D2347" s="49"/>
    </row>
    <row r="2348" spans="3:4" x14ac:dyDescent="0.2">
      <c r="C2348" s="49"/>
      <c r="D2348" s="49"/>
    </row>
    <row r="2349" spans="3:4" x14ac:dyDescent="0.2">
      <c r="C2349" s="49"/>
      <c r="D2349" s="49"/>
    </row>
    <row r="2350" spans="3:4" x14ac:dyDescent="0.2">
      <c r="C2350" s="49"/>
      <c r="D2350" s="49"/>
    </row>
    <row r="2351" spans="3:4" x14ac:dyDescent="0.2">
      <c r="C2351" s="49"/>
      <c r="D2351" s="49"/>
    </row>
    <row r="2352" spans="3:4" x14ac:dyDescent="0.2">
      <c r="C2352" s="49"/>
      <c r="D2352" s="49"/>
    </row>
    <row r="2353" spans="3:4" x14ac:dyDescent="0.2">
      <c r="C2353" s="49"/>
      <c r="D2353" s="49"/>
    </row>
    <row r="2354" spans="3:4" x14ac:dyDescent="0.2">
      <c r="C2354" s="49"/>
      <c r="D2354" s="49"/>
    </row>
    <row r="2355" spans="3:4" x14ac:dyDescent="0.2">
      <c r="C2355" s="49"/>
      <c r="D2355" s="49"/>
    </row>
    <row r="2356" spans="3:4" x14ac:dyDescent="0.2">
      <c r="C2356" s="49"/>
      <c r="D2356" s="49"/>
    </row>
    <row r="2357" spans="3:4" x14ac:dyDescent="0.2">
      <c r="C2357" s="49"/>
      <c r="D2357" s="49"/>
    </row>
    <row r="2358" spans="3:4" x14ac:dyDescent="0.2">
      <c r="C2358" s="49"/>
      <c r="D2358" s="49"/>
    </row>
    <row r="2359" spans="3:4" x14ac:dyDescent="0.2">
      <c r="C2359" s="49"/>
      <c r="D2359" s="49"/>
    </row>
    <row r="2360" spans="3:4" x14ac:dyDescent="0.2">
      <c r="C2360" s="49"/>
      <c r="D2360" s="49"/>
    </row>
    <row r="2361" spans="3:4" x14ac:dyDescent="0.2">
      <c r="C2361" s="49"/>
      <c r="D2361" s="49"/>
    </row>
    <row r="2362" spans="3:4" x14ac:dyDescent="0.2">
      <c r="C2362" s="49"/>
      <c r="D2362" s="49"/>
    </row>
    <row r="2363" spans="3:4" x14ac:dyDescent="0.2">
      <c r="C2363" s="49"/>
      <c r="D2363" s="49"/>
    </row>
    <row r="2364" spans="3:4" x14ac:dyDescent="0.2">
      <c r="C2364" s="49"/>
      <c r="D2364" s="49"/>
    </row>
    <row r="2365" spans="3:4" x14ac:dyDescent="0.2">
      <c r="C2365" s="49"/>
      <c r="D2365" s="49"/>
    </row>
    <row r="2366" spans="3:4" x14ac:dyDescent="0.2">
      <c r="C2366" s="49"/>
      <c r="D2366" s="49"/>
    </row>
    <row r="2367" spans="3:4" x14ac:dyDescent="0.2">
      <c r="C2367" s="49"/>
      <c r="D2367" s="49"/>
    </row>
    <row r="2368" spans="3:4" x14ac:dyDescent="0.2">
      <c r="C2368" s="49"/>
      <c r="D2368" s="49"/>
    </row>
    <row r="2369" spans="3:4" x14ac:dyDescent="0.2">
      <c r="C2369" s="49"/>
      <c r="D2369" s="49"/>
    </row>
    <row r="2370" spans="3:4" x14ac:dyDescent="0.2">
      <c r="C2370" s="49"/>
      <c r="D2370" s="49"/>
    </row>
    <row r="2371" spans="3:4" x14ac:dyDescent="0.2">
      <c r="C2371" s="49"/>
      <c r="D2371" s="49"/>
    </row>
    <row r="2372" spans="3:4" x14ac:dyDescent="0.2">
      <c r="C2372" s="49"/>
      <c r="D2372" s="49"/>
    </row>
    <row r="2373" spans="3:4" x14ac:dyDescent="0.2">
      <c r="C2373" s="49"/>
      <c r="D2373" s="49"/>
    </row>
    <row r="2374" spans="3:4" x14ac:dyDescent="0.2">
      <c r="C2374" s="49"/>
      <c r="D2374" s="49"/>
    </row>
    <row r="2375" spans="3:4" x14ac:dyDescent="0.2">
      <c r="C2375" s="49"/>
      <c r="D2375" s="49"/>
    </row>
    <row r="2376" spans="3:4" x14ac:dyDescent="0.2">
      <c r="C2376" s="49"/>
      <c r="D2376" s="49"/>
    </row>
    <row r="2377" spans="3:4" x14ac:dyDescent="0.2">
      <c r="C2377" s="49"/>
      <c r="D2377" s="49"/>
    </row>
    <row r="2378" spans="3:4" x14ac:dyDescent="0.2">
      <c r="C2378" s="49"/>
      <c r="D2378" s="49"/>
    </row>
    <row r="2379" spans="3:4" x14ac:dyDescent="0.2">
      <c r="C2379" s="49"/>
      <c r="D2379" s="49"/>
    </row>
    <row r="2380" spans="3:4" x14ac:dyDescent="0.2">
      <c r="C2380" s="49"/>
      <c r="D2380" s="49"/>
    </row>
    <row r="2381" spans="3:4" x14ac:dyDescent="0.2">
      <c r="C2381" s="49"/>
      <c r="D2381" s="49"/>
    </row>
    <row r="2382" spans="3:4" x14ac:dyDescent="0.2">
      <c r="C2382" s="49"/>
      <c r="D2382" s="49"/>
    </row>
    <row r="2383" spans="3:4" x14ac:dyDescent="0.2">
      <c r="C2383" s="49"/>
      <c r="D2383" s="49"/>
    </row>
    <row r="2384" spans="3:4" x14ac:dyDescent="0.2">
      <c r="C2384" s="49"/>
      <c r="D2384" s="49"/>
    </row>
    <row r="2385" spans="3:4" x14ac:dyDescent="0.2">
      <c r="C2385" s="49"/>
      <c r="D2385" s="49"/>
    </row>
    <row r="2386" spans="3:4" x14ac:dyDescent="0.2">
      <c r="C2386" s="49"/>
      <c r="D2386" s="49"/>
    </row>
    <row r="2387" spans="3:4" x14ac:dyDescent="0.2">
      <c r="C2387" s="49"/>
      <c r="D2387" s="49"/>
    </row>
    <row r="2388" spans="3:4" x14ac:dyDescent="0.2">
      <c r="C2388" s="49"/>
      <c r="D2388" s="49"/>
    </row>
    <row r="2389" spans="3:4" x14ac:dyDescent="0.2">
      <c r="C2389" s="49"/>
      <c r="D2389" s="49"/>
    </row>
    <row r="2390" spans="3:4" x14ac:dyDescent="0.2">
      <c r="C2390" s="49"/>
      <c r="D2390" s="49"/>
    </row>
    <row r="2391" spans="3:4" x14ac:dyDescent="0.2">
      <c r="C2391" s="49"/>
      <c r="D2391" s="49"/>
    </row>
    <row r="2392" spans="3:4" x14ac:dyDescent="0.2">
      <c r="C2392" s="49"/>
      <c r="D2392" s="49"/>
    </row>
    <row r="2393" spans="3:4" x14ac:dyDescent="0.2">
      <c r="C2393" s="49"/>
      <c r="D2393" s="49"/>
    </row>
    <row r="2394" spans="3:4" x14ac:dyDescent="0.2">
      <c r="C2394" s="49"/>
      <c r="D2394" s="49"/>
    </row>
    <row r="2395" spans="3:4" x14ac:dyDescent="0.2">
      <c r="C2395" s="49"/>
      <c r="D2395" s="49"/>
    </row>
    <row r="2396" spans="3:4" x14ac:dyDescent="0.2">
      <c r="C2396" s="49"/>
      <c r="D2396" s="49"/>
    </row>
    <row r="2397" spans="3:4" x14ac:dyDescent="0.2">
      <c r="C2397" s="49"/>
      <c r="D2397" s="49"/>
    </row>
    <row r="2398" spans="3:4" x14ac:dyDescent="0.2">
      <c r="C2398" s="49"/>
      <c r="D2398" s="49"/>
    </row>
    <row r="2399" spans="3:4" x14ac:dyDescent="0.2">
      <c r="C2399" s="49"/>
      <c r="D2399" s="49"/>
    </row>
    <row r="2400" spans="3:4" x14ac:dyDescent="0.2">
      <c r="C2400" s="49"/>
      <c r="D2400" s="49"/>
    </row>
    <row r="2401" spans="3:4" x14ac:dyDescent="0.2">
      <c r="C2401" s="49"/>
      <c r="D2401" s="49"/>
    </row>
    <row r="2402" spans="3:4" x14ac:dyDescent="0.2">
      <c r="C2402" s="49"/>
      <c r="D2402" s="49"/>
    </row>
    <row r="2403" spans="3:4" x14ac:dyDescent="0.2">
      <c r="C2403" s="49"/>
      <c r="D2403" s="49"/>
    </row>
    <row r="2404" spans="3:4" x14ac:dyDescent="0.2">
      <c r="C2404" s="49"/>
      <c r="D2404" s="49"/>
    </row>
    <row r="2405" spans="3:4" x14ac:dyDescent="0.2">
      <c r="C2405" s="49"/>
      <c r="D2405" s="49"/>
    </row>
    <row r="2406" spans="3:4" x14ac:dyDescent="0.2">
      <c r="C2406" s="49"/>
      <c r="D2406" s="49"/>
    </row>
    <row r="2407" spans="3:4" x14ac:dyDescent="0.2">
      <c r="C2407" s="49"/>
      <c r="D2407" s="49"/>
    </row>
    <row r="2408" spans="3:4" x14ac:dyDescent="0.2">
      <c r="C2408" s="49"/>
      <c r="D2408" s="49"/>
    </row>
    <row r="2409" spans="3:4" x14ac:dyDescent="0.2">
      <c r="C2409" s="49"/>
      <c r="D2409" s="49"/>
    </row>
    <row r="2410" spans="3:4" x14ac:dyDescent="0.2">
      <c r="C2410" s="49"/>
      <c r="D2410" s="49"/>
    </row>
    <row r="2411" spans="3:4" x14ac:dyDescent="0.2">
      <c r="C2411" s="49"/>
      <c r="D2411" s="49"/>
    </row>
    <row r="2412" spans="3:4" x14ac:dyDescent="0.2">
      <c r="C2412" s="49"/>
      <c r="D2412" s="49"/>
    </row>
    <row r="2413" spans="3:4" x14ac:dyDescent="0.2">
      <c r="C2413" s="49"/>
      <c r="D2413" s="49"/>
    </row>
    <row r="2414" spans="3:4" x14ac:dyDescent="0.2">
      <c r="C2414" s="49"/>
      <c r="D2414" s="49"/>
    </row>
    <row r="2415" spans="3:4" x14ac:dyDescent="0.2">
      <c r="C2415" s="49"/>
      <c r="D2415" s="49"/>
    </row>
    <row r="2416" spans="3:4" x14ac:dyDescent="0.2">
      <c r="C2416" s="49"/>
      <c r="D2416" s="49"/>
    </row>
    <row r="2417" spans="3:4" x14ac:dyDescent="0.2">
      <c r="C2417" s="49"/>
      <c r="D2417" s="49"/>
    </row>
    <row r="2418" spans="3:4" x14ac:dyDescent="0.2">
      <c r="C2418" s="49"/>
      <c r="D2418" s="49"/>
    </row>
    <row r="2419" spans="3:4" x14ac:dyDescent="0.2">
      <c r="C2419" s="49"/>
      <c r="D2419" s="49"/>
    </row>
    <row r="2420" spans="3:4" x14ac:dyDescent="0.2">
      <c r="C2420" s="49"/>
      <c r="D2420" s="49"/>
    </row>
    <row r="2421" spans="3:4" x14ac:dyDescent="0.2">
      <c r="C2421" s="49"/>
      <c r="D2421" s="49"/>
    </row>
    <row r="2422" spans="3:4" x14ac:dyDescent="0.2">
      <c r="C2422" s="49"/>
      <c r="D2422" s="49"/>
    </row>
    <row r="2423" spans="3:4" x14ac:dyDescent="0.2">
      <c r="C2423" s="49"/>
      <c r="D2423" s="49"/>
    </row>
    <row r="2424" spans="3:4" x14ac:dyDescent="0.2">
      <c r="C2424" s="49"/>
      <c r="D2424" s="49"/>
    </row>
    <row r="2425" spans="3:4" x14ac:dyDescent="0.2">
      <c r="C2425" s="49"/>
      <c r="D2425" s="49"/>
    </row>
    <row r="2426" spans="3:4" x14ac:dyDescent="0.2">
      <c r="C2426" s="49"/>
      <c r="D2426" s="49"/>
    </row>
    <row r="2427" spans="3:4" x14ac:dyDescent="0.2">
      <c r="C2427" s="49"/>
      <c r="D2427" s="49"/>
    </row>
    <row r="2428" spans="3:4" x14ac:dyDescent="0.2">
      <c r="C2428" s="49"/>
      <c r="D2428" s="49"/>
    </row>
    <row r="2429" spans="3:4" x14ac:dyDescent="0.2">
      <c r="C2429" s="49"/>
      <c r="D2429" s="49"/>
    </row>
    <row r="2430" spans="3:4" x14ac:dyDescent="0.2">
      <c r="C2430" s="49"/>
      <c r="D2430" s="49"/>
    </row>
    <row r="2431" spans="3:4" x14ac:dyDescent="0.2">
      <c r="C2431" s="49"/>
      <c r="D2431" s="49"/>
    </row>
    <row r="2432" spans="3:4" x14ac:dyDescent="0.2">
      <c r="C2432" s="49"/>
      <c r="D2432" s="49"/>
    </row>
    <row r="2433" spans="3:4" x14ac:dyDescent="0.2">
      <c r="C2433" s="49"/>
      <c r="D2433" s="49"/>
    </row>
    <row r="2434" spans="3:4" x14ac:dyDescent="0.2">
      <c r="C2434" s="49"/>
      <c r="D2434" s="49"/>
    </row>
    <row r="2435" spans="3:4" x14ac:dyDescent="0.2">
      <c r="C2435" s="49"/>
      <c r="D2435" s="49"/>
    </row>
    <row r="2436" spans="3:4" x14ac:dyDescent="0.2">
      <c r="C2436" s="49"/>
      <c r="D2436" s="49"/>
    </row>
    <row r="2437" spans="3:4" x14ac:dyDescent="0.2">
      <c r="C2437" s="49"/>
      <c r="D2437" s="49"/>
    </row>
    <row r="2438" spans="3:4" x14ac:dyDescent="0.2">
      <c r="C2438" s="49"/>
      <c r="D2438" s="49"/>
    </row>
    <row r="2439" spans="3:4" x14ac:dyDescent="0.2">
      <c r="C2439" s="49"/>
      <c r="D2439" s="49"/>
    </row>
    <row r="2440" spans="3:4" x14ac:dyDescent="0.2">
      <c r="C2440" s="49"/>
      <c r="D2440" s="49"/>
    </row>
    <row r="2441" spans="3:4" x14ac:dyDescent="0.2">
      <c r="C2441" s="49"/>
      <c r="D2441" s="49"/>
    </row>
    <row r="2442" spans="3:4" x14ac:dyDescent="0.2">
      <c r="C2442" s="49"/>
      <c r="D2442" s="49"/>
    </row>
    <row r="2443" spans="3:4" x14ac:dyDescent="0.2">
      <c r="C2443" s="49"/>
      <c r="D2443" s="49"/>
    </row>
    <row r="2444" spans="3:4" x14ac:dyDescent="0.2">
      <c r="C2444" s="49"/>
      <c r="D2444" s="49"/>
    </row>
    <row r="2445" spans="3:4" x14ac:dyDescent="0.2">
      <c r="C2445" s="49"/>
      <c r="D2445" s="49"/>
    </row>
    <row r="2446" spans="3:4" x14ac:dyDescent="0.2">
      <c r="C2446" s="49"/>
      <c r="D2446" s="49"/>
    </row>
    <row r="2447" spans="3:4" x14ac:dyDescent="0.2">
      <c r="C2447" s="49"/>
      <c r="D2447" s="49"/>
    </row>
    <row r="2448" spans="3:4" x14ac:dyDescent="0.2">
      <c r="C2448" s="49"/>
      <c r="D2448" s="49"/>
    </row>
    <row r="2449" spans="3:4" x14ac:dyDescent="0.2">
      <c r="C2449" s="49"/>
      <c r="D2449" s="49"/>
    </row>
    <row r="2450" spans="3:4" x14ac:dyDescent="0.2">
      <c r="C2450" s="49"/>
      <c r="D2450" s="49"/>
    </row>
    <row r="2451" spans="3:4" x14ac:dyDescent="0.2">
      <c r="C2451" s="49"/>
      <c r="D2451" s="49"/>
    </row>
    <row r="2452" spans="3:4" x14ac:dyDescent="0.2">
      <c r="C2452" s="49"/>
      <c r="D2452" s="49"/>
    </row>
    <row r="2453" spans="3:4" x14ac:dyDescent="0.2">
      <c r="C2453" s="49"/>
      <c r="D2453" s="49"/>
    </row>
    <row r="2454" spans="3:4" x14ac:dyDescent="0.2">
      <c r="C2454" s="49"/>
      <c r="D2454" s="49"/>
    </row>
    <row r="2455" spans="3:4" x14ac:dyDescent="0.2">
      <c r="C2455" s="49"/>
      <c r="D2455" s="49"/>
    </row>
    <row r="2456" spans="3:4" x14ac:dyDescent="0.2">
      <c r="C2456" s="49"/>
      <c r="D2456" s="49"/>
    </row>
    <row r="2457" spans="3:4" x14ac:dyDescent="0.2">
      <c r="C2457" s="49"/>
      <c r="D2457" s="49"/>
    </row>
    <row r="2458" spans="3:4" x14ac:dyDescent="0.2">
      <c r="C2458" s="49"/>
      <c r="D2458" s="49"/>
    </row>
    <row r="2459" spans="3:4" x14ac:dyDescent="0.2">
      <c r="C2459" s="49"/>
      <c r="D2459" s="49"/>
    </row>
    <row r="2460" spans="3:4" x14ac:dyDescent="0.2">
      <c r="C2460" s="49"/>
      <c r="D2460" s="49"/>
    </row>
    <row r="2461" spans="3:4" x14ac:dyDescent="0.2">
      <c r="C2461" s="49"/>
      <c r="D2461" s="49"/>
    </row>
    <row r="2462" spans="3:4" x14ac:dyDescent="0.2">
      <c r="C2462" s="49"/>
      <c r="D2462" s="49"/>
    </row>
    <row r="2463" spans="3:4" x14ac:dyDescent="0.2">
      <c r="C2463" s="49"/>
      <c r="D2463" s="49"/>
    </row>
    <row r="2464" spans="3:4" x14ac:dyDescent="0.2">
      <c r="C2464" s="49"/>
      <c r="D2464" s="49"/>
    </row>
    <row r="2465" spans="3:4" x14ac:dyDescent="0.2">
      <c r="C2465" s="49"/>
      <c r="D2465" s="49"/>
    </row>
    <row r="2466" spans="3:4" x14ac:dyDescent="0.2">
      <c r="C2466" s="49"/>
      <c r="D2466" s="49"/>
    </row>
    <row r="2467" spans="3:4" x14ac:dyDescent="0.2">
      <c r="C2467" s="49"/>
      <c r="D2467" s="49"/>
    </row>
  </sheetData>
  <sheetProtection sheet="1"/>
  <phoneticPr fontId="7" type="noConversion"/>
  <hyperlinks>
    <hyperlink ref="E8" r:id="rId1" xr:uid="{00000000-0004-0000-02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J2466"/>
  <sheetViews>
    <sheetView workbookViewId="0"/>
  </sheetViews>
  <sheetFormatPr defaultRowHeight="12.75" x14ac:dyDescent="0.2"/>
  <cols>
    <col min="1" max="1" width="15.140625" style="3" customWidth="1"/>
    <col min="2" max="2" width="4.7109375" style="3" customWidth="1"/>
    <col min="3" max="3" width="10.140625" style="3" customWidth="1"/>
    <col min="4" max="4" width="10.42578125" style="3" customWidth="1"/>
    <col min="5" max="5" width="14.28515625" style="3" customWidth="1"/>
    <col min="6" max="6" width="9.5703125" style="3" customWidth="1"/>
    <col min="7" max="7" width="13" style="3" customWidth="1"/>
    <col min="8" max="15" width="8.42578125" style="3" customWidth="1"/>
    <col min="16" max="16" width="10.28515625" style="3" customWidth="1"/>
    <col min="17" max="17" width="11" style="3" customWidth="1"/>
    <col min="18" max="22" width="9.140625" style="3"/>
    <col min="23" max="23" width="13.140625" style="3" bestFit="1" customWidth="1"/>
    <col min="24" max="16384" width="9.140625" style="3"/>
  </cols>
  <sheetData>
    <row r="1" spans="1:23" ht="21" thickBot="1" x14ac:dyDescent="0.35">
      <c r="A1" s="23" t="s">
        <v>160</v>
      </c>
      <c r="B1" s="2"/>
      <c r="H1" s="9"/>
      <c r="V1" s="21" t="s">
        <v>66</v>
      </c>
      <c r="W1" s="21" t="s">
        <v>142</v>
      </c>
    </row>
    <row r="2" spans="1:23" x14ac:dyDescent="0.2">
      <c r="A2" s="17" t="s">
        <v>75</v>
      </c>
      <c r="B2" s="2" t="s">
        <v>84</v>
      </c>
      <c r="C2" s="95"/>
      <c r="F2" s="3" t="s">
        <v>147</v>
      </c>
      <c r="G2" s="78">
        <f t="shared" ref="G2:G7" si="0">+H2*I2</f>
        <v>-3.5000000000000003E-2</v>
      </c>
      <c r="H2" s="82">
        <v>-3.5</v>
      </c>
      <c r="I2" s="1">
        <v>0.01</v>
      </c>
      <c r="V2" s="4">
        <v>-70000</v>
      </c>
      <c r="W2" s="77">
        <f t="shared" ref="W2:W22" si="1">G$2+G$3*V2+G$4*V2^2+G$5*SIN(RADIANS(G$6*V2+G$7))</f>
        <v>8.5466692825253432E-2</v>
      </c>
    </row>
    <row r="3" spans="1:23" ht="13.5" thickBot="1" x14ac:dyDescent="0.25">
      <c r="A3" s="119" t="s">
        <v>443</v>
      </c>
      <c r="B3" s="2"/>
      <c r="C3" s="22"/>
      <c r="D3" s="9"/>
      <c r="F3" s="3" t="s">
        <v>146</v>
      </c>
      <c r="G3" s="78">
        <f t="shared" si="0"/>
        <v>-6.2782142892685295E-8</v>
      </c>
      <c r="H3" s="80">
        <v>-6.27821428926853E-2</v>
      </c>
      <c r="I3" s="1">
        <v>9.9999999999999995E-7</v>
      </c>
      <c r="V3" s="3">
        <v>-65000</v>
      </c>
      <c r="W3" s="77">
        <f t="shared" si="1"/>
        <v>5.6493830087148533E-2</v>
      </c>
    </row>
    <row r="4" spans="1:23" ht="13.5" thickBot="1" x14ac:dyDescent="0.25">
      <c r="A4" s="18" t="s">
        <v>76</v>
      </c>
      <c r="B4" s="7"/>
      <c r="C4" s="12">
        <v>44498.366000000002</v>
      </c>
      <c r="D4" s="13">
        <v>0.34000460999999998</v>
      </c>
      <c r="E4" s="1"/>
      <c r="F4" s="3" t="s">
        <v>139</v>
      </c>
      <c r="G4" s="78">
        <f t="shared" si="0"/>
        <v>2.560665617982009E-11</v>
      </c>
      <c r="H4" s="80">
        <v>25.606656179820092</v>
      </c>
      <c r="I4" s="79">
        <v>9.9999999999999998E-13</v>
      </c>
      <c r="V4" s="4">
        <v>-60000</v>
      </c>
      <c r="W4" s="77">
        <f t="shared" si="1"/>
        <v>3.1239886026809154E-2</v>
      </c>
    </row>
    <row r="5" spans="1:23" x14ac:dyDescent="0.2">
      <c r="A5" s="17"/>
      <c r="B5" s="2"/>
      <c r="D5" s="4"/>
      <c r="F5" s="3" t="s">
        <v>140</v>
      </c>
      <c r="G5" s="6">
        <f t="shared" si="0"/>
        <v>3.6561514172216772E-2</v>
      </c>
      <c r="H5" s="80">
        <v>36.561514172216768</v>
      </c>
      <c r="I5" s="79">
        <v>1E-3</v>
      </c>
      <c r="V5" s="3">
        <v>-55000</v>
      </c>
      <c r="W5" s="77">
        <f t="shared" si="1"/>
        <v>1.075375384275807E-2</v>
      </c>
    </row>
    <row r="6" spans="1:23" x14ac:dyDescent="0.2">
      <c r="A6" s="18" t="s">
        <v>77</v>
      </c>
      <c r="B6" s="2"/>
      <c r="F6" s="3" t="s">
        <v>436</v>
      </c>
      <c r="G6" s="6">
        <f t="shared" si="0"/>
        <v>3.9454546637423737E-3</v>
      </c>
      <c r="H6" s="80">
        <v>3.9454546637423733</v>
      </c>
      <c r="I6" s="1">
        <v>1E-3</v>
      </c>
      <c r="V6" s="4">
        <v>-50000</v>
      </c>
      <c r="W6" s="77">
        <f t="shared" si="1"/>
        <v>-4.3250337148788703E-3</v>
      </c>
    </row>
    <row r="7" spans="1:23" ht="13.5" thickBot="1" x14ac:dyDescent="0.25">
      <c r="A7" s="17" t="s">
        <v>58</v>
      </c>
      <c r="B7" s="2"/>
      <c r="C7" s="3">
        <v>49999.300300000003</v>
      </c>
      <c r="D7" s="75" t="s">
        <v>137</v>
      </c>
      <c r="F7" s="3" t="s">
        <v>141</v>
      </c>
      <c r="G7" s="6">
        <f t="shared" si="0"/>
        <v>111.08102894045749</v>
      </c>
      <c r="H7" s="81">
        <v>1.1108102894045748</v>
      </c>
      <c r="I7" s="1">
        <v>100</v>
      </c>
      <c r="V7" s="3">
        <v>-45000</v>
      </c>
      <c r="W7" s="77">
        <f t="shared" si="1"/>
        <v>-1.3841372727093897E-2</v>
      </c>
    </row>
    <row r="8" spans="1:23" x14ac:dyDescent="0.2">
      <c r="A8" s="17" t="s">
        <v>71</v>
      </c>
      <c r="B8" s="2"/>
      <c r="C8" s="3">
        <v>0.29063148</v>
      </c>
      <c r="D8" s="75" t="s">
        <v>137</v>
      </c>
      <c r="E8" s="26"/>
      <c r="H8" s="4">
        <f>SUM(R21:R129)</f>
        <v>3.7901544315815283E-3</v>
      </c>
      <c r="V8" s="4">
        <v>-40000</v>
      </c>
      <c r="W8" s="77">
        <f t="shared" si="1"/>
        <v>-1.8142794210925215E-2</v>
      </c>
    </row>
    <row r="9" spans="1:23" x14ac:dyDescent="0.2">
      <c r="A9" s="84" t="s">
        <v>151</v>
      </c>
      <c r="B9" s="84"/>
      <c r="C9" s="85">
        <v>85</v>
      </c>
      <c r="D9" s="84" t="str">
        <f>"F"&amp;C9</f>
        <v>F85</v>
      </c>
      <c r="E9" s="84" t="str">
        <f>"G"&amp;C9</f>
        <v>G85</v>
      </c>
      <c r="V9" s="3">
        <v>-35000</v>
      </c>
      <c r="W9" s="77">
        <f t="shared" si="1"/>
        <v>-1.8038670913183629E-2</v>
      </c>
    </row>
    <row r="10" spans="1:23" ht="13.5" thickBot="1" x14ac:dyDescent="0.25">
      <c r="A10" s="17"/>
      <c r="B10" s="2"/>
      <c r="C10" s="14" t="s">
        <v>111</v>
      </c>
      <c r="D10" s="20" t="s">
        <v>138</v>
      </c>
      <c r="E10" s="20" t="s">
        <v>148</v>
      </c>
      <c r="F10" s="3" t="s">
        <v>437</v>
      </c>
      <c r="G10" s="3">
        <f>360/G6</f>
        <v>91244.236895762471</v>
      </c>
      <c r="H10" s="3" t="s">
        <v>438</v>
      </c>
      <c r="V10" s="4">
        <v>-30000</v>
      </c>
      <c r="W10" s="77">
        <f t="shared" si="1"/>
        <v>-1.470521310134864E-2</v>
      </c>
    </row>
    <row r="11" spans="1:23" x14ac:dyDescent="0.2">
      <c r="A11" s="17" t="s">
        <v>78</v>
      </c>
      <c r="B11" s="2"/>
      <c r="C11" s="72">
        <f ca="1">INTERCEPT(INDIRECT(E9):G933,INDIRECT(D9):F933)</f>
        <v>-6.3296786296618158E-3</v>
      </c>
      <c r="D11" s="83">
        <f>G2</f>
        <v>-3.5000000000000003E-2</v>
      </c>
      <c r="E11" s="17">
        <f>G5</f>
        <v>3.6561514172216772E-2</v>
      </c>
      <c r="F11" s="4"/>
      <c r="G11" s="4">
        <f>G10*C8</f>
        <v>26518.447610486051</v>
      </c>
      <c r="H11" s="4" t="s">
        <v>439</v>
      </c>
      <c r="I11" s="4"/>
      <c r="J11" s="4"/>
      <c r="V11" s="3">
        <v>-25000</v>
      </c>
      <c r="W11" s="77">
        <f t="shared" si="1"/>
        <v>-9.547404949934394E-3</v>
      </c>
    </row>
    <row r="12" spans="1:23" x14ac:dyDescent="0.2">
      <c r="A12" s="17" t="s">
        <v>79</v>
      </c>
      <c r="C12" s="72">
        <f ca="1">SLOPE(INDIRECT(E9):G933,INDIRECT(D9):F933)</f>
        <v>-1.0714303705558256E-6</v>
      </c>
      <c r="D12" s="83">
        <f>G3</f>
        <v>-6.2782142892685295E-8</v>
      </c>
      <c r="E12" s="2">
        <f>SLOPE(G56:G977,F56:F977)</f>
        <v>-1.6361889961252438E-6</v>
      </c>
      <c r="G12" s="3">
        <f>G11/365.23</f>
        <v>72.607528435468197</v>
      </c>
      <c r="H12" s="3" t="s">
        <v>440</v>
      </c>
      <c r="V12" s="4">
        <v>-20000</v>
      </c>
      <c r="W12" s="77">
        <f t="shared" si="1"/>
        <v>-4.0340874354486654E-3</v>
      </c>
    </row>
    <row r="13" spans="1:23" x14ac:dyDescent="0.2">
      <c r="A13" s="17" t="s">
        <v>80</v>
      </c>
      <c r="C13" s="2"/>
      <c r="D13" s="83">
        <f>G4</f>
        <v>2.560665617982009E-11</v>
      </c>
      <c r="V13" s="3">
        <v>-15000</v>
      </c>
      <c r="W13" s="77">
        <f t="shared" si="1"/>
        <v>4.744542829129561E-4</v>
      </c>
    </row>
    <row r="14" spans="1:23" x14ac:dyDescent="0.2">
      <c r="A14" s="17" t="s">
        <v>81</v>
      </c>
      <c r="F14" s="3" t="s">
        <v>441</v>
      </c>
      <c r="G14" s="83">
        <f>2*G4*365.24/C8</f>
        <v>6.4360372132554186E-8</v>
      </c>
      <c r="H14" s="3" t="s">
        <v>442</v>
      </c>
      <c r="V14" s="4">
        <v>-10000</v>
      </c>
      <c r="W14" s="77">
        <f t="shared" si="1"/>
        <v>2.8861611958971786E-3</v>
      </c>
    </row>
    <row r="15" spans="1:23" x14ac:dyDescent="0.2">
      <c r="A15" s="19" t="s">
        <v>82</v>
      </c>
      <c r="C15" s="86">
        <f ca="1">(C7+C11)+(C8+C12)*INT(MAX(F21:F3542))</f>
        <v>56517.262143312451</v>
      </c>
      <c r="D15" s="86">
        <f>+C7+INT(MAX(F21:F1597))*C8+D11+D12*INT(MAX(F21:F4032))+D13*INT(MAX(F21:F4059)^2)</f>
        <v>56517.268973907449</v>
      </c>
      <c r="E15" s="46"/>
      <c r="V15" s="3">
        <v>-5000</v>
      </c>
      <c r="W15" s="77">
        <f t="shared" si="1"/>
        <v>2.5053863793849385E-3</v>
      </c>
    </row>
    <row r="16" spans="1:23" x14ac:dyDescent="0.2">
      <c r="A16" s="18" t="s">
        <v>69</v>
      </c>
      <c r="C16" s="87">
        <f ca="1">+C8+C12</f>
        <v>0.29063040856962946</v>
      </c>
      <c r="D16" s="86">
        <f>+C8+D12+2*D13*MAX(F21:F142)</f>
        <v>0.2906325658044201</v>
      </c>
      <c r="E16" s="44"/>
      <c r="V16" s="4">
        <v>0</v>
      </c>
      <c r="W16" s="77">
        <f t="shared" si="1"/>
        <v>-8.8544993864241722E-4</v>
      </c>
    </row>
    <row r="17" spans="1:23" ht="13.5" thickBot="1" x14ac:dyDescent="0.25">
      <c r="A17" s="45" t="s">
        <v>123</v>
      </c>
      <c r="B17" s="17"/>
      <c r="C17" s="17">
        <f>COUNT(C21:C2188)</f>
        <v>110</v>
      </c>
      <c r="D17" s="8"/>
      <c r="V17" s="3">
        <v>5000</v>
      </c>
      <c r="W17" s="77">
        <f t="shared" si="1"/>
        <v>-7.0003208547635143E-3</v>
      </c>
    </row>
    <row r="18" spans="1:23" ht="14.25" thickTop="1" thickBot="1" x14ac:dyDescent="0.25">
      <c r="A18" s="18" t="s">
        <v>150</v>
      </c>
      <c r="B18" s="6"/>
      <c r="C18" s="88">
        <f ca="1">+C15</f>
        <v>56517.262143312451</v>
      </c>
      <c r="D18" s="89">
        <f ca="1">C16</f>
        <v>0.29063040856962946</v>
      </c>
      <c r="E18" s="1"/>
      <c r="V18" s="4">
        <v>10000</v>
      </c>
      <c r="W18" s="77">
        <f t="shared" si="1"/>
        <v>-1.5083166640792095E-2</v>
      </c>
    </row>
    <row r="19" spans="1:23" ht="13.5" thickBot="1" x14ac:dyDescent="0.25">
      <c r="A19" s="2" t="s">
        <v>149</v>
      </c>
      <c r="B19" s="2"/>
      <c r="C19" s="90">
        <f>+D15</f>
        <v>56517.268973907449</v>
      </c>
      <c r="D19" s="91">
        <f>+D16</f>
        <v>0.2906325658044201</v>
      </c>
      <c r="G19" s="3" t="s">
        <v>56</v>
      </c>
      <c r="V19" s="3">
        <v>15000</v>
      </c>
      <c r="W19" s="77">
        <f t="shared" si="1"/>
        <v>-2.3996641068377931E-2</v>
      </c>
    </row>
    <row r="20" spans="1:23" ht="15" thickBot="1" x14ac:dyDescent="0.25">
      <c r="A20" s="14" t="s">
        <v>72</v>
      </c>
      <c r="B20" s="15" t="s">
        <v>74</v>
      </c>
      <c r="C20" s="14" t="s">
        <v>73</v>
      </c>
      <c r="D20" s="14" t="s">
        <v>59</v>
      </c>
      <c r="E20" s="14" t="s">
        <v>67</v>
      </c>
      <c r="F20" s="14" t="s">
        <v>66</v>
      </c>
      <c r="G20" s="14" t="s">
        <v>70</v>
      </c>
      <c r="H20" s="21" t="s">
        <v>60</v>
      </c>
      <c r="I20" s="21" t="s">
        <v>152</v>
      </c>
      <c r="J20" s="21" t="s">
        <v>157</v>
      </c>
      <c r="K20" s="21" t="s">
        <v>95</v>
      </c>
      <c r="L20" s="21" t="s">
        <v>96</v>
      </c>
      <c r="M20" s="21" t="s">
        <v>158</v>
      </c>
      <c r="N20" s="21" t="s">
        <v>97</v>
      </c>
      <c r="O20" s="21" t="s">
        <v>159</v>
      </c>
      <c r="P20" s="14" t="s">
        <v>142</v>
      </c>
      <c r="Q20" s="14" t="s">
        <v>57</v>
      </c>
      <c r="R20" s="21" t="s">
        <v>143</v>
      </c>
      <c r="S20" s="21" t="s">
        <v>145</v>
      </c>
      <c r="T20" s="21" t="s">
        <v>144</v>
      </c>
      <c r="V20" s="4">
        <v>20000</v>
      </c>
      <c r="W20" s="77">
        <f t="shared" si="1"/>
        <v>-3.2355613159995321E-2</v>
      </c>
    </row>
    <row r="21" spans="1:23" x14ac:dyDescent="0.2">
      <c r="A21" s="106" t="s">
        <v>164</v>
      </c>
      <c r="B21" s="118" t="str">
        <f t="shared" ref="B21:B29" si="2">IF(G21=INT(G21),"I","II")</f>
        <v>II</v>
      </c>
      <c r="C21" s="106">
        <v>32028.863000000001</v>
      </c>
      <c r="D21" s="106" t="s">
        <v>435</v>
      </c>
      <c r="E21" s="3">
        <f t="shared" ref="E21:E52" si="3">(C21-C$7)/C$8</f>
        <v>-61832.384089982275</v>
      </c>
      <c r="F21" s="4">
        <f t="shared" ref="F21:F52" si="4">ROUND(2*E21,0)/2</f>
        <v>-61832.5</v>
      </c>
      <c r="G21" s="3">
        <f t="shared" ref="G21:G52" si="5">C21-(C$7+F21*C$8)</f>
        <v>3.3687099999951897E-2</v>
      </c>
      <c r="H21" s="4"/>
      <c r="I21" s="4"/>
      <c r="J21" s="4"/>
      <c r="K21" s="4"/>
      <c r="L21" s="4"/>
      <c r="M21" s="4"/>
      <c r="N21" s="4">
        <f t="shared" ref="N21:N29" si="6">G21</f>
        <v>3.3687099999951897E-2</v>
      </c>
      <c r="O21" s="4">
        <f t="shared" ref="O21:O29" ca="1" si="7">C$11+C$12*F21</f>
        <v>5.9919539757731274E-2</v>
      </c>
      <c r="P21" s="4">
        <f t="shared" ref="P21:P52" si="8">G$2+G$3*F21+G$4*F21^2+G$5*SIN(RADIANS(G$6*F21+G$7))</f>
        <v>3.9989659779121722E-2</v>
      </c>
      <c r="Q21" s="16">
        <f t="shared" ref="Q21:Q52" si="9">C21-15018.5</f>
        <v>17010.363000000001</v>
      </c>
      <c r="R21" s="4">
        <f t="shared" ref="R21:R52" si="10">+(P21-G21)^2</f>
        <v>3.9722259770009197E-5</v>
      </c>
      <c r="S21" s="4"/>
      <c r="V21" s="3">
        <v>25000</v>
      </c>
      <c r="W21" s="77">
        <f t="shared" si="1"/>
        <v>-3.868975392483643E-2</v>
      </c>
    </row>
    <row r="22" spans="1:23" x14ac:dyDescent="0.2">
      <c r="A22" s="106" t="s">
        <v>164</v>
      </c>
      <c r="B22" s="102" t="str">
        <f t="shared" si="2"/>
        <v>II</v>
      </c>
      <c r="C22" s="101">
        <v>32350.897000000001</v>
      </c>
      <c r="D22" s="101" t="s">
        <v>435</v>
      </c>
      <c r="E22" s="3">
        <f t="shared" si="3"/>
        <v>-60724.334817412077</v>
      </c>
      <c r="F22" s="4">
        <f t="shared" si="4"/>
        <v>-60724.5</v>
      </c>
      <c r="G22" s="3">
        <f t="shared" si="5"/>
        <v>4.8007259996666107E-2</v>
      </c>
      <c r="I22" s="4"/>
      <c r="L22" s="4"/>
      <c r="M22" s="4"/>
      <c r="N22" s="4">
        <f t="shared" si="6"/>
        <v>4.8007259996666107E-2</v>
      </c>
      <c r="O22" s="4">
        <f t="shared" ca="1" si="7"/>
        <v>5.8732394907155414E-2</v>
      </c>
      <c r="P22" s="4">
        <f t="shared" si="8"/>
        <v>3.4624601036124317E-2</v>
      </c>
      <c r="Q22" s="16">
        <f t="shared" si="9"/>
        <v>17332.397000000001</v>
      </c>
      <c r="R22" s="4">
        <f t="shared" si="10"/>
        <v>1.7909556085416947E-4</v>
      </c>
      <c r="V22" s="4">
        <v>30000</v>
      </c>
      <c r="W22" s="77">
        <f t="shared" si="1"/>
        <v>-4.1616123641302072E-2</v>
      </c>
    </row>
    <row r="23" spans="1:23" x14ac:dyDescent="0.2">
      <c r="A23" s="106" t="s">
        <v>164</v>
      </c>
      <c r="B23" s="102" t="str">
        <f t="shared" si="2"/>
        <v>II</v>
      </c>
      <c r="C23" s="101">
        <v>32708.948</v>
      </c>
      <c r="D23" s="101" t="s">
        <v>435</v>
      </c>
      <c r="E23" s="3">
        <f t="shared" si="3"/>
        <v>-59492.358845641917</v>
      </c>
      <c r="F23" s="4">
        <f t="shared" si="4"/>
        <v>-59492.5</v>
      </c>
      <c r="G23" s="3">
        <f t="shared" si="5"/>
        <v>4.1023899997526314E-2</v>
      </c>
      <c r="I23" s="4"/>
      <c r="L23" s="4"/>
      <c r="M23" s="4"/>
      <c r="N23" s="4">
        <f t="shared" si="6"/>
        <v>4.1023899997526314E-2</v>
      </c>
      <c r="O23" s="4">
        <f t="shared" ca="1" si="7"/>
        <v>5.7412392690630643E-2</v>
      </c>
      <c r="P23" s="4">
        <f t="shared" si="8"/>
        <v>2.8928839794740608E-2</v>
      </c>
      <c r="Q23" s="16">
        <f t="shared" si="9"/>
        <v>17690.448</v>
      </c>
      <c r="R23" s="4">
        <f t="shared" si="10"/>
        <v>1.4629048130901062E-4</v>
      </c>
    </row>
    <row r="24" spans="1:23" x14ac:dyDescent="0.2">
      <c r="A24" s="106" t="s">
        <v>164</v>
      </c>
      <c r="B24" s="102" t="str">
        <f t="shared" si="2"/>
        <v>II</v>
      </c>
      <c r="C24" s="101">
        <v>32820.832999999999</v>
      </c>
      <c r="D24" s="101" t="s">
        <v>435</v>
      </c>
      <c r="E24" s="3">
        <f t="shared" si="3"/>
        <v>-59107.386784115763</v>
      </c>
      <c r="F24" s="4">
        <f t="shared" si="4"/>
        <v>-59107.5</v>
      </c>
      <c r="G24" s="3">
        <f t="shared" si="5"/>
        <v>3.2904099993174896E-2</v>
      </c>
      <c r="I24" s="4"/>
      <c r="L24" s="4"/>
      <c r="M24" s="4"/>
      <c r="N24" s="4">
        <f t="shared" si="6"/>
        <v>3.2904099993174896E-2</v>
      </c>
      <c r="O24" s="4">
        <f t="shared" ca="1" si="7"/>
        <v>5.6999891997966651E-2</v>
      </c>
      <c r="P24" s="4">
        <f t="shared" si="8"/>
        <v>2.7209179350982996E-2</v>
      </c>
      <c r="Q24" s="16">
        <f t="shared" si="9"/>
        <v>17802.332999999999</v>
      </c>
      <c r="R24" s="4">
        <f t="shared" si="10"/>
        <v>3.2432121120863397E-5</v>
      </c>
    </row>
    <row r="25" spans="1:23" x14ac:dyDescent="0.2">
      <c r="A25" s="106" t="s">
        <v>164</v>
      </c>
      <c r="B25" s="102" t="str">
        <f t="shared" si="2"/>
        <v>II</v>
      </c>
      <c r="C25" s="101">
        <v>33002.750999999997</v>
      </c>
      <c r="D25" s="101" t="s">
        <v>435</v>
      </c>
      <c r="E25" s="3">
        <f t="shared" si="3"/>
        <v>-58481.446331966537</v>
      </c>
      <c r="F25" s="4">
        <f t="shared" si="4"/>
        <v>-58481.5</v>
      </c>
      <c r="G25" s="3">
        <f t="shared" si="5"/>
        <v>1.5597619996697176E-2</v>
      </c>
      <c r="I25" s="4"/>
      <c r="L25" s="4"/>
      <c r="M25" s="4"/>
      <c r="N25" s="4">
        <f t="shared" si="6"/>
        <v>1.5597619996697176E-2</v>
      </c>
      <c r="O25" s="4">
        <f t="shared" ca="1" si="7"/>
        <v>5.6329176585998703E-2</v>
      </c>
      <c r="P25" s="4">
        <f t="shared" si="8"/>
        <v>2.4475879880882928E-2</v>
      </c>
      <c r="Q25" s="16">
        <f t="shared" si="9"/>
        <v>17984.250999999997</v>
      </c>
      <c r="R25" s="4">
        <f t="shared" si="10"/>
        <v>7.8823498571142E-5</v>
      </c>
    </row>
    <row r="26" spans="1:23" x14ac:dyDescent="0.2">
      <c r="A26" s="106" t="s">
        <v>164</v>
      </c>
      <c r="B26" s="102" t="str">
        <f t="shared" si="2"/>
        <v>II</v>
      </c>
      <c r="C26" s="101">
        <v>33229.572</v>
      </c>
      <c r="D26" s="101" t="s">
        <v>435</v>
      </c>
      <c r="E26" s="3">
        <f t="shared" si="3"/>
        <v>-57701.004378465826</v>
      </c>
      <c r="F26" s="4">
        <f t="shared" si="4"/>
        <v>-57701</v>
      </c>
      <c r="G26" s="3">
        <f t="shared" si="5"/>
        <v>-1.2725200067507103E-3</v>
      </c>
      <c r="I26" s="4"/>
      <c r="L26" s="4"/>
      <c r="M26" s="4"/>
      <c r="N26" s="4">
        <f t="shared" si="6"/>
        <v>-1.2725200067507103E-3</v>
      </c>
      <c r="O26" s="4">
        <f t="shared" ca="1" si="7"/>
        <v>5.5492925181779881E-2</v>
      </c>
      <c r="P26" s="4">
        <f t="shared" si="8"/>
        <v>2.1178944771553847E-2</v>
      </c>
      <c r="Q26" s="16">
        <f t="shared" si="9"/>
        <v>18211.072</v>
      </c>
      <c r="R26" s="4">
        <f t="shared" si="10"/>
        <v>5.0406827069145014E-4</v>
      </c>
    </row>
    <row r="27" spans="1:23" x14ac:dyDescent="0.2">
      <c r="A27" s="106" t="s">
        <v>164</v>
      </c>
      <c r="B27" s="102" t="str">
        <f t="shared" si="2"/>
        <v>II</v>
      </c>
      <c r="C27" s="101">
        <v>33503.659</v>
      </c>
      <c r="D27" s="101" t="s">
        <v>435</v>
      </c>
      <c r="E27" s="3">
        <f t="shared" si="3"/>
        <v>-56757.930352210999</v>
      </c>
      <c r="F27" s="4">
        <f t="shared" si="4"/>
        <v>-56758</v>
      </c>
      <c r="G27" s="3">
        <f t="shared" si="5"/>
        <v>2.0241840000380762E-2</v>
      </c>
      <c r="I27" s="4"/>
      <c r="L27" s="4"/>
      <c r="M27" s="4"/>
      <c r="N27" s="4">
        <f t="shared" si="6"/>
        <v>2.0241840000380762E-2</v>
      </c>
      <c r="O27" s="4">
        <f t="shared" ca="1" si="7"/>
        <v>5.4482566342345738E-2</v>
      </c>
      <c r="P27" s="4">
        <f t="shared" si="8"/>
        <v>1.7363402820173575E-2</v>
      </c>
      <c r="Q27" s="16">
        <f t="shared" si="9"/>
        <v>18485.159</v>
      </c>
      <c r="R27" s="4">
        <f t="shared" si="10"/>
        <v>8.2854006003991016E-6</v>
      </c>
    </row>
    <row r="28" spans="1:23" x14ac:dyDescent="0.2">
      <c r="A28" s="106" t="s">
        <v>179</v>
      </c>
      <c r="B28" s="102" t="str">
        <f t="shared" si="2"/>
        <v>II</v>
      </c>
      <c r="C28" s="101">
        <v>36819.425000000003</v>
      </c>
      <c r="D28" s="101" t="s">
        <v>435</v>
      </c>
      <c r="E28" s="3">
        <f t="shared" si="3"/>
        <v>-45349.097420554717</v>
      </c>
      <c r="F28" s="4">
        <f t="shared" si="4"/>
        <v>-45349</v>
      </c>
      <c r="G28" s="3">
        <f t="shared" si="5"/>
        <v>-2.8313479997450486E-2</v>
      </c>
      <c r="I28" s="4"/>
      <c r="L28" s="4"/>
      <c r="M28" s="4"/>
      <c r="N28" s="4">
        <f t="shared" si="6"/>
        <v>-2.8313479997450486E-2</v>
      </c>
      <c r="O28" s="4">
        <f t="shared" ca="1" si="7"/>
        <v>4.2258617244674321E-2</v>
      </c>
      <c r="P28" s="4">
        <f t="shared" si="8"/>
        <v>-1.3353192065602121E-2</v>
      </c>
      <c r="Q28" s="16">
        <f t="shared" si="9"/>
        <v>21800.925000000003</v>
      </c>
      <c r="R28" s="4">
        <f t="shared" si="10"/>
        <v>2.2381021500380782E-4</v>
      </c>
    </row>
    <row r="29" spans="1:23" x14ac:dyDescent="0.2">
      <c r="A29" s="106" t="s">
        <v>179</v>
      </c>
      <c r="B29" s="102" t="str">
        <f t="shared" si="2"/>
        <v>II</v>
      </c>
      <c r="C29" s="101">
        <v>37146.546999999999</v>
      </c>
      <c r="D29" s="101" t="s">
        <v>435</v>
      </c>
      <c r="E29" s="3">
        <f t="shared" si="3"/>
        <v>-44223.541441553418</v>
      </c>
      <c r="F29" s="4">
        <f t="shared" si="4"/>
        <v>-44223.5</v>
      </c>
      <c r="G29" s="3">
        <f t="shared" si="5"/>
        <v>-1.204422000591876E-2</v>
      </c>
      <c r="I29" s="4"/>
      <c r="L29" s="4"/>
      <c r="M29" s="4"/>
      <c r="N29" s="4">
        <f t="shared" si="6"/>
        <v>-1.204422000591876E-2</v>
      </c>
      <c r="O29" s="4">
        <f t="shared" ca="1" si="7"/>
        <v>4.1052722362613744E-2</v>
      </c>
      <c r="P29" s="4">
        <f t="shared" si="8"/>
        <v>-1.4836013917057189E-2</v>
      </c>
      <c r="Q29" s="16">
        <f t="shared" si="9"/>
        <v>22128.046999999999</v>
      </c>
      <c r="R29" s="4">
        <f t="shared" si="10"/>
        <v>7.7941132422696081E-6</v>
      </c>
    </row>
    <row r="30" spans="1:23" x14ac:dyDescent="0.2">
      <c r="A30" s="25" t="s">
        <v>104</v>
      </c>
      <c r="B30" s="29"/>
      <c r="C30" s="42">
        <v>37192.46</v>
      </c>
      <c r="D30" s="49"/>
      <c r="E30" s="3">
        <f t="shared" si="3"/>
        <v>-44065.564748870303</v>
      </c>
      <c r="F30" s="4">
        <f t="shared" si="4"/>
        <v>-44065.5</v>
      </c>
      <c r="G30" s="3">
        <f t="shared" si="5"/>
        <v>-1.8818060001649428E-2</v>
      </c>
      <c r="I30" s="4">
        <f>G30</f>
        <v>-1.8818060001649428E-2</v>
      </c>
      <c r="L30" s="4"/>
      <c r="M30" s="4"/>
      <c r="N30" s="4"/>
      <c r="O30" s="4"/>
      <c r="P30" s="77">
        <f t="shared" si="8"/>
        <v>-1.5023096304458472E-2</v>
      </c>
      <c r="Q30" s="16">
        <f t="shared" si="9"/>
        <v>22173.96</v>
      </c>
      <c r="R30" s="4">
        <f t="shared" si="10"/>
        <v>1.4401749462997251E-5</v>
      </c>
    </row>
    <row r="31" spans="1:23" x14ac:dyDescent="0.2">
      <c r="A31" s="106" t="s">
        <v>187</v>
      </c>
      <c r="B31" s="102" t="str">
        <f>IF(G31=INT(G31),"I","II")</f>
        <v>II</v>
      </c>
      <c r="C31" s="101">
        <v>37280.207999999999</v>
      </c>
      <c r="D31" s="101" t="s">
        <v>431</v>
      </c>
      <c r="E31" s="3">
        <f t="shared" si="3"/>
        <v>-43763.642878603532</v>
      </c>
      <c r="F31" s="4">
        <f t="shared" si="4"/>
        <v>-43763.5</v>
      </c>
      <c r="G31" s="3">
        <f t="shared" si="5"/>
        <v>-4.1525020002154633E-2</v>
      </c>
      <c r="I31" s="4"/>
      <c r="L31" s="4"/>
      <c r="M31" s="4"/>
      <c r="N31" s="4">
        <f>G31</f>
        <v>-4.1525020002154633E-2</v>
      </c>
      <c r="O31" s="4">
        <f ca="1">C$11+C$12*F31</f>
        <v>4.0559864392158064E-2</v>
      </c>
      <c r="P31" s="4">
        <f t="shared" si="8"/>
        <v>-1.5366436972837801E-2</v>
      </c>
      <c r="Q31" s="16">
        <f t="shared" si="9"/>
        <v>22261.707999999999</v>
      </c>
      <c r="R31" s="4">
        <f t="shared" si="10"/>
        <v>6.8427146610166266E-4</v>
      </c>
    </row>
    <row r="32" spans="1:23" x14ac:dyDescent="0.2">
      <c r="A32" s="25" t="s">
        <v>104</v>
      </c>
      <c r="B32" s="29"/>
      <c r="C32" s="42">
        <v>37530.480000000003</v>
      </c>
      <c r="D32" s="49"/>
      <c r="E32" s="3">
        <f t="shared" si="3"/>
        <v>-42902.511111322143</v>
      </c>
      <c r="F32" s="4">
        <f t="shared" si="4"/>
        <v>-42902.5</v>
      </c>
      <c r="G32" s="3">
        <f t="shared" si="5"/>
        <v>-3.2293000040226616E-3</v>
      </c>
      <c r="I32" s="4">
        <f>G32</f>
        <v>-3.2293000040226616E-3</v>
      </c>
      <c r="L32" s="4"/>
      <c r="M32" s="4"/>
      <c r="N32" s="4"/>
      <c r="O32" s="4"/>
      <c r="P32" s="77">
        <f t="shared" si="8"/>
        <v>-1.6243860633750388E-2</v>
      </c>
      <c r="Q32" s="16">
        <f t="shared" si="9"/>
        <v>22511.980000000003</v>
      </c>
      <c r="R32" s="4">
        <f t="shared" si="10"/>
        <v>1.6937878838485895E-4</v>
      </c>
    </row>
    <row r="33" spans="1:36" x14ac:dyDescent="0.2">
      <c r="A33" s="106" t="s">
        <v>187</v>
      </c>
      <c r="B33" s="102" t="str">
        <f t="shared" ref="B33:B41" si="11">IF(G33=INT(G33),"I","II")</f>
        <v>II</v>
      </c>
      <c r="C33" s="101">
        <v>37542.398999999998</v>
      </c>
      <c r="D33" s="101" t="s">
        <v>431</v>
      </c>
      <c r="E33" s="3">
        <f t="shared" si="3"/>
        <v>-42861.500412825219</v>
      </c>
      <c r="F33" s="4">
        <f t="shared" si="4"/>
        <v>-42861.5</v>
      </c>
      <c r="G33" s="3">
        <f t="shared" si="5"/>
        <v>-1.1998000263702124E-4</v>
      </c>
      <c r="I33" s="4"/>
      <c r="L33" s="4"/>
      <c r="M33" s="4"/>
      <c r="N33" s="4">
        <f t="shared" ref="N33:N41" si="12">G33</f>
        <v>-1.1998000263702124E-4</v>
      </c>
      <c r="O33" s="4">
        <f t="shared" ref="O33:O41" ca="1" si="13">C$11+C$12*F33</f>
        <v>3.9593434197916708E-2</v>
      </c>
      <c r="P33" s="4">
        <f t="shared" si="8"/>
        <v>-1.6281940450629018E-2</v>
      </c>
      <c r="Q33" s="16">
        <f t="shared" si="9"/>
        <v>22523.898999999998</v>
      </c>
      <c r="R33" s="4">
        <f t="shared" si="10"/>
        <v>2.6120896552245769E-4</v>
      </c>
    </row>
    <row r="34" spans="1:36" x14ac:dyDescent="0.2">
      <c r="A34" s="106" t="s">
        <v>179</v>
      </c>
      <c r="B34" s="102" t="str">
        <f t="shared" si="11"/>
        <v>II</v>
      </c>
      <c r="C34" s="101">
        <v>37544.42</v>
      </c>
      <c r="D34" s="101" t="s">
        <v>431</v>
      </c>
      <c r="E34" s="3">
        <f t="shared" si="3"/>
        <v>-42854.546589378428</v>
      </c>
      <c r="F34" s="4">
        <f t="shared" si="4"/>
        <v>-42854.5</v>
      </c>
      <c r="G34" s="3">
        <f t="shared" si="5"/>
        <v>-1.3540340005420148E-2</v>
      </c>
      <c r="I34" s="4"/>
      <c r="L34" s="4"/>
      <c r="M34" s="4"/>
      <c r="N34" s="4">
        <f t="shared" si="12"/>
        <v>-1.3540340005420148E-2</v>
      </c>
      <c r="O34" s="4">
        <f t="shared" ca="1" si="13"/>
        <v>3.9585934185322816E-2</v>
      </c>
      <c r="P34" s="4">
        <f t="shared" si="8"/>
        <v>-1.6288408559297318E-2</v>
      </c>
      <c r="Q34" s="16">
        <f t="shared" si="9"/>
        <v>22525.919999999998</v>
      </c>
      <c r="R34" s="4">
        <f t="shared" si="10"/>
        <v>7.5518807768085558E-6</v>
      </c>
    </row>
    <row r="35" spans="1:36" x14ac:dyDescent="0.2">
      <c r="A35" s="106" t="s">
        <v>187</v>
      </c>
      <c r="B35" s="102" t="str">
        <f t="shared" si="11"/>
        <v>II</v>
      </c>
      <c r="C35" s="101">
        <v>37559.387999999999</v>
      </c>
      <c r="D35" s="101" t="s">
        <v>431</v>
      </c>
      <c r="E35" s="3">
        <f t="shared" si="3"/>
        <v>-42803.044942000102</v>
      </c>
      <c r="F35" s="4">
        <f t="shared" si="4"/>
        <v>-42803</v>
      </c>
      <c r="G35" s="3">
        <f t="shared" si="5"/>
        <v>-1.3061559999187011E-2</v>
      </c>
      <c r="I35" s="4"/>
      <c r="L35" s="4"/>
      <c r="M35" s="4"/>
      <c r="N35" s="4">
        <f t="shared" si="12"/>
        <v>-1.3061559999187011E-2</v>
      </c>
      <c r="O35" s="4">
        <f t="shared" ca="1" si="13"/>
        <v>3.9530755521239191E-2</v>
      </c>
      <c r="P35" s="4">
        <f t="shared" si="8"/>
        <v>-1.6335696879242235E-2</v>
      </c>
      <c r="Q35" s="16">
        <f t="shared" si="9"/>
        <v>22540.887999999999</v>
      </c>
      <c r="R35" s="4">
        <f t="shared" si="10"/>
        <v>1.0719972309337753E-5</v>
      </c>
    </row>
    <row r="36" spans="1:36" x14ac:dyDescent="0.2">
      <c r="A36" s="106" t="s">
        <v>187</v>
      </c>
      <c r="B36" s="102" t="str">
        <f t="shared" si="11"/>
        <v>II</v>
      </c>
      <c r="C36" s="101">
        <v>37575.375999999997</v>
      </c>
      <c r="D36" s="101" t="s">
        <v>431</v>
      </c>
      <c r="E36" s="3">
        <f t="shared" si="3"/>
        <v>-42748.033695455175</v>
      </c>
      <c r="F36" s="4">
        <f t="shared" si="4"/>
        <v>-42748</v>
      </c>
      <c r="G36" s="3">
        <f t="shared" si="5"/>
        <v>-9.7929600087809376E-3</v>
      </c>
      <c r="I36" s="4"/>
      <c r="L36" s="4"/>
      <c r="M36" s="4"/>
      <c r="N36" s="4">
        <f t="shared" si="12"/>
        <v>-9.7929600087809376E-3</v>
      </c>
      <c r="O36" s="4">
        <f t="shared" ca="1" si="13"/>
        <v>3.9471826850858621E-2</v>
      </c>
      <c r="P36" s="4">
        <f t="shared" si="8"/>
        <v>-1.6385619357451454E-2</v>
      </c>
      <c r="Q36" s="16">
        <f t="shared" si="9"/>
        <v>22556.875999999997</v>
      </c>
      <c r="R36" s="4">
        <f t="shared" si="10"/>
        <v>4.3463157287612765E-5</v>
      </c>
    </row>
    <row r="37" spans="1:36" x14ac:dyDescent="0.2">
      <c r="A37" s="106" t="s">
        <v>179</v>
      </c>
      <c r="B37" s="102" t="str">
        <f t="shared" si="11"/>
        <v>II</v>
      </c>
      <c r="C37" s="101">
        <v>37576.383999999998</v>
      </c>
      <c r="D37" s="101" t="s">
        <v>431</v>
      </c>
      <c r="E37" s="3">
        <f t="shared" si="3"/>
        <v>-42744.565385690512</v>
      </c>
      <c r="F37" s="4">
        <f t="shared" si="4"/>
        <v>-42744.5</v>
      </c>
      <c r="G37" s="3">
        <f t="shared" si="5"/>
        <v>-1.900314000522485E-2</v>
      </c>
      <c r="I37" s="4"/>
      <c r="L37" s="4"/>
      <c r="M37" s="4"/>
      <c r="N37" s="4">
        <f t="shared" si="12"/>
        <v>-1.900314000522485E-2</v>
      </c>
      <c r="O37" s="4">
        <f t="shared" ca="1" si="13"/>
        <v>3.9468076844561675E-2</v>
      </c>
      <c r="P37" s="4">
        <f t="shared" si="8"/>
        <v>-1.6388776005939631E-2</v>
      </c>
      <c r="Q37" s="16">
        <f t="shared" si="9"/>
        <v>22557.883999999998</v>
      </c>
      <c r="R37" s="4">
        <f t="shared" si="10"/>
        <v>6.8348991207586025E-6</v>
      </c>
    </row>
    <row r="38" spans="1:36" x14ac:dyDescent="0.2">
      <c r="A38" s="106" t="s">
        <v>187</v>
      </c>
      <c r="B38" s="102" t="str">
        <f t="shared" si="11"/>
        <v>II</v>
      </c>
      <c r="C38" s="101">
        <v>37854.542000000001</v>
      </c>
      <c r="D38" s="101" t="s">
        <v>431</v>
      </c>
      <c r="E38" s="3">
        <f t="shared" si="3"/>
        <v>-41787.483929820686</v>
      </c>
      <c r="F38" s="4">
        <f t="shared" si="4"/>
        <v>-41787.5</v>
      </c>
      <c r="G38" s="3">
        <f t="shared" si="5"/>
        <v>4.6704999986104667E-3</v>
      </c>
      <c r="I38" s="4"/>
      <c r="L38" s="4"/>
      <c r="M38" s="4"/>
      <c r="N38" s="4">
        <f t="shared" si="12"/>
        <v>4.6704999986104667E-3</v>
      </c>
      <c r="O38" s="4">
        <f t="shared" ca="1" si="13"/>
        <v>3.8442717979939749E-2</v>
      </c>
      <c r="P38" s="4">
        <f t="shared" si="8"/>
        <v>-1.7162064897965287E-2</v>
      </c>
      <c r="Q38" s="16">
        <f t="shared" si="9"/>
        <v>22836.042000000001</v>
      </c>
      <c r="R38" s="4">
        <f t="shared" si="10"/>
        <v>4.7666088996319185E-4</v>
      </c>
    </row>
    <row r="39" spans="1:36" x14ac:dyDescent="0.2">
      <c r="A39" s="106" t="s">
        <v>179</v>
      </c>
      <c r="B39" s="102" t="str">
        <f t="shared" si="11"/>
        <v>II</v>
      </c>
      <c r="C39" s="101">
        <v>37940.394</v>
      </c>
      <c r="D39" s="101" t="s">
        <v>431</v>
      </c>
      <c r="E39" s="3">
        <f t="shared" si="3"/>
        <v>-41492.085785063624</v>
      </c>
      <c r="F39" s="4">
        <f t="shared" si="4"/>
        <v>-41492</v>
      </c>
      <c r="G39" s="3">
        <f t="shared" si="5"/>
        <v>-2.4931840001954697E-2</v>
      </c>
      <c r="I39" s="4"/>
      <c r="L39" s="4"/>
      <c r="M39" s="4"/>
      <c r="N39" s="4">
        <f t="shared" si="12"/>
        <v>-2.4931840001954697E-2</v>
      </c>
      <c r="O39" s="4">
        <f t="shared" ca="1" si="13"/>
        <v>3.8126110305440504E-2</v>
      </c>
      <c r="P39" s="4">
        <f t="shared" si="8"/>
        <v>-1.7365194849168149E-2</v>
      </c>
      <c r="Q39" s="16">
        <f t="shared" si="9"/>
        <v>22921.894</v>
      </c>
      <c r="R39" s="4">
        <f t="shared" si="10"/>
        <v>5.7254118868188158E-5</v>
      </c>
    </row>
    <row r="40" spans="1:36" x14ac:dyDescent="0.2">
      <c r="A40" s="106" t="s">
        <v>187</v>
      </c>
      <c r="B40" s="102" t="str">
        <f t="shared" si="11"/>
        <v>II</v>
      </c>
      <c r="C40" s="101">
        <v>39773.419000000002</v>
      </c>
      <c r="D40" s="101" t="s">
        <v>431</v>
      </c>
      <c r="E40" s="3">
        <f t="shared" si="3"/>
        <v>-35185.043616059767</v>
      </c>
      <c r="F40" s="4">
        <f t="shared" si="4"/>
        <v>-35185</v>
      </c>
      <c r="G40" s="3">
        <f t="shared" si="5"/>
        <v>-1.2676199999987148E-2</v>
      </c>
      <c r="I40" s="4"/>
      <c r="L40" s="4"/>
      <c r="M40" s="4"/>
      <c r="N40" s="4">
        <f t="shared" si="12"/>
        <v>-1.2676199999987148E-2</v>
      </c>
      <c r="O40" s="4">
        <f t="shared" ca="1" si="13"/>
        <v>3.1368598958344908E-2</v>
      </c>
      <c r="P40" s="4">
        <f t="shared" si="8"/>
        <v>-1.8108181566999143E-2</v>
      </c>
      <c r="Q40" s="16">
        <f t="shared" si="9"/>
        <v>24754.919000000002</v>
      </c>
      <c r="R40" s="4">
        <f t="shared" si="10"/>
        <v>2.9506423744358092E-5</v>
      </c>
    </row>
    <row r="41" spans="1:36" x14ac:dyDescent="0.2">
      <c r="A41" s="106" t="s">
        <v>187</v>
      </c>
      <c r="B41" s="102" t="str">
        <f t="shared" si="11"/>
        <v>II</v>
      </c>
      <c r="C41" s="101">
        <v>40125.366000000002</v>
      </c>
      <c r="D41" s="101" t="s">
        <v>431</v>
      </c>
      <c r="E41" s="3">
        <f t="shared" si="3"/>
        <v>-33974.070186753343</v>
      </c>
      <c r="F41" s="4">
        <f t="shared" si="4"/>
        <v>-33974</v>
      </c>
      <c r="G41" s="3">
        <f t="shared" si="5"/>
        <v>-2.0398480002768338E-2</v>
      </c>
      <c r="I41" s="4"/>
      <c r="L41" s="4"/>
      <c r="M41" s="4"/>
      <c r="N41" s="4">
        <f t="shared" si="12"/>
        <v>-2.0398480002768338E-2</v>
      </c>
      <c r="O41" s="4">
        <f t="shared" ca="1" si="13"/>
        <v>3.0071096779601805E-2</v>
      </c>
      <c r="P41" s="4">
        <f t="shared" si="8"/>
        <v>-1.7574308444839391E-2</v>
      </c>
      <c r="Q41" s="16">
        <f t="shared" si="9"/>
        <v>25106.866000000002</v>
      </c>
      <c r="R41" s="4">
        <f t="shared" si="10"/>
        <v>7.9759449886148124E-6</v>
      </c>
    </row>
    <row r="42" spans="1:36" x14ac:dyDescent="0.2">
      <c r="A42" s="3" t="s">
        <v>86</v>
      </c>
      <c r="B42" s="29" t="s">
        <v>115</v>
      </c>
      <c r="C42" s="49">
        <v>42633.375</v>
      </c>
      <c r="D42" s="49"/>
      <c r="E42" s="3">
        <f t="shared" si="3"/>
        <v>-25344.554210025708</v>
      </c>
      <c r="F42" s="4">
        <f t="shared" si="4"/>
        <v>-25344.5</v>
      </c>
      <c r="G42" s="3">
        <f t="shared" si="5"/>
        <v>-1.5755140004330315E-2</v>
      </c>
      <c r="K42" s="3">
        <f t="shared" ref="K42:K48" si="14">G42</f>
        <v>-1.5755140004330315E-2</v>
      </c>
      <c r="L42" s="4"/>
      <c r="M42" s="4"/>
      <c r="N42" s="4"/>
      <c r="O42" s="4"/>
      <c r="P42" s="77">
        <f t="shared" si="8"/>
        <v>-9.9307587537569054E-3</v>
      </c>
      <c r="Q42" s="16">
        <f t="shared" si="9"/>
        <v>27614.875</v>
      </c>
      <c r="R42" s="4">
        <f t="shared" si="10"/>
        <v>3.3923416952031068E-5</v>
      </c>
      <c r="AE42" s="3">
        <v>6</v>
      </c>
      <c r="AG42" s="3" t="s">
        <v>85</v>
      </c>
      <c r="AJ42" s="3" t="s">
        <v>87</v>
      </c>
    </row>
    <row r="43" spans="1:36" x14ac:dyDescent="0.2">
      <c r="A43" s="3" t="s">
        <v>88</v>
      </c>
      <c r="B43" s="29" t="s">
        <v>115</v>
      </c>
      <c r="C43" s="49">
        <v>42748.313999999998</v>
      </c>
      <c r="D43" s="49"/>
      <c r="E43" s="3">
        <f t="shared" si="3"/>
        <v>-24949.073995700688</v>
      </c>
      <c r="F43" s="4">
        <f t="shared" si="4"/>
        <v>-24949</v>
      </c>
      <c r="G43" s="3">
        <f t="shared" si="5"/>
        <v>-2.1505480006453581E-2</v>
      </c>
      <c r="K43" s="3">
        <f t="shared" si="14"/>
        <v>-2.1505480006453581E-2</v>
      </c>
      <c r="O43" s="4"/>
      <c r="P43" s="77">
        <f t="shared" si="8"/>
        <v>-9.4905017818722962E-3</v>
      </c>
      <c r="Q43" s="16">
        <f t="shared" si="9"/>
        <v>27729.813999999998</v>
      </c>
      <c r="R43" s="4">
        <f t="shared" si="10"/>
        <v>1.4435970173716246E-4</v>
      </c>
      <c r="AE43" s="3">
        <v>9</v>
      </c>
      <c r="AG43" s="3" t="s">
        <v>85</v>
      </c>
      <c r="AJ43" s="3" t="s">
        <v>87</v>
      </c>
    </row>
    <row r="44" spans="1:36" x14ac:dyDescent="0.2">
      <c r="A44" s="3" t="s">
        <v>89</v>
      </c>
      <c r="B44" s="29"/>
      <c r="C44" s="49">
        <v>43791.413</v>
      </c>
      <c r="D44" s="49"/>
      <c r="E44" s="3">
        <f t="shared" si="3"/>
        <v>-21359.996171096132</v>
      </c>
      <c r="F44" s="4">
        <f t="shared" si="4"/>
        <v>-21360</v>
      </c>
      <c r="G44" s="3">
        <f t="shared" si="5"/>
        <v>1.1127999969176017E-3</v>
      </c>
      <c r="K44" s="3">
        <f t="shared" si="14"/>
        <v>1.1127999969176017E-3</v>
      </c>
      <c r="O44" s="4"/>
      <c r="P44" s="77">
        <f t="shared" si="8"/>
        <v>-5.4876970094914455E-3</v>
      </c>
      <c r="Q44" s="16">
        <f t="shared" si="9"/>
        <v>28772.913</v>
      </c>
      <c r="R44" s="4">
        <f t="shared" si="10"/>
        <v>4.3566560731614796E-5</v>
      </c>
    </row>
    <row r="45" spans="1:36" x14ac:dyDescent="0.2">
      <c r="A45" s="3" t="s">
        <v>90</v>
      </c>
      <c r="B45" s="29"/>
      <c r="C45" s="50">
        <v>44448.381000000001</v>
      </c>
      <c r="D45" s="49"/>
      <c r="E45" s="3">
        <f t="shared" si="3"/>
        <v>-19099.511518848547</v>
      </c>
      <c r="F45" s="3">
        <f t="shared" si="4"/>
        <v>-19099.5</v>
      </c>
      <c r="G45" s="3">
        <f t="shared" si="5"/>
        <v>-3.3477399992989376E-3</v>
      </c>
      <c r="K45" s="3">
        <f t="shared" si="14"/>
        <v>-3.3477399992989376E-3</v>
      </c>
      <c r="O45" s="4"/>
      <c r="P45" s="77">
        <f t="shared" si="8"/>
        <v>-3.1118084159262351E-3</v>
      </c>
      <c r="Q45" s="16">
        <f t="shared" si="9"/>
        <v>29429.881000000001</v>
      </c>
      <c r="R45" s="4">
        <f t="shared" si="10"/>
        <v>5.5663712032750498E-8</v>
      </c>
    </row>
    <row r="46" spans="1:36" x14ac:dyDescent="0.2">
      <c r="A46" s="3" t="s">
        <v>90</v>
      </c>
      <c r="B46" s="29" t="s">
        <v>115</v>
      </c>
      <c r="C46" s="50">
        <v>44458.421000000002</v>
      </c>
      <c r="D46" s="49"/>
      <c r="E46" s="3">
        <f t="shared" si="3"/>
        <v>-19064.966052541866</v>
      </c>
      <c r="F46" s="3">
        <f t="shared" si="4"/>
        <v>-19065</v>
      </c>
      <c r="G46" s="3">
        <f t="shared" si="5"/>
        <v>9.8662000018521212E-3</v>
      </c>
      <c r="K46" s="3">
        <f t="shared" si="14"/>
        <v>9.8662000018521212E-3</v>
      </c>
      <c r="O46" s="4"/>
      <c r="P46" s="77">
        <f t="shared" si="8"/>
        <v>-3.0772350929747262E-3</v>
      </c>
      <c r="Q46" s="16">
        <f t="shared" si="9"/>
        <v>29439.921000000002</v>
      </c>
      <c r="R46" s="4">
        <f t="shared" si="10"/>
        <v>1.6753251205399528E-4</v>
      </c>
      <c r="AE46" s="3">
        <v>6</v>
      </c>
      <c r="AG46" s="3" t="s">
        <v>85</v>
      </c>
      <c r="AJ46" s="3" t="s">
        <v>87</v>
      </c>
    </row>
    <row r="47" spans="1:36" x14ac:dyDescent="0.2">
      <c r="A47" s="3" t="s">
        <v>91</v>
      </c>
      <c r="B47" s="29" t="s">
        <v>115</v>
      </c>
      <c r="C47" s="50">
        <v>44490.372000000003</v>
      </c>
      <c r="D47" s="49"/>
      <c r="E47" s="3">
        <f t="shared" si="3"/>
        <v>-18955.029579039405</v>
      </c>
      <c r="F47" s="3">
        <f t="shared" si="4"/>
        <v>-18955</v>
      </c>
      <c r="G47" s="3">
        <f t="shared" si="5"/>
        <v>-8.5965999969630502E-3</v>
      </c>
      <c r="K47" s="3">
        <f t="shared" si="14"/>
        <v>-8.5965999969630502E-3</v>
      </c>
      <c r="O47" s="4"/>
      <c r="P47" s="77">
        <f t="shared" si="8"/>
        <v>-2.9674033990203311E-3</v>
      </c>
      <c r="Q47" s="16">
        <f t="shared" si="9"/>
        <v>29471.872000000003</v>
      </c>
      <c r="R47" s="4">
        <f t="shared" si="10"/>
        <v>3.1687854338289881E-5</v>
      </c>
    </row>
    <row r="48" spans="1:36" x14ac:dyDescent="0.2">
      <c r="A48" s="3" t="s">
        <v>91</v>
      </c>
      <c r="B48" s="29"/>
      <c r="C48" s="50">
        <v>44498.366000000002</v>
      </c>
      <c r="D48" s="49"/>
      <c r="E48" s="3">
        <f t="shared" si="3"/>
        <v>-18927.523955766941</v>
      </c>
      <c r="F48" s="3">
        <f t="shared" si="4"/>
        <v>-18927.5</v>
      </c>
      <c r="G48" s="3">
        <f t="shared" si="5"/>
        <v>-6.9623000017600134E-3</v>
      </c>
      <c r="K48" s="3">
        <f t="shared" si="14"/>
        <v>-6.9623000017600134E-3</v>
      </c>
      <c r="O48" s="4"/>
      <c r="P48" s="77">
        <f t="shared" si="8"/>
        <v>-2.9400421742633229E-3</v>
      </c>
      <c r="Q48" s="16">
        <f t="shared" si="9"/>
        <v>29479.866000000002</v>
      </c>
      <c r="R48" s="4">
        <f t="shared" si="10"/>
        <v>1.6178558030858396E-5</v>
      </c>
      <c r="AE48" s="3">
        <v>8</v>
      </c>
      <c r="AG48" s="3" t="s">
        <v>85</v>
      </c>
      <c r="AJ48" s="3" t="s">
        <v>87</v>
      </c>
    </row>
    <row r="49" spans="1:36" x14ac:dyDescent="0.2">
      <c r="A49" s="9" t="s">
        <v>60</v>
      </c>
      <c r="B49" s="43"/>
      <c r="C49" s="50">
        <v>44498.366000000002</v>
      </c>
      <c r="D49" s="51"/>
      <c r="E49" s="9">
        <f t="shared" si="3"/>
        <v>-18927.523955766941</v>
      </c>
      <c r="F49" s="9">
        <f t="shared" si="4"/>
        <v>-18927.5</v>
      </c>
      <c r="G49" s="3">
        <f t="shared" si="5"/>
        <v>-6.9623000017600134E-3</v>
      </c>
      <c r="H49" s="3">
        <f>G49</f>
        <v>-6.9623000017600134E-3</v>
      </c>
      <c r="O49" s="4"/>
      <c r="P49" s="77">
        <f t="shared" si="8"/>
        <v>-2.9400421742633229E-3</v>
      </c>
      <c r="Q49" s="16">
        <f t="shared" si="9"/>
        <v>29479.866000000002</v>
      </c>
      <c r="R49" s="4">
        <f t="shared" si="10"/>
        <v>1.6178558030858396E-5</v>
      </c>
    </row>
    <row r="50" spans="1:36" x14ac:dyDescent="0.2">
      <c r="A50" s="3" t="s">
        <v>92</v>
      </c>
      <c r="B50" s="29" t="s">
        <v>115</v>
      </c>
      <c r="C50" s="49">
        <v>44539.345999999998</v>
      </c>
      <c r="D50" s="49"/>
      <c r="E50" s="3">
        <f t="shared" si="3"/>
        <v>-18786.520648072965</v>
      </c>
      <c r="F50" s="3">
        <f t="shared" si="4"/>
        <v>-18786.5</v>
      </c>
      <c r="G50" s="3">
        <f t="shared" si="5"/>
        <v>-6.0009800072293729E-3</v>
      </c>
      <c r="K50" s="3">
        <f>G50</f>
        <v>-6.0009800072293729E-3</v>
      </c>
      <c r="O50" s="4"/>
      <c r="P50" s="77">
        <f t="shared" si="8"/>
        <v>-2.8003718937014525E-3</v>
      </c>
      <c r="Q50" s="16">
        <f t="shared" si="9"/>
        <v>29520.845999999998</v>
      </c>
      <c r="R50" s="4">
        <f t="shared" si="10"/>
        <v>1.0243892296380753E-5</v>
      </c>
    </row>
    <row r="51" spans="1:36" x14ac:dyDescent="0.2">
      <c r="A51" s="3" t="s">
        <v>93</v>
      </c>
      <c r="B51" s="29"/>
      <c r="C51" s="49">
        <v>44793.514000000003</v>
      </c>
      <c r="D51" s="49"/>
      <c r="E51" s="3">
        <f t="shared" si="3"/>
        <v>-17911.983588288509</v>
      </c>
      <c r="F51" s="3">
        <f t="shared" si="4"/>
        <v>-17912</v>
      </c>
      <c r="G51" s="3">
        <f t="shared" si="5"/>
        <v>4.7697600020910613E-3</v>
      </c>
      <c r="K51" s="3">
        <f>G51</f>
        <v>4.7697600020910613E-3</v>
      </c>
      <c r="O51" s="4"/>
      <c r="P51" s="77">
        <f t="shared" si="8"/>
        <v>-1.9586872705942525E-3</v>
      </c>
      <c r="Q51" s="16">
        <f t="shared" si="9"/>
        <v>29775.014000000003</v>
      </c>
      <c r="R51" s="4">
        <f t="shared" si="10"/>
        <v>4.527200270130644E-5</v>
      </c>
      <c r="AE51" s="3">
        <v>6</v>
      </c>
      <c r="AG51" s="3" t="s">
        <v>85</v>
      </c>
      <c r="AJ51" s="3" t="s">
        <v>87</v>
      </c>
    </row>
    <row r="52" spans="1:36" x14ac:dyDescent="0.2">
      <c r="A52" s="3" t="s">
        <v>61</v>
      </c>
      <c r="B52" s="28" t="s">
        <v>115</v>
      </c>
      <c r="C52" s="49">
        <v>45163.479299999999</v>
      </c>
      <c r="D52" s="49"/>
      <c r="E52" s="3">
        <f t="shared" si="3"/>
        <v>-16639.013089703854</v>
      </c>
      <c r="F52" s="3">
        <f t="shared" si="4"/>
        <v>-16639</v>
      </c>
      <c r="G52" s="3">
        <f t="shared" si="5"/>
        <v>-3.8042800006223843E-3</v>
      </c>
      <c r="J52" s="3">
        <f>G52</f>
        <v>-3.8042800006223843E-3</v>
      </c>
      <c r="O52" s="4"/>
      <c r="P52" s="77">
        <f t="shared" si="8"/>
        <v>-8.1864654784761029E-4</v>
      </c>
      <c r="Q52" s="16">
        <f t="shared" si="9"/>
        <v>30144.979299999999</v>
      </c>
      <c r="R52" s="4">
        <f t="shared" si="10"/>
        <v>8.9140071143278186E-6</v>
      </c>
    </row>
    <row r="53" spans="1:36" x14ac:dyDescent="0.2">
      <c r="A53" s="3" t="s">
        <v>61</v>
      </c>
      <c r="B53" s="28"/>
      <c r="C53" s="49">
        <v>45207.5095</v>
      </c>
      <c r="D53" s="49"/>
      <c r="E53" s="3">
        <f t="shared" ref="E53:E84" si="15">(C53-C$7)/C$8</f>
        <v>-16487.514704188281</v>
      </c>
      <c r="F53" s="3">
        <f t="shared" ref="F53:F84" si="16">ROUND(2*E53,0)/2</f>
        <v>-16487.5</v>
      </c>
      <c r="G53" s="3">
        <f t="shared" ref="G53:G84" si="17">C53-(C$7+F53*C$8)</f>
        <v>-4.2735000024549663E-3</v>
      </c>
      <c r="J53" s="3">
        <f>G53</f>
        <v>-4.2735000024549663E-3</v>
      </c>
      <c r="O53" s="4"/>
      <c r="P53" s="77">
        <f t="shared" ref="P53:P84" si="18">G$2+G$3*F53+G$4*F53^2+G$5*SIN(RADIANS(G$6*F53+G$7))</f>
        <v>-6.9042616026602013E-4</v>
      </c>
      <c r="Q53" s="16">
        <f t="shared" ref="Q53:Q84" si="19">C53-15018.5</f>
        <v>30189.0095</v>
      </c>
      <c r="R53" s="4">
        <f t="shared" ref="R53:R84" si="20">+(P53-G53)^2</f>
        <v>1.2838418158578657E-5</v>
      </c>
    </row>
    <row r="54" spans="1:36" x14ac:dyDescent="0.2">
      <c r="A54" s="3" t="s">
        <v>61</v>
      </c>
      <c r="B54" s="28"/>
      <c r="C54" s="49">
        <v>45209.5435</v>
      </c>
      <c r="D54" s="49"/>
      <c r="E54" s="3">
        <f t="shared" si="15"/>
        <v>-16480.516150556035</v>
      </c>
      <c r="F54" s="3">
        <f t="shared" si="16"/>
        <v>-16480.5</v>
      </c>
      <c r="G54" s="3">
        <f t="shared" si="17"/>
        <v>-4.6938599989516661E-3</v>
      </c>
      <c r="J54" s="3">
        <f>G54</f>
        <v>-4.6938599989516661E-3</v>
      </c>
      <c r="O54" s="4"/>
      <c r="P54" s="77">
        <f t="shared" si="18"/>
        <v>-6.8454237243988775E-4</v>
      </c>
      <c r="Q54" s="16">
        <f t="shared" si="19"/>
        <v>30191.0435</v>
      </c>
      <c r="R54" s="4">
        <f t="shared" si="20"/>
        <v>1.607462783025804E-5</v>
      </c>
    </row>
    <row r="55" spans="1:36" x14ac:dyDescent="0.2">
      <c r="A55" s="3" t="s">
        <v>62</v>
      </c>
      <c r="B55" s="28"/>
      <c r="C55" s="49">
        <v>49518.452899999997</v>
      </c>
      <c r="D55" s="49"/>
      <c r="E55" s="3">
        <f t="shared" si="15"/>
        <v>-1654.491798342031</v>
      </c>
      <c r="F55" s="3">
        <f t="shared" si="16"/>
        <v>-1654.5</v>
      </c>
      <c r="G55" s="3">
        <f t="shared" si="17"/>
        <v>2.383659993938636E-3</v>
      </c>
      <c r="J55" s="3">
        <f>G55</f>
        <v>2.383659993938636E-3</v>
      </c>
      <c r="O55" s="4"/>
      <c r="P55" s="77">
        <f t="shared" si="18"/>
        <v>5.6238459339880836E-4</v>
      </c>
      <c r="Q55" s="16">
        <f t="shared" si="19"/>
        <v>34499.952899999997</v>
      </c>
      <c r="R55" s="4">
        <f t="shared" si="20"/>
        <v>3.3170440846115095E-6</v>
      </c>
    </row>
    <row r="56" spans="1:36" x14ac:dyDescent="0.2">
      <c r="A56" s="3" t="s">
        <v>62</v>
      </c>
      <c r="B56" s="28" t="s">
        <v>115</v>
      </c>
      <c r="C56" s="49">
        <v>49527.465199999999</v>
      </c>
      <c r="D56" s="49"/>
      <c r="E56" s="3">
        <f t="shared" si="15"/>
        <v>-1623.4824252348847</v>
      </c>
      <c r="F56" s="3">
        <f t="shared" si="16"/>
        <v>-1623.5</v>
      </c>
      <c r="G56" s="3">
        <f t="shared" si="17"/>
        <v>5.1077799944323488E-3</v>
      </c>
      <c r="J56" s="3">
        <f>G56</f>
        <v>5.1077799944323488E-3</v>
      </c>
      <c r="O56" s="4"/>
      <c r="P56" s="77">
        <f t="shared" si="18"/>
        <v>5.3814379217780733E-4</v>
      </c>
      <c r="Q56" s="16">
        <f t="shared" si="19"/>
        <v>34508.965199999999</v>
      </c>
      <c r="R56" s="4">
        <f t="shared" si="20"/>
        <v>2.0881575020955309E-5</v>
      </c>
    </row>
    <row r="57" spans="1:36" x14ac:dyDescent="0.2">
      <c r="A57" s="103" t="s">
        <v>241</v>
      </c>
      <c r="B57" s="102" t="str">
        <f>IF(G57=INT(G57),"I","II")</f>
        <v>II</v>
      </c>
      <c r="C57" s="101">
        <v>49535.455800000003</v>
      </c>
      <c r="D57" s="101" t="s">
        <v>433</v>
      </c>
      <c r="E57" s="3">
        <f t="shared" si="15"/>
        <v>-1595.9885006262889</v>
      </c>
      <c r="F57" s="3">
        <f t="shared" si="16"/>
        <v>-1596</v>
      </c>
      <c r="G57" s="3">
        <f t="shared" si="17"/>
        <v>3.3420800027670339E-3</v>
      </c>
      <c r="N57" s="3">
        <f>G57</f>
        <v>3.3420800027670339E-3</v>
      </c>
      <c r="O57" s="4">
        <f ca="1">C$11+C$12*F57</f>
        <v>-4.6196757582547179E-3</v>
      </c>
      <c r="P57" s="4">
        <f t="shared" si="18"/>
        <v>5.1654614291116868E-4</v>
      </c>
      <c r="Q57" s="16">
        <f t="shared" si="19"/>
        <v>34516.955800000003</v>
      </c>
      <c r="R57" s="4">
        <f t="shared" si="20"/>
        <v>7.9836415931919839E-6</v>
      </c>
    </row>
    <row r="58" spans="1:36" x14ac:dyDescent="0.2">
      <c r="A58" s="103" t="s">
        <v>241</v>
      </c>
      <c r="B58" s="102" t="str">
        <f>IF(G58=INT(G58),"I","II")</f>
        <v>II</v>
      </c>
      <c r="C58" s="101">
        <v>49535.456299999998</v>
      </c>
      <c r="D58" s="101" t="s">
        <v>433</v>
      </c>
      <c r="E58" s="3">
        <f t="shared" si="15"/>
        <v>-1595.9867802345589</v>
      </c>
      <c r="F58" s="3">
        <f t="shared" si="16"/>
        <v>-1596</v>
      </c>
      <c r="G58" s="3">
        <f t="shared" si="17"/>
        <v>3.8420799974119291E-3</v>
      </c>
      <c r="N58" s="3">
        <f>G58</f>
        <v>3.8420799974119291E-3</v>
      </c>
      <c r="O58" s="4">
        <f ca="1">C$11+C$12*F58</f>
        <v>-4.6196757582547179E-3</v>
      </c>
      <c r="P58" s="4">
        <f t="shared" si="18"/>
        <v>5.1654614291116868E-4</v>
      </c>
      <c r="Q58" s="16">
        <f t="shared" si="19"/>
        <v>34516.956299999998</v>
      </c>
      <c r="R58" s="4">
        <f t="shared" si="20"/>
        <v>1.1059175417430685E-5</v>
      </c>
    </row>
    <row r="59" spans="1:36" x14ac:dyDescent="0.2">
      <c r="A59" s="34" t="s">
        <v>62</v>
      </c>
      <c r="B59" s="28" t="s">
        <v>115</v>
      </c>
      <c r="C59" s="52">
        <v>49639.356</v>
      </c>
      <c r="D59" s="53"/>
      <c r="E59" s="3">
        <f t="shared" si="15"/>
        <v>-1238.4904071644366</v>
      </c>
      <c r="F59" s="3">
        <f t="shared" si="16"/>
        <v>-1238.5</v>
      </c>
      <c r="G59" s="3">
        <f t="shared" si="17"/>
        <v>2.7879799963557161E-3</v>
      </c>
      <c r="J59" s="3">
        <f>G59</f>
        <v>2.7879799963557161E-3</v>
      </c>
      <c r="O59" s="4"/>
      <c r="P59" s="77">
        <f t="shared" si="18"/>
        <v>2.2778864605268317E-4</v>
      </c>
      <c r="Q59" s="16">
        <f t="shared" si="19"/>
        <v>34620.856</v>
      </c>
      <c r="R59" s="4">
        <f t="shared" si="20"/>
        <v>6.5545797501664669E-6</v>
      </c>
    </row>
    <row r="60" spans="1:36" x14ac:dyDescent="0.2">
      <c r="A60" s="35" t="s">
        <v>64</v>
      </c>
      <c r="B60" s="33"/>
      <c r="C60" s="53">
        <v>49999.3024</v>
      </c>
      <c r="D60" s="53">
        <v>2.9999999999999997E-4</v>
      </c>
      <c r="E60" s="3">
        <f t="shared" si="15"/>
        <v>7.2256453357400965E-3</v>
      </c>
      <c r="F60" s="3">
        <f t="shared" si="16"/>
        <v>0</v>
      </c>
      <c r="G60" s="3">
        <f t="shared" si="17"/>
        <v>2.0999999978812411E-3</v>
      </c>
      <c r="J60" s="3">
        <f>G60</f>
        <v>2.0999999978812411E-3</v>
      </c>
      <c r="O60" s="4">
        <f t="shared" ref="O60:O91" ca="1" si="21">C$11+C$12*F60</f>
        <v>-6.3296786296618158E-3</v>
      </c>
      <c r="P60" s="77">
        <f t="shared" si="18"/>
        <v>-8.8544993864241722E-4</v>
      </c>
      <c r="Q60" s="16">
        <f t="shared" si="19"/>
        <v>34980.8024</v>
      </c>
      <c r="R60" s="4">
        <f t="shared" si="20"/>
        <v>8.9129113234891153E-6</v>
      </c>
    </row>
    <row r="61" spans="1:36" x14ac:dyDescent="0.2">
      <c r="A61" s="35" t="s">
        <v>64</v>
      </c>
      <c r="B61" s="32" t="s">
        <v>115</v>
      </c>
      <c r="C61" s="53">
        <v>49999.447399999997</v>
      </c>
      <c r="D61" s="53">
        <v>2.0000000000000001E-4</v>
      </c>
      <c r="E61" s="3">
        <f t="shared" si="15"/>
        <v>0.50613925234348267</v>
      </c>
      <c r="F61" s="3">
        <f t="shared" si="16"/>
        <v>0.5</v>
      </c>
      <c r="G61" s="3">
        <f t="shared" si="17"/>
        <v>1.7842599918367341E-3</v>
      </c>
      <c r="J61" s="3">
        <f>G61</f>
        <v>1.7842599918367341E-3</v>
      </c>
      <c r="O61" s="4">
        <f t="shared" ca="1" si="21"/>
        <v>-6.3302143448470934E-3</v>
      </c>
      <c r="P61" s="77">
        <f t="shared" si="18"/>
        <v>-8.859341310106586E-4</v>
      </c>
      <c r="Q61" s="16">
        <f t="shared" si="19"/>
        <v>34980.947399999997</v>
      </c>
      <c r="R61" s="4">
        <f t="shared" si="20"/>
        <v>7.1299366536887572E-6</v>
      </c>
      <c r="AE61" s="3">
        <v>11</v>
      </c>
      <c r="AG61" s="3" t="s">
        <v>85</v>
      </c>
      <c r="AJ61" s="3" t="s">
        <v>87</v>
      </c>
    </row>
    <row r="62" spans="1:36" x14ac:dyDescent="0.2">
      <c r="A62" s="34" t="s">
        <v>63</v>
      </c>
      <c r="B62" s="33"/>
      <c r="C62" s="52">
        <v>50246.482499999998</v>
      </c>
      <c r="D62" s="52">
        <v>2.9999999999999997E-4</v>
      </c>
      <c r="E62" s="3">
        <f t="shared" si="15"/>
        <v>850.50043443330935</v>
      </c>
      <c r="F62" s="3">
        <f t="shared" si="16"/>
        <v>850.5</v>
      </c>
      <c r="G62" s="3">
        <f t="shared" si="17"/>
        <v>1.2625999806914479E-4</v>
      </c>
      <c r="J62" s="3">
        <f>G62</f>
        <v>1.2625999806914479E-4</v>
      </c>
      <c r="O62" s="4">
        <f t="shared" ca="1" si="21"/>
        <v>-7.2409301598195452E-3</v>
      </c>
      <c r="P62" s="77">
        <f t="shared" si="18"/>
        <v>-1.7485650342958653E-3</v>
      </c>
      <c r="Q62" s="16">
        <f t="shared" si="19"/>
        <v>35227.982499999998</v>
      </c>
      <c r="R62" s="4">
        <f t="shared" si="20"/>
        <v>3.5149689019824612E-6</v>
      </c>
    </row>
    <row r="63" spans="1:36" x14ac:dyDescent="0.2">
      <c r="A63" s="36" t="s">
        <v>94</v>
      </c>
      <c r="B63" s="29"/>
      <c r="C63" s="49">
        <v>50324.370999999999</v>
      </c>
      <c r="D63" s="49">
        <v>2.7000000000000001E-3</v>
      </c>
      <c r="E63" s="3">
        <f t="shared" si="15"/>
        <v>1118.4978998145575</v>
      </c>
      <c r="F63" s="3">
        <f t="shared" si="16"/>
        <v>1118.5</v>
      </c>
      <c r="G63" s="3">
        <f t="shared" si="17"/>
        <v>-6.1038000421831384E-4</v>
      </c>
      <c r="K63" s="3">
        <f>G63</f>
        <v>-6.1038000421831384E-4</v>
      </c>
      <c r="O63" s="4">
        <f t="shared" ca="1" si="21"/>
        <v>-7.5280734991285065E-3</v>
      </c>
      <c r="P63" s="77">
        <f t="shared" si="18"/>
        <v>-2.0366595184211911E-3</v>
      </c>
      <c r="Q63" s="16">
        <f t="shared" si="19"/>
        <v>35305.870999999999</v>
      </c>
      <c r="R63" s="4">
        <f t="shared" si="20"/>
        <v>2.0342732526347954E-6</v>
      </c>
    </row>
    <row r="64" spans="1:36" x14ac:dyDescent="0.2">
      <c r="A64" s="101" t="s">
        <v>260</v>
      </c>
      <c r="B64" s="102" t="str">
        <f>IF(G64=INT(G64),"I","II")</f>
        <v>II</v>
      </c>
      <c r="C64" s="101">
        <v>50324.371500000001</v>
      </c>
      <c r="D64" s="101" t="s">
        <v>433</v>
      </c>
      <c r="E64" s="3">
        <f t="shared" si="15"/>
        <v>1118.4996202063126</v>
      </c>
      <c r="F64" s="3">
        <f t="shared" si="16"/>
        <v>1118.5</v>
      </c>
      <c r="G64" s="3">
        <f t="shared" si="17"/>
        <v>-1.1038000229746103E-4</v>
      </c>
      <c r="N64" s="3">
        <f>G64</f>
        <v>-1.1038000229746103E-4</v>
      </c>
      <c r="O64" s="4">
        <f t="shared" ca="1" si="21"/>
        <v>-7.5280734991285065E-3</v>
      </c>
      <c r="P64" s="4">
        <f t="shared" si="18"/>
        <v>-2.0366595184211911E-3</v>
      </c>
      <c r="Q64" s="16">
        <f t="shared" si="19"/>
        <v>35305.871500000001</v>
      </c>
      <c r="R64" s="4">
        <f t="shared" si="20"/>
        <v>3.7105527742378715E-6</v>
      </c>
    </row>
    <row r="65" spans="1:18" x14ac:dyDescent="0.2">
      <c r="A65" s="30" t="s">
        <v>116</v>
      </c>
      <c r="B65" s="28" t="s">
        <v>115</v>
      </c>
      <c r="C65" s="42">
        <v>51770.399400000002</v>
      </c>
      <c r="D65" s="42">
        <v>2.9999999999999997E-4</v>
      </c>
      <c r="E65" s="3">
        <f t="shared" si="15"/>
        <v>6093.9685542667276</v>
      </c>
      <c r="F65" s="3">
        <f t="shared" si="16"/>
        <v>6094</v>
      </c>
      <c r="G65" s="3">
        <f t="shared" si="17"/>
        <v>-9.1391200039652176E-3</v>
      </c>
      <c r="J65" s="3">
        <f>G65</f>
        <v>-9.1391200039652176E-3</v>
      </c>
      <c r="O65" s="4">
        <f t="shared" ca="1" si="21"/>
        <v>-1.2858975307829017E-2</v>
      </c>
      <c r="P65" s="77">
        <f t="shared" si="18"/>
        <v>-8.6350458660035684E-3</v>
      </c>
      <c r="Q65" s="16">
        <f t="shared" si="19"/>
        <v>36751.899400000002</v>
      </c>
      <c r="R65" s="4">
        <f t="shared" si="20"/>
        <v>2.5409073656177977E-7</v>
      </c>
    </row>
    <row r="66" spans="1:18" x14ac:dyDescent="0.2">
      <c r="A66" s="30" t="s">
        <v>116</v>
      </c>
      <c r="B66" s="31"/>
      <c r="C66" s="42">
        <v>51770.544900000001</v>
      </c>
      <c r="D66" s="42">
        <v>5.0000000000000001E-4</v>
      </c>
      <c r="E66" s="3">
        <f t="shared" si="15"/>
        <v>6094.4691882654906</v>
      </c>
      <c r="F66" s="3">
        <f t="shared" si="16"/>
        <v>6094.5</v>
      </c>
      <c r="G66" s="3">
        <f t="shared" si="17"/>
        <v>-8.9548600008129142E-3</v>
      </c>
      <c r="J66" s="3">
        <f>G66</f>
        <v>-8.9548600008129142E-3</v>
      </c>
      <c r="O66" s="4">
        <f t="shared" ca="1" si="21"/>
        <v>-1.2859511023014296E-2</v>
      </c>
      <c r="P66" s="77">
        <f t="shared" si="18"/>
        <v>-8.6358132834448049E-3</v>
      </c>
      <c r="Q66" s="16">
        <f t="shared" si="19"/>
        <v>36752.044900000001</v>
      </c>
      <c r="R66" s="4">
        <f t="shared" si="20"/>
        <v>1.0179080786336619E-7</v>
      </c>
    </row>
    <row r="67" spans="1:18" x14ac:dyDescent="0.2">
      <c r="A67" s="30" t="s">
        <v>116</v>
      </c>
      <c r="B67" s="28" t="s">
        <v>115</v>
      </c>
      <c r="C67" s="42">
        <v>52203.294699999999</v>
      </c>
      <c r="D67" s="42">
        <v>8.9999999999999998E-4</v>
      </c>
      <c r="E67" s="3">
        <f t="shared" si="15"/>
        <v>7583.4675582975251</v>
      </c>
      <c r="F67" s="3">
        <f t="shared" si="16"/>
        <v>7583.5</v>
      </c>
      <c r="G67" s="3">
        <f t="shared" si="17"/>
        <v>-9.4285800005309284E-3</v>
      </c>
      <c r="J67" s="3">
        <f>G67</f>
        <v>-9.4285800005309284E-3</v>
      </c>
      <c r="O67" s="4">
        <f t="shared" ca="1" si="21"/>
        <v>-1.4454870844771919E-2</v>
      </c>
      <c r="P67" s="77">
        <f t="shared" si="18"/>
        <v>-1.0995263239475334E-2</v>
      </c>
      <c r="Q67" s="16">
        <f t="shared" si="19"/>
        <v>37184.794699999999</v>
      </c>
      <c r="R67" s="4">
        <f t="shared" si="20"/>
        <v>2.4544963711893322E-6</v>
      </c>
    </row>
    <row r="68" spans="1:18" x14ac:dyDescent="0.2">
      <c r="A68" s="103" t="s">
        <v>274</v>
      </c>
      <c r="B68" s="102" t="str">
        <f>IF(G68=INT(G68),"I","II")</f>
        <v>II</v>
      </c>
      <c r="C68" s="101">
        <v>52609.591999999997</v>
      </c>
      <c r="D68" s="101" t="s">
        <v>433</v>
      </c>
      <c r="E68" s="3">
        <f t="shared" si="15"/>
        <v>8981.4486028836054</v>
      </c>
      <c r="F68" s="3">
        <f t="shared" si="16"/>
        <v>8981.5</v>
      </c>
      <c r="G68" s="3">
        <f t="shared" si="17"/>
        <v>-1.4937620006094221E-2</v>
      </c>
      <c r="N68" s="3">
        <f>G68</f>
        <v>-1.4937620006094221E-2</v>
      </c>
      <c r="O68" s="4">
        <f t="shared" ca="1" si="21"/>
        <v>-1.5952730502808963E-2</v>
      </c>
      <c r="P68" s="4">
        <f t="shared" si="18"/>
        <v>-1.3327721096209433E-2</v>
      </c>
      <c r="Q68" s="16">
        <f t="shared" si="19"/>
        <v>37591.091999999997</v>
      </c>
      <c r="R68" s="4">
        <f t="shared" si="20"/>
        <v>2.5917745000482272E-6</v>
      </c>
    </row>
    <row r="69" spans="1:18" x14ac:dyDescent="0.2">
      <c r="A69" s="37" t="s">
        <v>103</v>
      </c>
      <c r="B69" s="28"/>
      <c r="C69" s="49">
        <v>52609.592100000002</v>
      </c>
      <c r="D69" s="49">
        <v>2.9999999999999997E-4</v>
      </c>
      <c r="E69" s="3">
        <f t="shared" si="15"/>
        <v>8981.4489469619712</v>
      </c>
      <c r="F69" s="3">
        <f t="shared" si="16"/>
        <v>8981.5</v>
      </c>
      <c r="G69" s="3">
        <f t="shared" si="17"/>
        <v>-1.4837620001344476E-2</v>
      </c>
      <c r="L69" s="3">
        <f>G69</f>
        <v>-1.4837620001344476E-2</v>
      </c>
      <c r="O69" s="4">
        <f t="shared" ca="1" si="21"/>
        <v>-1.5952730502808963E-2</v>
      </c>
      <c r="P69" s="77">
        <f t="shared" si="18"/>
        <v>-1.3327721096209433E-2</v>
      </c>
      <c r="Q69" s="16">
        <f t="shared" si="19"/>
        <v>37591.092100000002</v>
      </c>
      <c r="R69" s="4">
        <f t="shared" si="20"/>
        <v>2.279794703728E-6</v>
      </c>
    </row>
    <row r="70" spans="1:18" x14ac:dyDescent="0.2">
      <c r="A70" s="39" t="s">
        <v>122</v>
      </c>
      <c r="B70" s="40" t="s">
        <v>115</v>
      </c>
      <c r="C70" s="41">
        <v>52801.553</v>
      </c>
      <c r="D70" s="41">
        <v>1E-4</v>
      </c>
      <c r="E70" s="3">
        <f t="shared" si="15"/>
        <v>9641.9448436900129</v>
      </c>
      <c r="F70" s="3">
        <f t="shared" si="16"/>
        <v>9642</v>
      </c>
      <c r="G70" s="3">
        <f t="shared" si="17"/>
        <v>-1.603016000444768E-2</v>
      </c>
      <c r="J70" s="3">
        <f>G70</f>
        <v>-1.603016000444768E-2</v>
      </c>
      <c r="O70" s="4">
        <f t="shared" ca="1" si="21"/>
        <v>-1.6660410262561084E-2</v>
      </c>
      <c r="P70" s="77">
        <f t="shared" si="18"/>
        <v>-1.4461547252847547E-2</v>
      </c>
      <c r="Q70" s="16">
        <f t="shared" si="19"/>
        <v>37783.053</v>
      </c>
      <c r="R70" s="4">
        <f t="shared" si="20"/>
        <v>2.4605459644825414E-6</v>
      </c>
    </row>
    <row r="71" spans="1:18" x14ac:dyDescent="0.2">
      <c r="A71" s="38" t="s">
        <v>120</v>
      </c>
      <c r="B71" s="28" t="s">
        <v>115</v>
      </c>
      <c r="C71" s="42">
        <v>52835.410600000003</v>
      </c>
      <c r="D71" s="42">
        <v>5.0000000000000001E-4</v>
      </c>
      <c r="E71" s="3">
        <f t="shared" si="15"/>
        <v>9758.4415150072527</v>
      </c>
      <c r="F71" s="3">
        <f t="shared" si="16"/>
        <v>9758.5</v>
      </c>
      <c r="G71" s="3">
        <f t="shared" si="17"/>
        <v>-1.6997580001770984E-2</v>
      </c>
      <c r="J71" s="3">
        <f>G71</f>
        <v>-1.6997580001770984E-2</v>
      </c>
      <c r="O71" s="4">
        <f t="shared" ca="1" si="21"/>
        <v>-1.6785231900730842E-2</v>
      </c>
      <c r="P71" s="77">
        <f t="shared" si="18"/>
        <v>-1.4663325724957862E-2</v>
      </c>
      <c r="Q71" s="16">
        <f t="shared" si="19"/>
        <v>37816.910600000003</v>
      </c>
      <c r="R71" s="4">
        <f t="shared" si="20"/>
        <v>5.4487430288203504E-6</v>
      </c>
    </row>
    <row r="72" spans="1:18" x14ac:dyDescent="0.2">
      <c r="A72" s="38" t="s">
        <v>120</v>
      </c>
      <c r="B72" s="31"/>
      <c r="C72" s="42">
        <v>52846.454400000002</v>
      </c>
      <c r="D72" s="42">
        <v>1.5E-3</v>
      </c>
      <c r="E72" s="3">
        <f t="shared" si="15"/>
        <v>9796.4408397878979</v>
      </c>
      <c r="F72" s="3">
        <f t="shared" si="16"/>
        <v>9796.5</v>
      </c>
      <c r="G72" s="3">
        <f t="shared" si="17"/>
        <v>-1.7193820000102278E-2</v>
      </c>
      <c r="J72" s="3">
        <f>G72</f>
        <v>-1.7193820000102278E-2</v>
      </c>
      <c r="O72" s="4">
        <f t="shared" ca="1" si="21"/>
        <v>-1.6825946254811961E-2</v>
      </c>
      <c r="P72" s="77">
        <f t="shared" si="18"/>
        <v>-1.4729249998167993E-2</v>
      </c>
      <c r="Q72" s="16">
        <f t="shared" si="19"/>
        <v>37827.954400000002</v>
      </c>
      <c r="R72" s="4">
        <f t="shared" si="20"/>
        <v>6.0741052944343635E-6</v>
      </c>
    </row>
    <row r="73" spans="1:18" x14ac:dyDescent="0.2">
      <c r="A73" s="36" t="s">
        <v>98</v>
      </c>
      <c r="B73" s="28"/>
      <c r="C73" s="49">
        <v>52854.737302000001</v>
      </c>
      <c r="D73" s="49">
        <v>8.0000000000000007E-5</v>
      </c>
      <c r="E73" s="3">
        <f t="shared" si="15"/>
        <v>9824.9405122941225</v>
      </c>
      <c r="F73" s="3">
        <f t="shared" si="16"/>
        <v>9825</v>
      </c>
      <c r="G73" s="3">
        <f t="shared" si="17"/>
        <v>-1.7289000003074761E-2</v>
      </c>
      <c r="N73" s="3">
        <f>G73</f>
        <v>-1.7289000003074761E-2</v>
      </c>
      <c r="O73" s="4">
        <f t="shared" ca="1" si="21"/>
        <v>-1.6856482020372803E-2</v>
      </c>
      <c r="P73" s="77">
        <f t="shared" si="18"/>
        <v>-1.4778727510594006E-2</v>
      </c>
      <c r="Q73" s="16">
        <f t="shared" si="19"/>
        <v>37836.237302000001</v>
      </c>
      <c r="R73" s="4">
        <f t="shared" si="20"/>
        <v>6.3014679865055417E-6</v>
      </c>
    </row>
    <row r="74" spans="1:18" x14ac:dyDescent="0.2">
      <c r="A74" s="36" t="s">
        <v>99</v>
      </c>
      <c r="B74" s="28"/>
      <c r="C74" s="49">
        <v>52854.882893000002</v>
      </c>
      <c r="D74" s="49">
        <v>4.3999999999999999E-5</v>
      </c>
      <c r="E74" s="3">
        <f t="shared" si="15"/>
        <v>9825.4414594041882</v>
      </c>
      <c r="F74" s="3">
        <f t="shared" si="16"/>
        <v>9825.5</v>
      </c>
      <c r="G74" s="3">
        <f t="shared" si="17"/>
        <v>-1.7013739998219535E-2</v>
      </c>
      <c r="N74" s="3">
        <f>G74</f>
        <v>-1.7013739998219535E-2</v>
      </c>
      <c r="O74" s="4">
        <f t="shared" ca="1" si="21"/>
        <v>-1.6857017735558082E-2</v>
      </c>
      <c r="P74" s="77">
        <f t="shared" si="18"/>
        <v>-1.4779595797934683E-2</v>
      </c>
      <c r="Q74" s="16">
        <f t="shared" si="19"/>
        <v>37836.382893000002</v>
      </c>
      <c r="R74" s="4">
        <f t="shared" si="20"/>
        <v>4.9914003076664393E-6</v>
      </c>
    </row>
    <row r="75" spans="1:18" x14ac:dyDescent="0.2">
      <c r="A75" s="39" t="s">
        <v>122</v>
      </c>
      <c r="B75" s="40" t="s">
        <v>118</v>
      </c>
      <c r="C75" s="41">
        <v>52859.533100000001</v>
      </c>
      <c r="D75" s="41">
        <v>1E-4</v>
      </c>
      <c r="E75" s="3">
        <f t="shared" si="15"/>
        <v>9841.4418149059347</v>
      </c>
      <c r="F75" s="3">
        <f t="shared" si="16"/>
        <v>9841.5</v>
      </c>
      <c r="G75" s="3">
        <f t="shared" si="17"/>
        <v>-1.6910420003114268E-2</v>
      </c>
      <c r="J75" s="3">
        <f>G75</f>
        <v>-1.6910420003114268E-2</v>
      </c>
      <c r="O75" s="4">
        <f t="shared" ca="1" si="21"/>
        <v>-1.6874160621486972E-2</v>
      </c>
      <c r="P75" s="77">
        <f t="shared" si="18"/>
        <v>-1.480738572088286E-2</v>
      </c>
      <c r="Q75" s="16">
        <f t="shared" si="19"/>
        <v>37841.033100000001</v>
      </c>
      <c r="R75" s="4">
        <f t="shared" si="20"/>
        <v>4.4227531922405758E-6</v>
      </c>
    </row>
    <row r="76" spans="1:18" x14ac:dyDescent="0.2">
      <c r="A76" s="36" t="s">
        <v>102</v>
      </c>
      <c r="B76" s="28"/>
      <c r="C76" s="49">
        <v>52859.823960000002</v>
      </c>
      <c r="D76" s="49">
        <v>9.0000000000000006E-5</v>
      </c>
      <c r="E76" s="3">
        <f t="shared" si="15"/>
        <v>9842.442601193783</v>
      </c>
      <c r="F76" s="3">
        <f t="shared" si="16"/>
        <v>9842.5</v>
      </c>
      <c r="G76" s="3">
        <f t="shared" si="17"/>
        <v>-1.6681900000548922E-2</v>
      </c>
      <c r="N76" s="3">
        <f>G76</f>
        <v>-1.6681900000548922E-2</v>
      </c>
      <c r="O76" s="4">
        <f t="shared" ca="1" si="21"/>
        <v>-1.6875232051857529E-2</v>
      </c>
      <c r="P76" s="77">
        <f t="shared" si="18"/>
        <v>-1.4809122895012673E-2</v>
      </c>
      <c r="Q76" s="16">
        <f t="shared" si="19"/>
        <v>37841.323960000002</v>
      </c>
      <c r="R76" s="4">
        <f t="shared" si="20"/>
        <v>3.5072940870207304E-6</v>
      </c>
    </row>
    <row r="77" spans="1:18" x14ac:dyDescent="0.2">
      <c r="A77" s="38" t="s">
        <v>120</v>
      </c>
      <c r="B77" s="31"/>
      <c r="C77" s="42">
        <v>52897.460599999999</v>
      </c>
      <c r="D77" s="42">
        <v>4.3E-3</v>
      </c>
      <c r="E77" s="3">
        <f t="shared" si="15"/>
        <v>9971.9421309763002</v>
      </c>
      <c r="F77" s="3">
        <f t="shared" si="16"/>
        <v>9972</v>
      </c>
      <c r="G77" s="3">
        <f t="shared" si="17"/>
        <v>-1.6818560005049221E-2</v>
      </c>
      <c r="J77" s="3">
        <f>G77</f>
        <v>-1.6818560005049221E-2</v>
      </c>
      <c r="O77" s="4">
        <f t="shared" ca="1" si="21"/>
        <v>-1.701398228484451E-2</v>
      </c>
      <c r="P77" s="77">
        <f t="shared" si="18"/>
        <v>-1.5034384830726218E-2</v>
      </c>
      <c r="Q77" s="16">
        <f t="shared" si="19"/>
        <v>37878.960599999999</v>
      </c>
      <c r="R77" s="4">
        <f t="shared" si="20"/>
        <v>3.1832810526705176E-6</v>
      </c>
    </row>
    <row r="78" spans="1:18" x14ac:dyDescent="0.2">
      <c r="A78" s="38" t="s">
        <v>120</v>
      </c>
      <c r="B78" s="28" t="s">
        <v>115</v>
      </c>
      <c r="C78" s="42">
        <v>52981.308299999997</v>
      </c>
      <c r="D78" s="42">
        <v>2.9999999999999997E-4</v>
      </c>
      <c r="E78" s="3">
        <f t="shared" si="15"/>
        <v>10260.443913370962</v>
      </c>
      <c r="F78" s="3">
        <f t="shared" si="16"/>
        <v>10260.5</v>
      </c>
      <c r="G78" s="3">
        <f t="shared" si="17"/>
        <v>-1.6300540002703201E-2</v>
      </c>
      <c r="J78" s="3">
        <f>G78</f>
        <v>-1.6300540002703201E-2</v>
      </c>
      <c r="O78" s="4">
        <f t="shared" ca="1" si="21"/>
        <v>-1.7323089946749866E-2</v>
      </c>
      <c r="P78" s="77">
        <f t="shared" si="18"/>
        <v>-1.5538261384652079E-2</v>
      </c>
      <c r="Q78" s="16">
        <f t="shared" si="19"/>
        <v>37962.808299999997</v>
      </c>
      <c r="R78" s="4">
        <f t="shared" si="20"/>
        <v>5.8106869153792888E-7</v>
      </c>
    </row>
    <row r="79" spans="1:18" x14ac:dyDescent="0.2">
      <c r="A79" s="35" t="s">
        <v>119</v>
      </c>
      <c r="B79" s="33" t="s">
        <v>118</v>
      </c>
      <c r="C79" s="52">
        <v>53168.762999999999</v>
      </c>
      <c r="D79" s="53">
        <v>1E-4</v>
      </c>
      <c r="E79" s="3">
        <f t="shared" si="15"/>
        <v>10905.434951506273</v>
      </c>
      <c r="F79" s="3">
        <f t="shared" si="16"/>
        <v>10905.5</v>
      </c>
      <c r="G79" s="3">
        <f t="shared" si="17"/>
        <v>-1.8905140001152176E-2</v>
      </c>
      <c r="J79" s="3">
        <f>G79</f>
        <v>-1.8905140001152176E-2</v>
      </c>
      <c r="O79" s="4">
        <f t="shared" ca="1" si="21"/>
        <v>-1.8014162535758372E-2</v>
      </c>
      <c r="P79" s="77">
        <f t="shared" si="18"/>
        <v>-1.6673836476783336E-2</v>
      </c>
      <c r="Q79" s="16">
        <f t="shared" si="19"/>
        <v>38150.262999999999</v>
      </c>
      <c r="R79" s="4">
        <f t="shared" si="20"/>
        <v>4.9787154178608089E-6</v>
      </c>
    </row>
    <row r="80" spans="1:18" x14ac:dyDescent="0.2">
      <c r="A80" s="109" t="s">
        <v>306</v>
      </c>
      <c r="B80" s="115" t="str">
        <f>IF(G80=INT(G80),"I","II")</f>
        <v>II</v>
      </c>
      <c r="C80" s="110">
        <v>53187.219400000002</v>
      </c>
      <c r="D80" s="110" t="s">
        <v>433</v>
      </c>
      <c r="E80" s="3">
        <f t="shared" si="15"/>
        <v>10968.939428034428</v>
      </c>
      <c r="F80" s="3">
        <f t="shared" si="16"/>
        <v>10969</v>
      </c>
      <c r="G80" s="3">
        <f t="shared" si="17"/>
        <v>-1.7604120002943091E-2</v>
      </c>
      <c r="N80" s="3">
        <f>G80</f>
        <v>-1.7604120002943091E-2</v>
      </c>
      <c r="O80" s="4">
        <f t="shared" ca="1" si="21"/>
        <v>-1.8082198364288669E-2</v>
      </c>
      <c r="P80" s="4">
        <f t="shared" si="18"/>
        <v>-1.6786230931474109E-2</v>
      </c>
      <c r="Q80" s="16">
        <f t="shared" si="19"/>
        <v>38168.719400000002</v>
      </c>
      <c r="R80" s="4">
        <f t="shared" si="20"/>
        <v>6.6894253322839395E-7</v>
      </c>
    </row>
    <row r="81" spans="1:18" x14ac:dyDescent="0.2">
      <c r="A81" s="67" t="s">
        <v>121</v>
      </c>
      <c r="B81" s="113"/>
      <c r="C81" s="72">
        <v>53250.430099999998</v>
      </c>
      <c r="D81" s="72">
        <v>2.0000000000000001E-4</v>
      </c>
      <c r="E81" s="3">
        <f t="shared" si="15"/>
        <v>11186.433761408072</v>
      </c>
      <c r="F81" s="3">
        <f t="shared" si="16"/>
        <v>11186.5</v>
      </c>
      <c r="G81" s="3">
        <f t="shared" si="17"/>
        <v>-1.9251020006777253E-2</v>
      </c>
      <c r="J81" s="3">
        <f>G81</f>
        <v>-1.9251020006777253E-2</v>
      </c>
      <c r="O81" s="4">
        <f t="shared" ca="1" si="21"/>
        <v>-1.8315234469884561E-2</v>
      </c>
      <c r="P81" s="77">
        <f t="shared" si="18"/>
        <v>-1.7171914746040604E-2</v>
      </c>
      <c r="Q81" s="16">
        <f t="shared" si="19"/>
        <v>38231.930099999998</v>
      </c>
      <c r="R81" s="4">
        <f t="shared" si="20"/>
        <v>4.3226786852228084E-6</v>
      </c>
    </row>
    <row r="82" spans="1:18" x14ac:dyDescent="0.2">
      <c r="A82" s="39" t="s">
        <v>121</v>
      </c>
      <c r="B82" s="28" t="s">
        <v>115</v>
      </c>
      <c r="C82" s="42">
        <v>53250.574399999998</v>
      </c>
      <c r="D82" s="42">
        <v>2.0000000000000001E-4</v>
      </c>
      <c r="E82" s="3">
        <f t="shared" si="15"/>
        <v>11186.930266466645</v>
      </c>
      <c r="F82" s="3">
        <f t="shared" si="16"/>
        <v>11187</v>
      </c>
      <c r="G82" s="3">
        <f t="shared" si="17"/>
        <v>-2.026676000241423E-2</v>
      </c>
      <c r="J82" s="3">
        <f>G82</f>
        <v>-2.026676000241423E-2</v>
      </c>
      <c r="O82" s="4">
        <f t="shared" ca="1" si="21"/>
        <v>-1.8315770185069837E-2</v>
      </c>
      <c r="P82" s="77">
        <f t="shared" si="18"/>
        <v>-1.7172802587758301E-2</v>
      </c>
      <c r="Q82" s="16">
        <f t="shared" si="19"/>
        <v>38232.074399999998</v>
      </c>
      <c r="R82" s="4">
        <f t="shared" si="20"/>
        <v>9.5725724837044009E-6</v>
      </c>
    </row>
    <row r="83" spans="1:18" x14ac:dyDescent="0.2">
      <c r="A83" s="67" t="s">
        <v>121</v>
      </c>
      <c r="B83" s="70" t="s">
        <v>115</v>
      </c>
      <c r="C83" s="72">
        <v>53258.422100000003</v>
      </c>
      <c r="D83" s="72">
        <v>1.2999999999999999E-3</v>
      </c>
      <c r="E83" s="3">
        <f t="shared" si="15"/>
        <v>11213.932503113569</v>
      </c>
      <c r="F83" s="3">
        <f t="shared" si="16"/>
        <v>11214</v>
      </c>
      <c r="G83" s="3">
        <f t="shared" si="17"/>
        <v>-1.9616719997429755E-2</v>
      </c>
      <c r="J83" s="3">
        <f>G83</f>
        <v>-1.9616719997429755E-2</v>
      </c>
      <c r="O83" s="4">
        <f t="shared" ca="1" si="21"/>
        <v>-1.8344698805074847E-2</v>
      </c>
      <c r="P83" s="77">
        <f t="shared" si="18"/>
        <v>-1.7220753970209307E-2</v>
      </c>
      <c r="Q83" s="16">
        <f t="shared" si="19"/>
        <v>38239.922100000003</v>
      </c>
      <c r="R83" s="4">
        <f t="shared" si="20"/>
        <v>5.7406532035945338E-6</v>
      </c>
    </row>
    <row r="84" spans="1:18" x14ac:dyDescent="0.2">
      <c r="A84" s="67" t="s">
        <v>121</v>
      </c>
      <c r="B84" s="113"/>
      <c r="C84" s="72">
        <v>53258.5677</v>
      </c>
      <c r="D84" s="72">
        <v>8.9999999999999998E-4</v>
      </c>
      <c r="E84" s="3">
        <f t="shared" si="15"/>
        <v>11214.433481190672</v>
      </c>
      <c r="F84" s="3">
        <f t="shared" si="16"/>
        <v>11214.5</v>
      </c>
      <c r="G84" s="3">
        <f t="shared" si="17"/>
        <v>-1.9332460004079621E-2</v>
      </c>
      <c r="J84" s="3">
        <f>G84</f>
        <v>-1.9332460004079621E-2</v>
      </c>
      <c r="O84" s="4">
        <f t="shared" ca="1" si="21"/>
        <v>-1.8345234520260122E-2</v>
      </c>
      <c r="P84" s="77">
        <f t="shared" si="18"/>
        <v>-1.7221642104923614E-2</v>
      </c>
      <c r="Q84" s="16">
        <f t="shared" si="19"/>
        <v>38240.0677</v>
      </c>
      <c r="R84" s="4">
        <f t="shared" si="20"/>
        <v>4.455552203397381E-6</v>
      </c>
    </row>
    <row r="85" spans="1:18" x14ac:dyDescent="0.2">
      <c r="A85" s="68" t="s">
        <v>117</v>
      </c>
      <c r="B85" s="70"/>
      <c r="C85" s="50">
        <v>53261.765299999999</v>
      </c>
      <c r="D85" s="50">
        <v>2.0000000000000001E-4</v>
      </c>
      <c r="E85" s="3">
        <f t="shared" ref="E85:E120" si="22">(C85-C$7)/C$8</f>
        <v>11225.435730499657</v>
      </c>
      <c r="F85" s="3">
        <f t="shared" ref="F85:F116" si="23">ROUND(2*E85,0)/2</f>
        <v>11225.5</v>
      </c>
      <c r="G85" s="3">
        <f t="shared" ref="G85:G102" si="24">C85-(C$7+F85*C$8)</f>
        <v>-1.8678740001632832E-2</v>
      </c>
      <c r="L85" s="3">
        <f>G85</f>
        <v>-1.8678740001632832E-2</v>
      </c>
      <c r="O85" s="4">
        <f t="shared" ca="1" si="21"/>
        <v>-1.8357020254336234E-2</v>
      </c>
      <c r="P85" s="77">
        <f t="shared" ref="P85:P102" si="25">G$2+G$3*F85+G$4*F85^2+G$5*SIN(RADIANS(G$6*F85+G$7))</f>
        <v>-1.7241182404417153E-2</v>
      </c>
      <c r="Q85" s="16">
        <f t="shared" ref="Q85:Q102" si="26">C85-15018.5</f>
        <v>38243.265299999999</v>
      </c>
      <c r="R85" s="4">
        <f t="shared" ref="R85:R102" si="27">+(P85-G85)^2</f>
        <v>2.0665718453125154E-6</v>
      </c>
    </row>
    <row r="86" spans="1:18" x14ac:dyDescent="0.2">
      <c r="A86" s="109" t="s">
        <v>327</v>
      </c>
      <c r="B86" s="115" t="str">
        <f>IF(G86=INT(G86),"I","II")</f>
        <v>II</v>
      </c>
      <c r="C86" s="110">
        <v>53290.3923</v>
      </c>
      <c r="D86" s="110" t="s">
        <v>433</v>
      </c>
      <c r="E86" s="3">
        <f t="shared" si="22"/>
        <v>11323.935039659149</v>
      </c>
      <c r="F86" s="3">
        <f t="shared" si="23"/>
        <v>11324</v>
      </c>
      <c r="G86" s="3">
        <f t="shared" si="24"/>
        <v>-1.887952000106452E-2</v>
      </c>
      <c r="N86" s="3">
        <f>G86</f>
        <v>-1.887952000106452E-2</v>
      </c>
      <c r="O86" s="4">
        <f t="shared" ca="1" si="21"/>
        <v>-1.8462556145835987E-2</v>
      </c>
      <c r="P86" s="4">
        <f t="shared" si="25"/>
        <v>-1.7416268649534716E-2</v>
      </c>
      <c r="Q86" s="16">
        <f t="shared" si="26"/>
        <v>38271.8923</v>
      </c>
      <c r="R86" s="4">
        <f t="shared" si="27"/>
        <v>2.1411045177537982E-6</v>
      </c>
    </row>
    <row r="87" spans="1:18" x14ac:dyDescent="0.2">
      <c r="A87" s="67" t="s">
        <v>121</v>
      </c>
      <c r="B87" s="70" t="s">
        <v>115</v>
      </c>
      <c r="C87" s="72">
        <v>53316.2575</v>
      </c>
      <c r="D87" s="72">
        <v>4.1000000000000003E-3</v>
      </c>
      <c r="E87" s="3">
        <f t="shared" si="22"/>
        <v>11412.931592957504</v>
      </c>
      <c r="F87" s="3">
        <f t="shared" si="23"/>
        <v>11413</v>
      </c>
      <c r="G87" s="3">
        <f t="shared" si="24"/>
        <v>-1.9881240004906431E-2</v>
      </c>
      <c r="J87" s="3">
        <f>G87</f>
        <v>-1.9881240004906431E-2</v>
      </c>
      <c r="O87" s="4">
        <f t="shared" ca="1" si="21"/>
        <v>-1.8557913448815452E-2</v>
      </c>
      <c r="P87" s="77">
        <f t="shared" si="25"/>
        <v>-1.7574635289590888E-2</v>
      </c>
      <c r="Q87" s="16">
        <f t="shared" si="26"/>
        <v>38297.7575</v>
      </c>
      <c r="R87" s="4">
        <f t="shared" si="27"/>
        <v>5.3204253127158981E-6</v>
      </c>
    </row>
    <row r="88" spans="1:18" x14ac:dyDescent="0.2">
      <c r="A88" s="57" t="s">
        <v>124</v>
      </c>
      <c r="B88" s="116"/>
      <c r="C88" s="58">
        <v>53648.303</v>
      </c>
      <c r="D88" s="58">
        <v>3.7000000000000002E-3</v>
      </c>
      <c r="E88" s="3">
        <f t="shared" si="22"/>
        <v>12555.428269504726</v>
      </c>
      <c r="F88" s="3">
        <f t="shared" si="23"/>
        <v>12555.5</v>
      </c>
      <c r="G88" s="3">
        <f t="shared" si="24"/>
        <v>-2.0847140003752429E-2</v>
      </c>
      <c r="J88" s="3">
        <f>G88</f>
        <v>-2.0847140003752429E-2</v>
      </c>
      <c r="O88" s="4">
        <f t="shared" ca="1" si="21"/>
        <v>-1.9782022647175483E-2</v>
      </c>
      <c r="P88" s="77">
        <f t="shared" si="25"/>
        <v>-1.9618245055221993E-2</v>
      </c>
      <c r="Q88" s="16">
        <f t="shared" si="26"/>
        <v>38629.803</v>
      </c>
      <c r="R88" s="4">
        <f t="shared" si="27"/>
        <v>1.5101827945236229E-6</v>
      </c>
    </row>
    <row r="89" spans="1:18" x14ac:dyDescent="0.2">
      <c r="A89" s="57" t="s">
        <v>124</v>
      </c>
      <c r="B89" s="59" t="s">
        <v>115</v>
      </c>
      <c r="C89" s="58">
        <v>53657.312899999997</v>
      </c>
      <c r="D89" s="58">
        <v>2.0000000000000001E-4</v>
      </c>
      <c r="E89" s="3">
        <f t="shared" si="22"/>
        <v>12586.429384731464</v>
      </c>
      <c r="F89" s="3">
        <f t="shared" si="23"/>
        <v>12586.5</v>
      </c>
      <c r="G89" s="3">
        <f t="shared" si="24"/>
        <v>-2.0523020008113235E-2</v>
      </c>
      <c r="J89" s="3">
        <f>G89</f>
        <v>-2.0523020008113235E-2</v>
      </c>
      <c r="O89" s="4">
        <f t="shared" ca="1" si="21"/>
        <v>-1.9815236988662714E-2</v>
      </c>
      <c r="P89" s="77">
        <f t="shared" si="25"/>
        <v>-1.9673885626570197E-2</v>
      </c>
      <c r="Q89" s="16">
        <f t="shared" si="26"/>
        <v>38638.812899999997</v>
      </c>
      <c r="R89" s="4">
        <f t="shared" si="27"/>
        <v>7.2102919791847784E-7</v>
      </c>
    </row>
    <row r="90" spans="1:18" x14ac:dyDescent="0.2">
      <c r="A90" s="58" t="s">
        <v>132</v>
      </c>
      <c r="B90" s="59" t="s">
        <v>118</v>
      </c>
      <c r="C90" s="58">
        <v>53894.46918</v>
      </c>
      <c r="D90" s="58" t="s">
        <v>133</v>
      </c>
      <c r="E90" s="3">
        <f t="shared" si="22"/>
        <v>13402.432799089753</v>
      </c>
      <c r="F90" s="3">
        <f t="shared" si="23"/>
        <v>13402.5</v>
      </c>
      <c r="G90" s="3">
        <f t="shared" si="24"/>
        <v>-1.9530700003087986E-2</v>
      </c>
      <c r="M90" s="3">
        <f>G90</f>
        <v>-1.9530700003087986E-2</v>
      </c>
      <c r="O90" s="4">
        <f t="shared" ca="1" si="21"/>
        <v>-2.0689524171036269E-2</v>
      </c>
      <c r="P90" s="77">
        <f t="shared" si="25"/>
        <v>-2.1139528925337606E-2</v>
      </c>
      <c r="Q90" s="16">
        <f t="shared" si="26"/>
        <v>38875.96918</v>
      </c>
      <c r="R90" s="4">
        <f t="shared" si="27"/>
        <v>2.5883305010668739E-6</v>
      </c>
    </row>
    <row r="91" spans="1:18" x14ac:dyDescent="0.2">
      <c r="A91" s="57" t="s">
        <v>130</v>
      </c>
      <c r="B91" s="60" t="s">
        <v>118</v>
      </c>
      <c r="C91" s="61">
        <v>54013.337800000001</v>
      </c>
      <c r="D91" s="61">
        <v>1E-4</v>
      </c>
      <c r="E91" s="3">
        <f t="shared" si="22"/>
        <v>13811.433985059011</v>
      </c>
      <c r="F91" s="3">
        <f t="shared" si="23"/>
        <v>13811.5</v>
      </c>
      <c r="G91" s="3">
        <f t="shared" si="24"/>
        <v>-1.9186019999324344E-2</v>
      </c>
      <c r="J91" s="3">
        <f>G91</f>
        <v>-1.9186019999324344E-2</v>
      </c>
      <c r="O91" s="4">
        <f t="shared" ca="1" si="21"/>
        <v>-2.11277391925936E-2</v>
      </c>
      <c r="P91" s="77">
        <f t="shared" si="25"/>
        <v>-2.1873705064109791E-2</v>
      </c>
      <c r="Q91" s="16">
        <f t="shared" si="26"/>
        <v>38994.837800000001</v>
      </c>
      <c r="R91" s="4">
        <f t="shared" si="27"/>
        <v>7.2236510074707502E-6</v>
      </c>
    </row>
    <row r="92" spans="1:18" x14ac:dyDescent="0.2">
      <c r="A92" s="58" t="s">
        <v>132</v>
      </c>
      <c r="B92" s="59" t="s">
        <v>118</v>
      </c>
      <c r="C92" s="58">
        <v>54034.262710000003</v>
      </c>
      <c r="D92" s="58">
        <v>1E-4</v>
      </c>
      <c r="E92" s="3">
        <f t="shared" si="22"/>
        <v>13883.432070056555</v>
      </c>
      <c r="F92" s="3">
        <f t="shared" si="23"/>
        <v>13883.5</v>
      </c>
      <c r="G92" s="3">
        <f t="shared" si="24"/>
        <v>-1.974257999972906E-2</v>
      </c>
      <c r="M92" s="3">
        <f>G92</f>
        <v>-1.974257999972906E-2</v>
      </c>
      <c r="O92" s="4">
        <f t="shared" ref="O92:O102" ca="1" si="28">C$11+C$12*F92</f>
        <v>-2.1204882179273622E-2</v>
      </c>
      <c r="P92" s="77">
        <f t="shared" si="25"/>
        <v>-2.2002832342390435E-2</v>
      </c>
      <c r="Q92" s="16">
        <f t="shared" si="26"/>
        <v>39015.762710000003</v>
      </c>
      <c r="R92" s="4">
        <f t="shared" si="27"/>
        <v>5.1087406525062373E-6</v>
      </c>
    </row>
    <row r="93" spans="1:18" x14ac:dyDescent="0.2">
      <c r="A93" s="62" t="s">
        <v>131</v>
      </c>
      <c r="B93" s="59"/>
      <c r="C93" s="63">
        <v>54210.965900000003</v>
      </c>
      <c r="D93" s="63">
        <v>4.0000000000000002E-4</v>
      </c>
      <c r="E93" s="3">
        <f t="shared" si="22"/>
        <v>14491.429490019458</v>
      </c>
      <c r="F93" s="3">
        <f t="shared" si="23"/>
        <v>14491.5</v>
      </c>
      <c r="G93" s="3">
        <f t="shared" si="24"/>
        <v>-2.0492420000664424E-2</v>
      </c>
      <c r="L93" s="3">
        <f>G93</f>
        <v>-2.0492420000664424E-2</v>
      </c>
      <c r="O93" s="4">
        <f t="shared" ca="1" si="28"/>
        <v>-2.1856311844571562E-2</v>
      </c>
      <c r="P93" s="77">
        <f t="shared" si="25"/>
        <v>-2.3090981517516884E-2</v>
      </c>
      <c r="Q93" s="16">
        <f t="shared" si="26"/>
        <v>39192.465900000003</v>
      </c>
      <c r="R93" s="4">
        <f t="shared" si="27"/>
        <v>6.7525219568665543E-6</v>
      </c>
    </row>
    <row r="94" spans="1:18" x14ac:dyDescent="0.2">
      <c r="A94" s="58" t="s">
        <v>132</v>
      </c>
      <c r="B94" s="59" t="s">
        <v>118</v>
      </c>
      <c r="C94" s="58">
        <v>54246.422319999998</v>
      </c>
      <c r="D94" s="58">
        <v>4.0000000000000002E-4</v>
      </c>
      <c r="E94" s="3">
        <f t="shared" si="22"/>
        <v>14613.427354806834</v>
      </c>
      <c r="F94" s="3">
        <f t="shared" si="23"/>
        <v>14613.5</v>
      </c>
      <c r="G94" s="3">
        <f t="shared" si="24"/>
        <v>-2.1112980000907555E-2</v>
      </c>
      <c r="M94" s="3">
        <f t="shared" ref="M94:M102" si="29">G94</f>
        <v>-2.1112980000907555E-2</v>
      </c>
      <c r="O94" s="4">
        <f t="shared" ca="1" si="28"/>
        <v>-2.1987026349779372E-2</v>
      </c>
      <c r="P94" s="77">
        <f t="shared" si="25"/>
        <v>-2.3308702106617653E-2</v>
      </c>
      <c r="Q94" s="16">
        <f t="shared" si="26"/>
        <v>39227.922319999998</v>
      </c>
      <c r="R94" s="4">
        <f t="shared" si="27"/>
        <v>4.821195565503985E-6</v>
      </c>
    </row>
    <row r="95" spans="1:18" x14ac:dyDescent="0.2">
      <c r="A95" s="58" t="s">
        <v>132</v>
      </c>
      <c r="B95" s="59" t="s">
        <v>118</v>
      </c>
      <c r="C95" s="58">
        <v>54246.422610000001</v>
      </c>
      <c r="D95" s="58">
        <v>4.0000000000000002E-4</v>
      </c>
      <c r="E95" s="3">
        <f t="shared" si="22"/>
        <v>14613.428352634061</v>
      </c>
      <c r="F95" s="3">
        <f t="shared" si="23"/>
        <v>14613.5</v>
      </c>
      <c r="G95" s="3">
        <f t="shared" si="24"/>
        <v>-2.0822979997319635E-2</v>
      </c>
      <c r="M95" s="3">
        <f t="shared" si="29"/>
        <v>-2.0822979997319635E-2</v>
      </c>
      <c r="O95" s="4">
        <f t="shared" ca="1" si="28"/>
        <v>-2.1987026349779372E-2</v>
      </c>
      <c r="P95" s="77">
        <f t="shared" si="25"/>
        <v>-2.3308702106617653E-2</v>
      </c>
      <c r="Q95" s="16">
        <f t="shared" si="26"/>
        <v>39227.922610000001</v>
      </c>
      <c r="R95" s="4">
        <f t="shared" si="27"/>
        <v>6.1788144046529864E-6</v>
      </c>
    </row>
    <row r="96" spans="1:18" x14ac:dyDescent="0.2">
      <c r="A96" s="58" t="s">
        <v>132</v>
      </c>
      <c r="B96" s="59" t="s">
        <v>118</v>
      </c>
      <c r="C96" s="58">
        <v>54246.422769999997</v>
      </c>
      <c r="D96" s="58">
        <v>2.9999999999999997E-4</v>
      </c>
      <c r="E96" s="3">
        <f t="shared" si="22"/>
        <v>14613.428903159405</v>
      </c>
      <c r="F96" s="3">
        <f t="shared" si="23"/>
        <v>14613.5</v>
      </c>
      <c r="G96" s="3">
        <f t="shared" si="24"/>
        <v>-2.0662980001361575E-2</v>
      </c>
      <c r="M96" s="3">
        <f t="shared" si="29"/>
        <v>-2.0662980001361575E-2</v>
      </c>
      <c r="O96" s="4">
        <f t="shared" ca="1" si="28"/>
        <v>-2.1987026349779372E-2</v>
      </c>
      <c r="P96" s="77">
        <f t="shared" si="25"/>
        <v>-2.3308702106617653E-2</v>
      </c>
      <c r="Q96" s="16">
        <f t="shared" si="26"/>
        <v>39227.922769999997</v>
      </c>
      <c r="R96" s="4">
        <f t="shared" si="27"/>
        <v>6.9998454582406529E-6</v>
      </c>
    </row>
    <row r="97" spans="1:18" x14ac:dyDescent="0.2">
      <c r="A97" s="58" t="s">
        <v>132</v>
      </c>
      <c r="B97" s="59" t="s">
        <v>118</v>
      </c>
      <c r="C97" s="58">
        <v>54293.504059999999</v>
      </c>
      <c r="D97" s="58">
        <v>4.0000000000000002E-4</v>
      </c>
      <c r="E97" s="3">
        <f t="shared" si="22"/>
        <v>14775.425428793869</v>
      </c>
      <c r="F97" s="3">
        <f t="shared" si="23"/>
        <v>14775.5</v>
      </c>
      <c r="G97" s="3">
        <f t="shared" si="24"/>
        <v>-2.1672740003850777E-2</v>
      </c>
      <c r="M97" s="3">
        <f t="shared" si="29"/>
        <v>-2.1672740003850777E-2</v>
      </c>
      <c r="O97" s="4">
        <f t="shared" ca="1" si="28"/>
        <v>-2.2160598069809419E-2</v>
      </c>
      <c r="P97" s="77">
        <f t="shared" si="25"/>
        <v>-2.3597403668793107E-2</v>
      </c>
      <c r="Q97" s="16">
        <f t="shared" si="26"/>
        <v>39275.004059999999</v>
      </c>
      <c r="R97" s="4">
        <f t="shared" si="27"/>
        <v>3.7043302231492433E-6</v>
      </c>
    </row>
    <row r="98" spans="1:18" x14ac:dyDescent="0.2">
      <c r="A98" s="58" t="s">
        <v>134</v>
      </c>
      <c r="B98" s="59" t="s">
        <v>118</v>
      </c>
      <c r="C98" s="58">
        <v>54405.395989999997</v>
      </c>
      <c r="D98" s="58">
        <v>1E-4</v>
      </c>
      <c r="E98" s="3">
        <f t="shared" si="22"/>
        <v>15160.421334949657</v>
      </c>
      <c r="F98" s="3">
        <f t="shared" si="23"/>
        <v>15160.5</v>
      </c>
      <c r="G98" s="3">
        <f t="shared" si="24"/>
        <v>-2.2862540005007759E-2</v>
      </c>
      <c r="M98" s="3">
        <f t="shared" si="29"/>
        <v>-2.2862540005007759E-2</v>
      </c>
      <c r="O98" s="4">
        <f t="shared" ca="1" si="28"/>
        <v>-2.2573098762473411E-2</v>
      </c>
      <c r="P98" s="77">
        <f t="shared" si="25"/>
        <v>-2.4281396061712424E-2</v>
      </c>
      <c r="Q98" s="16">
        <f t="shared" si="26"/>
        <v>39386.895989999997</v>
      </c>
      <c r="R98" s="4">
        <f t="shared" si="27"/>
        <v>2.013152509647511E-6</v>
      </c>
    </row>
    <row r="99" spans="1:18" x14ac:dyDescent="0.2">
      <c r="A99" s="58" t="s">
        <v>134</v>
      </c>
      <c r="B99" s="59" t="s">
        <v>118</v>
      </c>
      <c r="C99" s="58">
        <v>54597.499430000003</v>
      </c>
      <c r="D99" s="58">
        <v>4.0000000000000002E-4</v>
      </c>
      <c r="E99" s="3">
        <f t="shared" si="22"/>
        <v>15821.407680957345</v>
      </c>
      <c r="F99" s="3">
        <f t="shared" si="23"/>
        <v>15821.5</v>
      </c>
      <c r="G99" s="3">
        <f t="shared" si="24"/>
        <v>-2.6830819995666388E-2</v>
      </c>
      <c r="M99" s="3">
        <f t="shared" si="29"/>
        <v>-2.6830819995666388E-2</v>
      </c>
      <c r="O99" s="4">
        <f t="shared" ca="1" si="28"/>
        <v>-2.3281314237410811E-2</v>
      </c>
      <c r="P99" s="77">
        <f t="shared" si="25"/>
        <v>-2.5447133498544994E-2</v>
      </c>
      <c r="Q99" s="16">
        <f t="shared" si="26"/>
        <v>39578.999430000003</v>
      </c>
      <c r="R99" s="4">
        <f t="shared" si="27"/>
        <v>1.9145883223160755E-6</v>
      </c>
    </row>
    <row r="100" spans="1:18" x14ac:dyDescent="0.2">
      <c r="A100" s="58" t="s">
        <v>134</v>
      </c>
      <c r="B100" s="59" t="s">
        <v>118</v>
      </c>
      <c r="C100" s="58">
        <v>54597.499689999997</v>
      </c>
      <c r="D100" s="58">
        <v>5.0000000000000001E-4</v>
      </c>
      <c r="E100" s="3">
        <f t="shared" si="22"/>
        <v>15821.40857556103</v>
      </c>
      <c r="F100" s="3">
        <f t="shared" si="23"/>
        <v>15821.5</v>
      </c>
      <c r="G100" s="3">
        <f t="shared" si="24"/>
        <v>-2.6570820002234541E-2</v>
      </c>
      <c r="M100" s="3">
        <f t="shared" si="29"/>
        <v>-2.6570820002234541E-2</v>
      </c>
      <c r="O100" s="4">
        <f t="shared" ca="1" si="28"/>
        <v>-2.3281314237410811E-2</v>
      </c>
      <c r="P100" s="77">
        <f t="shared" si="25"/>
        <v>-2.5447133498544994E-2</v>
      </c>
      <c r="Q100" s="16">
        <f t="shared" si="26"/>
        <v>39578.999689999997</v>
      </c>
      <c r="R100" s="4">
        <f t="shared" si="27"/>
        <v>1.2626713585740387E-6</v>
      </c>
    </row>
    <row r="101" spans="1:18" x14ac:dyDescent="0.2">
      <c r="A101" s="73" t="s">
        <v>134</v>
      </c>
      <c r="B101" s="111" t="s">
        <v>118</v>
      </c>
      <c r="C101" s="73">
        <v>54597.499889999999</v>
      </c>
      <c r="D101" s="73">
        <v>2.9999999999999997E-4</v>
      </c>
      <c r="E101" s="3">
        <f t="shared" si="22"/>
        <v>15821.409263717738</v>
      </c>
      <c r="F101" s="3">
        <f t="shared" si="23"/>
        <v>15821.5</v>
      </c>
      <c r="G101" s="3">
        <f t="shared" si="24"/>
        <v>-2.6370820000011008E-2</v>
      </c>
      <c r="M101" s="3">
        <f t="shared" si="29"/>
        <v>-2.6370820000011008E-2</v>
      </c>
      <c r="O101" s="4">
        <f t="shared" ca="1" si="28"/>
        <v>-2.3281314237410811E-2</v>
      </c>
      <c r="P101" s="77">
        <f t="shared" si="25"/>
        <v>-2.5447133498544994E-2</v>
      </c>
      <c r="Q101" s="16">
        <f t="shared" si="26"/>
        <v>39578.999889999999</v>
      </c>
      <c r="R101" s="4">
        <f t="shared" si="27"/>
        <v>8.5319675299052564E-7</v>
      </c>
    </row>
    <row r="102" spans="1:18" ht="13.5" thickBot="1" x14ac:dyDescent="0.25">
      <c r="A102" s="120" t="s">
        <v>134</v>
      </c>
      <c r="B102" s="121" t="s">
        <v>118</v>
      </c>
      <c r="C102" s="120">
        <v>54650.401989999998</v>
      </c>
      <c r="D102" s="120">
        <v>1.2999999999999999E-3</v>
      </c>
      <c r="E102" s="122">
        <f t="shared" si="22"/>
        <v>16003.433936337509</v>
      </c>
      <c r="F102" s="122">
        <f t="shared" si="23"/>
        <v>16003.5</v>
      </c>
      <c r="G102" s="122">
        <f t="shared" si="24"/>
        <v>-1.9200180002371781E-2</v>
      </c>
      <c r="M102" s="3">
        <f t="shared" si="29"/>
        <v>-1.9200180002371781E-2</v>
      </c>
      <c r="O102" s="4">
        <f t="shared" ca="1" si="28"/>
        <v>-2.3476314564851969E-2</v>
      </c>
      <c r="P102" s="77">
        <f t="shared" si="25"/>
        <v>-2.5765829078775986E-2</v>
      </c>
      <c r="Q102" s="16">
        <f t="shared" si="26"/>
        <v>39631.901989999998</v>
      </c>
      <c r="R102" s="4">
        <f t="shared" si="27"/>
        <v>4.3107747794487396E-5</v>
      </c>
    </row>
    <row r="103" spans="1:18" x14ac:dyDescent="0.2">
      <c r="A103" s="109" t="s">
        <v>384</v>
      </c>
      <c r="B103" s="115" t="str">
        <f t="shared" ref="B103:B108" si="30">IF(G103=INT(G103),"I","II")</f>
        <v>I</v>
      </c>
      <c r="C103" s="110">
        <v>54707.504999999997</v>
      </c>
      <c r="D103" s="110" t="s">
        <v>434</v>
      </c>
      <c r="E103" s="4">
        <f t="shared" si="22"/>
        <v>16199.913030756319</v>
      </c>
      <c r="F103" s="4">
        <f t="shared" si="23"/>
        <v>16200</v>
      </c>
      <c r="G103" s="4"/>
      <c r="O103" s="4"/>
      <c r="P103" s="4"/>
      <c r="Q103" s="16"/>
      <c r="R103" s="4"/>
    </row>
    <row r="104" spans="1:18" x14ac:dyDescent="0.2">
      <c r="A104" s="109" t="s">
        <v>387</v>
      </c>
      <c r="B104" s="115" t="str">
        <f t="shared" si="30"/>
        <v>I</v>
      </c>
      <c r="C104" s="110">
        <v>55050.445699999997</v>
      </c>
      <c r="D104" s="110" t="s">
        <v>434</v>
      </c>
      <c r="E104" s="3">
        <f t="shared" si="22"/>
        <v>17379.897731656576</v>
      </c>
      <c r="F104" s="3">
        <f t="shared" si="23"/>
        <v>17380</v>
      </c>
      <c r="O104" s="4"/>
      <c r="P104" s="4"/>
      <c r="Q104" s="16"/>
      <c r="R104" s="4"/>
    </row>
    <row r="105" spans="1:18" x14ac:dyDescent="0.2">
      <c r="A105" s="109" t="s">
        <v>387</v>
      </c>
      <c r="B105" s="115" t="str">
        <f t="shared" si="30"/>
        <v>I</v>
      </c>
      <c r="C105" s="110">
        <v>55050.590799999998</v>
      </c>
      <c r="D105" s="110" t="s">
        <v>434</v>
      </c>
      <c r="E105" s="3">
        <f t="shared" si="22"/>
        <v>17380.396989341953</v>
      </c>
      <c r="F105" s="3">
        <f t="shared" si="23"/>
        <v>17380.5</v>
      </c>
      <c r="O105" s="4"/>
      <c r="P105" s="4"/>
      <c r="Q105" s="16"/>
      <c r="R105" s="4"/>
    </row>
    <row r="106" spans="1:18" x14ac:dyDescent="0.2">
      <c r="A106" s="109" t="s">
        <v>387</v>
      </c>
      <c r="B106" s="115" t="str">
        <f t="shared" si="30"/>
        <v>I</v>
      </c>
      <c r="C106" s="110">
        <v>55073.406300000002</v>
      </c>
      <c r="D106" s="110" t="s">
        <v>434</v>
      </c>
      <c r="E106" s="3">
        <f t="shared" si="22"/>
        <v>17458.900185210492</v>
      </c>
      <c r="F106" s="3">
        <f t="shared" si="23"/>
        <v>17459</v>
      </c>
      <c r="O106" s="4"/>
      <c r="P106" s="4"/>
      <c r="Q106" s="16"/>
      <c r="R106" s="4"/>
    </row>
    <row r="107" spans="1:18" x14ac:dyDescent="0.2">
      <c r="A107" s="109" t="s">
        <v>387</v>
      </c>
      <c r="B107" s="115" t="str">
        <f t="shared" si="30"/>
        <v>I</v>
      </c>
      <c r="C107" s="110">
        <v>55073.550600000002</v>
      </c>
      <c r="D107" s="110" t="s">
        <v>434</v>
      </c>
      <c r="E107" s="3">
        <f t="shared" si="22"/>
        <v>17459.396690269063</v>
      </c>
      <c r="F107" s="3">
        <f t="shared" si="23"/>
        <v>17459.5</v>
      </c>
      <c r="O107" s="4"/>
      <c r="P107" s="4"/>
      <c r="Q107" s="16"/>
      <c r="R107" s="4"/>
    </row>
    <row r="108" spans="1:18" x14ac:dyDescent="0.2">
      <c r="A108" s="103" t="s">
        <v>396</v>
      </c>
      <c r="B108" s="102" t="str">
        <f t="shared" si="30"/>
        <v>I</v>
      </c>
      <c r="C108" s="101">
        <v>55398.474999999999</v>
      </c>
      <c r="D108" s="101" t="s">
        <v>434</v>
      </c>
      <c r="E108" s="3">
        <f t="shared" si="22"/>
        <v>18577.391203458057</v>
      </c>
      <c r="F108" s="3">
        <f t="shared" si="23"/>
        <v>18577.5</v>
      </c>
      <c r="Q108" s="16"/>
    </row>
    <row r="109" spans="1:18" x14ac:dyDescent="0.2">
      <c r="A109" s="69" t="s">
        <v>135</v>
      </c>
      <c r="B109" s="111" t="s">
        <v>118</v>
      </c>
      <c r="C109" s="73">
        <v>55456.308149999997</v>
      </c>
      <c r="D109" s="73">
        <v>2.2000000000000001E-3</v>
      </c>
      <c r="E109" s="3">
        <f t="shared" si="22"/>
        <v>18776.382551539133</v>
      </c>
      <c r="F109" s="3">
        <f t="shared" si="23"/>
        <v>18776.5</v>
      </c>
      <c r="P109" s="83"/>
      <c r="Q109" s="16"/>
    </row>
    <row r="110" spans="1:18" x14ac:dyDescent="0.2">
      <c r="A110" s="69" t="s">
        <v>135</v>
      </c>
      <c r="B110" s="111" t="s">
        <v>118</v>
      </c>
      <c r="C110" s="73">
        <v>55456.309050000003</v>
      </c>
      <c r="D110" s="73">
        <v>1.4E-3</v>
      </c>
      <c r="E110" s="3">
        <f t="shared" si="22"/>
        <v>18776.385648244301</v>
      </c>
      <c r="F110" s="3">
        <f t="shared" si="23"/>
        <v>18776.5</v>
      </c>
      <c r="P110" s="83"/>
      <c r="Q110" s="16"/>
    </row>
    <row r="111" spans="1:18" x14ac:dyDescent="0.2">
      <c r="A111" s="69" t="s">
        <v>135</v>
      </c>
      <c r="B111" s="111" t="s">
        <v>118</v>
      </c>
      <c r="C111" s="73">
        <v>55463.283790000001</v>
      </c>
      <c r="D111" s="73">
        <v>2.0000000000000001E-4</v>
      </c>
      <c r="E111" s="3">
        <f t="shared" si="22"/>
        <v>18800.384218529936</v>
      </c>
      <c r="F111" s="3">
        <f t="shared" si="23"/>
        <v>18800.5</v>
      </c>
      <c r="P111" s="83"/>
      <c r="Q111" s="16"/>
    </row>
    <row r="112" spans="1:18" x14ac:dyDescent="0.2">
      <c r="A112" s="69" t="s">
        <v>135</v>
      </c>
      <c r="B112" s="111" t="s">
        <v>118</v>
      </c>
      <c r="C112" s="73">
        <v>55463.284090000001</v>
      </c>
      <c r="D112" s="73">
        <v>2.0000000000000001E-4</v>
      </c>
      <c r="E112" s="3">
        <f t="shared" si="22"/>
        <v>18800.385250764983</v>
      </c>
      <c r="F112" s="3">
        <f t="shared" si="23"/>
        <v>18800.5</v>
      </c>
      <c r="P112" s="83"/>
      <c r="Q112" s="16"/>
    </row>
    <row r="113" spans="1:17" x14ac:dyDescent="0.2">
      <c r="A113" s="103" t="s">
        <v>407</v>
      </c>
      <c r="B113" s="102" t="str">
        <f>IF(G113=INT(G113),"I","II")</f>
        <v>I</v>
      </c>
      <c r="C113" s="101">
        <v>55799.5409</v>
      </c>
      <c r="D113" s="101" t="s">
        <v>434</v>
      </c>
      <c r="E113" s="3">
        <f t="shared" si="22"/>
        <v>19957.372133259611</v>
      </c>
      <c r="F113" s="3">
        <f t="shared" si="23"/>
        <v>19957.5</v>
      </c>
      <c r="Q113" s="16"/>
    </row>
    <row r="114" spans="1:17" x14ac:dyDescent="0.2">
      <c r="A114" s="92" t="s">
        <v>154</v>
      </c>
      <c r="B114" s="93" t="s">
        <v>118</v>
      </c>
      <c r="C114" s="94">
        <v>56006.612699999998</v>
      </c>
      <c r="D114" s="94">
        <v>1E-4</v>
      </c>
      <c r="E114" s="3">
        <f t="shared" si="22"/>
        <v>20669.861365327648</v>
      </c>
      <c r="F114" s="3">
        <f t="shared" si="23"/>
        <v>20670</v>
      </c>
      <c r="P114" s="83"/>
      <c r="Q114" s="16"/>
    </row>
    <row r="115" spans="1:17" x14ac:dyDescent="0.2">
      <c r="A115" s="107" t="s">
        <v>153</v>
      </c>
      <c r="B115" s="112"/>
      <c r="C115" s="117">
        <v>56013.006600000001</v>
      </c>
      <c r="D115" s="117">
        <v>1E-4</v>
      </c>
      <c r="E115" s="3">
        <f t="shared" si="22"/>
        <v>20691.861390927086</v>
      </c>
      <c r="F115" s="3">
        <f t="shared" si="23"/>
        <v>20692</v>
      </c>
      <c r="P115" s="83"/>
      <c r="Q115" s="16"/>
    </row>
    <row r="116" spans="1:17" x14ac:dyDescent="0.2">
      <c r="A116" s="92" t="s">
        <v>155</v>
      </c>
      <c r="B116" s="93" t="s">
        <v>118</v>
      </c>
      <c r="C116" s="94">
        <v>56159.338450000003</v>
      </c>
      <c r="D116" s="94">
        <v>1E-4</v>
      </c>
      <c r="E116" s="3">
        <f t="shared" si="22"/>
        <v>21195.357605445908</v>
      </c>
      <c r="F116" s="3">
        <f t="shared" si="23"/>
        <v>21195.5</v>
      </c>
      <c r="P116" s="83"/>
      <c r="Q116" s="16"/>
    </row>
    <row r="117" spans="1:17" x14ac:dyDescent="0.2">
      <c r="A117" s="92" t="s">
        <v>155</v>
      </c>
      <c r="B117" s="93" t="s">
        <v>115</v>
      </c>
      <c r="C117" s="94">
        <v>56159.483350000002</v>
      </c>
      <c r="D117" s="94">
        <v>1E-4</v>
      </c>
      <c r="E117" s="3">
        <f t="shared" si="22"/>
        <v>21195.856174974575</v>
      </c>
      <c r="F117" s="3">
        <f>ROUND(2*E117,0)/2</f>
        <v>21196</v>
      </c>
      <c r="P117" s="83"/>
      <c r="Q117" s="16"/>
    </row>
    <row r="118" spans="1:17" x14ac:dyDescent="0.2">
      <c r="A118" s="92" t="s">
        <v>155</v>
      </c>
      <c r="B118" s="93" t="s">
        <v>115</v>
      </c>
      <c r="C118" s="94">
        <v>56463.4804</v>
      </c>
      <c r="D118" s="94">
        <v>1E-4</v>
      </c>
      <c r="E118" s="3">
        <f t="shared" si="22"/>
        <v>22241.844207654303</v>
      </c>
      <c r="F118" s="3">
        <f>ROUND(2*E118,0)/2</f>
        <v>22242</v>
      </c>
      <c r="P118" s="83"/>
      <c r="Q118" s="16"/>
    </row>
    <row r="119" spans="1:17" x14ac:dyDescent="0.2">
      <c r="A119" s="92" t="s">
        <v>155</v>
      </c>
      <c r="B119" s="93" t="s">
        <v>115</v>
      </c>
      <c r="C119" s="94">
        <v>56463.480629999998</v>
      </c>
      <c r="D119" s="94">
        <v>1E-4</v>
      </c>
      <c r="E119" s="3">
        <f t="shared" si="22"/>
        <v>22241.8449990345</v>
      </c>
      <c r="F119" s="3">
        <f>ROUND(2*E119,0)/2</f>
        <v>22242</v>
      </c>
      <c r="P119" s="83"/>
      <c r="Q119" s="16"/>
    </row>
    <row r="120" spans="1:17" x14ac:dyDescent="0.2">
      <c r="A120" s="94" t="s">
        <v>156</v>
      </c>
      <c r="B120" s="93" t="s">
        <v>118</v>
      </c>
      <c r="C120" s="94">
        <v>56517.3914</v>
      </c>
      <c r="D120" s="94">
        <v>5.0000000000000001E-4</v>
      </c>
      <c r="E120" s="3">
        <f t="shared" si="22"/>
        <v>22427.340286743878</v>
      </c>
      <c r="F120" s="3">
        <f>ROUND(2*E120,0)/2</f>
        <v>22427.5</v>
      </c>
      <c r="P120" s="83"/>
      <c r="Q120" s="16"/>
    </row>
    <row r="121" spans="1:17" x14ac:dyDescent="0.2">
      <c r="A121" s="3" t="s">
        <v>530</v>
      </c>
      <c r="B121" s="125" t="str">
        <f t="shared" ref="B121:B126" si="31">IF(F121=INT(F121),"I","II")</f>
        <v>I</v>
      </c>
      <c r="C121" s="49">
        <v>32350.897000000001</v>
      </c>
      <c r="D121" s="3" t="s">
        <v>435</v>
      </c>
      <c r="P121" s="83"/>
      <c r="Q121" s="16"/>
    </row>
    <row r="122" spans="1:17" x14ac:dyDescent="0.2">
      <c r="A122" s="3" t="s">
        <v>530</v>
      </c>
      <c r="B122" s="125" t="str">
        <f t="shared" si="31"/>
        <v>I</v>
      </c>
      <c r="C122" s="49">
        <v>32708.948</v>
      </c>
      <c r="D122" s="3" t="s">
        <v>435</v>
      </c>
      <c r="P122" s="83"/>
      <c r="Q122" s="16"/>
    </row>
    <row r="123" spans="1:17" x14ac:dyDescent="0.2">
      <c r="A123" s="3" t="s">
        <v>530</v>
      </c>
      <c r="B123" s="125" t="str">
        <f t="shared" si="31"/>
        <v>I</v>
      </c>
      <c r="C123" s="49">
        <v>32820.832999999999</v>
      </c>
      <c r="D123" s="3" t="s">
        <v>435</v>
      </c>
      <c r="P123" s="83"/>
      <c r="Q123" s="16"/>
    </row>
    <row r="124" spans="1:17" x14ac:dyDescent="0.2">
      <c r="A124" s="3" t="s">
        <v>530</v>
      </c>
      <c r="B124" s="125" t="str">
        <f t="shared" si="31"/>
        <v>I</v>
      </c>
      <c r="C124" s="49">
        <v>33002.750999999997</v>
      </c>
      <c r="D124" s="3" t="s">
        <v>435</v>
      </c>
      <c r="P124" s="83"/>
      <c r="Q124" s="16"/>
    </row>
    <row r="125" spans="1:17" x14ac:dyDescent="0.2">
      <c r="A125" s="3" t="s">
        <v>530</v>
      </c>
      <c r="B125" s="125" t="str">
        <f t="shared" si="31"/>
        <v>I</v>
      </c>
      <c r="C125" s="49">
        <v>33229.572</v>
      </c>
      <c r="D125" s="3" t="s">
        <v>435</v>
      </c>
      <c r="P125" s="83"/>
      <c r="Q125" s="16"/>
    </row>
    <row r="126" spans="1:17" x14ac:dyDescent="0.2">
      <c r="A126" s="3" t="s">
        <v>530</v>
      </c>
      <c r="B126" s="125" t="str">
        <f t="shared" si="31"/>
        <v>I</v>
      </c>
      <c r="C126" s="49">
        <v>33503.659</v>
      </c>
      <c r="D126" s="3" t="s">
        <v>435</v>
      </c>
      <c r="P126" s="83"/>
      <c r="Q126" s="16"/>
    </row>
    <row r="127" spans="1:17" x14ac:dyDescent="0.2">
      <c r="A127" s="3" t="s">
        <v>550</v>
      </c>
      <c r="B127" s="29" t="s">
        <v>115</v>
      </c>
      <c r="C127" s="50">
        <v>54750.080600000001</v>
      </c>
      <c r="D127" s="49" t="s">
        <v>499</v>
      </c>
      <c r="P127" s="83"/>
      <c r="Q127" s="16"/>
    </row>
    <row r="128" spans="1:17" x14ac:dyDescent="0.2">
      <c r="A128" s="3" t="s">
        <v>550</v>
      </c>
      <c r="B128" s="29" t="s">
        <v>115</v>
      </c>
      <c r="C128" s="50">
        <v>54750.952700000002</v>
      </c>
      <c r="D128" s="49" t="s">
        <v>499</v>
      </c>
      <c r="P128" s="83"/>
      <c r="Q128" s="16"/>
    </row>
    <row r="129" spans="1:17" x14ac:dyDescent="0.2">
      <c r="A129" s="3" t="s">
        <v>550</v>
      </c>
      <c r="B129" s="29" t="s">
        <v>118</v>
      </c>
      <c r="C129" s="50">
        <v>54751.098100000003</v>
      </c>
      <c r="D129" s="49" t="s">
        <v>499</v>
      </c>
      <c r="P129" s="83"/>
      <c r="Q129" s="16"/>
    </row>
    <row r="130" spans="1:17" x14ac:dyDescent="0.2">
      <c r="A130" s="3" t="s">
        <v>550</v>
      </c>
      <c r="B130" s="29" t="s">
        <v>115</v>
      </c>
      <c r="C130" s="50">
        <v>54752.115299999998</v>
      </c>
      <c r="D130" s="49" t="s">
        <v>499</v>
      </c>
      <c r="P130" s="83"/>
      <c r="Q130" s="16"/>
    </row>
    <row r="131" spans="1:17" x14ac:dyDescent="0.2">
      <c r="A131" s="104"/>
      <c r="B131" s="29"/>
      <c r="C131" s="42"/>
      <c r="D131" s="49"/>
      <c r="P131" s="83"/>
      <c r="Q131" s="16"/>
    </row>
    <row r="132" spans="1:17" x14ac:dyDescent="0.2">
      <c r="A132" s="104"/>
      <c r="B132" s="29"/>
      <c r="C132" s="42"/>
      <c r="D132" s="49"/>
      <c r="P132" s="83"/>
      <c r="Q132" s="16"/>
    </row>
    <row r="133" spans="1:17" x14ac:dyDescent="0.2">
      <c r="A133" s="104"/>
      <c r="B133" s="29"/>
      <c r="C133" s="42"/>
      <c r="D133" s="49"/>
      <c r="P133" s="83"/>
      <c r="Q133" s="16"/>
    </row>
    <row r="134" spans="1:17" x14ac:dyDescent="0.2">
      <c r="A134" s="104"/>
      <c r="B134" s="29"/>
      <c r="C134" s="42"/>
      <c r="D134" s="49"/>
      <c r="P134" s="83"/>
      <c r="Q134" s="16"/>
    </row>
    <row r="135" spans="1:17" x14ac:dyDescent="0.2">
      <c r="A135" s="104"/>
      <c r="B135" s="29"/>
      <c r="C135" s="42"/>
      <c r="D135" s="49"/>
      <c r="P135" s="83"/>
      <c r="Q135" s="16"/>
    </row>
    <row r="136" spans="1:17" x14ac:dyDescent="0.2">
      <c r="A136" s="104"/>
      <c r="B136" s="29"/>
      <c r="C136" s="42"/>
      <c r="D136" s="49"/>
      <c r="P136" s="83"/>
      <c r="Q136" s="16"/>
    </row>
    <row r="137" spans="1:17" x14ac:dyDescent="0.2">
      <c r="A137" s="104"/>
      <c r="B137" s="29"/>
      <c r="C137" s="42"/>
      <c r="D137" s="49"/>
      <c r="P137" s="83"/>
      <c r="Q137" s="16"/>
    </row>
    <row r="138" spans="1:17" x14ac:dyDescent="0.2">
      <c r="A138" s="104"/>
      <c r="B138" s="29"/>
      <c r="C138" s="42"/>
      <c r="D138" s="49"/>
      <c r="P138" s="83"/>
      <c r="Q138" s="16"/>
    </row>
    <row r="139" spans="1:17" x14ac:dyDescent="0.2">
      <c r="A139" s="104"/>
      <c r="B139" s="29"/>
      <c r="C139" s="42"/>
      <c r="D139" s="49"/>
      <c r="P139" s="83"/>
      <c r="Q139" s="16"/>
    </row>
    <row r="140" spans="1:17" x14ac:dyDescent="0.2">
      <c r="A140" s="103"/>
      <c r="B140" s="102"/>
      <c r="C140" s="101"/>
      <c r="D140" s="101"/>
      <c r="Q140" s="16"/>
    </row>
    <row r="141" spans="1:17" x14ac:dyDescent="0.2">
      <c r="A141" s="103"/>
      <c r="B141" s="102"/>
      <c r="C141" s="101"/>
      <c r="D141" s="101"/>
      <c r="Q141" s="16"/>
    </row>
    <row r="142" spans="1:17" x14ac:dyDescent="0.2">
      <c r="A142" s="103"/>
      <c r="B142" s="102"/>
      <c r="C142" s="101"/>
      <c r="D142" s="101"/>
      <c r="Q142" s="16"/>
    </row>
    <row r="143" spans="1:17" x14ac:dyDescent="0.2">
      <c r="A143" s="103"/>
      <c r="B143" s="102"/>
      <c r="C143" s="101"/>
      <c r="D143" s="101"/>
      <c r="Q143" s="16"/>
    </row>
    <row r="144" spans="1:17" x14ac:dyDescent="0.2">
      <c r="A144" s="103"/>
      <c r="B144" s="102"/>
      <c r="C144" s="101"/>
      <c r="D144" s="101"/>
      <c r="Q144" s="16"/>
    </row>
    <row r="145" spans="1:17" x14ac:dyDescent="0.2">
      <c r="A145" s="103"/>
      <c r="B145" s="102"/>
      <c r="C145" s="101"/>
      <c r="D145" s="101"/>
      <c r="Q145" s="16"/>
    </row>
    <row r="146" spans="1:17" x14ac:dyDescent="0.2">
      <c r="A146" s="103"/>
      <c r="B146" s="102"/>
      <c r="C146" s="101"/>
      <c r="D146" s="101"/>
      <c r="Q146" s="16"/>
    </row>
    <row r="147" spans="1:17" x14ac:dyDescent="0.2">
      <c r="A147" s="103"/>
      <c r="B147" s="102"/>
      <c r="C147" s="101"/>
      <c r="D147" s="101"/>
      <c r="Q147" s="16"/>
    </row>
    <row r="148" spans="1:17" x14ac:dyDescent="0.2">
      <c r="A148" s="103"/>
      <c r="B148" s="102"/>
      <c r="C148" s="101"/>
      <c r="D148" s="101"/>
      <c r="Q148" s="16"/>
    </row>
    <row r="149" spans="1:17" x14ac:dyDescent="0.2">
      <c r="A149" s="103"/>
      <c r="B149" s="102"/>
      <c r="C149" s="101"/>
      <c r="D149" s="101"/>
      <c r="Q149" s="16"/>
    </row>
    <row r="150" spans="1:17" x14ac:dyDescent="0.2">
      <c r="C150" s="49"/>
      <c r="D150" s="49"/>
    </row>
    <row r="151" spans="1:17" x14ac:dyDescent="0.2">
      <c r="C151" s="49"/>
      <c r="D151" s="49"/>
    </row>
    <row r="152" spans="1:17" x14ac:dyDescent="0.2">
      <c r="C152" s="49"/>
      <c r="D152" s="49"/>
    </row>
    <row r="153" spans="1:17" x14ac:dyDescent="0.2">
      <c r="C153" s="49"/>
      <c r="D153" s="49"/>
    </row>
    <row r="154" spans="1:17" x14ac:dyDescent="0.2">
      <c r="C154" s="49"/>
      <c r="D154" s="49"/>
    </row>
    <row r="155" spans="1:17" x14ac:dyDescent="0.2">
      <c r="C155" s="49"/>
      <c r="D155" s="49"/>
    </row>
    <row r="156" spans="1:17" x14ac:dyDescent="0.2">
      <c r="C156" s="49"/>
      <c r="D156" s="49"/>
    </row>
    <row r="157" spans="1:17" x14ac:dyDescent="0.2">
      <c r="C157" s="49"/>
      <c r="D157" s="49"/>
    </row>
    <row r="158" spans="1:17" x14ac:dyDescent="0.2">
      <c r="C158" s="49"/>
      <c r="D158" s="49"/>
    </row>
    <row r="159" spans="1:17" x14ac:dyDescent="0.2">
      <c r="C159" s="49"/>
      <c r="D159" s="49"/>
    </row>
    <row r="160" spans="1:17" x14ac:dyDescent="0.2">
      <c r="C160" s="49"/>
      <c r="D160" s="49"/>
    </row>
    <row r="161" spans="3:4" x14ac:dyDescent="0.2">
      <c r="C161" s="49"/>
      <c r="D161" s="49"/>
    </row>
    <row r="162" spans="3:4" x14ac:dyDescent="0.2">
      <c r="C162" s="49"/>
      <c r="D162" s="49"/>
    </row>
    <row r="163" spans="3:4" x14ac:dyDescent="0.2">
      <c r="C163" s="49"/>
      <c r="D163" s="49"/>
    </row>
    <row r="164" spans="3:4" x14ac:dyDescent="0.2">
      <c r="C164" s="49"/>
      <c r="D164" s="49"/>
    </row>
    <row r="165" spans="3:4" x14ac:dyDescent="0.2">
      <c r="C165" s="49"/>
      <c r="D165" s="49"/>
    </row>
    <row r="166" spans="3:4" x14ac:dyDescent="0.2">
      <c r="C166" s="49"/>
      <c r="D166" s="49"/>
    </row>
    <row r="167" spans="3:4" x14ac:dyDescent="0.2">
      <c r="C167" s="49"/>
      <c r="D167" s="49"/>
    </row>
    <row r="168" spans="3:4" x14ac:dyDescent="0.2">
      <c r="C168" s="49"/>
      <c r="D168" s="49"/>
    </row>
    <row r="169" spans="3:4" x14ac:dyDescent="0.2">
      <c r="C169" s="49"/>
      <c r="D169" s="49"/>
    </row>
    <row r="170" spans="3:4" x14ac:dyDescent="0.2">
      <c r="C170" s="49"/>
      <c r="D170" s="49"/>
    </row>
    <row r="171" spans="3:4" x14ac:dyDescent="0.2">
      <c r="C171" s="49"/>
      <c r="D171" s="49"/>
    </row>
    <row r="172" spans="3:4" x14ac:dyDescent="0.2">
      <c r="C172" s="49"/>
      <c r="D172" s="49"/>
    </row>
    <row r="173" spans="3:4" x14ac:dyDescent="0.2">
      <c r="C173" s="49"/>
      <c r="D173" s="49"/>
    </row>
    <row r="174" spans="3:4" x14ac:dyDescent="0.2">
      <c r="C174" s="49"/>
      <c r="D174" s="49"/>
    </row>
    <row r="175" spans="3:4" x14ac:dyDescent="0.2">
      <c r="C175" s="49"/>
      <c r="D175" s="49"/>
    </row>
    <row r="176" spans="3:4" x14ac:dyDescent="0.2">
      <c r="C176" s="49"/>
      <c r="D176" s="49"/>
    </row>
    <row r="177" spans="3:4" x14ac:dyDescent="0.2">
      <c r="C177" s="49"/>
      <c r="D177" s="49"/>
    </row>
    <row r="178" spans="3:4" x14ac:dyDescent="0.2">
      <c r="C178" s="49"/>
      <c r="D178" s="49"/>
    </row>
    <row r="179" spans="3:4" x14ac:dyDescent="0.2">
      <c r="C179" s="49"/>
      <c r="D179" s="49"/>
    </row>
    <row r="180" spans="3:4" x14ac:dyDescent="0.2">
      <c r="C180" s="49"/>
      <c r="D180" s="49"/>
    </row>
    <row r="181" spans="3:4" x14ac:dyDescent="0.2">
      <c r="C181" s="49"/>
      <c r="D181" s="49"/>
    </row>
    <row r="182" spans="3:4" x14ac:dyDescent="0.2">
      <c r="C182" s="49"/>
      <c r="D182" s="49"/>
    </row>
    <row r="183" spans="3:4" x14ac:dyDescent="0.2">
      <c r="C183" s="49"/>
      <c r="D183" s="49"/>
    </row>
    <row r="184" spans="3:4" x14ac:dyDescent="0.2">
      <c r="C184" s="49"/>
      <c r="D184" s="49"/>
    </row>
    <row r="185" spans="3:4" x14ac:dyDescent="0.2">
      <c r="C185" s="49"/>
      <c r="D185" s="49"/>
    </row>
    <row r="186" spans="3:4" x14ac:dyDescent="0.2">
      <c r="C186" s="49"/>
      <c r="D186" s="49"/>
    </row>
    <row r="187" spans="3:4" x14ac:dyDescent="0.2">
      <c r="C187" s="49"/>
      <c r="D187" s="49"/>
    </row>
    <row r="188" spans="3:4" x14ac:dyDescent="0.2">
      <c r="C188" s="49"/>
      <c r="D188" s="49"/>
    </row>
    <row r="189" spans="3:4" x14ac:dyDescent="0.2">
      <c r="C189" s="49"/>
      <c r="D189" s="49"/>
    </row>
    <row r="190" spans="3:4" x14ac:dyDescent="0.2">
      <c r="C190" s="49"/>
      <c r="D190" s="49"/>
    </row>
    <row r="191" spans="3:4" x14ac:dyDescent="0.2">
      <c r="C191" s="49"/>
      <c r="D191" s="49"/>
    </row>
    <row r="192" spans="3:4" x14ac:dyDescent="0.2">
      <c r="C192" s="49"/>
      <c r="D192" s="49"/>
    </row>
    <row r="193" spans="3:4" x14ac:dyDescent="0.2">
      <c r="C193" s="49"/>
      <c r="D193" s="49"/>
    </row>
    <row r="194" spans="3:4" x14ac:dyDescent="0.2">
      <c r="C194" s="49"/>
      <c r="D194" s="49"/>
    </row>
    <row r="195" spans="3:4" x14ac:dyDescent="0.2">
      <c r="C195" s="49"/>
      <c r="D195" s="49"/>
    </row>
    <row r="196" spans="3:4" x14ac:dyDescent="0.2">
      <c r="C196" s="49"/>
      <c r="D196" s="49"/>
    </row>
    <row r="197" spans="3:4" x14ac:dyDescent="0.2">
      <c r="C197" s="49"/>
      <c r="D197" s="49"/>
    </row>
    <row r="198" spans="3:4" x14ac:dyDescent="0.2">
      <c r="C198" s="49"/>
      <c r="D198" s="49"/>
    </row>
    <row r="199" spans="3:4" x14ac:dyDescent="0.2">
      <c r="C199" s="49"/>
      <c r="D199" s="49"/>
    </row>
    <row r="200" spans="3:4" x14ac:dyDescent="0.2">
      <c r="C200" s="49"/>
      <c r="D200" s="49"/>
    </row>
    <row r="201" spans="3:4" x14ac:dyDescent="0.2">
      <c r="C201" s="49"/>
      <c r="D201" s="49"/>
    </row>
    <row r="202" spans="3:4" x14ac:dyDescent="0.2">
      <c r="C202" s="49"/>
      <c r="D202" s="49"/>
    </row>
    <row r="203" spans="3:4" x14ac:dyDescent="0.2">
      <c r="C203" s="49"/>
      <c r="D203" s="49"/>
    </row>
    <row r="204" spans="3:4" x14ac:dyDescent="0.2">
      <c r="C204" s="49"/>
      <c r="D204" s="49"/>
    </row>
    <row r="205" spans="3:4" x14ac:dyDescent="0.2">
      <c r="C205" s="49"/>
      <c r="D205" s="49"/>
    </row>
    <row r="206" spans="3:4" x14ac:dyDescent="0.2">
      <c r="C206" s="49"/>
      <c r="D206" s="49"/>
    </row>
    <row r="207" spans="3:4" x14ac:dyDescent="0.2">
      <c r="C207" s="49"/>
      <c r="D207" s="49"/>
    </row>
    <row r="208" spans="3:4" x14ac:dyDescent="0.2">
      <c r="C208" s="49"/>
      <c r="D208" s="49"/>
    </row>
    <row r="209" spans="3:4" x14ac:dyDescent="0.2">
      <c r="C209" s="49"/>
      <c r="D209" s="49"/>
    </row>
    <row r="210" spans="3:4" x14ac:dyDescent="0.2">
      <c r="C210" s="49"/>
      <c r="D210" s="49"/>
    </row>
    <row r="211" spans="3:4" x14ac:dyDescent="0.2">
      <c r="C211" s="49"/>
      <c r="D211" s="49"/>
    </row>
    <row r="212" spans="3:4" x14ac:dyDescent="0.2">
      <c r="C212" s="49"/>
      <c r="D212" s="49"/>
    </row>
    <row r="213" spans="3:4" x14ac:dyDescent="0.2">
      <c r="C213" s="49"/>
      <c r="D213" s="49"/>
    </row>
    <row r="214" spans="3:4" x14ac:dyDescent="0.2">
      <c r="C214" s="49"/>
      <c r="D214" s="49"/>
    </row>
    <row r="215" spans="3:4" x14ac:dyDescent="0.2">
      <c r="C215" s="49"/>
      <c r="D215" s="49"/>
    </row>
    <row r="216" spans="3:4" x14ac:dyDescent="0.2">
      <c r="C216" s="49"/>
      <c r="D216" s="49"/>
    </row>
    <row r="217" spans="3:4" x14ac:dyDescent="0.2">
      <c r="C217" s="49"/>
      <c r="D217" s="49"/>
    </row>
    <row r="218" spans="3:4" x14ac:dyDescent="0.2">
      <c r="C218" s="49"/>
      <c r="D218" s="49"/>
    </row>
    <row r="219" spans="3:4" x14ac:dyDescent="0.2">
      <c r="C219" s="49"/>
      <c r="D219" s="49"/>
    </row>
    <row r="220" spans="3:4" x14ac:dyDescent="0.2">
      <c r="C220" s="49"/>
      <c r="D220" s="49"/>
    </row>
    <row r="221" spans="3:4" x14ac:dyDescent="0.2">
      <c r="C221" s="49"/>
      <c r="D221" s="49"/>
    </row>
    <row r="222" spans="3:4" x14ac:dyDescent="0.2">
      <c r="C222" s="49"/>
      <c r="D222" s="49"/>
    </row>
    <row r="223" spans="3:4" x14ac:dyDescent="0.2">
      <c r="C223" s="49"/>
      <c r="D223" s="49"/>
    </row>
    <row r="224" spans="3:4" x14ac:dyDescent="0.2">
      <c r="C224" s="49"/>
      <c r="D224" s="49"/>
    </row>
    <row r="225" spans="3:4" x14ac:dyDescent="0.2">
      <c r="C225" s="49"/>
      <c r="D225" s="49"/>
    </row>
    <row r="226" spans="3:4" x14ac:dyDescent="0.2">
      <c r="C226" s="49"/>
      <c r="D226" s="49"/>
    </row>
    <row r="227" spans="3:4" x14ac:dyDescent="0.2">
      <c r="C227" s="49"/>
      <c r="D227" s="49"/>
    </row>
    <row r="228" spans="3:4" x14ac:dyDescent="0.2">
      <c r="C228" s="49"/>
      <c r="D228" s="49"/>
    </row>
    <row r="229" spans="3:4" x14ac:dyDescent="0.2">
      <c r="C229" s="49"/>
      <c r="D229" s="49"/>
    </row>
    <row r="230" spans="3:4" x14ac:dyDescent="0.2">
      <c r="C230" s="49"/>
      <c r="D230" s="49"/>
    </row>
    <row r="231" spans="3:4" x14ac:dyDescent="0.2">
      <c r="C231" s="49"/>
      <c r="D231" s="49"/>
    </row>
    <row r="232" spans="3:4" x14ac:dyDescent="0.2">
      <c r="C232" s="49"/>
      <c r="D232" s="49"/>
    </row>
    <row r="233" spans="3:4" x14ac:dyDescent="0.2">
      <c r="C233" s="49"/>
      <c r="D233" s="49"/>
    </row>
    <row r="234" spans="3:4" x14ac:dyDescent="0.2">
      <c r="C234" s="49"/>
      <c r="D234" s="49"/>
    </row>
    <row r="235" spans="3:4" x14ac:dyDescent="0.2">
      <c r="C235" s="49"/>
      <c r="D235" s="49"/>
    </row>
    <row r="236" spans="3:4" x14ac:dyDescent="0.2">
      <c r="C236" s="49"/>
      <c r="D236" s="49"/>
    </row>
    <row r="237" spans="3:4" x14ac:dyDescent="0.2">
      <c r="C237" s="49"/>
      <c r="D237" s="49"/>
    </row>
    <row r="238" spans="3:4" x14ac:dyDescent="0.2">
      <c r="C238" s="49"/>
      <c r="D238" s="49"/>
    </row>
    <row r="239" spans="3:4" x14ac:dyDescent="0.2">
      <c r="C239" s="49"/>
      <c r="D239" s="49"/>
    </row>
    <row r="240" spans="3:4" x14ac:dyDescent="0.2">
      <c r="C240" s="49"/>
      <c r="D240" s="49"/>
    </row>
    <row r="241" spans="3:4" x14ac:dyDescent="0.2">
      <c r="C241" s="49"/>
      <c r="D241" s="49"/>
    </row>
    <row r="242" spans="3:4" x14ac:dyDescent="0.2">
      <c r="C242" s="49"/>
      <c r="D242" s="49"/>
    </row>
    <row r="243" spans="3:4" x14ac:dyDescent="0.2">
      <c r="C243" s="49"/>
      <c r="D243" s="49"/>
    </row>
    <row r="244" spans="3:4" x14ac:dyDescent="0.2">
      <c r="C244" s="49"/>
      <c r="D244" s="49"/>
    </row>
    <row r="245" spans="3:4" x14ac:dyDescent="0.2">
      <c r="C245" s="49"/>
      <c r="D245" s="49"/>
    </row>
    <row r="246" spans="3:4" x14ac:dyDescent="0.2">
      <c r="C246" s="49"/>
      <c r="D246" s="49"/>
    </row>
    <row r="247" spans="3:4" x14ac:dyDescent="0.2">
      <c r="C247" s="49"/>
      <c r="D247" s="49"/>
    </row>
    <row r="248" spans="3:4" x14ac:dyDescent="0.2">
      <c r="C248" s="49"/>
      <c r="D248" s="49"/>
    </row>
    <row r="249" spans="3:4" x14ac:dyDescent="0.2">
      <c r="C249" s="49"/>
      <c r="D249" s="49"/>
    </row>
    <row r="250" spans="3:4" x14ac:dyDescent="0.2">
      <c r="C250" s="49"/>
      <c r="D250" s="49"/>
    </row>
    <row r="251" spans="3:4" x14ac:dyDescent="0.2">
      <c r="C251" s="49"/>
      <c r="D251" s="49"/>
    </row>
    <row r="252" spans="3:4" x14ac:dyDescent="0.2">
      <c r="C252" s="49"/>
      <c r="D252" s="49"/>
    </row>
    <row r="253" spans="3:4" x14ac:dyDescent="0.2">
      <c r="C253" s="49"/>
      <c r="D253" s="49"/>
    </row>
    <row r="254" spans="3:4" x14ac:dyDescent="0.2">
      <c r="C254" s="49"/>
      <c r="D254" s="49"/>
    </row>
    <row r="255" spans="3:4" x14ac:dyDescent="0.2">
      <c r="C255" s="49"/>
      <c r="D255" s="49"/>
    </row>
    <row r="256" spans="3:4" x14ac:dyDescent="0.2">
      <c r="C256" s="49"/>
      <c r="D256" s="49"/>
    </row>
    <row r="257" spans="3:4" x14ac:dyDescent="0.2">
      <c r="C257" s="49"/>
      <c r="D257" s="49"/>
    </row>
    <row r="258" spans="3:4" x14ac:dyDescent="0.2">
      <c r="C258" s="49"/>
      <c r="D258" s="49"/>
    </row>
    <row r="259" spans="3:4" x14ac:dyDescent="0.2">
      <c r="C259" s="49"/>
      <c r="D259" s="49"/>
    </row>
    <row r="260" spans="3:4" x14ac:dyDescent="0.2">
      <c r="C260" s="49"/>
      <c r="D260" s="49"/>
    </row>
    <row r="261" spans="3:4" x14ac:dyDescent="0.2">
      <c r="C261" s="49"/>
      <c r="D261" s="49"/>
    </row>
    <row r="262" spans="3:4" x14ac:dyDescent="0.2">
      <c r="C262" s="49"/>
      <c r="D262" s="49"/>
    </row>
    <row r="263" spans="3:4" x14ac:dyDescent="0.2">
      <c r="C263" s="49"/>
      <c r="D263" s="49"/>
    </row>
    <row r="264" spans="3:4" x14ac:dyDescent="0.2">
      <c r="C264" s="49"/>
      <c r="D264" s="49"/>
    </row>
    <row r="265" spans="3:4" x14ac:dyDescent="0.2">
      <c r="C265" s="49"/>
      <c r="D265" s="49"/>
    </row>
    <row r="266" spans="3:4" x14ac:dyDescent="0.2">
      <c r="C266" s="49"/>
      <c r="D266" s="49"/>
    </row>
    <row r="267" spans="3:4" x14ac:dyDescent="0.2">
      <c r="C267" s="49"/>
      <c r="D267" s="49"/>
    </row>
    <row r="268" spans="3:4" x14ac:dyDescent="0.2">
      <c r="C268" s="49"/>
      <c r="D268" s="49"/>
    </row>
    <row r="269" spans="3:4" x14ac:dyDescent="0.2">
      <c r="C269" s="49"/>
      <c r="D269" s="49"/>
    </row>
    <row r="270" spans="3:4" x14ac:dyDescent="0.2">
      <c r="C270" s="49"/>
      <c r="D270" s="49"/>
    </row>
    <row r="271" spans="3:4" x14ac:dyDescent="0.2">
      <c r="C271" s="49"/>
      <c r="D271" s="49"/>
    </row>
    <row r="272" spans="3:4" x14ac:dyDescent="0.2">
      <c r="C272" s="49"/>
      <c r="D272" s="49"/>
    </row>
    <row r="273" spans="3:4" x14ac:dyDescent="0.2">
      <c r="C273" s="49"/>
      <c r="D273" s="49"/>
    </row>
    <row r="274" spans="3:4" x14ac:dyDescent="0.2">
      <c r="C274" s="49"/>
      <c r="D274" s="49"/>
    </row>
    <row r="275" spans="3:4" x14ac:dyDescent="0.2">
      <c r="C275" s="49"/>
      <c r="D275" s="49"/>
    </row>
    <row r="276" spans="3:4" x14ac:dyDescent="0.2">
      <c r="C276" s="49"/>
      <c r="D276" s="49"/>
    </row>
    <row r="277" spans="3:4" x14ac:dyDescent="0.2">
      <c r="C277" s="49"/>
      <c r="D277" s="49"/>
    </row>
    <row r="278" spans="3:4" x14ac:dyDescent="0.2">
      <c r="C278" s="49"/>
      <c r="D278" s="49"/>
    </row>
    <row r="279" spans="3:4" x14ac:dyDescent="0.2">
      <c r="C279" s="49"/>
      <c r="D279" s="49"/>
    </row>
    <row r="280" spans="3:4" x14ac:dyDescent="0.2">
      <c r="C280" s="49"/>
      <c r="D280" s="49"/>
    </row>
    <row r="281" spans="3:4" x14ac:dyDescent="0.2">
      <c r="C281" s="49"/>
      <c r="D281" s="49"/>
    </row>
    <row r="282" spans="3:4" x14ac:dyDescent="0.2">
      <c r="C282" s="49"/>
      <c r="D282" s="49"/>
    </row>
    <row r="283" spans="3:4" x14ac:dyDescent="0.2">
      <c r="C283" s="49"/>
      <c r="D283" s="49"/>
    </row>
    <row r="284" spans="3:4" x14ac:dyDescent="0.2">
      <c r="C284" s="49"/>
      <c r="D284" s="49"/>
    </row>
    <row r="285" spans="3:4" x14ac:dyDescent="0.2">
      <c r="C285" s="49"/>
      <c r="D285" s="49"/>
    </row>
    <row r="286" spans="3:4" x14ac:dyDescent="0.2">
      <c r="C286" s="49"/>
      <c r="D286" s="49"/>
    </row>
    <row r="287" spans="3:4" x14ac:dyDescent="0.2">
      <c r="C287" s="49"/>
      <c r="D287" s="49"/>
    </row>
    <row r="288" spans="3:4" x14ac:dyDescent="0.2">
      <c r="C288" s="49"/>
      <c r="D288" s="49"/>
    </row>
    <row r="289" spans="3:4" x14ac:dyDescent="0.2">
      <c r="C289" s="49"/>
      <c r="D289" s="49"/>
    </row>
    <row r="290" spans="3:4" x14ac:dyDescent="0.2">
      <c r="C290" s="49"/>
      <c r="D290" s="49"/>
    </row>
    <row r="291" spans="3:4" x14ac:dyDescent="0.2">
      <c r="C291" s="49"/>
      <c r="D291" s="49"/>
    </row>
    <row r="292" spans="3:4" x14ac:dyDescent="0.2">
      <c r="C292" s="49"/>
      <c r="D292" s="49"/>
    </row>
    <row r="293" spans="3:4" x14ac:dyDescent="0.2">
      <c r="C293" s="49"/>
      <c r="D293" s="49"/>
    </row>
    <row r="294" spans="3:4" x14ac:dyDescent="0.2">
      <c r="C294" s="49"/>
      <c r="D294" s="49"/>
    </row>
    <row r="295" spans="3:4" x14ac:dyDescent="0.2">
      <c r="C295" s="49"/>
      <c r="D295" s="49"/>
    </row>
    <row r="296" spans="3:4" x14ac:dyDescent="0.2">
      <c r="C296" s="49"/>
      <c r="D296" s="49"/>
    </row>
    <row r="297" spans="3:4" x14ac:dyDescent="0.2">
      <c r="C297" s="49"/>
      <c r="D297" s="49"/>
    </row>
    <row r="298" spans="3:4" x14ac:dyDescent="0.2">
      <c r="C298" s="49"/>
      <c r="D298" s="49"/>
    </row>
    <row r="299" spans="3:4" x14ac:dyDescent="0.2">
      <c r="C299" s="49"/>
      <c r="D299" s="49"/>
    </row>
    <row r="300" spans="3:4" x14ac:dyDescent="0.2">
      <c r="C300" s="49"/>
      <c r="D300" s="49"/>
    </row>
    <row r="301" spans="3:4" x14ac:dyDescent="0.2">
      <c r="C301" s="49"/>
      <c r="D301" s="49"/>
    </row>
    <row r="302" spans="3:4" x14ac:dyDescent="0.2">
      <c r="C302" s="49"/>
      <c r="D302" s="49"/>
    </row>
    <row r="303" spans="3:4" x14ac:dyDescent="0.2">
      <c r="C303" s="49"/>
      <c r="D303" s="49"/>
    </row>
    <row r="304" spans="3:4" x14ac:dyDescent="0.2">
      <c r="C304" s="49"/>
      <c r="D304" s="49"/>
    </row>
    <row r="305" spans="3:4" x14ac:dyDescent="0.2">
      <c r="C305" s="49"/>
      <c r="D305" s="49"/>
    </row>
    <row r="306" spans="3:4" x14ac:dyDescent="0.2">
      <c r="C306" s="49"/>
      <c r="D306" s="49"/>
    </row>
    <row r="307" spans="3:4" x14ac:dyDescent="0.2">
      <c r="C307" s="49"/>
      <c r="D307" s="49"/>
    </row>
    <row r="308" spans="3:4" x14ac:dyDescent="0.2">
      <c r="C308" s="49"/>
      <c r="D308" s="49"/>
    </row>
    <row r="309" spans="3:4" x14ac:dyDescent="0.2">
      <c r="C309" s="49"/>
      <c r="D309" s="49"/>
    </row>
    <row r="310" spans="3:4" x14ac:dyDescent="0.2">
      <c r="C310" s="49"/>
      <c r="D310" s="49"/>
    </row>
    <row r="311" spans="3:4" x14ac:dyDescent="0.2">
      <c r="C311" s="49"/>
      <c r="D311" s="49"/>
    </row>
    <row r="312" spans="3:4" x14ac:dyDescent="0.2">
      <c r="C312" s="49"/>
      <c r="D312" s="49"/>
    </row>
    <row r="313" spans="3:4" x14ac:dyDescent="0.2">
      <c r="C313" s="49"/>
      <c r="D313" s="49"/>
    </row>
    <row r="314" spans="3:4" x14ac:dyDescent="0.2">
      <c r="C314" s="49"/>
      <c r="D314" s="49"/>
    </row>
    <row r="315" spans="3:4" x14ac:dyDescent="0.2">
      <c r="C315" s="49"/>
      <c r="D315" s="49"/>
    </row>
    <row r="316" spans="3:4" x14ac:dyDescent="0.2">
      <c r="C316" s="49"/>
      <c r="D316" s="49"/>
    </row>
    <row r="317" spans="3:4" x14ac:dyDescent="0.2">
      <c r="C317" s="49"/>
      <c r="D317" s="49"/>
    </row>
    <row r="318" spans="3:4" x14ac:dyDescent="0.2">
      <c r="C318" s="49"/>
      <c r="D318" s="49"/>
    </row>
    <row r="319" spans="3:4" x14ac:dyDescent="0.2">
      <c r="C319" s="49"/>
      <c r="D319" s="49"/>
    </row>
    <row r="320" spans="3:4" x14ac:dyDescent="0.2">
      <c r="C320" s="49"/>
      <c r="D320" s="49"/>
    </row>
    <row r="321" spans="3:4" x14ac:dyDescent="0.2">
      <c r="C321" s="49"/>
      <c r="D321" s="49"/>
    </row>
    <row r="322" spans="3:4" x14ac:dyDescent="0.2">
      <c r="C322" s="49"/>
      <c r="D322" s="49"/>
    </row>
    <row r="323" spans="3:4" x14ac:dyDescent="0.2">
      <c r="C323" s="49"/>
      <c r="D323" s="49"/>
    </row>
    <row r="324" spans="3:4" x14ac:dyDescent="0.2">
      <c r="C324" s="49"/>
      <c r="D324" s="49"/>
    </row>
    <row r="325" spans="3:4" x14ac:dyDescent="0.2">
      <c r="C325" s="49"/>
      <c r="D325" s="49"/>
    </row>
    <row r="326" spans="3:4" x14ac:dyDescent="0.2">
      <c r="C326" s="49"/>
      <c r="D326" s="49"/>
    </row>
    <row r="327" spans="3:4" x14ac:dyDescent="0.2">
      <c r="C327" s="49"/>
      <c r="D327" s="49"/>
    </row>
    <row r="328" spans="3:4" x14ac:dyDescent="0.2">
      <c r="C328" s="49"/>
      <c r="D328" s="49"/>
    </row>
    <row r="329" spans="3:4" x14ac:dyDescent="0.2">
      <c r="C329" s="49"/>
      <c r="D329" s="49"/>
    </row>
    <row r="330" spans="3:4" x14ac:dyDescent="0.2">
      <c r="C330" s="49"/>
      <c r="D330" s="49"/>
    </row>
    <row r="331" spans="3:4" x14ac:dyDescent="0.2">
      <c r="C331" s="49"/>
      <c r="D331" s="49"/>
    </row>
    <row r="332" spans="3:4" x14ac:dyDescent="0.2">
      <c r="C332" s="49"/>
      <c r="D332" s="49"/>
    </row>
    <row r="333" spans="3:4" x14ac:dyDescent="0.2">
      <c r="C333" s="49"/>
      <c r="D333" s="49"/>
    </row>
    <row r="334" spans="3:4" x14ac:dyDescent="0.2">
      <c r="C334" s="49"/>
      <c r="D334" s="49"/>
    </row>
    <row r="335" spans="3:4" x14ac:dyDescent="0.2">
      <c r="C335" s="49"/>
      <c r="D335" s="49"/>
    </row>
    <row r="336" spans="3:4" x14ac:dyDescent="0.2">
      <c r="C336" s="49"/>
      <c r="D336" s="49"/>
    </row>
    <row r="337" spans="3:4" x14ac:dyDescent="0.2">
      <c r="C337" s="49"/>
      <c r="D337" s="49"/>
    </row>
    <row r="338" spans="3:4" x14ac:dyDescent="0.2">
      <c r="C338" s="49"/>
      <c r="D338" s="49"/>
    </row>
    <row r="339" spans="3:4" x14ac:dyDescent="0.2">
      <c r="C339" s="49"/>
      <c r="D339" s="49"/>
    </row>
    <row r="340" spans="3:4" x14ac:dyDescent="0.2">
      <c r="C340" s="49"/>
      <c r="D340" s="49"/>
    </row>
    <row r="341" spans="3:4" x14ac:dyDescent="0.2">
      <c r="C341" s="49"/>
      <c r="D341" s="49"/>
    </row>
    <row r="342" spans="3:4" x14ac:dyDescent="0.2">
      <c r="C342" s="49"/>
      <c r="D342" s="49"/>
    </row>
    <row r="343" spans="3:4" x14ac:dyDescent="0.2">
      <c r="C343" s="49"/>
      <c r="D343" s="49"/>
    </row>
    <row r="344" spans="3:4" x14ac:dyDescent="0.2">
      <c r="C344" s="49"/>
      <c r="D344" s="49"/>
    </row>
    <row r="345" spans="3:4" x14ac:dyDescent="0.2">
      <c r="C345" s="49"/>
      <c r="D345" s="49"/>
    </row>
    <row r="346" spans="3:4" x14ac:dyDescent="0.2">
      <c r="C346" s="49"/>
      <c r="D346" s="49"/>
    </row>
    <row r="347" spans="3:4" x14ac:dyDescent="0.2">
      <c r="C347" s="49"/>
      <c r="D347" s="49"/>
    </row>
    <row r="348" spans="3:4" x14ac:dyDescent="0.2">
      <c r="C348" s="49"/>
      <c r="D348" s="49"/>
    </row>
    <row r="349" spans="3:4" x14ac:dyDescent="0.2">
      <c r="C349" s="49"/>
      <c r="D349" s="49"/>
    </row>
    <row r="350" spans="3:4" x14ac:dyDescent="0.2">
      <c r="C350" s="49"/>
      <c r="D350" s="49"/>
    </row>
    <row r="351" spans="3:4" x14ac:dyDescent="0.2">
      <c r="C351" s="49"/>
      <c r="D351" s="49"/>
    </row>
    <row r="352" spans="3:4" x14ac:dyDescent="0.2">
      <c r="C352" s="49"/>
      <c r="D352" s="49"/>
    </row>
    <row r="353" spans="3:4" x14ac:dyDescent="0.2">
      <c r="C353" s="49"/>
      <c r="D353" s="49"/>
    </row>
    <row r="354" spans="3:4" x14ac:dyDescent="0.2">
      <c r="C354" s="49"/>
      <c r="D354" s="49"/>
    </row>
    <row r="355" spans="3:4" x14ac:dyDescent="0.2">
      <c r="C355" s="49"/>
      <c r="D355" s="49"/>
    </row>
    <row r="356" spans="3:4" x14ac:dyDescent="0.2">
      <c r="C356" s="49"/>
      <c r="D356" s="49"/>
    </row>
    <row r="357" spans="3:4" x14ac:dyDescent="0.2">
      <c r="C357" s="49"/>
      <c r="D357" s="49"/>
    </row>
    <row r="358" spans="3:4" x14ac:dyDescent="0.2">
      <c r="C358" s="49"/>
      <c r="D358" s="49"/>
    </row>
    <row r="359" spans="3:4" x14ac:dyDescent="0.2">
      <c r="C359" s="49"/>
      <c r="D359" s="49"/>
    </row>
    <row r="360" spans="3:4" x14ac:dyDescent="0.2">
      <c r="C360" s="49"/>
      <c r="D360" s="49"/>
    </row>
    <row r="361" spans="3:4" x14ac:dyDescent="0.2">
      <c r="C361" s="49"/>
      <c r="D361" s="49"/>
    </row>
    <row r="362" spans="3:4" x14ac:dyDescent="0.2">
      <c r="C362" s="49"/>
      <c r="D362" s="49"/>
    </row>
    <row r="363" spans="3:4" x14ac:dyDescent="0.2">
      <c r="C363" s="49"/>
      <c r="D363" s="49"/>
    </row>
    <row r="364" spans="3:4" x14ac:dyDescent="0.2">
      <c r="C364" s="49"/>
      <c r="D364" s="49"/>
    </row>
    <row r="365" spans="3:4" x14ac:dyDescent="0.2">
      <c r="C365" s="49"/>
      <c r="D365" s="49"/>
    </row>
    <row r="366" spans="3:4" x14ac:dyDescent="0.2">
      <c r="C366" s="49"/>
      <c r="D366" s="49"/>
    </row>
    <row r="367" spans="3:4" x14ac:dyDescent="0.2">
      <c r="C367" s="49"/>
      <c r="D367" s="49"/>
    </row>
    <row r="368" spans="3:4" x14ac:dyDescent="0.2">
      <c r="C368" s="49"/>
      <c r="D368" s="49"/>
    </row>
    <row r="369" spans="3:4" x14ac:dyDescent="0.2">
      <c r="C369" s="49"/>
      <c r="D369" s="49"/>
    </row>
    <row r="370" spans="3:4" x14ac:dyDescent="0.2">
      <c r="C370" s="49"/>
      <c r="D370" s="49"/>
    </row>
    <row r="371" spans="3:4" x14ac:dyDescent="0.2">
      <c r="C371" s="49"/>
      <c r="D371" s="49"/>
    </row>
    <row r="372" spans="3:4" x14ac:dyDescent="0.2">
      <c r="C372" s="49"/>
      <c r="D372" s="49"/>
    </row>
    <row r="373" spans="3:4" x14ac:dyDescent="0.2">
      <c r="C373" s="49"/>
      <c r="D373" s="49"/>
    </row>
    <row r="374" spans="3:4" x14ac:dyDescent="0.2">
      <c r="C374" s="49"/>
      <c r="D374" s="49"/>
    </row>
    <row r="375" spans="3:4" x14ac:dyDescent="0.2">
      <c r="C375" s="49"/>
      <c r="D375" s="49"/>
    </row>
    <row r="376" spans="3:4" x14ac:dyDescent="0.2">
      <c r="C376" s="49"/>
      <c r="D376" s="49"/>
    </row>
    <row r="377" spans="3:4" x14ac:dyDescent="0.2">
      <c r="C377" s="49"/>
      <c r="D377" s="49"/>
    </row>
    <row r="378" spans="3:4" x14ac:dyDescent="0.2">
      <c r="C378" s="49"/>
      <c r="D378" s="49"/>
    </row>
    <row r="379" spans="3:4" x14ac:dyDescent="0.2">
      <c r="C379" s="49"/>
      <c r="D379" s="49"/>
    </row>
    <row r="380" spans="3:4" x14ac:dyDescent="0.2">
      <c r="C380" s="49"/>
      <c r="D380" s="49"/>
    </row>
    <row r="381" spans="3:4" x14ac:dyDescent="0.2">
      <c r="C381" s="49"/>
      <c r="D381" s="49"/>
    </row>
    <row r="382" spans="3:4" x14ac:dyDescent="0.2">
      <c r="C382" s="49"/>
      <c r="D382" s="49"/>
    </row>
    <row r="383" spans="3:4" x14ac:dyDescent="0.2">
      <c r="C383" s="49"/>
      <c r="D383" s="49"/>
    </row>
    <row r="384" spans="3:4" x14ac:dyDescent="0.2">
      <c r="C384" s="49"/>
      <c r="D384" s="49"/>
    </row>
    <row r="385" spans="3:4" x14ac:dyDescent="0.2">
      <c r="C385" s="49"/>
      <c r="D385" s="49"/>
    </row>
    <row r="386" spans="3:4" x14ac:dyDescent="0.2">
      <c r="C386" s="49"/>
      <c r="D386" s="49"/>
    </row>
    <row r="387" spans="3:4" x14ac:dyDescent="0.2">
      <c r="C387" s="49"/>
      <c r="D387" s="49"/>
    </row>
    <row r="388" spans="3:4" x14ac:dyDescent="0.2">
      <c r="C388" s="49"/>
      <c r="D388" s="49"/>
    </row>
    <row r="389" spans="3:4" x14ac:dyDescent="0.2">
      <c r="C389" s="49"/>
      <c r="D389" s="49"/>
    </row>
    <row r="390" spans="3:4" x14ac:dyDescent="0.2">
      <c r="C390" s="49"/>
      <c r="D390" s="49"/>
    </row>
    <row r="391" spans="3:4" x14ac:dyDescent="0.2">
      <c r="C391" s="49"/>
      <c r="D391" s="49"/>
    </row>
    <row r="392" spans="3:4" x14ac:dyDescent="0.2">
      <c r="C392" s="49"/>
      <c r="D392" s="49"/>
    </row>
    <row r="393" spans="3:4" x14ac:dyDescent="0.2">
      <c r="C393" s="49"/>
      <c r="D393" s="49"/>
    </row>
    <row r="394" spans="3:4" x14ac:dyDescent="0.2">
      <c r="C394" s="49"/>
      <c r="D394" s="49"/>
    </row>
    <row r="395" spans="3:4" x14ac:dyDescent="0.2">
      <c r="C395" s="49"/>
      <c r="D395" s="49"/>
    </row>
    <row r="396" spans="3:4" x14ac:dyDescent="0.2">
      <c r="C396" s="49"/>
      <c r="D396" s="49"/>
    </row>
    <row r="397" spans="3:4" x14ac:dyDescent="0.2">
      <c r="C397" s="49"/>
      <c r="D397" s="49"/>
    </row>
    <row r="398" spans="3:4" x14ac:dyDescent="0.2">
      <c r="C398" s="49"/>
      <c r="D398" s="49"/>
    </row>
    <row r="399" spans="3:4" x14ac:dyDescent="0.2">
      <c r="C399" s="49"/>
      <c r="D399" s="49"/>
    </row>
    <row r="400" spans="3:4" x14ac:dyDescent="0.2">
      <c r="C400" s="49"/>
      <c r="D400" s="49"/>
    </row>
    <row r="401" spans="3:4" x14ac:dyDescent="0.2">
      <c r="C401" s="49"/>
      <c r="D401" s="49"/>
    </row>
    <row r="402" spans="3:4" x14ac:dyDescent="0.2">
      <c r="C402" s="49"/>
      <c r="D402" s="49"/>
    </row>
    <row r="403" spans="3:4" x14ac:dyDescent="0.2">
      <c r="C403" s="49"/>
      <c r="D403" s="49"/>
    </row>
    <row r="404" spans="3:4" x14ac:dyDescent="0.2">
      <c r="C404" s="49"/>
      <c r="D404" s="49"/>
    </row>
    <row r="405" spans="3:4" x14ac:dyDescent="0.2">
      <c r="C405" s="49"/>
      <c r="D405" s="49"/>
    </row>
    <row r="406" spans="3:4" x14ac:dyDescent="0.2">
      <c r="C406" s="49"/>
      <c r="D406" s="49"/>
    </row>
    <row r="407" spans="3:4" x14ac:dyDescent="0.2">
      <c r="C407" s="49"/>
      <c r="D407" s="49"/>
    </row>
    <row r="408" spans="3:4" x14ac:dyDescent="0.2">
      <c r="C408" s="49"/>
      <c r="D408" s="49"/>
    </row>
    <row r="409" spans="3:4" x14ac:dyDescent="0.2">
      <c r="C409" s="49"/>
      <c r="D409" s="49"/>
    </row>
    <row r="410" spans="3:4" x14ac:dyDescent="0.2">
      <c r="C410" s="49"/>
      <c r="D410" s="49"/>
    </row>
    <row r="411" spans="3:4" x14ac:dyDescent="0.2">
      <c r="C411" s="49"/>
      <c r="D411" s="49"/>
    </row>
    <row r="412" spans="3:4" x14ac:dyDescent="0.2">
      <c r="C412" s="49"/>
      <c r="D412" s="49"/>
    </row>
    <row r="413" spans="3:4" x14ac:dyDescent="0.2">
      <c r="C413" s="49"/>
      <c r="D413" s="49"/>
    </row>
    <row r="414" spans="3:4" x14ac:dyDescent="0.2">
      <c r="C414" s="49"/>
      <c r="D414" s="49"/>
    </row>
    <row r="415" spans="3:4" x14ac:dyDescent="0.2">
      <c r="C415" s="49"/>
      <c r="D415" s="49"/>
    </row>
    <row r="416" spans="3:4" x14ac:dyDescent="0.2">
      <c r="C416" s="49"/>
      <c r="D416" s="49"/>
    </row>
    <row r="417" spans="3:4" x14ac:dyDescent="0.2">
      <c r="C417" s="49"/>
      <c r="D417" s="49"/>
    </row>
    <row r="418" spans="3:4" x14ac:dyDescent="0.2">
      <c r="C418" s="49"/>
      <c r="D418" s="49"/>
    </row>
    <row r="419" spans="3:4" x14ac:dyDescent="0.2">
      <c r="C419" s="49"/>
      <c r="D419" s="49"/>
    </row>
    <row r="420" spans="3:4" x14ac:dyDescent="0.2">
      <c r="C420" s="49"/>
      <c r="D420" s="49"/>
    </row>
    <row r="421" spans="3:4" x14ac:dyDescent="0.2">
      <c r="C421" s="49"/>
      <c r="D421" s="49"/>
    </row>
    <row r="422" spans="3:4" x14ac:dyDescent="0.2">
      <c r="C422" s="49"/>
      <c r="D422" s="49"/>
    </row>
    <row r="423" spans="3:4" x14ac:dyDescent="0.2">
      <c r="C423" s="49"/>
      <c r="D423" s="49"/>
    </row>
    <row r="424" spans="3:4" x14ac:dyDescent="0.2">
      <c r="C424" s="49"/>
      <c r="D424" s="49"/>
    </row>
    <row r="425" spans="3:4" x14ac:dyDescent="0.2">
      <c r="C425" s="49"/>
      <c r="D425" s="49"/>
    </row>
    <row r="426" spans="3:4" x14ac:dyDescent="0.2">
      <c r="C426" s="49"/>
      <c r="D426" s="49"/>
    </row>
    <row r="427" spans="3:4" x14ac:dyDescent="0.2">
      <c r="C427" s="49"/>
      <c r="D427" s="49"/>
    </row>
    <row r="428" spans="3:4" x14ac:dyDescent="0.2">
      <c r="C428" s="49"/>
      <c r="D428" s="49"/>
    </row>
    <row r="429" spans="3:4" x14ac:dyDescent="0.2">
      <c r="C429" s="49"/>
      <c r="D429" s="49"/>
    </row>
    <row r="430" spans="3:4" x14ac:dyDescent="0.2">
      <c r="C430" s="49"/>
      <c r="D430" s="49"/>
    </row>
    <row r="431" spans="3:4" x14ac:dyDescent="0.2">
      <c r="C431" s="49"/>
      <c r="D431" s="49"/>
    </row>
    <row r="432" spans="3:4" x14ac:dyDescent="0.2">
      <c r="C432" s="49"/>
      <c r="D432" s="49"/>
    </row>
    <row r="433" spans="3:4" x14ac:dyDescent="0.2">
      <c r="C433" s="49"/>
      <c r="D433" s="49"/>
    </row>
    <row r="434" spans="3:4" x14ac:dyDescent="0.2">
      <c r="C434" s="49"/>
      <c r="D434" s="49"/>
    </row>
    <row r="435" spans="3:4" x14ac:dyDescent="0.2">
      <c r="C435" s="49"/>
      <c r="D435" s="49"/>
    </row>
    <row r="436" spans="3:4" x14ac:dyDescent="0.2">
      <c r="C436" s="49"/>
      <c r="D436" s="49"/>
    </row>
    <row r="437" spans="3:4" x14ac:dyDescent="0.2">
      <c r="C437" s="49"/>
      <c r="D437" s="49"/>
    </row>
    <row r="438" spans="3:4" x14ac:dyDescent="0.2">
      <c r="C438" s="49"/>
      <c r="D438" s="49"/>
    </row>
    <row r="439" spans="3:4" x14ac:dyDescent="0.2">
      <c r="C439" s="49"/>
      <c r="D439" s="49"/>
    </row>
    <row r="440" spans="3:4" x14ac:dyDescent="0.2">
      <c r="C440" s="49"/>
      <c r="D440" s="49"/>
    </row>
    <row r="441" spans="3:4" x14ac:dyDescent="0.2">
      <c r="C441" s="49"/>
      <c r="D441" s="49"/>
    </row>
    <row r="442" spans="3:4" x14ac:dyDescent="0.2">
      <c r="C442" s="49"/>
      <c r="D442" s="49"/>
    </row>
    <row r="443" spans="3:4" x14ac:dyDescent="0.2">
      <c r="C443" s="49"/>
      <c r="D443" s="49"/>
    </row>
    <row r="444" spans="3:4" x14ac:dyDescent="0.2">
      <c r="C444" s="49"/>
      <c r="D444" s="49"/>
    </row>
    <row r="445" spans="3:4" x14ac:dyDescent="0.2">
      <c r="C445" s="49"/>
      <c r="D445" s="49"/>
    </row>
    <row r="446" spans="3:4" x14ac:dyDescent="0.2">
      <c r="C446" s="49"/>
      <c r="D446" s="49"/>
    </row>
    <row r="447" spans="3:4" x14ac:dyDescent="0.2">
      <c r="C447" s="49"/>
      <c r="D447" s="49"/>
    </row>
    <row r="448" spans="3:4" x14ac:dyDescent="0.2">
      <c r="C448" s="49"/>
      <c r="D448" s="49"/>
    </row>
    <row r="449" spans="3:4" x14ac:dyDescent="0.2">
      <c r="C449" s="49"/>
      <c r="D449" s="49"/>
    </row>
    <row r="450" spans="3:4" x14ac:dyDescent="0.2">
      <c r="C450" s="49"/>
      <c r="D450" s="49"/>
    </row>
    <row r="451" spans="3:4" x14ac:dyDescent="0.2">
      <c r="C451" s="49"/>
      <c r="D451" s="49"/>
    </row>
    <row r="452" spans="3:4" x14ac:dyDescent="0.2">
      <c r="C452" s="49"/>
      <c r="D452" s="49"/>
    </row>
    <row r="453" spans="3:4" x14ac:dyDescent="0.2">
      <c r="C453" s="49"/>
      <c r="D453" s="49"/>
    </row>
    <row r="454" spans="3:4" x14ac:dyDescent="0.2">
      <c r="C454" s="49"/>
      <c r="D454" s="49"/>
    </row>
    <row r="455" spans="3:4" x14ac:dyDescent="0.2">
      <c r="C455" s="49"/>
      <c r="D455" s="49"/>
    </row>
    <row r="456" spans="3:4" x14ac:dyDescent="0.2">
      <c r="C456" s="49"/>
      <c r="D456" s="49"/>
    </row>
    <row r="457" spans="3:4" x14ac:dyDescent="0.2">
      <c r="C457" s="49"/>
      <c r="D457" s="49"/>
    </row>
    <row r="458" spans="3:4" x14ac:dyDescent="0.2">
      <c r="C458" s="49"/>
      <c r="D458" s="49"/>
    </row>
    <row r="459" spans="3:4" x14ac:dyDescent="0.2">
      <c r="C459" s="49"/>
      <c r="D459" s="49"/>
    </row>
    <row r="460" spans="3:4" x14ac:dyDescent="0.2">
      <c r="C460" s="49"/>
      <c r="D460" s="49"/>
    </row>
    <row r="461" spans="3:4" x14ac:dyDescent="0.2">
      <c r="C461" s="49"/>
      <c r="D461" s="49"/>
    </row>
    <row r="462" spans="3:4" x14ac:dyDescent="0.2">
      <c r="C462" s="49"/>
      <c r="D462" s="49"/>
    </row>
    <row r="463" spans="3:4" x14ac:dyDescent="0.2">
      <c r="C463" s="49"/>
      <c r="D463" s="49"/>
    </row>
    <row r="464" spans="3:4" x14ac:dyDescent="0.2">
      <c r="C464" s="49"/>
      <c r="D464" s="49"/>
    </row>
    <row r="465" spans="3:4" x14ac:dyDescent="0.2">
      <c r="C465" s="49"/>
      <c r="D465" s="49"/>
    </row>
    <row r="466" spans="3:4" x14ac:dyDescent="0.2">
      <c r="C466" s="49"/>
      <c r="D466" s="49"/>
    </row>
    <row r="467" spans="3:4" x14ac:dyDescent="0.2">
      <c r="C467" s="49"/>
      <c r="D467" s="49"/>
    </row>
    <row r="468" spans="3:4" x14ac:dyDescent="0.2">
      <c r="C468" s="49"/>
      <c r="D468" s="49"/>
    </row>
    <row r="469" spans="3:4" x14ac:dyDescent="0.2">
      <c r="C469" s="49"/>
      <c r="D469" s="49"/>
    </row>
    <row r="470" spans="3:4" x14ac:dyDescent="0.2">
      <c r="C470" s="49"/>
      <c r="D470" s="49"/>
    </row>
    <row r="471" spans="3:4" x14ac:dyDescent="0.2">
      <c r="C471" s="49"/>
      <c r="D471" s="49"/>
    </row>
    <row r="472" spans="3:4" x14ac:dyDescent="0.2">
      <c r="C472" s="49"/>
      <c r="D472" s="49"/>
    </row>
    <row r="473" spans="3:4" x14ac:dyDescent="0.2">
      <c r="C473" s="49"/>
      <c r="D473" s="49"/>
    </row>
    <row r="474" spans="3:4" x14ac:dyDescent="0.2">
      <c r="C474" s="49"/>
      <c r="D474" s="49"/>
    </row>
    <row r="475" spans="3:4" x14ac:dyDescent="0.2">
      <c r="C475" s="49"/>
      <c r="D475" s="49"/>
    </row>
    <row r="476" spans="3:4" x14ac:dyDescent="0.2">
      <c r="C476" s="49"/>
      <c r="D476" s="49"/>
    </row>
    <row r="477" spans="3:4" x14ac:dyDescent="0.2">
      <c r="C477" s="49"/>
      <c r="D477" s="49"/>
    </row>
    <row r="478" spans="3:4" x14ac:dyDescent="0.2">
      <c r="C478" s="49"/>
      <c r="D478" s="49"/>
    </row>
    <row r="479" spans="3:4" x14ac:dyDescent="0.2">
      <c r="C479" s="49"/>
      <c r="D479" s="49"/>
    </row>
    <row r="480" spans="3:4" x14ac:dyDescent="0.2">
      <c r="C480" s="49"/>
      <c r="D480" s="49"/>
    </row>
    <row r="481" spans="3:4" x14ac:dyDescent="0.2">
      <c r="C481" s="49"/>
      <c r="D481" s="49"/>
    </row>
    <row r="482" spans="3:4" x14ac:dyDescent="0.2">
      <c r="C482" s="49"/>
      <c r="D482" s="49"/>
    </row>
    <row r="483" spans="3:4" x14ac:dyDescent="0.2">
      <c r="C483" s="49"/>
      <c r="D483" s="49"/>
    </row>
    <row r="484" spans="3:4" x14ac:dyDescent="0.2">
      <c r="C484" s="49"/>
      <c r="D484" s="49"/>
    </row>
    <row r="485" spans="3:4" x14ac:dyDescent="0.2">
      <c r="C485" s="49"/>
      <c r="D485" s="49"/>
    </row>
    <row r="486" spans="3:4" x14ac:dyDescent="0.2">
      <c r="C486" s="49"/>
      <c r="D486" s="49"/>
    </row>
    <row r="487" spans="3:4" x14ac:dyDescent="0.2">
      <c r="C487" s="49"/>
      <c r="D487" s="49"/>
    </row>
    <row r="488" spans="3:4" x14ac:dyDescent="0.2">
      <c r="C488" s="49"/>
      <c r="D488" s="49"/>
    </row>
    <row r="489" spans="3:4" x14ac:dyDescent="0.2">
      <c r="C489" s="49"/>
      <c r="D489" s="49"/>
    </row>
    <row r="490" spans="3:4" x14ac:dyDescent="0.2">
      <c r="C490" s="49"/>
      <c r="D490" s="49"/>
    </row>
    <row r="491" spans="3:4" x14ac:dyDescent="0.2">
      <c r="C491" s="49"/>
      <c r="D491" s="49"/>
    </row>
    <row r="492" spans="3:4" x14ac:dyDescent="0.2">
      <c r="C492" s="49"/>
      <c r="D492" s="49"/>
    </row>
    <row r="493" spans="3:4" x14ac:dyDescent="0.2">
      <c r="C493" s="49"/>
      <c r="D493" s="49"/>
    </row>
    <row r="494" spans="3:4" x14ac:dyDescent="0.2">
      <c r="C494" s="49"/>
      <c r="D494" s="49"/>
    </row>
    <row r="495" spans="3:4" x14ac:dyDescent="0.2">
      <c r="C495" s="49"/>
      <c r="D495" s="49"/>
    </row>
    <row r="496" spans="3:4" x14ac:dyDescent="0.2">
      <c r="C496" s="49"/>
      <c r="D496" s="49"/>
    </row>
    <row r="497" spans="3:4" x14ac:dyDescent="0.2">
      <c r="C497" s="49"/>
      <c r="D497" s="49"/>
    </row>
    <row r="498" spans="3:4" x14ac:dyDescent="0.2">
      <c r="C498" s="49"/>
      <c r="D498" s="49"/>
    </row>
    <row r="499" spans="3:4" x14ac:dyDescent="0.2">
      <c r="C499" s="49"/>
      <c r="D499" s="49"/>
    </row>
    <row r="500" spans="3:4" x14ac:dyDescent="0.2">
      <c r="C500" s="49"/>
      <c r="D500" s="49"/>
    </row>
    <row r="501" spans="3:4" x14ac:dyDescent="0.2">
      <c r="C501" s="49"/>
      <c r="D501" s="49"/>
    </row>
    <row r="502" spans="3:4" x14ac:dyDescent="0.2">
      <c r="C502" s="49"/>
      <c r="D502" s="49"/>
    </row>
    <row r="503" spans="3:4" x14ac:dyDescent="0.2">
      <c r="C503" s="49"/>
      <c r="D503" s="49"/>
    </row>
    <row r="504" spans="3:4" x14ac:dyDescent="0.2">
      <c r="C504" s="49"/>
      <c r="D504" s="49"/>
    </row>
    <row r="505" spans="3:4" x14ac:dyDescent="0.2">
      <c r="C505" s="49"/>
      <c r="D505" s="49"/>
    </row>
    <row r="506" spans="3:4" x14ac:dyDescent="0.2">
      <c r="C506" s="49"/>
      <c r="D506" s="49"/>
    </row>
    <row r="507" spans="3:4" x14ac:dyDescent="0.2">
      <c r="C507" s="49"/>
      <c r="D507" s="49"/>
    </row>
    <row r="508" spans="3:4" x14ac:dyDescent="0.2">
      <c r="C508" s="49"/>
      <c r="D508" s="49"/>
    </row>
    <row r="509" spans="3:4" x14ac:dyDescent="0.2">
      <c r="C509" s="49"/>
      <c r="D509" s="49"/>
    </row>
    <row r="510" spans="3:4" x14ac:dyDescent="0.2">
      <c r="C510" s="49"/>
      <c r="D510" s="49"/>
    </row>
    <row r="511" spans="3:4" x14ac:dyDescent="0.2">
      <c r="C511" s="49"/>
      <c r="D511" s="49"/>
    </row>
    <row r="512" spans="3:4" x14ac:dyDescent="0.2">
      <c r="C512" s="49"/>
      <c r="D512" s="49"/>
    </row>
    <row r="513" spans="3:4" x14ac:dyDescent="0.2">
      <c r="C513" s="49"/>
      <c r="D513" s="49"/>
    </row>
    <row r="514" spans="3:4" x14ac:dyDescent="0.2">
      <c r="C514" s="49"/>
      <c r="D514" s="49"/>
    </row>
    <row r="515" spans="3:4" x14ac:dyDescent="0.2">
      <c r="C515" s="49"/>
      <c r="D515" s="49"/>
    </row>
    <row r="516" spans="3:4" x14ac:dyDescent="0.2">
      <c r="C516" s="49"/>
      <c r="D516" s="49"/>
    </row>
    <row r="517" spans="3:4" x14ac:dyDescent="0.2">
      <c r="C517" s="49"/>
      <c r="D517" s="49"/>
    </row>
    <row r="518" spans="3:4" x14ac:dyDescent="0.2">
      <c r="C518" s="49"/>
      <c r="D518" s="49"/>
    </row>
    <row r="519" spans="3:4" x14ac:dyDescent="0.2">
      <c r="C519" s="49"/>
      <c r="D519" s="49"/>
    </row>
    <row r="520" spans="3:4" x14ac:dyDescent="0.2">
      <c r="C520" s="49"/>
      <c r="D520" s="49"/>
    </row>
    <row r="521" spans="3:4" x14ac:dyDescent="0.2">
      <c r="C521" s="49"/>
      <c r="D521" s="49"/>
    </row>
    <row r="522" spans="3:4" x14ac:dyDescent="0.2">
      <c r="C522" s="49"/>
      <c r="D522" s="49"/>
    </row>
    <row r="523" spans="3:4" x14ac:dyDescent="0.2">
      <c r="C523" s="49"/>
      <c r="D523" s="49"/>
    </row>
    <row r="524" spans="3:4" x14ac:dyDescent="0.2">
      <c r="C524" s="49"/>
      <c r="D524" s="49"/>
    </row>
    <row r="525" spans="3:4" x14ac:dyDescent="0.2">
      <c r="C525" s="49"/>
      <c r="D525" s="49"/>
    </row>
    <row r="526" spans="3:4" x14ac:dyDescent="0.2">
      <c r="C526" s="49"/>
      <c r="D526" s="49"/>
    </row>
    <row r="527" spans="3:4" x14ac:dyDescent="0.2">
      <c r="C527" s="49"/>
      <c r="D527" s="49"/>
    </row>
    <row r="528" spans="3:4" x14ac:dyDescent="0.2">
      <c r="C528" s="49"/>
      <c r="D528" s="49"/>
    </row>
    <row r="529" spans="3:4" x14ac:dyDescent="0.2">
      <c r="C529" s="49"/>
      <c r="D529" s="49"/>
    </row>
    <row r="530" spans="3:4" x14ac:dyDescent="0.2">
      <c r="C530" s="49"/>
      <c r="D530" s="49"/>
    </row>
    <row r="531" spans="3:4" x14ac:dyDescent="0.2">
      <c r="C531" s="49"/>
      <c r="D531" s="49"/>
    </row>
    <row r="532" spans="3:4" x14ac:dyDescent="0.2">
      <c r="C532" s="49"/>
      <c r="D532" s="49"/>
    </row>
    <row r="533" spans="3:4" x14ac:dyDescent="0.2">
      <c r="C533" s="49"/>
      <c r="D533" s="49"/>
    </row>
    <row r="534" spans="3:4" x14ac:dyDescent="0.2">
      <c r="C534" s="49"/>
      <c r="D534" s="49"/>
    </row>
    <row r="535" spans="3:4" x14ac:dyDescent="0.2">
      <c r="C535" s="49"/>
      <c r="D535" s="49"/>
    </row>
    <row r="536" spans="3:4" x14ac:dyDescent="0.2">
      <c r="C536" s="49"/>
      <c r="D536" s="49"/>
    </row>
    <row r="537" spans="3:4" x14ac:dyDescent="0.2">
      <c r="C537" s="49"/>
      <c r="D537" s="49"/>
    </row>
    <row r="538" spans="3:4" x14ac:dyDescent="0.2">
      <c r="C538" s="49"/>
      <c r="D538" s="49"/>
    </row>
    <row r="539" spans="3:4" x14ac:dyDescent="0.2">
      <c r="C539" s="49"/>
      <c r="D539" s="49"/>
    </row>
    <row r="540" spans="3:4" x14ac:dyDescent="0.2">
      <c r="C540" s="49"/>
      <c r="D540" s="49"/>
    </row>
    <row r="541" spans="3:4" x14ac:dyDescent="0.2">
      <c r="C541" s="49"/>
      <c r="D541" s="49"/>
    </row>
    <row r="542" spans="3:4" x14ac:dyDescent="0.2">
      <c r="C542" s="49"/>
      <c r="D542" s="49"/>
    </row>
    <row r="543" spans="3:4" x14ac:dyDescent="0.2">
      <c r="C543" s="49"/>
      <c r="D543" s="49"/>
    </row>
    <row r="544" spans="3:4" x14ac:dyDescent="0.2">
      <c r="C544" s="49"/>
      <c r="D544" s="49"/>
    </row>
    <row r="545" spans="3:4" x14ac:dyDescent="0.2">
      <c r="C545" s="49"/>
      <c r="D545" s="49"/>
    </row>
    <row r="546" spans="3:4" x14ac:dyDescent="0.2">
      <c r="C546" s="49"/>
      <c r="D546" s="49"/>
    </row>
    <row r="547" spans="3:4" x14ac:dyDescent="0.2">
      <c r="C547" s="49"/>
      <c r="D547" s="49"/>
    </row>
    <row r="548" spans="3:4" x14ac:dyDescent="0.2">
      <c r="C548" s="49"/>
      <c r="D548" s="49"/>
    </row>
    <row r="549" spans="3:4" x14ac:dyDescent="0.2">
      <c r="C549" s="49"/>
      <c r="D549" s="49"/>
    </row>
    <row r="550" spans="3:4" x14ac:dyDescent="0.2">
      <c r="C550" s="49"/>
      <c r="D550" s="49"/>
    </row>
    <row r="551" spans="3:4" x14ac:dyDescent="0.2">
      <c r="C551" s="49"/>
      <c r="D551" s="49"/>
    </row>
    <row r="552" spans="3:4" x14ac:dyDescent="0.2">
      <c r="C552" s="49"/>
      <c r="D552" s="49"/>
    </row>
    <row r="553" spans="3:4" x14ac:dyDescent="0.2">
      <c r="C553" s="49"/>
      <c r="D553" s="49"/>
    </row>
    <row r="554" spans="3:4" x14ac:dyDescent="0.2">
      <c r="C554" s="49"/>
      <c r="D554" s="49"/>
    </row>
    <row r="555" spans="3:4" x14ac:dyDescent="0.2">
      <c r="C555" s="49"/>
      <c r="D555" s="49"/>
    </row>
    <row r="556" spans="3:4" x14ac:dyDescent="0.2">
      <c r="C556" s="49"/>
      <c r="D556" s="49"/>
    </row>
    <row r="557" spans="3:4" x14ac:dyDescent="0.2">
      <c r="C557" s="49"/>
      <c r="D557" s="49"/>
    </row>
    <row r="558" spans="3:4" x14ac:dyDescent="0.2">
      <c r="C558" s="49"/>
      <c r="D558" s="49"/>
    </row>
    <row r="559" spans="3:4" x14ac:dyDescent="0.2">
      <c r="C559" s="49"/>
      <c r="D559" s="49"/>
    </row>
    <row r="560" spans="3:4" x14ac:dyDescent="0.2">
      <c r="C560" s="49"/>
      <c r="D560" s="49"/>
    </row>
    <row r="561" spans="3:4" x14ac:dyDescent="0.2">
      <c r="C561" s="49"/>
      <c r="D561" s="49"/>
    </row>
    <row r="562" spans="3:4" x14ac:dyDescent="0.2">
      <c r="C562" s="49"/>
      <c r="D562" s="49"/>
    </row>
    <row r="563" spans="3:4" x14ac:dyDescent="0.2">
      <c r="C563" s="49"/>
      <c r="D563" s="49"/>
    </row>
    <row r="564" spans="3:4" x14ac:dyDescent="0.2">
      <c r="C564" s="49"/>
      <c r="D564" s="49"/>
    </row>
    <row r="565" spans="3:4" x14ac:dyDescent="0.2">
      <c r="C565" s="49"/>
      <c r="D565" s="49"/>
    </row>
    <row r="566" spans="3:4" x14ac:dyDescent="0.2">
      <c r="C566" s="49"/>
      <c r="D566" s="49"/>
    </row>
    <row r="567" spans="3:4" x14ac:dyDescent="0.2">
      <c r="C567" s="49"/>
      <c r="D567" s="49"/>
    </row>
    <row r="568" spans="3:4" x14ac:dyDescent="0.2">
      <c r="C568" s="49"/>
      <c r="D568" s="49"/>
    </row>
    <row r="569" spans="3:4" x14ac:dyDescent="0.2">
      <c r="C569" s="49"/>
      <c r="D569" s="49"/>
    </row>
    <row r="570" spans="3:4" x14ac:dyDescent="0.2">
      <c r="C570" s="49"/>
      <c r="D570" s="49"/>
    </row>
    <row r="571" spans="3:4" x14ac:dyDescent="0.2">
      <c r="C571" s="49"/>
      <c r="D571" s="49"/>
    </row>
    <row r="572" spans="3:4" x14ac:dyDescent="0.2">
      <c r="C572" s="49"/>
      <c r="D572" s="49"/>
    </row>
    <row r="573" spans="3:4" x14ac:dyDescent="0.2">
      <c r="C573" s="49"/>
      <c r="D573" s="49"/>
    </row>
    <row r="574" spans="3:4" x14ac:dyDescent="0.2">
      <c r="C574" s="49"/>
      <c r="D574" s="49"/>
    </row>
    <row r="575" spans="3:4" x14ac:dyDescent="0.2">
      <c r="C575" s="49"/>
      <c r="D575" s="49"/>
    </row>
    <row r="576" spans="3:4" x14ac:dyDescent="0.2">
      <c r="C576" s="49"/>
      <c r="D576" s="49"/>
    </row>
    <row r="577" spans="3:4" x14ac:dyDescent="0.2">
      <c r="C577" s="49"/>
      <c r="D577" s="49"/>
    </row>
    <row r="578" spans="3:4" x14ac:dyDescent="0.2">
      <c r="C578" s="49"/>
      <c r="D578" s="49"/>
    </row>
    <row r="579" spans="3:4" x14ac:dyDescent="0.2">
      <c r="C579" s="49"/>
      <c r="D579" s="49"/>
    </row>
    <row r="580" spans="3:4" x14ac:dyDescent="0.2">
      <c r="C580" s="49"/>
      <c r="D580" s="49"/>
    </row>
    <row r="581" spans="3:4" x14ac:dyDescent="0.2">
      <c r="C581" s="49"/>
      <c r="D581" s="49"/>
    </row>
    <row r="582" spans="3:4" x14ac:dyDescent="0.2">
      <c r="C582" s="49"/>
      <c r="D582" s="49"/>
    </row>
    <row r="583" spans="3:4" x14ac:dyDescent="0.2">
      <c r="C583" s="49"/>
      <c r="D583" s="49"/>
    </row>
    <row r="584" spans="3:4" x14ac:dyDescent="0.2">
      <c r="C584" s="49"/>
      <c r="D584" s="49"/>
    </row>
    <row r="585" spans="3:4" x14ac:dyDescent="0.2">
      <c r="C585" s="49"/>
      <c r="D585" s="49"/>
    </row>
    <row r="586" spans="3:4" x14ac:dyDescent="0.2">
      <c r="C586" s="49"/>
      <c r="D586" s="49"/>
    </row>
    <row r="587" spans="3:4" x14ac:dyDescent="0.2">
      <c r="C587" s="49"/>
      <c r="D587" s="49"/>
    </row>
    <row r="588" spans="3:4" x14ac:dyDescent="0.2">
      <c r="C588" s="49"/>
      <c r="D588" s="49"/>
    </row>
    <row r="589" spans="3:4" x14ac:dyDescent="0.2">
      <c r="C589" s="49"/>
      <c r="D589" s="49"/>
    </row>
    <row r="590" spans="3:4" x14ac:dyDescent="0.2">
      <c r="C590" s="49"/>
      <c r="D590" s="49"/>
    </row>
    <row r="591" spans="3:4" x14ac:dyDescent="0.2">
      <c r="C591" s="49"/>
      <c r="D591" s="49"/>
    </row>
    <row r="592" spans="3:4" x14ac:dyDescent="0.2">
      <c r="C592" s="49"/>
      <c r="D592" s="49"/>
    </row>
    <row r="593" spans="3:4" x14ac:dyDescent="0.2">
      <c r="C593" s="49"/>
      <c r="D593" s="49"/>
    </row>
    <row r="594" spans="3:4" x14ac:dyDescent="0.2">
      <c r="C594" s="49"/>
      <c r="D594" s="49"/>
    </row>
    <row r="595" spans="3:4" x14ac:dyDescent="0.2">
      <c r="C595" s="49"/>
      <c r="D595" s="49"/>
    </row>
    <row r="596" spans="3:4" x14ac:dyDescent="0.2">
      <c r="C596" s="49"/>
      <c r="D596" s="49"/>
    </row>
    <row r="597" spans="3:4" x14ac:dyDescent="0.2">
      <c r="C597" s="49"/>
      <c r="D597" s="49"/>
    </row>
    <row r="598" spans="3:4" x14ac:dyDescent="0.2">
      <c r="C598" s="49"/>
      <c r="D598" s="49"/>
    </row>
    <row r="599" spans="3:4" x14ac:dyDescent="0.2">
      <c r="C599" s="49"/>
      <c r="D599" s="49"/>
    </row>
    <row r="600" spans="3:4" x14ac:dyDescent="0.2">
      <c r="C600" s="49"/>
      <c r="D600" s="49"/>
    </row>
    <row r="601" spans="3:4" x14ac:dyDescent="0.2">
      <c r="C601" s="49"/>
      <c r="D601" s="49"/>
    </row>
    <row r="602" spans="3:4" x14ac:dyDescent="0.2">
      <c r="C602" s="49"/>
      <c r="D602" s="49"/>
    </row>
    <row r="603" spans="3:4" x14ac:dyDescent="0.2">
      <c r="C603" s="49"/>
      <c r="D603" s="49"/>
    </row>
    <row r="604" spans="3:4" x14ac:dyDescent="0.2">
      <c r="C604" s="49"/>
      <c r="D604" s="49"/>
    </row>
    <row r="605" spans="3:4" x14ac:dyDescent="0.2">
      <c r="C605" s="49"/>
      <c r="D605" s="49"/>
    </row>
    <row r="606" spans="3:4" x14ac:dyDescent="0.2">
      <c r="C606" s="49"/>
      <c r="D606" s="49"/>
    </row>
    <row r="607" spans="3:4" x14ac:dyDescent="0.2">
      <c r="C607" s="49"/>
      <c r="D607" s="49"/>
    </row>
    <row r="608" spans="3:4" x14ac:dyDescent="0.2">
      <c r="C608" s="49"/>
      <c r="D608" s="49"/>
    </row>
    <row r="609" spans="3:4" x14ac:dyDescent="0.2">
      <c r="C609" s="49"/>
      <c r="D609" s="49"/>
    </row>
    <row r="610" spans="3:4" x14ac:dyDescent="0.2">
      <c r="C610" s="49"/>
      <c r="D610" s="49"/>
    </row>
    <row r="611" spans="3:4" x14ac:dyDescent="0.2">
      <c r="C611" s="49"/>
      <c r="D611" s="49"/>
    </row>
    <row r="612" spans="3:4" x14ac:dyDescent="0.2">
      <c r="C612" s="49"/>
      <c r="D612" s="49"/>
    </row>
    <row r="613" spans="3:4" x14ac:dyDescent="0.2">
      <c r="C613" s="49"/>
      <c r="D613" s="49"/>
    </row>
    <row r="614" spans="3:4" x14ac:dyDescent="0.2">
      <c r="C614" s="49"/>
      <c r="D614" s="49"/>
    </row>
    <row r="615" spans="3:4" x14ac:dyDescent="0.2">
      <c r="C615" s="49"/>
      <c r="D615" s="49"/>
    </row>
    <row r="616" spans="3:4" x14ac:dyDescent="0.2">
      <c r="C616" s="49"/>
      <c r="D616" s="49"/>
    </row>
    <row r="617" spans="3:4" x14ac:dyDescent="0.2">
      <c r="C617" s="49"/>
      <c r="D617" s="49"/>
    </row>
    <row r="618" spans="3:4" x14ac:dyDescent="0.2">
      <c r="C618" s="49"/>
      <c r="D618" s="49"/>
    </row>
    <row r="619" spans="3:4" x14ac:dyDescent="0.2">
      <c r="C619" s="49"/>
      <c r="D619" s="49"/>
    </row>
    <row r="620" spans="3:4" x14ac:dyDescent="0.2">
      <c r="C620" s="49"/>
      <c r="D620" s="49"/>
    </row>
    <row r="621" spans="3:4" x14ac:dyDescent="0.2">
      <c r="C621" s="49"/>
      <c r="D621" s="49"/>
    </row>
    <row r="622" spans="3:4" x14ac:dyDescent="0.2">
      <c r="C622" s="49"/>
      <c r="D622" s="49"/>
    </row>
    <row r="623" spans="3:4" x14ac:dyDescent="0.2">
      <c r="C623" s="49"/>
      <c r="D623" s="49"/>
    </row>
    <row r="624" spans="3:4" x14ac:dyDescent="0.2">
      <c r="C624" s="49"/>
      <c r="D624" s="49"/>
    </row>
    <row r="625" spans="3:4" x14ac:dyDescent="0.2">
      <c r="C625" s="49"/>
      <c r="D625" s="49"/>
    </row>
    <row r="626" spans="3:4" x14ac:dyDescent="0.2">
      <c r="C626" s="49"/>
      <c r="D626" s="49"/>
    </row>
    <row r="627" spans="3:4" x14ac:dyDescent="0.2">
      <c r="C627" s="49"/>
      <c r="D627" s="49"/>
    </row>
    <row r="628" spans="3:4" x14ac:dyDescent="0.2">
      <c r="C628" s="49"/>
      <c r="D628" s="49"/>
    </row>
    <row r="629" spans="3:4" x14ac:dyDescent="0.2">
      <c r="C629" s="49"/>
      <c r="D629" s="49"/>
    </row>
    <row r="630" spans="3:4" x14ac:dyDescent="0.2">
      <c r="C630" s="49"/>
      <c r="D630" s="49"/>
    </row>
    <row r="631" spans="3:4" x14ac:dyDescent="0.2">
      <c r="C631" s="49"/>
      <c r="D631" s="49"/>
    </row>
    <row r="632" spans="3:4" x14ac:dyDescent="0.2">
      <c r="C632" s="49"/>
      <c r="D632" s="49"/>
    </row>
    <row r="633" spans="3:4" x14ac:dyDescent="0.2">
      <c r="C633" s="49"/>
      <c r="D633" s="49"/>
    </row>
    <row r="634" spans="3:4" x14ac:dyDescent="0.2">
      <c r="C634" s="49"/>
      <c r="D634" s="49"/>
    </row>
    <row r="635" spans="3:4" x14ac:dyDescent="0.2">
      <c r="C635" s="49"/>
      <c r="D635" s="49"/>
    </row>
    <row r="636" spans="3:4" x14ac:dyDescent="0.2">
      <c r="C636" s="49"/>
      <c r="D636" s="49"/>
    </row>
    <row r="637" spans="3:4" x14ac:dyDescent="0.2">
      <c r="C637" s="49"/>
      <c r="D637" s="49"/>
    </row>
    <row r="638" spans="3:4" x14ac:dyDescent="0.2">
      <c r="C638" s="49"/>
      <c r="D638" s="49"/>
    </row>
    <row r="639" spans="3:4" x14ac:dyDescent="0.2">
      <c r="C639" s="49"/>
      <c r="D639" s="49"/>
    </row>
    <row r="640" spans="3:4" x14ac:dyDescent="0.2">
      <c r="C640" s="49"/>
      <c r="D640" s="49"/>
    </row>
    <row r="641" spans="3:4" x14ac:dyDescent="0.2">
      <c r="C641" s="49"/>
      <c r="D641" s="49"/>
    </row>
    <row r="642" spans="3:4" x14ac:dyDescent="0.2">
      <c r="C642" s="49"/>
      <c r="D642" s="49"/>
    </row>
    <row r="643" spans="3:4" x14ac:dyDescent="0.2">
      <c r="C643" s="49"/>
      <c r="D643" s="49"/>
    </row>
    <row r="644" spans="3:4" x14ac:dyDescent="0.2">
      <c r="C644" s="49"/>
      <c r="D644" s="49"/>
    </row>
    <row r="645" spans="3:4" x14ac:dyDescent="0.2">
      <c r="C645" s="49"/>
      <c r="D645" s="49"/>
    </row>
    <row r="646" spans="3:4" x14ac:dyDescent="0.2">
      <c r="C646" s="49"/>
      <c r="D646" s="49"/>
    </row>
    <row r="647" spans="3:4" x14ac:dyDescent="0.2">
      <c r="C647" s="49"/>
      <c r="D647" s="49"/>
    </row>
    <row r="648" spans="3:4" x14ac:dyDescent="0.2">
      <c r="C648" s="49"/>
      <c r="D648" s="49"/>
    </row>
    <row r="649" spans="3:4" x14ac:dyDescent="0.2">
      <c r="C649" s="49"/>
      <c r="D649" s="49"/>
    </row>
    <row r="650" spans="3:4" x14ac:dyDescent="0.2">
      <c r="C650" s="49"/>
      <c r="D650" s="49"/>
    </row>
    <row r="651" spans="3:4" x14ac:dyDescent="0.2">
      <c r="C651" s="49"/>
      <c r="D651" s="49"/>
    </row>
    <row r="652" spans="3:4" x14ac:dyDescent="0.2">
      <c r="C652" s="49"/>
      <c r="D652" s="49"/>
    </row>
    <row r="653" spans="3:4" x14ac:dyDescent="0.2">
      <c r="C653" s="49"/>
      <c r="D653" s="49"/>
    </row>
    <row r="654" spans="3:4" x14ac:dyDescent="0.2">
      <c r="C654" s="49"/>
      <c r="D654" s="49"/>
    </row>
    <row r="655" spans="3:4" x14ac:dyDescent="0.2">
      <c r="C655" s="49"/>
      <c r="D655" s="49"/>
    </row>
    <row r="656" spans="3:4" x14ac:dyDescent="0.2">
      <c r="C656" s="49"/>
      <c r="D656" s="49"/>
    </row>
    <row r="657" spans="3:4" x14ac:dyDescent="0.2">
      <c r="C657" s="49"/>
      <c r="D657" s="49"/>
    </row>
    <row r="658" spans="3:4" x14ac:dyDescent="0.2">
      <c r="C658" s="49"/>
      <c r="D658" s="49"/>
    </row>
    <row r="659" spans="3:4" x14ac:dyDescent="0.2">
      <c r="C659" s="49"/>
      <c r="D659" s="49"/>
    </row>
    <row r="660" spans="3:4" x14ac:dyDescent="0.2">
      <c r="C660" s="49"/>
      <c r="D660" s="49"/>
    </row>
    <row r="661" spans="3:4" x14ac:dyDescent="0.2">
      <c r="C661" s="49"/>
      <c r="D661" s="49"/>
    </row>
    <row r="662" spans="3:4" x14ac:dyDescent="0.2">
      <c r="C662" s="49"/>
      <c r="D662" s="49"/>
    </row>
    <row r="663" spans="3:4" x14ac:dyDescent="0.2">
      <c r="C663" s="49"/>
      <c r="D663" s="49"/>
    </row>
    <row r="664" spans="3:4" x14ac:dyDescent="0.2">
      <c r="C664" s="49"/>
      <c r="D664" s="49"/>
    </row>
    <row r="665" spans="3:4" x14ac:dyDescent="0.2">
      <c r="C665" s="49"/>
      <c r="D665" s="49"/>
    </row>
    <row r="666" spans="3:4" x14ac:dyDescent="0.2">
      <c r="C666" s="49"/>
      <c r="D666" s="49"/>
    </row>
    <row r="667" spans="3:4" x14ac:dyDescent="0.2">
      <c r="C667" s="49"/>
      <c r="D667" s="49"/>
    </row>
    <row r="668" spans="3:4" x14ac:dyDescent="0.2">
      <c r="C668" s="49"/>
      <c r="D668" s="49"/>
    </row>
    <row r="669" spans="3:4" x14ac:dyDescent="0.2">
      <c r="C669" s="49"/>
      <c r="D669" s="49"/>
    </row>
    <row r="670" spans="3:4" x14ac:dyDescent="0.2">
      <c r="C670" s="49"/>
      <c r="D670" s="49"/>
    </row>
    <row r="671" spans="3:4" x14ac:dyDescent="0.2">
      <c r="C671" s="49"/>
      <c r="D671" s="49"/>
    </row>
    <row r="672" spans="3:4" x14ac:dyDescent="0.2">
      <c r="C672" s="49"/>
      <c r="D672" s="49"/>
    </row>
    <row r="673" spans="3:4" x14ac:dyDescent="0.2">
      <c r="C673" s="49"/>
      <c r="D673" s="49"/>
    </row>
    <row r="674" spans="3:4" x14ac:dyDescent="0.2">
      <c r="C674" s="49"/>
      <c r="D674" s="49"/>
    </row>
    <row r="675" spans="3:4" x14ac:dyDescent="0.2">
      <c r="C675" s="49"/>
      <c r="D675" s="49"/>
    </row>
    <row r="676" spans="3:4" x14ac:dyDescent="0.2">
      <c r="C676" s="49"/>
      <c r="D676" s="49"/>
    </row>
    <row r="677" spans="3:4" x14ac:dyDescent="0.2">
      <c r="C677" s="49"/>
      <c r="D677" s="49"/>
    </row>
    <row r="678" spans="3:4" x14ac:dyDescent="0.2">
      <c r="C678" s="49"/>
      <c r="D678" s="49"/>
    </row>
    <row r="679" spans="3:4" x14ac:dyDescent="0.2">
      <c r="C679" s="49"/>
      <c r="D679" s="49"/>
    </row>
    <row r="680" spans="3:4" x14ac:dyDescent="0.2">
      <c r="C680" s="49"/>
      <c r="D680" s="49"/>
    </row>
    <row r="681" spans="3:4" x14ac:dyDescent="0.2">
      <c r="C681" s="49"/>
      <c r="D681" s="49"/>
    </row>
    <row r="682" spans="3:4" x14ac:dyDescent="0.2">
      <c r="C682" s="49"/>
      <c r="D682" s="49"/>
    </row>
    <row r="683" spans="3:4" x14ac:dyDescent="0.2">
      <c r="C683" s="49"/>
      <c r="D683" s="49"/>
    </row>
    <row r="684" spans="3:4" x14ac:dyDescent="0.2">
      <c r="C684" s="49"/>
      <c r="D684" s="49"/>
    </row>
    <row r="685" spans="3:4" x14ac:dyDescent="0.2">
      <c r="C685" s="49"/>
      <c r="D685" s="49"/>
    </row>
    <row r="686" spans="3:4" x14ac:dyDescent="0.2">
      <c r="C686" s="49"/>
      <c r="D686" s="49"/>
    </row>
    <row r="687" spans="3:4" x14ac:dyDescent="0.2">
      <c r="C687" s="49"/>
      <c r="D687" s="49"/>
    </row>
    <row r="688" spans="3:4" x14ac:dyDescent="0.2">
      <c r="C688" s="49"/>
      <c r="D688" s="49"/>
    </row>
    <row r="689" spans="3:4" x14ac:dyDescent="0.2">
      <c r="C689" s="49"/>
      <c r="D689" s="49"/>
    </row>
    <row r="690" spans="3:4" x14ac:dyDescent="0.2">
      <c r="C690" s="49"/>
      <c r="D690" s="49"/>
    </row>
    <row r="691" spans="3:4" x14ac:dyDescent="0.2">
      <c r="C691" s="49"/>
      <c r="D691" s="49"/>
    </row>
    <row r="692" spans="3:4" x14ac:dyDescent="0.2">
      <c r="C692" s="49"/>
      <c r="D692" s="49"/>
    </row>
    <row r="693" spans="3:4" x14ac:dyDescent="0.2">
      <c r="C693" s="49"/>
      <c r="D693" s="49"/>
    </row>
    <row r="694" spans="3:4" x14ac:dyDescent="0.2">
      <c r="C694" s="49"/>
      <c r="D694" s="49"/>
    </row>
    <row r="695" spans="3:4" x14ac:dyDescent="0.2">
      <c r="C695" s="49"/>
      <c r="D695" s="49"/>
    </row>
    <row r="696" spans="3:4" x14ac:dyDescent="0.2">
      <c r="C696" s="49"/>
      <c r="D696" s="49"/>
    </row>
    <row r="697" spans="3:4" x14ac:dyDescent="0.2">
      <c r="C697" s="49"/>
      <c r="D697" s="49"/>
    </row>
    <row r="698" spans="3:4" x14ac:dyDescent="0.2">
      <c r="C698" s="49"/>
      <c r="D698" s="49"/>
    </row>
    <row r="699" spans="3:4" x14ac:dyDescent="0.2">
      <c r="C699" s="49"/>
      <c r="D699" s="49"/>
    </row>
    <row r="700" spans="3:4" x14ac:dyDescent="0.2">
      <c r="C700" s="49"/>
      <c r="D700" s="49"/>
    </row>
    <row r="701" spans="3:4" x14ac:dyDescent="0.2">
      <c r="C701" s="49"/>
      <c r="D701" s="49"/>
    </row>
    <row r="702" spans="3:4" x14ac:dyDescent="0.2">
      <c r="C702" s="49"/>
      <c r="D702" s="49"/>
    </row>
    <row r="703" spans="3:4" x14ac:dyDescent="0.2">
      <c r="C703" s="49"/>
      <c r="D703" s="49"/>
    </row>
    <row r="704" spans="3:4" x14ac:dyDescent="0.2">
      <c r="C704" s="49"/>
      <c r="D704" s="49"/>
    </row>
    <row r="705" spans="3:4" x14ac:dyDescent="0.2">
      <c r="C705" s="49"/>
      <c r="D705" s="49"/>
    </row>
    <row r="706" spans="3:4" x14ac:dyDescent="0.2">
      <c r="C706" s="49"/>
      <c r="D706" s="49"/>
    </row>
    <row r="707" spans="3:4" x14ac:dyDescent="0.2">
      <c r="C707" s="49"/>
      <c r="D707" s="49"/>
    </row>
    <row r="708" spans="3:4" x14ac:dyDescent="0.2">
      <c r="C708" s="49"/>
      <c r="D708" s="49"/>
    </row>
    <row r="709" spans="3:4" x14ac:dyDescent="0.2">
      <c r="C709" s="49"/>
      <c r="D709" s="49"/>
    </row>
    <row r="710" spans="3:4" x14ac:dyDescent="0.2">
      <c r="C710" s="49"/>
      <c r="D710" s="49"/>
    </row>
    <row r="711" spans="3:4" x14ac:dyDescent="0.2">
      <c r="C711" s="49"/>
      <c r="D711" s="49"/>
    </row>
    <row r="712" spans="3:4" x14ac:dyDescent="0.2">
      <c r="C712" s="49"/>
      <c r="D712" s="49"/>
    </row>
    <row r="713" spans="3:4" x14ac:dyDescent="0.2">
      <c r="C713" s="49"/>
      <c r="D713" s="49"/>
    </row>
    <row r="714" spans="3:4" x14ac:dyDescent="0.2">
      <c r="C714" s="49"/>
      <c r="D714" s="49"/>
    </row>
    <row r="715" spans="3:4" x14ac:dyDescent="0.2">
      <c r="C715" s="49"/>
      <c r="D715" s="49"/>
    </row>
    <row r="716" spans="3:4" x14ac:dyDescent="0.2">
      <c r="C716" s="49"/>
      <c r="D716" s="49"/>
    </row>
    <row r="717" spans="3:4" x14ac:dyDescent="0.2">
      <c r="C717" s="49"/>
      <c r="D717" s="49"/>
    </row>
    <row r="718" spans="3:4" x14ac:dyDescent="0.2">
      <c r="C718" s="49"/>
      <c r="D718" s="49"/>
    </row>
    <row r="719" spans="3:4" x14ac:dyDescent="0.2">
      <c r="C719" s="49"/>
      <c r="D719" s="49"/>
    </row>
    <row r="720" spans="3:4" x14ac:dyDescent="0.2">
      <c r="C720" s="49"/>
      <c r="D720" s="49"/>
    </row>
    <row r="721" spans="3:4" x14ac:dyDescent="0.2">
      <c r="C721" s="49"/>
      <c r="D721" s="49"/>
    </row>
    <row r="722" spans="3:4" x14ac:dyDescent="0.2">
      <c r="C722" s="49"/>
      <c r="D722" s="49"/>
    </row>
    <row r="723" spans="3:4" x14ac:dyDescent="0.2">
      <c r="C723" s="49"/>
      <c r="D723" s="49"/>
    </row>
    <row r="724" spans="3:4" x14ac:dyDescent="0.2">
      <c r="C724" s="49"/>
      <c r="D724" s="49"/>
    </row>
    <row r="725" spans="3:4" x14ac:dyDescent="0.2">
      <c r="C725" s="49"/>
      <c r="D725" s="49"/>
    </row>
    <row r="726" spans="3:4" x14ac:dyDescent="0.2">
      <c r="C726" s="49"/>
      <c r="D726" s="49"/>
    </row>
    <row r="727" spans="3:4" x14ac:dyDescent="0.2">
      <c r="C727" s="49"/>
      <c r="D727" s="49"/>
    </row>
    <row r="728" spans="3:4" x14ac:dyDescent="0.2">
      <c r="C728" s="49"/>
      <c r="D728" s="49"/>
    </row>
    <row r="729" spans="3:4" x14ac:dyDescent="0.2">
      <c r="C729" s="49"/>
      <c r="D729" s="49"/>
    </row>
    <row r="730" spans="3:4" x14ac:dyDescent="0.2">
      <c r="C730" s="49"/>
      <c r="D730" s="49"/>
    </row>
    <row r="731" spans="3:4" x14ac:dyDescent="0.2">
      <c r="C731" s="49"/>
      <c r="D731" s="49"/>
    </row>
    <row r="732" spans="3:4" x14ac:dyDescent="0.2">
      <c r="C732" s="49"/>
      <c r="D732" s="49"/>
    </row>
    <row r="733" spans="3:4" x14ac:dyDescent="0.2">
      <c r="C733" s="49"/>
      <c r="D733" s="49"/>
    </row>
    <row r="734" spans="3:4" x14ac:dyDescent="0.2">
      <c r="C734" s="49"/>
      <c r="D734" s="49"/>
    </row>
    <row r="735" spans="3:4" x14ac:dyDescent="0.2">
      <c r="C735" s="49"/>
      <c r="D735" s="49"/>
    </row>
    <row r="736" spans="3:4" x14ac:dyDescent="0.2">
      <c r="C736" s="49"/>
      <c r="D736" s="49"/>
    </row>
    <row r="737" spans="3:4" x14ac:dyDescent="0.2">
      <c r="C737" s="49"/>
      <c r="D737" s="49"/>
    </row>
    <row r="738" spans="3:4" x14ac:dyDescent="0.2">
      <c r="C738" s="49"/>
      <c r="D738" s="49"/>
    </row>
    <row r="739" spans="3:4" x14ac:dyDescent="0.2">
      <c r="C739" s="49"/>
      <c r="D739" s="49"/>
    </row>
    <row r="740" spans="3:4" x14ac:dyDescent="0.2">
      <c r="C740" s="49"/>
      <c r="D740" s="49"/>
    </row>
    <row r="741" spans="3:4" x14ac:dyDescent="0.2">
      <c r="C741" s="49"/>
      <c r="D741" s="49"/>
    </row>
    <row r="742" spans="3:4" x14ac:dyDescent="0.2">
      <c r="C742" s="49"/>
      <c r="D742" s="49"/>
    </row>
    <row r="743" spans="3:4" x14ac:dyDescent="0.2">
      <c r="C743" s="49"/>
      <c r="D743" s="49"/>
    </row>
    <row r="744" spans="3:4" x14ac:dyDescent="0.2">
      <c r="C744" s="49"/>
      <c r="D744" s="49"/>
    </row>
    <row r="745" spans="3:4" x14ac:dyDescent="0.2">
      <c r="C745" s="49"/>
      <c r="D745" s="49"/>
    </row>
    <row r="746" spans="3:4" x14ac:dyDescent="0.2">
      <c r="C746" s="49"/>
      <c r="D746" s="49"/>
    </row>
    <row r="747" spans="3:4" x14ac:dyDescent="0.2">
      <c r="C747" s="49"/>
      <c r="D747" s="49"/>
    </row>
    <row r="748" spans="3:4" x14ac:dyDescent="0.2">
      <c r="C748" s="49"/>
      <c r="D748" s="49"/>
    </row>
    <row r="749" spans="3:4" x14ac:dyDescent="0.2">
      <c r="C749" s="49"/>
      <c r="D749" s="49"/>
    </row>
    <row r="750" spans="3:4" x14ac:dyDescent="0.2">
      <c r="C750" s="49"/>
      <c r="D750" s="49"/>
    </row>
    <row r="751" spans="3:4" x14ac:dyDescent="0.2">
      <c r="C751" s="49"/>
      <c r="D751" s="49"/>
    </row>
    <row r="752" spans="3:4" x14ac:dyDescent="0.2">
      <c r="C752" s="49"/>
      <c r="D752" s="49"/>
    </row>
    <row r="753" spans="3:4" x14ac:dyDescent="0.2">
      <c r="C753" s="49"/>
      <c r="D753" s="49"/>
    </row>
    <row r="754" spans="3:4" x14ac:dyDescent="0.2">
      <c r="C754" s="49"/>
      <c r="D754" s="49"/>
    </row>
    <row r="755" spans="3:4" x14ac:dyDescent="0.2">
      <c r="C755" s="49"/>
      <c r="D755" s="49"/>
    </row>
    <row r="756" spans="3:4" x14ac:dyDescent="0.2">
      <c r="C756" s="49"/>
      <c r="D756" s="49"/>
    </row>
    <row r="757" spans="3:4" x14ac:dyDescent="0.2">
      <c r="C757" s="49"/>
      <c r="D757" s="49"/>
    </row>
    <row r="758" spans="3:4" x14ac:dyDescent="0.2">
      <c r="C758" s="49"/>
      <c r="D758" s="49"/>
    </row>
    <row r="759" spans="3:4" x14ac:dyDescent="0.2">
      <c r="C759" s="49"/>
      <c r="D759" s="49"/>
    </row>
    <row r="760" spans="3:4" x14ac:dyDescent="0.2">
      <c r="C760" s="49"/>
      <c r="D760" s="49"/>
    </row>
    <row r="761" spans="3:4" x14ac:dyDescent="0.2">
      <c r="C761" s="49"/>
      <c r="D761" s="49"/>
    </row>
    <row r="762" spans="3:4" x14ac:dyDescent="0.2">
      <c r="C762" s="49"/>
      <c r="D762" s="49"/>
    </row>
    <row r="763" spans="3:4" x14ac:dyDescent="0.2">
      <c r="C763" s="49"/>
      <c r="D763" s="49"/>
    </row>
    <row r="764" spans="3:4" x14ac:dyDescent="0.2">
      <c r="C764" s="49"/>
      <c r="D764" s="49"/>
    </row>
    <row r="765" spans="3:4" x14ac:dyDescent="0.2">
      <c r="C765" s="49"/>
      <c r="D765" s="49"/>
    </row>
    <row r="766" spans="3:4" x14ac:dyDescent="0.2">
      <c r="C766" s="49"/>
      <c r="D766" s="49"/>
    </row>
    <row r="767" spans="3:4" x14ac:dyDescent="0.2">
      <c r="C767" s="49"/>
      <c r="D767" s="49"/>
    </row>
    <row r="768" spans="3:4" x14ac:dyDescent="0.2">
      <c r="C768" s="49"/>
      <c r="D768" s="49"/>
    </row>
    <row r="769" spans="3:4" x14ac:dyDescent="0.2">
      <c r="C769" s="49"/>
      <c r="D769" s="49"/>
    </row>
    <row r="770" spans="3:4" x14ac:dyDescent="0.2">
      <c r="C770" s="49"/>
      <c r="D770" s="49"/>
    </row>
    <row r="771" spans="3:4" x14ac:dyDescent="0.2">
      <c r="C771" s="49"/>
      <c r="D771" s="49"/>
    </row>
    <row r="772" spans="3:4" x14ac:dyDescent="0.2">
      <c r="C772" s="49"/>
      <c r="D772" s="49"/>
    </row>
    <row r="773" spans="3:4" x14ac:dyDescent="0.2">
      <c r="C773" s="49"/>
      <c r="D773" s="49"/>
    </row>
    <row r="774" spans="3:4" x14ac:dyDescent="0.2">
      <c r="C774" s="49"/>
      <c r="D774" s="49"/>
    </row>
    <row r="775" spans="3:4" x14ac:dyDescent="0.2">
      <c r="C775" s="49"/>
      <c r="D775" s="49"/>
    </row>
    <row r="776" spans="3:4" x14ac:dyDescent="0.2">
      <c r="C776" s="49"/>
      <c r="D776" s="49"/>
    </row>
    <row r="777" spans="3:4" x14ac:dyDescent="0.2">
      <c r="C777" s="49"/>
      <c r="D777" s="49"/>
    </row>
    <row r="778" spans="3:4" x14ac:dyDescent="0.2">
      <c r="C778" s="49"/>
      <c r="D778" s="49"/>
    </row>
    <row r="779" spans="3:4" x14ac:dyDescent="0.2">
      <c r="C779" s="49"/>
      <c r="D779" s="49"/>
    </row>
    <row r="780" spans="3:4" x14ac:dyDescent="0.2">
      <c r="C780" s="49"/>
      <c r="D780" s="49"/>
    </row>
    <row r="781" spans="3:4" x14ac:dyDescent="0.2">
      <c r="C781" s="49"/>
      <c r="D781" s="49"/>
    </row>
    <row r="782" spans="3:4" x14ac:dyDescent="0.2">
      <c r="C782" s="49"/>
      <c r="D782" s="49"/>
    </row>
    <row r="783" spans="3:4" x14ac:dyDescent="0.2">
      <c r="C783" s="49"/>
      <c r="D783" s="49"/>
    </row>
    <row r="784" spans="3:4" x14ac:dyDescent="0.2">
      <c r="C784" s="49"/>
      <c r="D784" s="49"/>
    </row>
    <row r="785" spans="3:4" x14ac:dyDescent="0.2">
      <c r="C785" s="49"/>
      <c r="D785" s="49"/>
    </row>
    <row r="786" spans="3:4" x14ac:dyDescent="0.2">
      <c r="C786" s="49"/>
      <c r="D786" s="49"/>
    </row>
    <row r="787" spans="3:4" x14ac:dyDescent="0.2">
      <c r="C787" s="49"/>
      <c r="D787" s="49"/>
    </row>
    <row r="788" spans="3:4" x14ac:dyDescent="0.2">
      <c r="C788" s="49"/>
      <c r="D788" s="49"/>
    </row>
    <row r="789" spans="3:4" x14ac:dyDescent="0.2">
      <c r="C789" s="49"/>
      <c r="D789" s="49"/>
    </row>
    <row r="790" spans="3:4" x14ac:dyDescent="0.2">
      <c r="C790" s="49"/>
      <c r="D790" s="49"/>
    </row>
    <row r="791" spans="3:4" x14ac:dyDescent="0.2">
      <c r="C791" s="49"/>
      <c r="D791" s="49"/>
    </row>
    <row r="792" spans="3:4" x14ac:dyDescent="0.2">
      <c r="C792" s="49"/>
      <c r="D792" s="49"/>
    </row>
    <row r="793" spans="3:4" x14ac:dyDescent="0.2">
      <c r="C793" s="49"/>
      <c r="D793" s="49"/>
    </row>
    <row r="794" spans="3:4" x14ac:dyDescent="0.2">
      <c r="C794" s="49"/>
      <c r="D794" s="49"/>
    </row>
    <row r="795" spans="3:4" x14ac:dyDescent="0.2">
      <c r="C795" s="49"/>
      <c r="D795" s="49"/>
    </row>
    <row r="796" spans="3:4" x14ac:dyDescent="0.2">
      <c r="C796" s="49"/>
      <c r="D796" s="49"/>
    </row>
    <row r="797" spans="3:4" x14ac:dyDescent="0.2">
      <c r="C797" s="49"/>
      <c r="D797" s="49"/>
    </row>
    <row r="798" spans="3:4" x14ac:dyDescent="0.2">
      <c r="C798" s="49"/>
      <c r="D798" s="49"/>
    </row>
    <row r="799" spans="3:4" x14ac:dyDescent="0.2">
      <c r="C799" s="49"/>
      <c r="D799" s="49"/>
    </row>
    <row r="800" spans="3:4" x14ac:dyDescent="0.2">
      <c r="C800" s="49"/>
      <c r="D800" s="49"/>
    </row>
    <row r="801" spans="3:4" x14ac:dyDescent="0.2">
      <c r="C801" s="49"/>
      <c r="D801" s="49"/>
    </row>
    <row r="802" spans="3:4" x14ac:dyDescent="0.2">
      <c r="C802" s="49"/>
      <c r="D802" s="49"/>
    </row>
    <row r="803" spans="3:4" x14ac:dyDescent="0.2">
      <c r="C803" s="49"/>
      <c r="D803" s="49"/>
    </row>
    <row r="804" spans="3:4" x14ac:dyDescent="0.2">
      <c r="C804" s="49"/>
      <c r="D804" s="49"/>
    </row>
    <row r="805" spans="3:4" x14ac:dyDescent="0.2">
      <c r="C805" s="49"/>
      <c r="D805" s="49"/>
    </row>
    <row r="806" spans="3:4" x14ac:dyDescent="0.2">
      <c r="C806" s="49"/>
      <c r="D806" s="49"/>
    </row>
    <row r="807" spans="3:4" x14ac:dyDescent="0.2">
      <c r="C807" s="49"/>
      <c r="D807" s="49"/>
    </row>
    <row r="808" spans="3:4" x14ac:dyDescent="0.2">
      <c r="C808" s="49"/>
      <c r="D808" s="49"/>
    </row>
    <row r="809" spans="3:4" x14ac:dyDescent="0.2">
      <c r="C809" s="49"/>
      <c r="D809" s="49"/>
    </row>
    <row r="810" spans="3:4" x14ac:dyDescent="0.2">
      <c r="C810" s="49"/>
      <c r="D810" s="49"/>
    </row>
    <row r="811" spans="3:4" x14ac:dyDescent="0.2">
      <c r="C811" s="49"/>
      <c r="D811" s="49"/>
    </row>
    <row r="812" spans="3:4" x14ac:dyDescent="0.2">
      <c r="C812" s="49"/>
      <c r="D812" s="49"/>
    </row>
    <row r="813" spans="3:4" x14ac:dyDescent="0.2">
      <c r="C813" s="49"/>
      <c r="D813" s="49"/>
    </row>
    <row r="814" spans="3:4" x14ac:dyDescent="0.2">
      <c r="C814" s="49"/>
      <c r="D814" s="49"/>
    </row>
    <row r="815" spans="3:4" x14ac:dyDescent="0.2">
      <c r="C815" s="49"/>
      <c r="D815" s="49"/>
    </row>
    <row r="816" spans="3:4" x14ac:dyDescent="0.2">
      <c r="C816" s="49"/>
      <c r="D816" s="49"/>
    </row>
    <row r="817" spans="3:4" x14ac:dyDescent="0.2">
      <c r="C817" s="49"/>
      <c r="D817" s="49"/>
    </row>
    <row r="818" spans="3:4" x14ac:dyDescent="0.2">
      <c r="C818" s="49"/>
      <c r="D818" s="49"/>
    </row>
    <row r="819" spans="3:4" x14ac:dyDescent="0.2">
      <c r="C819" s="49"/>
      <c r="D819" s="49"/>
    </row>
    <row r="820" spans="3:4" x14ac:dyDescent="0.2">
      <c r="C820" s="49"/>
      <c r="D820" s="49"/>
    </row>
    <row r="821" spans="3:4" x14ac:dyDescent="0.2">
      <c r="C821" s="49"/>
      <c r="D821" s="49"/>
    </row>
    <row r="822" spans="3:4" x14ac:dyDescent="0.2">
      <c r="C822" s="49"/>
      <c r="D822" s="49"/>
    </row>
    <row r="823" spans="3:4" x14ac:dyDescent="0.2">
      <c r="C823" s="49"/>
      <c r="D823" s="49"/>
    </row>
    <row r="824" spans="3:4" x14ac:dyDescent="0.2">
      <c r="C824" s="49"/>
      <c r="D824" s="49"/>
    </row>
    <row r="825" spans="3:4" x14ac:dyDescent="0.2">
      <c r="C825" s="49"/>
      <c r="D825" s="49"/>
    </row>
    <row r="826" spans="3:4" x14ac:dyDescent="0.2">
      <c r="C826" s="49"/>
      <c r="D826" s="49"/>
    </row>
    <row r="827" spans="3:4" x14ac:dyDescent="0.2">
      <c r="C827" s="49"/>
      <c r="D827" s="49"/>
    </row>
    <row r="828" spans="3:4" x14ac:dyDescent="0.2">
      <c r="C828" s="49"/>
      <c r="D828" s="49"/>
    </row>
    <row r="829" spans="3:4" x14ac:dyDescent="0.2">
      <c r="C829" s="49"/>
      <c r="D829" s="49"/>
    </row>
    <row r="830" spans="3:4" x14ac:dyDescent="0.2">
      <c r="C830" s="49"/>
      <c r="D830" s="49"/>
    </row>
    <row r="831" spans="3:4" x14ac:dyDescent="0.2">
      <c r="C831" s="49"/>
      <c r="D831" s="49"/>
    </row>
    <row r="832" spans="3:4" x14ac:dyDescent="0.2">
      <c r="C832" s="49"/>
      <c r="D832" s="49"/>
    </row>
    <row r="833" spans="3:4" x14ac:dyDescent="0.2">
      <c r="C833" s="49"/>
      <c r="D833" s="49"/>
    </row>
    <row r="834" spans="3:4" x14ac:dyDescent="0.2">
      <c r="C834" s="49"/>
      <c r="D834" s="49"/>
    </row>
    <row r="835" spans="3:4" x14ac:dyDescent="0.2">
      <c r="C835" s="49"/>
      <c r="D835" s="49"/>
    </row>
    <row r="836" spans="3:4" x14ac:dyDescent="0.2">
      <c r="C836" s="49"/>
      <c r="D836" s="49"/>
    </row>
    <row r="837" spans="3:4" x14ac:dyDescent="0.2">
      <c r="C837" s="49"/>
      <c r="D837" s="49"/>
    </row>
    <row r="838" spans="3:4" x14ac:dyDescent="0.2">
      <c r="C838" s="49"/>
      <c r="D838" s="49"/>
    </row>
    <row r="839" spans="3:4" x14ac:dyDescent="0.2">
      <c r="C839" s="49"/>
      <c r="D839" s="49"/>
    </row>
    <row r="840" spans="3:4" x14ac:dyDescent="0.2">
      <c r="C840" s="49"/>
      <c r="D840" s="49"/>
    </row>
    <row r="841" spans="3:4" x14ac:dyDescent="0.2">
      <c r="C841" s="49"/>
      <c r="D841" s="49"/>
    </row>
    <row r="842" spans="3:4" x14ac:dyDescent="0.2">
      <c r="C842" s="49"/>
      <c r="D842" s="49"/>
    </row>
    <row r="843" spans="3:4" x14ac:dyDescent="0.2">
      <c r="C843" s="49"/>
      <c r="D843" s="49"/>
    </row>
    <row r="844" spans="3:4" x14ac:dyDescent="0.2">
      <c r="C844" s="49"/>
      <c r="D844" s="49"/>
    </row>
    <row r="845" spans="3:4" x14ac:dyDescent="0.2">
      <c r="C845" s="49"/>
      <c r="D845" s="49"/>
    </row>
    <row r="846" spans="3:4" x14ac:dyDescent="0.2">
      <c r="C846" s="49"/>
      <c r="D846" s="49"/>
    </row>
    <row r="847" spans="3:4" x14ac:dyDescent="0.2">
      <c r="C847" s="49"/>
      <c r="D847" s="49"/>
    </row>
    <row r="848" spans="3:4" x14ac:dyDescent="0.2">
      <c r="C848" s="49"/>
      <c r="D848" s="49"/>
    </row>
    <row r="849" spans="3:4" x14ac:dyDescent="0.2">
      <c r="C849" s="49"/>
      <c r="D849" s="49"/>
    </row>
    <row r="850" spans="3:4" x14ac:dyDescent="0.2">
      <c r="C850" s="49"/>
      <c r="D850" s="49"/>
    </row>
    <row r="851" spans="3:4" x14ac:dyDescent="0.2">
      <c r="C851" s="49"/>
      <c r="D851" s="49"/>
    </row>
    <row r="852" spans="3:4" x14ac:dyDescent="0.2">
      <c r="C852" s="49"/>
      <c r="D852" s="49"/>
    </row>
    <row r="853" spans="3:4" x14ac:dyDescent="0.2">
      <c r="C853" s="49"/>
      <c r="D853" s="49"/>
    </row>
    <row r="854" spans="3:4" x14ac:dyDescent="0.2">
      <c r="C854" s="49"/>
      <c r="D854" s="49"/>
    </row>
    <row r="855" spans="3:4" x14ac:dyDescent="0.2">
      <c r="C855" s="49"/>
      <c r="D855" s="49"/>
    </row>
    <row r="856" spans="3:4" x14ac:dyDescent="0.2">
      <c r="C856" s="49"/>
      <c r="D856" s="49"/>
    </row>
    <row r="857" spans="3:4" x14ac:dyDescent="0.2">
      <c r="C857" s="49"/>
      <c r="D857" s="49"/>
    </row>
    <row r="858" spans="3:4" x14ac:dyDescent="0.2">
      <c r="C858" s="49"/>
      <c r="D858" s="49"/>
    </row>
    <row r="859" spans="3:4" x14ac:dyDescent="0.2">
      <c r="C859" s="49"/>
      <c r="D859" s="49"/>
    </row>
    <row r="860" spans="3:4" x14ac:dyDescent="0.2">
      <c r="C860" s="49"/>
      <c r="D860" s="49"/>
    </row>
    <row r="861" spans="3:4" x14ac:dyDescent="0.2">
      <c r="C861" s="49"/>
      <c r="D861" s="49"/>
    </row>
    <row r="862" spans="3:4" x14ac:dyDescent="0.2">
      <c r="C862" s="49"/>
      <c r="D862" s="49"/>
    </row>
    <row r="863" spans="3:4" x14ac:dyDescent="0.2">
      <c r="C863" s="49"/>
      <c r="D863" s="49"/>
    </row>
    <row r="864" spans="3:4" x14ac:dyDescent="0.2">
      <c r="C864" s="49"/>
      <c r="D864" s="49"/>
    </row>
    <row r="865" spans="3:4" x14ac:dyDescent="0.2">
      <c r="C865" s="49"/>
      <c r="D865" s="49"/>
    </row>
    <row r="866" spans="3:4" x14ac:dyDescent="0.2">
      <c r="C866" s="49"/>
      <c r="D866" s="49"/>
    </row>
    <row r="867" spans="3:4" x14ac:dyDescent="0.2">
      <c r="C867" s="49"/>
      <c r="D867" s="49"/>
    </row>
    <row r="868" spans="3:4" x14ac:dyDescent="0.2">
      <c r="C868" s="49"/>
      <c r="D868" s="49"/>
    </row>
    <row r="869" spans="3:4" x14ac:dyDescent="0.2">
      <c r="C869" s="49"/>
      <c r="D869" s="49"/>
    </row>
    <row r="870" spans="3:4" x14ac:dyDescent="0.2">
      <c r="C870" s="49"/>
      <c r="D870" s="49"/>
    </row>
    <row r="871" spans="3:4" x14ac:dyDescent="0.2">
      <c r="C871" s="49"/>
      <c r="D871" s="49"/>
    </row>
    <row r="872" spans="3:4" x14ac:dyDescent="0.2">
      <c r="C872" s="49"/>
      <c r="D872" s="49"/>
    </row>
    <row r="873" spans="3:4" x14ac:dyDescent="0.2">
      <c r="C873" s="49"/>
      <c r="D873" s="49"/>
    </row>
    <row r="874" spans="3:4" x14ac:dyDescent="0.2">
      <c r="C874" s="49"/>
      <c r="D874" s="49"/>
    </row>
    <row r="875" spans="3:4" x14ac:dyDescent="0.2">
      <c r="C875" s="49"/>
      <c r="D875" s="49"/>
    </row>
    <row r="876" spans="3:4" x14ac:dyDescent="0.2">
      <c r="C876" s="49"/>
      <c r="D876" s="49"/>
    </row>
    <row r="877" spans="3:4" x14ac:dyDescent="0.2">
      <c r="C877" s="49"/>
      <c r="D877" s="49"/>
    </row>
    <row r="878" spans="3:4" x14ac:dyDescent="0.2">
      <c r="C878" s="49"/>
      <c r="D878" s="49"/>
    </row>
    <row r="879" spans="3:4" x14ac:dyDescent="0.2">
      <c r="C879" s="49"/>
      <c r="D879" s="49"/>
    </row>
    <row r="880" spans="3:4" x14ac:dyDescent="0.2">
      <c r="C880" s="49"/>
      <c r="D880" s="49"/>
    </row>
    <row r="881" spans="3:4" x14ac:dyDescent="0.2">
      <c r="C881" s="49"/>
      <c r="D881" s="49"/>
    </row>
    <row r="882" spans="3:4" x14ac:dyDescent="0.2">
      <c r="C882" s="49"/>
      <c r="D882" s="49"/>
    </row>
    <row r="883" spans="3:4" x14ac:dyDescent="0.2">
      <c r="C883" s="49"/>
      <c r="D883" s="49"/>
    </row>
    <row r="884" spans="3:4" x14ac:dyDescent="0.2">
      <c r="C884" s="49"/>
      <c r="D884" s="49"/>
    </row>
    <row r="885" spans="3:4" x14ac:dyDescent="0.2">
      <c r="C885" s="49"/>
      <c r="D885" s="49"/>
    </row>
    <row r="886" spans="3:4" x14ac:dyDescent="0.2">
      <c r="C886" s="49"/>
      <c r="D886" s="49"/>
    </row>
    <row r="887" spans="3:4" x14ac:dyDescent="0.2">
      <c r="C887" s="49"/>
      <c r="D887" s="49"/>
    </row>
    <row r="888" spans="3:4" x14ac:dyDescent="0.2">
      <c r="C888" s="49"/>
      <c r="D888" s="49"/>
    </row>
    <row r="889" spans="3:4" x14ac:dyDescent="0.2">
      <c r="C889" s="49"/>
      <c r="D889" s="49"/>
    </row>
    <row r="890" spans="3:4" x14ac:dyDescent="0.2">
      <c r="C890" s="49"/>
      <c r="D890" s="49"/>
    </row>
    <row r="891" spans="3:4" x14ac:dyDescent="0.2">
      <c r="C891" s="49"/>
      <c r="D891" s="49"/>
    </row>
    <row r="892" spans="3:4" x14ac:dyDescent="0.2">
      <c r="C892" s="49"/>
      <c r="D892" s="49"/>
    </row>
    <row r="893" spans="3:4" x14ac:dyDescent="0.2">
      <c r="C893" s="49"/>
      <c r="D893" s="49"/>
    </row>
    <row r="894" spans="3:4" x14ac:dyDescent="0.2">
      <c r="C894" s="49"/>
      <c r="D894" s="49"/>
    </row>
    <row r="895" spans="3:4" x14ac:dyDescent="0.2">
      <c r="C895" s="49"/>
      <c r="D895" s="49"/>
    </row>
    <row r="896" spans="3:4" x14ac:dyDescent="0.2">
      <c r="C896" s="49"/>
      <c r="D896" s="49"/>
    </row>
    <row r="897" spans="3:4" x14ac:dyDescent="0.2">
      <c r="C897" s="49"/>
      <c r="D897" s="49"/>
    </row>
    <row r="898" spans="3:4" x14ac:dyDescent="0.2">
      <c r="C898" s="49"/>
      <c r="D898" s="49"/>
    </row>
    <row r="899" spans="3:4" x14ac:dyDescent="0.2">
      <c r="C899" s="49"/>
      <c r="D899" s="49"/>
    </row>
    <row r="900" spans="3:4" x14ac:dyDescent="0.2">
      <c r="C900" s="49"/>
      <c r="D900" s="49"/>
    </row>
    <row r="901" spans="3:4" x14ac:dyDescent="0.2">
      <c r="C901" s="49"/>
      <c r="D901" s="49"/>
    </row>
    <row r="902" spans="3:4" x14ac:dyDescent="0.2">
      <c r="C902" s="49"/>
      <c r="D902" s="49"/>
    </row>
    <row r="903" spans="3:4" x14ac:dyDescent="0.2">
      <c r="C903" s="49"/>
      <c r="D903" s="49"/>
    </row>
    <row r="904" spans="3:4" x14ac:dyDescent="0.2">
      <c r="C904" s="49"/>
      <c r="D904" s="49"/>
    </row>
    <row r="905" spans="3:4" x14ac:dyDescent="0.2">
      <c r="C905" s="49"/>
      <c r="D905" s="49"/>
    </row>
    <row r="906" spans="3:4" x14ac:dyDescent="0.2">
      <c r="C906" s="49"/>
      <c r="D906" s="49"/>
    </row>
    <row r="907" spans="3:4" x14ac:dyDescent="0.2">
      <c r="C907" s="49"/>
      <c r="D907" s="49"/>
    </row>
    <row r="908" spans="3:4" x14ac:dyDescent="0.2">
      <c r="C908" s="49"/>
      <c r="D908" s="49"/>
    </row>
    <row r="909" spans="3:4" x14ac:dyDescent="0.2">
      <c r="C909" s="49"/>
      <c r="D909" s="49"/>
    </row>
    <row r="910" spans="3:4" x14ac:dyDescent="0.2">
      <c r="C910" s="49"/>
      <c r="D910" s="49"/>
    </row>
    <row r="911" spans="3:4" x14ac:dyDescent="0.2">
      <c r="C911" s="49"/>
      <c r="D911" s="49"/>
    </row>
    <row r="912" spans="3:4" x14ac:dyDescent="0.2">
      <c r="C912" s="49"/>
      <c r="D912" s="49"/>
    </row>
    <row r="913" spans="3:4" x14ac:dyDescent="0.2">
      <c r="C913" s="49"/>
      <c r="D913" s="49"/>
    </row>
    <row r="914" spans="3:4" x14ac:dyDescent="0.2">
      <c r="C914" s="49"/>
      <c r="D914" s="49"/>
    </row>
    <row r="915" spans="3:4" x14ac:dyDescent="0.2">
      <c r="C915" s="49"/>
      <c r="D915" s="49"/>
    </row>
    <row r="916" spans="3:4" x14ac:dyDescent="0.2">
      <c r="C916" s="49"/>
      <c r="D916" s="49"/>
    </row>
    <row r="917" spans="3:4" x14ac:dyDescent="0.2">
      <c r="C917" s="49"/>
      <c r="D917" s="49"/>
    </row>
    <row r="918" spans="3:4" x14ac:dyDescent="0.2">
      <c r="C918" s="49"/>
      <c r="D918" s="49"/>
    </row>
    <row r="919" spans="3:4" x14ac:dyDescent="0.2">
      <c r="C919" s="49"/>
      <c r="D919" s="49"/>
    </row>
    <row r="920" spans="3:4" x14ac:dyDescent="0.2">
      <c r="C920" s="49"/>
      <c r="D920" s="49"/>
    </row>
    <row r="921" spans="3:4" x14ac:dyDescent="0.2">
      <c r="C921" s="49"/>
      <c r="D921" s="49"/>
    </row>
    <row r="922" spans="3:4" x14ac:dyDescent="0.2">
      <c r="C922" s="49"/>
      <c r="D922" s="49"/>
    </row>
    <row r="923" spans="3:4" x14ac:dyDescent="0.2">
      <c r="C923" s="49"/>
      <c r="D923" s="49"/>
    </row>
    <row r="924" spans="3:4" x14ac:dyDescent="0.2">
      <c r="C924" s="49"/>
      <c r="D924" s="49"/>
    </row>
    <row r="925" spans="3:4" x14ac:dyDescent="0.2">
      <c r="C925" s="49"/>
      <c r="D925" s="49"/>
    </row>
    <row r="926" spans="3:4" x14ac:dyDescent="0.2">
      <c r="C926" s="49"/>
      <c r="D926" s="49"/>
    </row>
    <row r="927" spans="3:4" x14ac:dyDescent="0.2">
      <c r="C927" s="49"/>
      <c r="D927" s="49"/>
    </row>
    <row r="928" spans="3:4" x14ac:dyDescent="0.2">
      <c r="C928" s="49"/>
      <c r="D928" s="49"/>
    </row>
    <row r="929" spans="3:4" x14ac:dyDescent="0.2">
      <c r="C929" s="49"/>
      <c r="D929" s="49"/>
    </row>
    <row r="930" spans="3:4" x14ac:dyDescent="0.2">
      <c r="C930" s="49"/>
      <c r="D930" s="49"/>
    </row>
    <row r="931" spans="3:4" x14ac:dyDescent="0.2">
      <c r="C931" s="49"/>
      <c r="D931" s="49"/>
    </row>
    <row r="932" spans="3:4" x14ac:dyDescent="0.2">
      <c r="C932" s="49"/>
      <c r="D932" s="49"/>
    </row>
    <row r="933" spans="3:4" x14ac:dyDescent="0.2">
      <c r="C933" s="49"/>
      <c r="D933" s="49"/>
    </row>
    <row r="934" spans="3:4" x14ac:dyDescent="0.2">
      <c r="C934" s="49"/>
      <c r="D934" s="49"/>
    </row>
    <row r="935" spans="3:4" x14ac:dyDescent="0.2">
      <c r="C935" s="49"/>
      <c r="D935" s="49"/>
    </row>
    <row r="936" spans="3:4" x14ac:dyDescent="0.2">
      <c r="C936" s="49"/>
      <c r="D936" s="49"/>
    </row>
    <row r="937" spans="3:4" x14ac:dyDescent="0.2">
      <c r="C937" s="49"/>
      <c r="D937" s="49"/>
    </row>
    <row r="938" spans="3:4" x14ac:dyDescent="0.2">
      <c r="C938" s="49"/>
      <c r="D938" s="49"/>
    </row>
    <row r="939" spans="3:4" x14ac:dyDescent="0.2">
      <c r="C939" s="49"/>
      <c r="D939" s="49"/>
    </row>
    <row r="940" spans="3:4" x14ac:dyDescent="0.2">
      <c r="C940" s="49"/>
      <c r="D940" s="49"/>
    </row>
    <row r="941" spans="3:4" x14ac:dyDescent="0.2">
      <c r="C941" s="49"/>
      <c r="D941" s="49"/>
    </row>
    <row r="942" spans="3:4" x14ac:dyDescent="0.2">
      <c r="C942" s="49"/>
      <c r="D942" s="49"/>
    </row>
    <row r="943" spans="3:4" x14ac:dyDescent="0.2">
      <c r="C943" s="49"/>
      <c r="D943" s="49"/>
    </row>
    <row r="944" spans="3:4" x14ac:dyDescent="0.2">
      <c r="C944" s="49"/>
      <c r="D944" s="49"/>
    </row>
    <row r="945" spans="3:4" x14ac:dyDescent="0.2">
      <c r="C945" s="49"/>
      <c r="D945" s="49"/>
    </row>
    <row r="946" spans="3:4" x14ac:dyDescent="0.2">
      <c r="C946" s="49"/>
      <c r="D946" s="49"/>
    </row>
    <row r="947" spans="3:4" x14ac:dyDescent="0.2">
      <c r="C947" s="49"/>
      <c r="D947" s="49"/>
    </row>
    <row r="948" spans="3:4" x14ac:dyDescent="0.2">
      <c r="C948" s="49"/>
      <c r="D948" s="49"/>
    </row>
    <row r="949" spans="3:4" x14ac:dyDescent="0.2">
      <c r="C949" s="49"/>
      <c r="D949" s="49"/>
    </row>
    <row r="950" spans="3:4" x14ac:dyDescent="0.2">
      <c r="C950" s="49"/>
      <c r="D950" s="49"/>
    </row>
    <row r="951" spans="3:4" x14ac:dyDescent="0.2">
      <c r="C951" s="49"/>
      <c r="D951" s="49"/>
    </row>
    <row r="952" spans="3:4" x14ac:dyDescent="0.2">
      <c r="C952" s="49"/>
      <c r="D952" s="49"/>
    </row>
    <row r="953" spans="3:4" x14ac:dyDescent="0.2">
      <c r="C953" s="49"/>
      <c r="D953" s="49"/>
    </row>
    <row r="954" spans="3:4" x14ac:dyDescent="0.2">
      <c r="C954" s="49"/>
      <c r="D954" s="49"/>
    </row>
    <row r="955" spans="3:4" x14ac:dyDescent="0.2">
      <c r="C955" s="49"/>
      <c r="D955" s="49"/>
    </row>
    <row r="956" spans="3:4" x14ac:dyDescent="0.2">
      <c r="C956" s="49"/>
      <c r="D956" s="49"/>
    </row>
    <row r="957" spans="3:4" x14ac:dyDescent="0.2">
      <c r="C957" s="49"/>
      <c r="D957" s="49"/>
    </row>
    <row r="958" spans="3:4" x14ac:dyDescent="0.2">
      <c r="C958" s="49"/>
      <c r="D958" s="49"/>
    </row>
    <row r="959" spans="3:4" x14ac:dyDescent="0.2">
      <c r="C959" s="49"/>
      <c r="D959" s="49"/>
    </row>
    <row r="960" spans="3:4" x14ac:dyDescent="0.2">
      <c r="C960" s="49"/>
      <c r="D960" s="49"/>
    </row>
    <row r="961" spans="3:4" x14ac:dyDescent="0.2">
      <c r="C961" s="49"/>
      <c r="D961" s="49"/>
    </row>
    <row r="962" spans="3:4" x14ac:dyDescent="0.2">
      <c r="C962" s="49"/>
      <c r="D962" s="49"/>
    </row>
    <row r="963" spans="3:4" x14ac:dyDescent="0.2">
      <c r="C963" s="49"/>
      <c r="D963" s="49"/>
    </row>
    <row r="964" spans="3:4" x14ac:dyDescent="0.2">
      <c r="C964" s="49"/>
      <c r="D964" s="49"/>
    </row>
    <row r="965" spans="3:4" x14ac:dyDescent="0.2">
      <c r="C965" s="49"/>
      <c r="D965" s="49"/>
    </row>
    <row r="966" spans="3:4" x14ac:dyDescent="0.2">
      <c r="C966" s="49"/>
      <c r="D966" s="49"/>
    </row>
    <row r="967" spans="3:4" x14ac:dyDescent="0.2">
      <c r="C967" s="49"/>
      <c r="D967" s="49"/>
    </row>
    <row r="968" spans="3:4" x14ac:dyDescent="0.2">
      <c r="C968" s="49"/>
      <c r="D968" s="49"/>
    </row>
    <row r="969" spans="3:4" x14ac:dyDescent="0.2">
      <c r="C969" s="49"/>
      <c r="D969" s="49"/>
    </row>
    <row r="970" spans="3:4" x14ac:dyDescent="0.2">
      <c r="C970" s="49"/>
      <c r="D970" s="49"/>
    </row>
    <row r="971" spans="3:4" x14ac:dyDescent="0.2">
      <c r="C971" s="49"/>
      <c r="D971" s="49"/>
    </row>
    <row r="972" spans="3:4" x14ac:dyDescent="0.2">
      <c r="C972" s="49"/>
      <c r="D972" s="49"/>
    </row>
    <row r="973" spans="3:4" x14ac:dyDescent="0.2">
      <c r="C973" s="49"/>
      <c r="D973" s="49"/>
    </row>
    <row r="974" spans="3:4" x14ac:dyDescent="0.2">
      <c r="C974" s="49"/>
      <c r="D974" s="49"/>
    </row>
    <row r="975" spans="3:4" x14ac:dyDescent="0.2">
      <c r="C975" s="49"/>
      <c r="D975" s="49"/>
    </row>
    <row r="976" spans="3:4" x14ac:dyDescent="0.2">
      <c r="C976" s="49"/>
      <c r="D976" s="49"/>
    </row>
    <row r="977" spans="3:4" x14ac:dyDescent="0.2">
      <c r="C977" s="49"/>
      <c r="D977" s="49"/>
    </row>
    <row r="978" spans="3:4" x14ac:dyDescent="0.2">
      <c r="C978" s="49"/>
      <c r="D978" s="49"/>
    </row>
    <row r="979" spans="3:4" x14ac:dyDescent="0.2">
      <c r="C979" s="49"/>
      <c r="D979" s="49"/>
    </row>
    <row r="980" spans="3:4" x14ac:dyDescent="0.2">
      <c r="C980" s="49"/>
      <c r="D980" s="49"/>
    </row>
    <row r="981" spans="3:4" x14ac:dyDescent="0.2">
      <c r="C981" s="49"/>
      <c r="D981" s="49"/>
    </row>
    <row r="982" spans="3:4" x14ac:dyDescent="0.2">
      <c r="C982" s="49"/>
      <c r="D982" s="49"/>
    </row>
    <row r="983" spans="3:4" x14ac:dyDescent="0.2">
      <c r="C983" s="49"/>
      <c r="D983" s="49"/>
    </row>
    <row r="984" spans="3:4" x14ac:dyDescent="0.2">
      <c r="C984" s="49"/>
      <c r="D984" s="49"/>
    </row>
    <row r="985" spans="3:4" x14ac:dyDescent="0.2">
      <c r="C985" s="49"/>
      <c r="D985" s="49"/>
    </row>
    <row r="986" spans="3:4" x14ac:dyDescent="0.2">
      <c r="C986" s="49"/>
      <c r="D986" s="49"/>
    </row>
    <row r="987" spans="3:4" x14ac:dyDescent="0.2">
      <c r="C987" s="49"/>
      <c r="D987" s="49"/>
    </row>
    <row r="988" spans="3:4" x14ac:dyDescent="0.2">
      <c r="C988" s="49"/>
      <c r="D988" s="49"/>
    </row>
    <row r="989" spans="3:4" x14ac:dyDescent="0.2">
      <c r="C989" s="49"/>
      <c r="D989" s="49"/>
    </row>
    <row r="990" spans="3:4" x14ac:dyDescent="0.2">
      <c r="C990" s="49"/>
      <c r="D990" s="49"/>
    </row>
    <row r="991" spans="3:4" x14ac:dyDescent="0.2">
      <c r="C991" s="49"/>
      <c r="D991" s="49"/>
    </row>
    <row r="992" spans="3:4" x14ac:dyDescent="0.2">
      <c r="C992" s="49"/>
      <c r="D992" s="49"/>
    </row>
    <row r="993" spans="3:4" x14ac:dyDescent="0.2">
      <c r="C993" s="49"/>
      <c r="D993" s="49"/>
    </row>
    <row r="994" spans="3:4" x14ac:dyDescent="0.2">
      <c r="C994" s="49"/>
      <c r="D994" s="49"/>
    </row>
    <row r="995" spans="3:4" x14ac:dyDescent="0.2">
      <c r="C995" s="49"/>
      <c r="D995" s="49"/>
    </row>
    <row r="996" spans="3:4" x14ac:dyDescent="0.2">
      <c r="C996" s="49"/>
      <c r="D996" s="49"/>
    </row>
    <row r="997" spans="3:4" x14ac:dyDescent="0.2">
      <c r="C997" s="49"/>
      <c r="D997" s="49"/>
    </row>
    <row r="998" spans="3:4" x14ac:dyDescent="0.2">
      <c r="C998" s="49"/>
      <c r="D998" s="49"/>
    </row>
    <row r="999" spans="3:4" x14ac:dyDescent="0.2">
      <c r="C999" s="49"/>
      <c r="D999" s="49"/>
    </row>
    <row r="1000" spans="3:4" x14ac:dyDescent="0.2">
      <c r="C1000" s="49"/>
      <c r="D1000" s="49"/>
    </row>
    <row r="1001" spans="3:4" x14ac:dyDescent="0.2">
      <c r="C1001" s="49"/>
      <c r="D1001" s="49"/>
    </row>
    <row r="1002" spans="3:4" x14ac:dyDescent="0.2">
      <c r="C1002" s="49"/>
      <c r="D1002" s="49"/>
    </row>
    <row r="1003" spans="3:4" x14ac:dyDescent="0.2">
      <c r="C1003" s="49"/>
      <c r="D1003" s="49"/>
    </row>
    <row r="1004" spans="3:4" x14ac:dyDescent="0.2">
      <c r="C1004" s="49"/>
      <c r="D1004" s="49"/>
    </row>
    <row r="1005" spans="3:4" x14ac:dyDescent="0.2">
      <c r="C1005" s="49"/>
      <c r="D1005" s="49"/>
    </row>
    <row r="1006" spans="3:4" x14ac:dyDescent="0.2">
      <c r="C1006" s="49"/>
      <c r="D1006" s="49"/>
    </row>
    <row r="1007" spans="3:4" x14ac:dyDescent="0.2">
      <c r="C1007" s="49"/>
      <c r="D1007" s="49"/>
    </row>
    <row r="1008" spans="3:4" x14ac:dyDescent="0.2">
      <c r="C1008" s="49"/>
      <c r="D1008" s="49"/>
    </row>
    <row r="1009" spans="3:4" x14ac:dyDescent="0.2">
      <c r="C1009" s="49"/>
      <c r="D1009" s="49"/>
    </row>
    <row r="1010" spans="3:4" x14ac:dyDescent="0.2">
      <c r="C1010" s="49"/>
      <c r="D1010" s="49"/>
    </row>
    <row r="1011" spans="3:4" x14ac:dyDescent="0.2">
      <c r="C1011" s="49"/>
      <c r="D1011" s="49"/>
    </row>
    <row r="1012" spans="3:4" x14ac:dyDescent="0.2">
      <c r="C1012" s="49"/>
      <c r="D1012" s="49"/>
    </row>
    <row r="1013" spans="3:4" x14ac:dyDescent="0.2">
      <c r="C1013" s="49"/>
      <c r="D1013" s="49"/>
    </row>
    <row r="1014" spans="3:4" x14ac:dyDescent="0.2">
      <c r="C1014" s="49"/>
      <c r="D1014" s="49"/>
    </row>
    <row r="1015" spans="3:4" x14ac:dyDescent="0.2">
      <c r="C1015" s="49"/>
      <c r="D1015" s="49"/>
    </row>
    <row r="1016" spans="3:4" x14ac:dyDescent="0.2">
      <c r="C1016" s="49"/>
      <c r="D1016" s="49"/>
    </row>
    <row r="1017" spans="3:4" x14ac:dyDescent="0.2">
      <c r="C1017" s="49"/>
      <c r="D1017" s="49"/>
    </row>
    <row r="1018" spans="3:4" x14ac:dyDescent="0.2">
      <c r="C1018" s="49"/>
      <c r="D1018" s="49"/>
    </row>
    <row r="1019" spans="3:4" x14ac:dyDescent="0.2">
      <c r="C1019" s="49"/>
      <c r="D1019" s="49"/>
    </row>
    <row r="1020" spans="3:4" x14ac:dyDescent="0.2">
      <c r="C1020" s="49"/>
      <c r="D1020" s="49"/>
    </row>
    <row r="1021" spans="3:4" x14ac:dyDescent="0.2">
      <c r="C1021" s="49"/>
      <c r="D1021" s="49"/>
    </row>
    <row r="1022" spans="3:4" x14ac:dyDescent="0.2">
      <c r="C1022" s="49"/>
      <c r="D1022" s="49"/>
    </row>
    <row r="1023" spans="3:4" x14ac:dyDescent="0.2">
      <c r="C1023" s="49"/>
      <c r="D1023" s="49"/>
    </row>
    <row r="1024" spans="3:4" x14ac:dyDescent="0.2">
      <c r="C1024" s="49"/>
      <c r="D1024" s="49"/>
    </row>
    <row r="1025" spans="3:4" x14ac:dyDescent="0.2">
      <c r="C1025" s="49"/>
      <c r="D1025" s="49"/>
    </row>
    <row r="1026" spans="3:4" x14ac:dyDescent="0.2">
      <c r="C1026" s="49"/>
      <c r="D1026" s="49"/>
    </row>
    <row r="1027" spans="3:4" x14ac:dyDescent="0.2">
      <c r="C1027" s="49"/>
      <c r="D1027" s="49"/>
    </row>
    <row r="1028" spans="3:4" x14ac:dyDescent="0.2">
      <c r="C1028" s="49"/>
      <c r="D1028" s="49"/>
    </row>
    <row r="1029" spans="3:4" x14ac:dyDescent="0.2">
      <c r="C1029" s="49"/>
      <c r="D1029" s="49"/>
    </row>
    <row r="1030" spans="3:4" x14ac:dyDescent="0.2">
      <c r="C1030" s="49"/>
      <c r="D1030" s="49"/>
    </row>
    <row r="1031" spans="3:4" x14ac:dyDescent="0.2">
      <c r="C1031" s="49"/>
      <c r="D1031" s="49"/>
    </row>
    <row r="1032" spans="3:4" x14ac:dyDescent="0.2">
      <c r="C1032" s="49"/>
      <c r="D1032" s="49"/>
    </row>
    <row r="1033" spans="3:4" x14ac:dyDescent="0.2">
      <c r="C1033" s="49"/>
      <c r="D1033" s="49"/>
    </row>
    <row r="1034" spans="3:4" x14ac:dyDescent="0.2">
      <c r="C1034" s="49"/>
      <c r="D1034" s="49"/>
    </row>
    <row r="1035" spans="3:4" x14ac:dyDescent="0.2">
      <c r="C1035" s="49"/>
      <c r="D1035" s="49"/>
    </row>
    <row r="1036" spans="3:4" x14ac:dyDescent="0.2">
      <c r="C1036" s="49"/>
      <c r="D1036" s="49"/>
    </row>
    <row r="1037" spans="3:4" x14ac:dyDescent="0.2">
      <c r="C1037" s="49"/>
      <c r="D1037" s="49"/>
    </row>
    <row r="1038" spans="3:4" x14ac:dyDescent="0.2">
      <c r="C1038" s="49"/>
      <c r="D1038" s="49"/>
    </row>
    <row r="1039" spans="3:4" x14ac:dyDescent="0.2">
      <c r="C1039" s="49"/>
      <c r="D1039" s="49"/>
    </row>
    <row r="1040" spans="3:4" x14ac:dyDescent="0.2">
      <c r="C1040" s="49"/>
      <c r="D1040" s="49"/>
    </row>
    <row r="1041" spans="3:4" x14ac:dyDescent="0.2">
      <c r="C1041" s="49"/>
      <c r="D1041" s="49"/>
    </row>
    <row r="1042" spans="3:4" x14ac:dyDescent="0.2">
      <c r="C1042" s="49"/>
      <c r="D1042" s="49"/>
    </row>
    <row r="1043" spans="3:4" x14ac:dyDescent="0.2">
      <c r="C1043" s="49"/>
      <c r="D1043" s="49"/>
    </row>
    <row r="1044" spans="3:4" x14ac:dyDescent="0.2">
      <c r="C1044" s="49"/>
      <c r="D1044" s="49"/>
    </row>
    <row r="1045" spans="3:4" x14ac:dyDescent="0.2">
      <c r="C1045" s="49"/>
      <c r="D1045" s="49"/>
    </row>
    <row r="1046" spans="3:4" x14ac:dyDescent="0.2">
      <c r="C1046" s="49"/>
      <c r="D1046" s="49"/>
    </row>
    <row r="1047" spans="3:4" x14ac:dyDescent="0.2">
      <c r="C1047" s="49"/>
      <c r="D1047" s="49"/>
    </row>
    <row r="1048" spans="3:4" x14ac:dyDescent="0.2">
      <c r="C1048" s="49"/>
      <c r="D1048" s="49"/>
    </row>
    <row r="1049" spans="3:4" x14ac:dyDescent="0.2">
      <c r="C1049" s="49"/>
      <c r="D1049" s="49"/>
    </row>
    <row r="1050" spans="3:4" x14ac:dyDescent="0.2">
      <c r="C1050" s="49"/>
      <c r="D1050" s="49"/>
    </row>
    <row r="1051" spans="3:4" x14ac:dyDescent="0.2">
      <c r="C1051" s="49"/>
      <c r="D1051" s="49"/>
    </row>
    <row r="1052" spans="3:4" x14ac:dyDescent="0.2">
      <c r="C1052" s="49"/>
      <c r="D1052" s="49"/>
    </row>
    <row r="1053" spans="3:4" x14ac:dyDescent="0.2">
      <c r="C1053" s="49"/>
      <c r="D1053" s="49"/>
    </row>
    <row r="1054" spans="3:4" x14ac:dyDescent="0.2">
      <c r="C1054" s="49"/>
      <c r="D1054" s="49"/>
    </row>
    <row r="1055" spans="3:4" x14ac:dyDescent="0.2">
      <c r="C1055" s="49"/>
      <c r="D1055" s="49"/>
    </row>
    <row r="1056" spans="3:4" x14ac:dyDescent="0.2">
      <c r="C1056" s="49"/>
      <c r="D1056" s="49"/>
    </row>
    <row r="1057" spans="3:4" x14ac:dyDescent="0.2">
      <c r="C1057" s="49"/>
      <c r="D1057" s="49"/>
    </row>
    <row r="1058" spans="3:4" x14ac:dyDescent="0.2">
      <c r="C1058" s="49"/>
      <c r="D1058" s="49"/>
    </row>
    <row r="1059" spans="3:4" x14ac:dyDescent="0.2">
      <c r="C1059" s="49"/>
      <c r="D1059" s="49"/>
    </row>
    <row r="1060" spans="3:4" x14ac:dyDescent="0.2">
      <c r="C1060" s="49"/>
      <c r="D1060" s="49"/>
    </row>
    <row r="1061" spans="3:4" x14ac:dyDescent="0.2">
      <c r="C1061" s="49"/>
      <c r="D1061" s="49"/>
    </row>
    <row r="1062" spans="3:4" x14ac:dyDescent="0.2">
      <c r="C1062" s="49"/>
      <c r="D1062" s="49"/>
    </row>
    <row r="1063" spans="3:4" x14ac:dyDescent="0.2">
      <c r="C1063" s="49"/>
      <c r="D1063" s="49"/>
    </row>
    <row r="1064" spans="3:4" x14ac:dyDescent="0.2">
      <c r="C1064" s="49"/>
      <c r="D1064" s="49"/>
    </row>
    <row r="1065" spans="3:4" x14ac:dyDescent="0.2">
      <c r="C1065" s="49"/>
      <c r="D1065" s="49"/>
    </row>
    <row r="1066" spans="3:4" x14ac:dyDescent="0.2">
      <c r="C1066" s="49"/>
      <c r="D1066" s="49"/>
    </row>
    <row r="1067" spans="3:4" x14ac:dyDescent="0.2">
      <c r="C1067" s="49"/>
      <c r="D1067" s="49"/>
    </row>
    <row r="1068" spans="3:4" x14ac:dyDescent="0.2">
      <c r="C1068" s="49"/>
      <c r="D1068" s="49"/>
    </row>
    <row r="1069" spans="3:4" x14ac:dyDescent="0.2">
      <c r="C1069" s="49"/>
      <c r="D1069" s="49"/>
    </row>
    <row r="1070" spans="3:4" x14ac:dyDescent="0.2">
      <c r="C1070" s="49"/>
      <c r="D1070" s="49"/>
    </row>
    <row r="1071" spans="3:4" x14ac:dyDescent="0.2">
      <c r="C1071" s="49"/>
      <c r="D1071" s="49"/>
    </row>
    <row r="1072" spans="3:4" x14ac:dyDescent="0.2">
      <c r="C1072" s="49"/>
      <c r="D1072" s="49"/>
    </row>
    <row r="1073" spans="3:4" x14ac:dyDescent="0.2">
      <c r="C1073" s="49"/>
      <c r="D1073" s="49"/>
    </row>
    <row r="1074" spans="3:4" x14ac:dyDescent="0.2">
      <c r="C1074" s="49"/>
      <c r="D1074" s="49"/>
    </row>
    <row r="1075" spans="3:4" x14ac:dyDescent="0.2">
      <c r="C1075" s="49"/>
      <c r="D1075" s="49"/>
    </row>
    <row r="1076" spans="3:4" x14ac:dyDescent="0.2">
      <c r="C1076" s="49"/>
      <c r="D1076" s="49"/>
    </row>
    <row r="1077" spans="3:4" x14ac:dyDescent="0.2">
      <c r="C1077" s="49"/>
      <c r="D1077" s="49"/>
    </row>
    <row r="1078" spans="3:4" x14ac:dyDescent="0.2">
      <c r="C1078" s="49"/>
      <c r="D1078" s="49"/>
    </row>
    <row r="1079" spans="3:4" x14ac:dyDescent="0.2">
      <c r="C1079" s="49"/>
      <c r="D1079" s="49"/>
    </row>
    <row r="1080" spans="3:4" x14ac:dyDescent="0.2">
      <c r="C1080" s="49"/>
      <c r="D1080" s="49"/>
    </row>
    <row r="1081" spans="3:4" x14ac:dyDescent="0.2">
      <c r="C1081" s="49"/>
      <c r="D1081" s="49"/>
    </row>
    <row r="1082" spans="3:4" x14ac:dyDescent="0.2">
      <c r="C1082" s="49"/>
      <c r="D1082" s="49"/>
    </row>
    <row r="1083" spans="3:4" x14ac:dyDescent="0.2">
      <c r="C1083" s="49"/>
      <c r="D1083" s="49"/>
    </row>
    <row r="1084" spans="3:4" x14ac:dyDescent="0.2">
      <c r="C1084" s="49"/>
      <c r="D1084" s="49"/>
    </row>
    <row r="1085" spans="3:4" x14ac:dyDescent="0.2">
      <c r="C1085" s="49"/>
      <c r="D1085" s="49"/>
    </row>
    <row r="1086" spans="3:4" x14ac:dyDescent="0.2">
      <c r="C1086" s="49"/>
      <c r="D1086" s="49"/>
    </row>
    <row r="1087" spans="3:4" x14ac:dyDescent="0.2">
      <c r="C1087" s="49"/>
      <c r="D1087" s="49"/>
    </row>
    <row r="1088" spans="3:4" x14ac:dyDescent="0.2">
      <c r="C1088" s="49"/>
      <c r="D1088" s="49"/>
    </row>
    <row r="1089" spans="3:4" x14ac:dyDescent="0.2">
      <c r="C1089" s="49"/>
      <c r="D1089" s="49"/>
    </row>
    <row r="1090" spans="3:4" x14ac:dyDescent="0.2">
      <c r="C1090" s="49"/>
      <c r="D1090" s="49"/>
    </row>
    <row r="1091" spans="3:4" x14ac:dyDescent="0.2">
      <c r="C1091" s="49"/>
      <c r="D1091" s="49"/>
    </row>
    <row r="1092" spans="3:4" x14ac:dyDescent="0.2">
      <c r="C1092" s="49"/>
      <c r="D1092" s="49"/>
    </row>
    <row r="1093" spans="3:4" x14ac:dyDescent="0.2">
      <c r="C1093" s="49"/>
      <c r="D1093" s="49"/>
    </row>
    <row r="1094" spans="3:4" x14ac:dyDescent="0.2">
      <c r="C1094" s="49"/>
      <c r="D1094" s="49"/>
    </row>
    <row r="1095" spans="3:4" x14ac:dyDescent="0.2">
      <c r="C1095" s="49"/>
      <c r="D1095" s="49"/>
    </row>
    <row r="1096" spans="3:4" x14ac:dyDescent="0.2">
      <c r="C1096" s="49"/>
      <c r="D1096" s="49"/>
    </row>
    <row r="1097" spans="3:4" x14ac:dyDescent="0.2">
      <c r="C1097" s="49"/>
      <c r="D1097" s="49"/>
    </row>
    <row r="1098" spans="3:4" x14ac:dyDescent="0.2">
      <c r="C1098" s="49"/>
      <c r="D1098" s="49"/>
    </row>
    <row r="1099" spans="3:4" x14ac:dyDescent="0.2">
      <c r="C1099" s="49"/>
      <c r="D1099" s="49"/>
    </row>
    <row r="1100" spans="3:4" x14ac:dyDescent="0.2">
      <c r="C1100" s="49"/>
      <c r="D1100" s="49"/>
    </row>
    <row r="1101" spans="3:4" x14ac:dyDescent="0.2">
      <c r="C1101" s="49"/>
      <c r="D1101" s="49"/>
    </row>
    <row r="1102" spans="3:4" x14ac:dyDescent="0.2">
      <c r="C1102" s="49"/>
      <c r="D1102" s="49"/>
    </row>
    <row r="1103" spans="3:4" x14ac:dyDescent="0.2">
      <c r="C1103" s="49"/>
      <c r="D1103" s="49"/>
    </row>
    <row r="1104" spans="3:4" x14ac:dyDescent="0.2">
      <c r="C1104" s="49"/>
      <c r="D1104" s="49"/>
    </row>
    <row r="1105" spans="3:4" x14ac:dyDescent="0.2">
      <c r="C1105" s="49"/>
      <c r="D1105" s="49"/>
    </row>
    <row r="1106" spans="3:4" x14ac:dyDescent="0.2">
      <c r="C1106" s="49"/>
      <c r="D1106" s="49"/>
    </row>
    <row r="1107" spans="3:4" x14ac:dyDescent="0.2">
      <c r="C1107" s="49"/>
      <c r="D1107" s="49"/>
    </row>
    <row r="1108" spans="3:4" x14ac:dyDescent="0.2">
      <c r="C1108" s="49"/>
      <c r="D1108" s="49"/>
    </row>
    <row r="1109" spans="3:4" x14ac:dyDescent="0.2">
      <c r="C1109" s="49"/>
      <c r="D1109" s="49"/>
    </row>
    <row r="1110" spans="3:4" x14ac:dyDescent="0.2">
      <c r="C1110" s="49"/>
      <c r="D1110" s="49"/>
    </row>
    <row r="1111" spans="3:4" x14ac:dyDescent="0.2">
      <c r="C1111" s="49"/>
      <c r="D1111" s="49"/>
    </row>
    <row r="1112" spans="3:4" x14ac:dyDescent="0.2">
      <c r="C1112" s="49"/>
      <c r="D1112" s="49"/>
    </row>
    <row r="1113" spans="3:4" x14ac:dyDescent="0.2">
      <c r="C1113" s="49"/>
      <c r="D1113" s="49"/>
    </row>
    <row r="1114" spans="3:4" x14ac:dyDescent="0.2">
      <c r="C1114" s="49"/>
      <c r="D1114" s="49"/>
    </row>
    <row r="1115" spans="3:4" x14ac:dyDescent="0.2">
      <c r="C1115" s="49"/>
      <c r="D1115" s="49"/>
    </row>
    <row r="1116" spans="3:4" x14ac:dyDescent="0.2">
      <c r="C1116" s="49"/>
      <c r="D1116" s="49"/>
    </row>
    <row r="1117" spans="3:4" x14ac:dyDescent="0.2">
      <c r="C1117" s="49"/>
      <c r="D1117" s="49"/>
    </row>
    <row r="1118" spans="3:4" x14ac:dyDescent="0.2">
      <c r="C1118" s="49"/>
      <c r="D1118" s="49"/>
    </row>
    <row r="1119" spans="3:4" x14ac:dyDescent="0.2">
      <c r="C1119" s="49"/>
      <c r="D1119" s="49"/>
    </row>
    <row r="1120" spans="3:4" x14ac:dyDescent="0.2">
      <c r="C1120" s="49"/>
      <c r="D1120" s="49"/>
    </row>
    <row r="1121" spans="3:4" x14ac:dyDescent="0.2">
      <c r="C1121" s="49"/>
      <c r="D1121" s="49"/>
    </row>
    <row r="1122" spans="3:4" x14ac:dyDescent="0.2">
      <c r="C1122" s="49"/>
      <c r="D1122" s="49"/>
    </row>
    <row r="1123" spans="3:4" x14ac:dyDescent="0.2">
      <c r="C1123" s="49"/>
      <c r="D1123" s="49"/>
    </row>
    <row r="1124" spans="3:4" x14ac:dyDescent="0.2">
      <c r="C1124" s="49"/>
      <c r="D1124" s="49"/>
    </row>
    <row r="1125" spans="3:4" x14ac:dyDescent="0.2">
      <c r="C1125" s="49"/>
      <c r="D1125" s="49"/>
    </row>
    <row r="1126" spans="3:4" x14ac:dyDescent="0.2">
      <c r="C1126" s="49"/>
      <c r="D1126" s="49"/>
    </row>
    <row r="1127" spans="3:4" x14ac:dyDescent="0.2">
      <c r="C1127" s="49"/>
      <c r="D1127" s="49"/>
    </row>
    <row r="1128" spans="3:4" x14ac:dyDescent="0.2">
      <c r="C1128" s="49"/>
      <c r="D1128" s="49"/>
    </row>
    <row r="1129" spans="3:4" x14ac:dyDescent="0.2">
      <c r="C1129" s="49"/>
      <c r="D1129" s="49"/>
    </row>
    <row r="1130" spans="3:4" x14ac:dyDescent="0.2">
      <c r="C1130" s="49"/>
      <c r="D1130" s="49"/>
    </row>
    <row r="1131" spans="3:4" x14ac:dyDescent="0.2">
      <c r="C1131" s="49"/>
      <c r="D1131" s="49"/>
    </row>
    <row r="1132" spans="3:4" x14ac:dyDescent="0.2">
      <c r="C1132" s="49"/>
      <c r="D1132" s="49"/>
    </row>
    <row r="1133" spans="3:4" x14ac:dyDescent="0.2">
      <c r="C1133" s="49"/>
      <c r="D1133" s="49"/>
    </row>
    <row r="1134" spans="3:4" x14ac:dyDescent="0.2">
      <c r="C1134" s="49"/>
      <c r="D1134" s="49"/>
    </row>
    <row r="1135" spans="3:4" x14ac:dyDescent="0.2">
      <c r="C1135" s="49"/>
      <c r="D1135" s="49"/>
    </row>
    <row r="1136" spans="3:4" x14ac:dyDescent="0.2">
      <c r="C1136" s="49"/>
      <c r="D1136" s="49"/>
    </row>
    <row r="1137" spans="3:4" x14ac:dyDescent="0.2">
      <c r="C1137" s="49"/>
      <c r="D1137" s="49"/>
    </row>
    <row r="1138" spans="3:4" x14ac:dyDescent="0.2">
      <c r="C1138" s="49"/>
      <c r="D1138" s="49"/>
    </row>
    <row r="1139" spans="3:4" x14ac:dyDescent="0.2">
      <c r="C1139" s="49"/>
      <c r="D1139" s="49"/>
    </row>
    <row r="1140" spans="3:4" x14ac:dyDescent="0.2">
      <c r="C1140" s="49"/>
      <c r="D1140" s="49"/>
    </row>
    <row r="1141" spans="3:4" x14ac:dyDescent="0.2">
      <c r="C1141" s="49"/>
      <c r="D1141" s="49"/>
    </row>
    <row r="1142" spans="3:4" x14ac:dyDescent="0.2">
      <c r="C1142" s="49"/>
      <c r="D1142" s="49"/>
    </row>
    <row r="1143" spans="3:4" x14ac:dyDescent="0.2">
      <c r="C1143" s="49"/>
      <c r="D1143" s="49"/>
    </row>
    <row r="1144" spans="3:4" x14ac:dyDescent="0.2">
      <c r="C1144" s="49"/>
      <c r="D1144" s="49"/>
    </row>
    <row r="1145" spans="3:4" x14ac:dyDescent="0.2">
      <c r="C1145" s="49"/>
      <c r="D1145" s="49"/>
    </row>
    <row r="1146" spans="3:4" x14ac:dyDescent="0.2">
      <c r="C1146" s="49"/>
      <c r="D1146" s="49"/>
    </row>
    <row r="1147" spans="3:4" x14ac:dyDescent="0.2">
      <c r="C1147" s="49"/>
      <c r="D1147" s="49"/>
    </row>
    <row r="1148" spans="3:4" x14ac:dyDescent="0.2">
      <c r="C1148" s="49"/>
      <c r="D1148" s="49"/>
    </row>
    <row r="1149" spans="3:4" x14ac:dyDescent="0.2">
      <c r="C1149" s="49"/>
      <c r="D1149" s="49"/>
    </row>
    <row r="1150" spans="3:4" x14ac:dyDescent="0.2">
      <c r="C1150" s="49"/>
      <c r="D1150" s="49"/>
    </row>
    <row r="1151" spans="3:4" x14ac:dyDescent="0.2">
      <c r="C1151" s="49"/>
      <c r="D1151" s="49"/>
    </row>
    <row r="1152" spans="3:4" x14ac:dyDescent="0.2">
      <c r="C1152" s="49"/>
      <c r="D1152" s="49"/>
    </row>
    <row r="1153" spans="3:4" x14ac:dyDescent="0.2">
      <c r="C1153" s="49"/>
      <c r="D1153" s="49"/>
    </row>
    <row r="1154" spans="3:4" x14ac:dyDescent="0.2">
      <c r="C1154" s="49"/>
      <c r="D1154" s="49"/>
    </row>
    <row r="1155" spans="3:4" x14ac:dyDescent="0.2">
      <c r="C1155" s="49"/>
      <c r="D1155" s="49"/>
    </row>
    <row r="1156" spans="3:4" x14ac:dyDescent="0.2">
      <c r="C1156" s="49"/>
      <c r="D1156" s="49"/>
    </row>
    <row r="1157" spans="3:4" x14ac:dyDescent="0.2">
      <c r="C1157" s="49"/>
      <c r="D1157" s="49"/>
    </row>
    <row r="1158" spans="3:4" x14ac:dyDescent="0.2">
      <c r="C1158" s="49"/>
      <c r="D1158" s="49"/>
    </row>
    <row r="1159" spans="3:4" x14ac:dyDescent="0.2">
      <c r="C1159" s="49"/>
      <c r="D1159" s="49"/>
    </row>
    <row r="1160" spans="3:4" x14ac:dyDescent="0.2">
      <c r="C1160" s="49"/>
      <c r="D1160" s="49"/>
    </row>
    <row r="1161" spans="3:4" x14ac:dyDescent="0.2">
      <c r="C1161" s="49"/>
      <c r="D1161" s="49"/>
    </row>
    <row r="1162" spans="3:4" x14ac:dyDescent="0.2">
      <c r="C1162" s="49"/>
      <c r="D1162" s="49"/>
    </row>
    <row r="1163" spans="3:4" x14ac:dyDescent="0.2">
      <c r="C1163" s="49"/>
      <c r="D1163" s="49"/>
    </row>
    <row r="1164" spans="3:4" x14ac:dyDescent="0.2">
      <c r="C1164" s="49"/>
      <c r="D1164" s="49"/>
    </row>
    <row r="1165" spans="3:4" x14ac:dyDescent="0.2">
      <c r="C1165" s="49"/>
      <c r="D1165" s="49"/>
    </row>
    <row r="1166" spans="3:4" x14ac:dyDescent="0.2">
      <c r="C1166" s="49"/>
      <c r="D1166" s="49"/>
    </row>
    <row r="1167" spans="3:4" x14ac:dyDescent="0.2">
      <c r="C1167" s="49"/>
      <c r="D1167" s="49"/>
    </row>
    <row r="1168" spans="3:4" x14ac:dyDescent="0.2">
      <c r="C1168" s="49"/>
      <c r="D1168" s="49"/>
    </row>
    <row r="1169" spans="3:4" x14ac:dyDescent="0.2">
      <c r="C1169" s="49"/>
      <c r="D1169" s="49"/>
    </row>
    <row r="1170" spans="3:4" x14ac:dyDescent="0.2">
      <c r="C1170" s="49"/>
      <c r="D1170" s="49"/>
    </row>
    <row r="1171" spans="3:4" x14ac:dyDescent="0.2">
      <c r="C1171" s="49"/>
      <c r="D1171" s="49"/>
    </row>
    <row r="1172" spans="3:4" x14ac:dyDescent="0.2">
      <c r="C1172" s="49"/>
      <c r="D1172" s="49"/>
    </row>
    <row r="1173" spans="3:4" x14ac:dyDescent="0.2">
      <c r="C1173" s="49"/>
      <c r="D1173" s="49"/>
    </row>
    <row r="1174" spans="3:4" x14ac:dyDescent="0.2">
      <c r="C1174" s="49"/>
      <c r="D1174" s="49"/>
    </row>
    <row r="1175" spans="3:4" x14ac:dyDescent="0.2">
      <c r="C1175" s="49"/>
      <c r="D1175" s="49"/>
    </row>
    <row r="1176" spans="3:4" x14ac:dyDescent="0.2">
      <c r="C1176" s="49"/>
      <c r="D1176" s="49"/>
    </row>
    <row r="1177" spans="3:4" x14ac:dyDescent="0.2">
      <c r="C1177" s="49"/>
      <c r="D1177" s="49"/>
    </row>
    <row r="1178" spans="3:4" x14ac:dyDescent="0.2">
      <c r="C1178" s="49"/>
      <c r="D1178" s="49"/>
    </row>
    <row r="1179" spans="3:4" x14ac:dyDescent="0.2">
      <c r="C1179" s="49"/>
      <c r="D1179" s="49"/>
    </row>
    <row r="1180" spans="3:4" x14ac:dyDescent="0.2">
      <c r="C1180" s="49"/>
      <c r="D1180" s="49"/>
    </row>
    <row r="1181" spans="3:4" x14ac:dyDescent="0.2">
      <c r="C1181" s="49"/>
      <c r="D1181" s="49"/>
    </row>
    <row r="1182" spans="3:4" x14ac:dyDescent="0.2">
      <c r="C1182" s="49"/>
      <c r="D1182" s="49"/>
    </row>
    <row r="1183" spans="3:4" x14ac:dyDescent="0.2">
      <c r="C1183" s="49"/>
      <c r="D1183" s="49"/>
    </row>
    <row r="1184" spans="3:4" x14ac:dyDescent="0.2">
      <c r="C1184" s="49"/>
      <c r="D1184" s="49"/>
    </row>
    <row r="1185" spans="3:4" x14ac:dyDescent="0.2">
      <c r="C1185" s="49"/>
      <c r="D1185" s="49"/>
    </row>
    <row r="1186" spans="3:4" x14ac:dyDescent="0.2">
      <c r="C1186" s="49"/>
      <c r="D1186" s="49"/>
    </row>
    <row r="1187" spans="3:4" x14ac:dyDescent="0.2">
      <c r="C1187" s="49"/>
      <c r="D1187" s="49"/>
    </row>
    <row r="1188" spans="3:4" x14ac:dyDescent="0.2">
      <c r="C1188" s="49"/>
      <c r="D1188" s="49"/>
    </row>
    <row r="1189" spans="3:4" x14ac:dyDescent="0.2">
      <c r="C1189" s="49"/>
      <c r="D1189" s="49"/>
    </row>
    <row r="1190" spans="3:4" x14ac:dyDescent="0.2">
      <c r="C1190" s="49"/>
      <c r="D1190" s="49"/>
    </row>
    <row r="1191" spans="3:4" x14ac:dyDescent="0.2">
      <c r="C1191" s="49"/>
      <c r="D1191" s="49"/>
    </row>
    <row r="1192" spans="3:4" x14ac:dyDescent="0.2">
      <c r="C1192" s="49"/>
      <c r="D1192" s="49"/>
    </row>
    <row r="1193" spans="3:4" x14ac:dyDescent="0.2">
      <c r="C1193" s="49"/>
      <c r="D1193" s="49"/>
    </row>
    <row r="1194" spans="3:4" x14ac:dyDescent="0.2">
      <c r="C1194" s="49"/>
      <c r="D1194" s="49"/>
    </row>
    <row r="1195" spans="3:4" x14ac:dyDescent="0.2">
      <c r="C1195" s="49"/>
      <c r="D1195" s="49"/>
    </row>
    <row r="1196" spans="3:4" x14ac:dyDescent="0.2">
      <c r="C1196" s="49"/>
      <c r="D1196" s="49"/>
    </row>
    <row r="1197" spans="3:4" x14ac:dyDescent="0.2">
      <c r="C1197" s="49"/>
      <c r="D1197" s="49"/>
    </row>
    <row r="1198" spans="3:4" x14ac:dyDescent="0.2">
      <c r="C1198" s="49"/>
      <c r="D1198" s="49"/>
    </row>
    <row r="1199" spans="3:4" x14ac:dyDescent="0.2">
      <c r="C1199" s="49"/>
      <c r="D1199" s="49"/>
    </row>
    <row r="1200" spans="3:4" x14ac:dyDescent="0.2">
      <c r="C1200" s="49"/>
      <c r="D1200" s="49"/>
    </row>
    <row r="1201" spans="3:4" x14ac:dyDescent="0.2">
      <c r="C1201" s="49"/>
      <c r="D1201" s="49"/>
    </row>
    <row r="1202" spans="3:4" x14ac:dyDescent="0.2">
      <c r="C1202" s="49"/>
      <c r="D1202" s="49"/>
    </row>
    <row r="1203" spans="3:4" x14ac:dyDescent="0.2">
      <c r="C1203" s="49"/>
      <c r="D1203" s="49"/>
    </row>
    <row r="1204" spans="3:4" x14ac:dyDescent="0.2">
      <c r="C1204" s="49"/>
      <c r="D1204" s="49"/>
    </row>
    <row r="1205" spans="3:4" x14ac:dyDescent="0.2">
      <c r="C1205" s="49"/>
      <c r="D1205" s="49"/>
    </row>
    <row r="1206" spans="3:4" x14ac:dyDescent="0.2">
      <c r="C1206" s="49"/>
      <c r="D1206" s="49"/>
    </row>
    <row r="1207" spans="3:4" x14ac:dyDescent="0.2">
      <c r="C1207" s="49"/>
      <c r="D1207" s="49"/>
    </row>
    <row r="1208" spans="3:4" x14ac:dyDescent="0.2">
      <c r="C1208" s="49"/>
      <c r="D1208" s="49"/>
    </row>
    <row r="1209" spans="3:4" x14ac:dyDescent="0.2">
      <c r="C1209" s="49"/>
      <c r="D1209" s="49"/>
    </row>
    <row r="1210" spans="3:4" x14ac:dyDescent="0.2">
      <c r="C1210" s="49"/>
      <c r="D1210" s="49"/>
    </row>
    <row r="1211" spans="3:4" x14ac:dyDescent="0.2">
      <c r="C1211" s="49"/>
      <c r="D1211" s="49"/>
    </row>
    <row r="1212" spans="3:4" x14ac:dyDescent="0.2">
      <c r="C1212" s="49"/>
      <c r="D1212" s="49"/>
    </row>
    <row r="1213" spans="3:4" x14ac:dyDescent="0.2">
      <c r="C1213" s="49"/>
      <c r="D1213" s="49"/>
    </row>
    <row r="1214" spans="3:4" x14ac:dyDescent="0.2">
      <c r="C1214" s="49"/>
      <c r="D1214" s="49"/>
    </row>
    <row r="1215" spans="3:4" x14ac:dyDescent="0.2">
      <c r="C1215" s="49"/>
      <c r="D1215" s="49"/>
    </row>
    <row r="1216" spans="3:4" x14ac:dyDescent="0.2">
      <c r="C1216" s="49"/>
      <c r="D1216" s="49"/>
    </row>
    <row r="1217" spans="3:4" x14ac:dyDescent="0.2">
      <c r="C1217" s="49"/>
      <c r="D1217" s="49"/>
    </row>
    <row r="1218" spans="3:4" x14ac:dyDescent="0.2">
      <c r="C1218" s="49"/>
      <c r="D1218" s="49"/>
    </row>
    <row r="1219" spans="3:4" x14ac:dyDescent="0.2">
      <c r="C1219" s="49"/>
      <c r="D1219" s="49"/>
    </row>
    <row r="1220" spans="3:4" x14ac:dyDescent="0.2">
      <c r="C1220" s="49"/>
      <c r="D1220" s="49"/>
    </row>
    <row r="1221" spans="3:4" x14ac:dyDescent="0.2">
      <c r="C1221" s="49"/>
      <c r="D1221" s="49"/>
    </row>
    <row r="1222" spans="3:4" x14ac:dyDescent="0.2">
      <c r="C1222" s="49"/>
      <c r="D1222" s="49"/>
    </row>
    <row r="1223" spans="3:4" x14ac:dyDescent="0.2">
      <c r="C1223" s="49"/>
      <c r="D1223" s="49"/>
    </row>
    <row r="1224" spans="3:4" x14ac:dyDescent="0.2">
      <c r="C1224" s="49"/>
      <c r="D1224" s="49"/>
    </row>
    <row r="1225" spans="3:4" x14ac:dyDescent="0.2">
      <c r="C1225" s="49"/>
      <c r="D1225" s="49"/>
    </row>
    <row r="1226" spans="3:4" x14ac:dyDescent="0.2">
      <c r="C1226" s="49"/>
      <c r="D1226" s="49"/>
    </row>
    <row r="1227" spans="3:4" x14ac:dyDescent="0.2">
      <c r="C1227" s="49"/>
      <c r="D1227" s="49"/>
    </row>
    <row r="1228" spans="3:4" x14ac:dyDescent="0.2">
      <c r="C1228" s="49"/>
      <c r="D1228" s="49"/>
    </row>
    <row r="1229" spans="3:4" x14ac:dyDescent="0.2">
      <c r="C1229" s="49"/>
      <c r="D1229" s="49"/>
    </row>
    <row r="1230" spans="3:4" x14ac:dyDescent="0.2">
      <c r="C1230" s="49"/>
      <c r="D1230" s="49"/>
    </row>
    <row r="1231" spans="3:4" x14ac:dyDescent="0.2">
      <c r="C1231" s="49"/>
      <c r="D1231" s="49"/>
    </row>
    <row r="1232" spans="3:4" x14ac:dyDescent="0.2">
      <c r="C1232" s="49"/>
      <c r="D1232" s="49"/>
    </row>
    <row r="1233" spans="3:4" x14ac:dyDescent="0.2">
      <c r="C1233" s="49"/>
      <c r="D1233" s="49"/>
    </row>
    <row r="1234" spans="3:4" x14ac:dyDescent="0.2">
      <c r="C1234" s="49"/>
      <c r="D1234" s="49"/>
    </row>
    <row r="1235" spans="3:4" x14ac:dyDescent="0.2">
      <c r="C1235" s="49"/>
      <c r="D1235" s="49"/>
    </row>
    <row r="1236" spans="3:4" x14ac:dyDescent="0.2">
      <c r="C1236" s="49"/>
      <c r="D1236" s="49"/>
    </row>
    <row r="1237" spans="3:4" x14ac:dyDescent="0.2">
      <c r="C1237" s="49"/>
      <c r="D1237" s="49"/>
    </row>
    <row r="1238" spans="3:4" x14ac:dyDescent="0.2">
      <c r="C1238" s="49"/>
      <c r="D1238" s="49"/>
    </row>
    <row r="1239" spans="3:4" x14ac:dyDescent="0.2">
      <c r="C1239" s="49"/>
      <c r="D1239" s="49"/>
    </row>
    <row r="1240" spans="3:4" x14ac:dyDescent="0.2">
      <c r="C1240" s="49"/>
      <c r="D1240" s="49"/>
    </row>
    <row r="1241" spans="3:4" x14ac:dyDescent="0.2">
      <c r="C1241" s="49"/>
      <c r="D1241" s="49"/>
    </row>
    <row r="1242" spans="3:4" x14ac:dyDescent="0.2">
      <c r="C1242" s="49"/>
      <c r="D1242" s="49"/>
    </row>
    <row r="1243" spans="3:4" x14ac:dyDescent="0.2">
      <c r="C1243" s="49"/>
      <c r="D1243" s="49"/>
    </row>
    <row r="1244" spans="3:4" x14ac:dyDescent="0.2">
      <c r="C1244" s="49"/>
      <c r="D1244" s="49"/>
    </row>
    <row r="1245" spans="3:4" x14ac:dyDescent="0.2">
      <c r="C1245" s="49"/>
      <c r="D1245" s="49"/>
    </row>
    <row r="1246" spans="3:4" x14ac:dyDescent="0.2">
      <c r="C1246" s="49"/>
      <c r="D1246" s="49"/>
    </row>
    <row r="1247" spans="3:4" x14ac:dyDescent="0.2">
      <c r="C1247" s="49"/>
      <c r="D1247" s="49"/>
    </row>
    <row r="1248" spans="3:4" x14ac:dyDescent="0.2">
      <c r="C1248" s="49"/>
      <c r="D1248" s="49"/>
    </row>
    <row r="1249" spans="3:4" x14ac:dyDescent="0.2">
      <c r="C1249" s="49"/>
      <c r="D1249" s="49"/>
    </row>
    <row r="1250" spans="3:4" x14ac:dyDescent="0.2">
      <c r="C1250" s="49"/>
      <c r="D1250" s="49"/>
    </row>
    <row r="1251" spans="3:4" x14ac:dyDescent="0.2">
      <c r="C1251" s="49"/>
      <c r="D1251" s="49"/>
    </row>
    <row r="1252" spans="3:4" x14ac:dyDescent="0.2">
      <c r="C1252" s="49"/>
      <c r="D1252" s="49"/>
    </row>
    <row r="1253" spans="3:4" x14ac:dyDescent="0.2">
      <c r="C1253" s="49"/>
      <c r="D1253" s="49"/>
    </row>
    <row r="1254" spans="3:4" x14ac:dyDescent="0.2">
      <c r="C1254" s="49"/>
      <c r="D1254" s="49"/>
    </row>
    <row r="1255" spans="3:4" x14ac:dyDescent="0.2">
      <c r="C1255" s="49"/>
      <c r="D1255" s="49"/>
    </row>
    <row r="1256" spans="3:4" x14ac:dyDescent="0.2">
      <c r="C1256" s="49"/>
      <c r="D1256" s="49"/>
    </row>
    <row r="1257" spans="3:4" x14ac:dyDescent="0.2">
      <c r="C1257" s="49"/>
      <c r="D1257" s="49"/>
    </row>
    <row r="1258" spans="3:4" x14ac:dyDescent="0.2">
      <c r="C1258" s="49"/>
      <c r="D1258" s="49"/>
    </row>
    <row r="1259" spans="3:4" x14ac:dyDescent="0.2">
      <c r="C1259" s="49"/>
      <c r="D1259" s="49"/>
    </row>
    <row r="1260" spans="3:4" x14ac:dyDescent="0.2">
      <c r="C1260" s="49"/>
      <c r="D1260" s="49"/>
    </row>
    <row r="1261" spans="3:4" x14ac:dyDescent="0.2">
      <c r="C1261" s="49"/>
      <c r="D1261" s="49"/>
    </row>
    <row r="1262" spans="3:4" x14ac:dyDescent="0.2">
      <c r="C1262" s="49"/>
      <c r="D1262" s="49"/>
    </row>
    <row r="1263" spans="3:4" x14ac:dyDescent="0.2">
      <c r="C1263" s="49"/>
      <c r="D1263" s="49"/>
    </row>
    <row r="1264" spans="3:4" x14ac:dyDescent="0.2">
      <c r="C1264" s="49"/>
      <c r="D1264" s="49"/>
    </row>
    <row r="1265" spans="3:4" x14ac:dyDescent="0.2">
      <c r="C1265" s="49"/>
      <c r="D1265" s="49"/>
    </row>
    <row r="1266" spans="3:4" x14ac:dyDescent="0.2">
      <c r="C1266" s="49"/>
      <c r="D1266" s="49"/>
    </row>
    <row r="1267" spans="3:4" x14ac:dyDescent="0.2">
      <c r="C1267" s="49"/>
      <c r="D1267" s="49"/>
    </row>
    <row r="1268" spans="3:4" x14ac:dyDescent="0.2">
      <c r="C1268" s="49"/>
      <c r="D1268" s="49"/>
    </row>
    <row r="1269" spans="3:4" x14ac:dyDescent="0.2">
      <c r="C1269" s="49"/>
      <c r="D1269" s="49"/>
    </row>
    <row r="1270" spans="3:4" x14ac:dyDescent="0.2">
      <c r="C1270" s="49"/>
      <c r="D1270" s="49"/>
    </row>
    <row r="1271" spans="3:4" x14ac:dyDescent="0.2">
      <c r="C1271" s="49"/>
      <c r="D1271" s="49"/>
    </row>
    <row r="1272" spans="3:4" x14ac:dyDescent="0.2">
      <c r="C1272" s="49"/>
      <c r="D1272" s="49"/>
    </row>
    <row r="1273" spans="3:4" x14ac:dyDescent="0.2">
      <c r="C1273" s="49"/>
      <c r="D1273" s="49"/>
    </row>
    <row r="1274" spans="3:4" x14ac:dyDescent="0.2">
      <c r="C1274" s="49"/>
      <c r="D1274" s="49"/>
    </row>
    <row r="1275" spans="3:4" x14ac:dyDescent="0.2">
      <c r="C1275" s="49"/>
      <c r="D1275" s="49"/>
    </row>
    <row r="1276" spans="3:4" x14ac:dyDescent="0.2">
      <c r="C1276" s="49"/>
      <c r="D1276" s="49"/>
    </row>
    <row r="1277" spans="3:4" x14ac:dyDescent="0.2">
      <c r="C1277" s="49"/>
      <c r="D1277" s="49"/>
    </row>
    <row r="1278" spans="3:4" x14ac:dyDescent="0.2">
      <c r="C1278" s="49"/>
      <c r="D1278" s="49"/>
    </row>
    <row r="1279" spans="3:4" x14ac:dyDescent="0.2">
      <c r="C1279" s="49"/>
      <c r="D1279" s="49"/>
    </row>
    <row r="1280" spans="3:4" x14ac:dyDescent="0.2">
      <c r="C1280" s="49"/>
      <c r="D1280" s="49"/>
    </row>
    <row r="1281" spans="3:4" x14ac:dyDescent="0.2">
      <c r="C1281" s="49"/>
      <c r="D1281" s="49"/>
    </row>
    <row r="1282" spans="3:4" x14ac:dyDescent="0.2">
      <c r="C1282" s="49"/>
      <c r="D1282" s="49"/>
    </row>
    <row r="1283" spans="3:4" x14ac:dyDescent="0.2">
      <c r="C1283" s="49"/>
      <c r="D1283" s="49"/>
    </row>
    <row r="1284" spans="3:4" x14ac:dyDescent="0.2">
      <c r="C1284" s="49"/>
      <c r="D1284" s="49"/>
    </row>
    <row r="1285" spans="3:4" x14ac:dyDescent="0.2">
      <c r="C1285" s="49"/>
      <c r="D1285" s="49"/>
    </row>
    <row r="1286" spans="3:4" x14ac:dyDescent="0.2">
      <c r="C1286" s="49"/>
      <c r="D1286" s="49"/>
    </row>
    <row r="1287" spans="3:4" x14ac:dyDescent="0.2">
      <c r="C1287" s="49"/>
      <c r="D1287" s="49"/>
    </row>
    <row r="1288" spans="3:4" x14ac:dyDescent="0.2">
      <c r="C1288" s="49"/>
      <c r="D1288" s="49"/>
    </row>
    <row r="1289" spans="3:4" x14ac:dyDescent="0.2">
      <c r="C1289" s="49"/>
      <c r="D1289" s="49"/>
    </row>
    <row r="1290" spans="3:4" x14ac:dyDescent="0.2">
      <c r="C1290" s="49"/>
      <c r="D1290" s="49"/>
    </row>
    <row r="1291" spans="3:4" x14ac:dyDescent="0.2">
      <c r="C1291" s="49"/>
      <c r="D1291" s="49"/>
    </row>
    <row r="1292" spans="3:4" x14ac:dyDescent="0.2">
      <c r="C1292" s="49"/>
      <c r="D1292" s="49"/>
    </row>
    <row r="1293" spans="3:4" x14ac:dyDescent="0.2">
      <c r="C1293" s="49"/>
      <c r="D1293" s="49"/>
    </row>
    <row r="1294" spans="3:4" x14ac:dyDescent="0.2">
      <c r="C1294" s="49"/>
      <c r="D1294" s="49"/>
    </row>
    <row r="1295" spans="3:4" x14ac:dyDescent="0.2">
      <c r="C1295" s="49"/>
      <c r="D1295" s="49"/>
    </row>
    <row r="1296" spans="3:4" x14ac:dyDescent="0.2">
      <c r="C1296" s="49"/>
      <c r="D1296" s="49"/>
    </row>
    <row r="1297" spans="3:4" x14ac:dyDescent="0.2">
      <c r="C1297" s="49"/>
      <c r="D1297" s="49"/>
    </row>
    <row r="1298" spans="3:4" x14ac:dyDescent="0.2">
      <c r="C1298" s="49"/>
      <c r="D1298" s="49"/>
    </row>
    <row r="1299" spans="3:4" x14ac:dyDescent="0.2">
      <c r="C1299" s="49"/>
      <c r="D1299" s="49"/>
    </row>
    <row r="1300" spans="3:4" x14ac:dyDescent="0.2">
      <c r="C1300" s="49"/>
      <c r="D1300" s="49"/>
    </row>
    <row r="1301" spans="3:4" x14ac:dyDescent="0.2">
      <c r="C1301" s="49"/>
      <c r="D1301" s="49"/>
    </row>
    <row r="1302" spans="3:4" x14ac:dyDescent="0.2">
      <c r="C1302" s="49"/>
      <c r="D1302" s="49"/>
    </row>
    <row r="1303" spans="3:4" x14ac:dyDescent="0.2">
      <c r="C1303" s="49"/>
      <c r="D1303" s="49"/>
    </row>
    <row r="1304" spans="3:4" x14ac:dyDescent="0.2">
      <c r="C1304" s="49"/>
      <c r="D1304" s="49"/>
    </row>
    <row r="1305" spans="3:4" x14ac:dyDescent="0.2">
      <c r="C1305" s="49"/>
      <c r="D1305" s="49"/>
    </row>
    <row r="1306" spans="3:4" x14ac:dyDescent="0.2">
      <c r="C1306" s="49"/>
      <c r="D1306" s="49"/>
    </row>
    <row r="1307" spans="3:4" x14ac:dyDescent="0.2">
      <c r="C1307" s="49"/>
      <c r="D1307" s="49"/>
    </row>
    <row r="1308" spans="3:4" x14ac:dyDescent="0.2">
      <c r="C1308" s="49"/>
      <c r="D1308" s="49"/>
    </row>
    <row r="1309" spans="3:4" x14ac:dyDescent="0.2">
      <c r="C1309" s="49"/>
      <c r="D1309" s="49"/>
    </row>
    <row r="1310" spans="3:4" x14ac:dyDescent="0.2">
      <c r="C1310" s="49"/>
      <c r="D1310" s="49"/>
    </row>
    <row r="1311" spans="3:4" x14ac:dyDescent="0.2">
      <c r="C1311" s="49"/>
      <c r="D1311" s="49"/>
    </row>
    <row r="1312" spans="3:4" x14ac:dyDescent="0.2">
      <c r="C1312" s="49"/>
      <c r="D1312" s="49"/>
    </row>
    <row r="1313" spans="3:4" x14ac:dyDescent="0.2">
      <c r="C1313" s="49"/>
      <c r="D1313" s="49"/>
    </row>
    <row r="1314" spans="3:4" x14ac:dyDescent="0.2">
      <c r="C1314" s="49"/>
      <c r="D1314" s="49"/>
    </row>
    <row r="1315" spans="3:4" x14ac:dyDescent="0.2">
      <c r="C1315" s="49"/>
      <c r="D1315" s="49"/>
    </row>
    <row r="1316" spans="3:4" x14ac:dyDescent="0.2">
      <c r="C1316" s="49"/>
      <c r="D1316" s="49"/>
    </row>
    <row r="1317" spans="3:4" x14ac:dyDescent="0.2">
      <c r="C1317" s="49"/>
      <c r="D1317" s="49"/>
    </row>
    <row r="1318" spans="3:4" x14ac:dyDescent="0.2">
      <c r="C1318" s="49"/>
      <c r="D1318" s="49"/>
    </row>
    <row r="1319" spans="3:4" x14ac:dyDescent="0.2">
      <c r="C1319" s="49"/>
      <c r="D1319" s="49"/>
    </row>
    <row r="1320" spans="3:4" x14ac:dyDescent="0.2">
      <c r="C1320" s="49"/>
      <c r="D1320" s="49"/>
    </row>
    <row r="1321" spans="3:4" x14ac:dyDescent="0.2">
      <c r="C1321" s="49"/>
      <c r="D1321" s="49"/>
    </row>
    <row r="1322" spans="3:4" x14ac:dyDescent="0.2">
      <c r="C1322" s="49"/>
      <c r="D1322" s="49"/>
    </row>
    <row r="1323" spans="3:4" x14ac:dyDescent="0.2">
      <c r="C1323" s="49"/>
      <c r="D1323" s="49"/>
    </row>
    <row r="1324" spans="3:4" x14ac:dyDescent="0.2">
      <c r="C1324" s="49"/>
      <c r="D1324" s="49"/>
    </row>
    <row r="1325" spans="3:4" x14ac:dyDescent="0.2">
      <c r="C1325" s="49"/>
      <c r="D1325" s="49"/>
    </row>
    <row r="1326" spans="3:4" x14ac:dyDescent="0.2">
      <c r="C1326" s="49"/>
      <c r="D1326" s="49"/>
    </row>
    <row r="1327" spans="3:4" x14ac:dyDescent="0.2">
      <c r="C1327" s="49"/>
      <c r="D1327" s="49"/>
    </row>
    <row r="1328" spans="3:4" x14ac:dyDescent="0.2">
      <c r="C1328" s="49"/>
      <c r="D1328" s="49"/>
    </row>
    <row r="1329" spans="3:4" x14ac:dyDescent="0.2">
      <c r="C1329" s="49"/>
      <c r="D1329" s="49"/>
    </row>
    <row r="1330" spans="3:4" x14ac:dyDescent="0.2">
      <c r="C1330" s="49"/>
      <c r="D1330" s="49"/>
    </row>
    <row r="1331" spans="3:4" x14ac:dyDescent="0.2">
      <c r="C1331" s="49"/>
      <c r="D1331" s="49"/>
    </row>
    <row r="1332" spans="3:4" x14ac:dyDescent="0.2">
      <c r="C1332" s="49"/>
      <c r="D1332" s="49"/>
    </row>
    <row r="1333" spans="3:4" x14ac:dyDescent="0.2">
      <c r="C1333" s="49"/>
      <c r="D1333" s="49"/>
    </row>
    <row r="1334" spans="3:4" x14ac:dyDescent="0.2">
      <c r="C1334" s="49"/>
      <c r="D1334" s="49"/>
    </row>
    <row r="1335" spans="3:4" x14ac:dyDescent="0.2">
      <c r="C1335" s="49"/>
      <c r="D1335" s="49"/>
    </row>
    <row r="1336" spans="3:4" x14ac:dyDescent="0.2">
      <c r="C1336" s="49"/>
      <c r="D1336" s="49"/>
    </row>
    <row r="1337" spans="3:4" x14ac:dyDescent="0.2">
      <c r="C1337" s="49"/>
      <c r="D1337" s="49"/>
    </row>
    <row r="1338" spans="3:4" x14ac:dyDescent="0.2">
      <c r="C1338" s="49"/>
      <c r="D1338" s="49"/>
    </row>
    <row r="1339" spans="3:4" x14ac:dyDescent="0.2">
      <c r="C1339" s="49"/>
      <c r="D1339" s="49"/>
    </row>
    <row r="1340" spans="3:4" x14ac:dyDescent="0.2">
      <c r="C1340" s="49"/>
      <c r="D1340" s="49"/>
    </row>
    <row r="1341" spans="3:4" x14ac:dyDescent="0.2">
      <c r="C1341" s="49"/>
      <c r="D1341" s="49"/>
    </row>
    <row r="1342" spans="3:4" x14ac:dyDescent="0.2">
      <c r="C1342" s="49"/>
      <c r="D1342" s="49"/>
    </row>
    <row r="1343" spans="3:4" x14ac:dyDescent="0.2">
      <c r="C1343" s="49"/>
      <c r="D1343" s="49"/>
    </row>
    <row r="1344" spans="3:4" x14ac:dyDescent="0.2">
      <c r="C1344" s="49"/>
      <c r="D1344" s="49"/>
    </row>
    <row r="1345" spans="3:4" x14ac:dyDescent="0.2">
      <c r="C1345" s="49"/>
      <c r="D1345" s="49"/>
    </row>
    <row r="1346" spans="3:4" x14ac:dyDescent="0.2">
      <c r="C1346" s="49"/>
      <c r="D1346" s="49"/>
    </row>
    <row r="1347" spans="3:4" x14ac:dyDescent="0.2">
      <c r="C1347" s="49"/>
      <c r="D1347" s="49"/>
    </row>
    <row r="1348" spans="3:4" x14ac:dyDescent="0.2">
      <c r="C1348" s="49"/>
      <c r="D1348" s="49"/>
    </row>
    <row r="1349" spans="3:4" x14ac:dyDescent="0.2">
      <c r="C1349" s="49"/>
      <c r="D1349" s="49"/>
    </row>
    <row r="1350" spans="3:4" x14ac:dyDescent="0.2">
      <c r="C1350" s="49"/>
      <c r="D1350" s="49"/>
    </row>
    <row r="1351" spans="3:4" x14ac:dyDescent="0.2">
      <c r="C1351" s="49"/>
      <c r="D1351" s="49"/>
    </row>
    <row r="1352" spans="3:4" x14ac:dyDescent="0.2">
      <c r="C1352" s="49"/>
      <c r="D1352" s="49"/>
    </row>
    <row r="1353" spans="3:4" x14ac:dyDescent="0.2">
      <c r="C1353" s="49"/>
      <c r="D1353" s="49"/>
    </row>
    <row r="1354" spans="3:4" x14ac:dyDescent="0.2">
      <c r="C1354" s="49"/>
      <c r="D1354" s="49"/>
    </row>
    <row r="1355" spans="3:4" x14ac:dyDescent="0.2">
      <c r="C1355" s="49"/>
      <c r="D1355" s="49"/>
    </row>
    <row r="1356" spans="3:4" x14ac:dyDescent="0.2">
      <c r="C1356" s="49"/>
      <c r="D1356" s="49"/>
    </row>
    <row r="1357" spans="3:4" x14ac:dyDescent="0.2">
      <c r="C1357" s="49"/>
      <c r="D1357" s="49"/>
    </row>
    <row r="1358" spans="3:4" x14ac:dyDescent="0.2">
      <c r="C1358" s="49"/>
      <c r="D1358" s="49"/>
    </row>
    <row r="1359" spans="3:4" x14ac:dyDescent="0.2">
      <c r="C1359" s="49"/>
      <c r="D1359" s="49"/>
    </row>
    <row r="1360" spans="3:4" x14ac:dyDescent="0.2">
      <c r="C1360" s="49"/>
      <c r="D1360" s="49"/>
    </row>
    <row r="1361" spans="3:4" x14ac:dyDescent="0.2">
      <c r="C1361" s="49"/>
      <c r="D1361" s="49"/>
    </row>
    <row r="1362" spans="3:4" x14ac:dyDescent="0.2">
      <c r="C1362" s="49"/>
      <c r="D1362" s="49"/>
    </row>
    <row r="1363" spans="3:4" x14ac:dyDescent="0.2">
      <c r="C1363" s="49"/>
      <c r="D1363" s="49"/>
    </row>
    <row r="1364" spans="3:4" x14ac:dyDescent="0.2">
      <c r="C1364" s="49"/>
      <c r="D1364" s="49"/>
    </row>
    <row r="1365" spans="3:4" x14ac:dyDescent="0.2">
      <c r="C1365" s="49"/>
      <c r="D1365" s="49"/>
    </row>
    <row r="1366" spans="3:4" x14ac:dyDescent="0.2">
      <c r="C1366" s="49"/>
      <c r="D1366" s="49"/>
    </row>
    <row r="1367" spans="3:4" x14ac:dyDescent="0.2">
      <c r="C1367" s="49"/>
      <c r="D1367" s="49"/>
    </row>
    <row r="1368" spans="3:4" x14ac:dyDescent="0.2">
      <c r="C1368" s="49"/>
      <c r="D1368" s="49"/>
    </row>
    <row r="1369" spans="3:4" x14ac:dyDescent="0.2">
      <c r="C1369" s="49"/>
      <c r="D1369" s="49"/>
    </row>
    <row r="1370" spans="3:4" x14ac:dyDescent="0.2">
      <c r="C1370" s="49"/>
      <c r="D1370" s="49"/>
    </row>
    <row r="1371" spans="3:4" x14ac:dyDescent="0.2">
      <c r="C1371" s="49"/>
      <c r="D1371" s="49"/>
    </row>
    <row r="1372" spans="3:4" x14ac:dyDescent="0.2">
      <c r="C1372" s="49"/>
      <c r="D1372" s="49"/>
    </row>
    <row r="1373" spans="3:4" x14ac:dyDescent="0.2">
      <c r="C1373" s="49"/>
      <c r="D1373" s="49"/>
    </row>
    <row r="1374" spans="3:4" x14ac:dyDescent="0.2">
      <c r="C1374" s="49"/>
      <c r="D1374" s="49"/>
    </row>
    <row r="1375" spans="3:4" x14ac:dyDescent="0.2">
      <c r="C1375" s="49"/>
      <c r="D1375" s="49"/>
    </row>
    <row r="1376" spans="3:4" x14ac:dyDescent="0.2">
      <c r="C1376" s="49"/>
      <c r="D1376" s="49"/>
    </row>
    <row r="1377" spans="3:4" x14ac:dyDescent="0.2">
      <c r="C1377" s="49"/>
      <c r="D1377" s="49"/>
    </row>
    <row r="1378" spans="3:4" x14ac:dyDescent="0.2">
      <c r="C1378" s="49"/>
      <c r="D1378" s="49"/>
    </row>
    <row r="1379" spans="3:4" x14ac:dyDescent="0.2">
      <c r="C1379" s="49"/>
      <c r="D1379" s="49"/>
    </row>
    <row r="1380" spans="3:4" x14ac:dyDescent="0.2">
      <c r="C1380" s="49"/>
      <c r="D1380" s="49"/>
    </row>
    <row r="1381" spans="3:4" x14ac:dyDescent="0.2">
      <c r="C1381" s="49"/>
      <c r="D1381" s="49"/>
    </row>
    <row r="1382" spans="3:4" x14ac:dyDescent="0.2">
      <c r="C1382" s="49"/>
      <c r="D1382" s="49"/>
    </row>
    <row r="1383" spans="3:4" x14ac:dyDescent="0.2">
      <c r="C1383" s="49"/>
      <c r="D1383" s="49"/>
    </row>
    <row r="1384" spans="3:4" x14ac:dyDescent="0.2">
      <c r="C1384" s="49"/>
      <c r="D1384" s="49"/>
    </row>
    <row r="1385" spans="3:4" x14ac:dyDescent="0.2">
      <c r="C1385" s="49"/>
      <c r="D1385" s="49"/>
    </row>
    <row r="1386" spans="3:4" x14ac:dyDescent="0.2">
      <c r="C1386" s="49"/>
      <c r="D1386" s="49"/>
    </row>
    <row r="1387" spans="3:4" x14ac:dyDescent="0.2">
      <c r="C1387" s="49"/>
      <c r="D1387" s="49"/>
    </row>
    <row r="1388" spans="3:4" x14ac:dyDescent="0.2">
      <c r="C1388" s="49"/>
      <c r="D1388" s="49"/>
    </row>
    <row r="1389" spans="3:4" x14ac:dyDescent="0.2">
      <c r="C1389" s="49"/>
      <c r="D1389" s="49"/>
    </row>
    <row r="1390" spans="3:4" x14ac:dyDescent="0.2">
      <c r="C1390" s="49"/>
      <c r="D1390" s="49"/>
    </row>
    <row r="1391" spans="3:4" x14ac:dyDescent="0.2">
      <c r="C1391" s="49"/>
      <c r="D1391" s="49"/>
    </row>
    <row r="1392" spans="3:4" x14ac:dyDescent="0.2">
      <c r="C1392" s="49"/>
      <c r="D1392" s="49"/>
    </row>
    <row r="1393" spans="3:4" x14ac:dyDescent="0.2">
      <c r="C1393" s="49"/>
      <c r="D1393" s="49"/>
    </row>
    <row r="1394" spans="3:4" x14ac:dyDescent="0.2">
      <c r="C1394" s="49"/>
      <c r="D1394" s="49"/>
    </row>
    <row r="1395" spans="3:4" x14ac:dyDescent="0.2">
      <c r="C1395" s="49"/>
      <c r="D1395" s="49"/>
    </row>
    <row r="1396" spans="3:4" x14ac:dyDescent="0.2">
      <c r="C1396" s="49"/>
      <c r="D1396" s="49"/>
    </row>
    <row r="1397" spans="3:4" x14ac:dyDescent="0.2">
      <c r="C1397" s="49"/>
      <c r="D1397" s="49"/>
    </row>
    <row r="1398" spans="3:4" x14ac:dyDescent="0.2">
      <c r="C1398" s="49"/>
      <c r="D1398" s="49"/>
    </row>
    <row r="1399" spans="3:4" x14ac:dyDescent="0.2">
      <c r="C1399" s="49"/>
      <c r="D1399" s="49"/>
    </row>
    <row r="1400" spans="3:4" x14ac:dyDescent="0.2">
      <c r="C1400" s="49"/>
      <c r="D1400" s="49"/>
    </row>
    <row r="1401" spans="3:4" x14ac:dyDescent="0.2">
      <c r="C1401" s="49"/>
      <c r="D1401" s="49"/>
    </row>
    <row r="1402" spans="3:4" x14ac:dyDescent="0.2">
      <c r="C1402" s="49"/>
      <c r="D1402" s="49"/>
    </row>
    <row r="1403" spans="3:4" x14ac:dyDescent="0.2">
      <c r="C1403" s="49"/>
      <c r="D1403" s="49"/>
    </row>
    <row r="1404" spans="3:4" x14ac:dyDescent="0.2">
      <c r="C1404" s="49"/>
      <c r="D1404" s="49"/>
    </row>
    <row r="1405" spans="3:4" x14ac:dyDescent="0.2">
      <c r="C1405" s="49"/>
      <c r="D1405" s="49"/>
    </row>
    <row r="1406" spans="3:4" x14ac:dyDescent="0.2">
      <c r="C1406" s="49"/>
      <c r="D1406" s="49"/>
    </row>
    <row r="1407" spans="3:4" x14ac:dyDescent="0.2">
      <c r="C1407" s="49"/>
      <c r="D1407" s="49"/>
    </row>
    <row r="1408" spans="3:4" x14ac:dyDescent="0.2">
      <c r="C1408" s="49"/>
      <c r="D1408" s="49"/>
    </row>
    <row r="1409" spans="3:4" x14ac:dyDescent="0.2">
      <c r="C1409" s="49"/>
      <c r="D1409" s="49"/>
    </row>
    <row r="1410" spans="3:4" x14ac:dyDescent="0.2">
      <c r="C1410" s="49"/>
      <c r="D1410" s="49"/>
    </row>
    <row r="1411" spans="3:4" x14ac:dyDescent="0.2">
      <c r="C1411" s="49"/>
      <c r="D1411" s="49"/>
    </row>
    <row r="1412" spans="3:4" x14ac:dyDescent="0.2">
      <c r="C1412" s="49"/>
      <c r="D1412" s="49"/>
    </row>
    <row r="1413" spans="3:4" x14ac:dyDescent="0.2">
      <c r="C1413" s="49"/>
      <c r="D1413" s="49"/>
    </row>
    <row r="1414" spans="3:4" x14ac:dyDescent="0.2">
      <c r="C1414" s="49"/>
      <c r="D1414" s="49"/>
    </row>
    <row r="1415" spans="3:4" x14ac:dyDescent="0.2">
      <c r="C1415" s="49"/>
      <c r="D1415" s="49"/>
    </row>
    <row r="1416" spans="3:4" x14ac:dyDescent="0.2">
      <c r="C1416" s="49"/>
      <c r="D1416" s="49"/>
    </row>
    <row r="1417" spans="3:4" x14ac:dyDescent="0.2">
      <c r="C1417" s="49"/>
      <c r="D1417" s="49"/>
    </row>
    <row r="1418" spans="3:4" x14ac:dyDescent="0.2">
      <c r="C1418" s="49"/>
      <c r="D1418" s="49"/>
    </row>
    <row r="1419" spans="3:4" x14ac:dyDescent="0.2">
      <c r="C1419" s="49"/>
      <c r="D1419" s="49"/>
    </row>
    <row r="1420" spans="3:4" x14ac:dyDescent="0.2">
      <c r="C1420" s="49"/>
      <c r="D1420" s="49"/>
    </row>
    <row r="1421" spans="3:4" x14ac:dyDescent="0.2">
      <c r="C1421" s="49"/>
      <c r="D1421" s="49"/>
    </row>
    <row r="1422" spans="3:4" x14ac:dyDescent="0.2">
      <c r="C1422" s="49"/>
      <c r="D1422" s="49"/>
    </row>
    <row r="1423" spans="3:4" x14ac:dyDescent="0.2">
      <c r="C1423" s="49"/>
      <c r="D1423" s="49"/>
    </row>
    <row r="1424" spans="3:4" x14ac:dyDescent="0.2">
      <c r="C1424" s="49"/>
      <c r="D1424" s="49"/>
    </row>
    <row r="1425" spans="3:4" x14ac:dyDescent="0.2">
      <c r="C1425" s="49"/>
      <c r="D1425" s="49"/>
    </row>
    <row r="1426" spans="3:4" x14ac:dyDescent="0.2">
      <c r="C1426" s="49"/>
      <c r="D1426" s="49"/>
    </row>
    <row r="1427" spans="3:4" x14ac:dyDescent="0.2">
      <c r="C1427" s="49"/>
      <c r="D1427" s="49"/>
    </row>
    <row r="1428" spans="3:4" x14ac:dyDescent="0.2">
      <c r="C1428" s="49"/>
      <c r="D1428" s="49"/>
    </row>
    <row r="1429" spans="3:4" x14ac:dyDescent="0.2">
      <c r="C1429" s="49"/>
      <c r="D1429" s="49"/>
    </row>
    <row r="1430" spans="3:4" x14ac:dyDescent="0.2">
      <c r="C1430" s="49"/>
      <c r="D1430" s="49"/>
    </row>
    <row r="1431" spans="3:4" x14ac:dyDescent="0.2">
      <c r="C1431" s="49"/>
      <c r="D1431" s="49"/>
    </row>
    <row r="1432" spans="3:4" x14ac:dyDescent="0.2">
      <c r="C1432" s="49"/>
      <c r="D1432" s="49"/>
    </row>
    <row r="1433" spans="3:4" x14ac:dyDescent="0.2">
      <c r="C1433" s="49"/>
      <c r="D1433" s="49"/>
    </row>
    <row r="1434" spans="3:4" x14ac:dyDescent="0.2">
      <c r="C1434" s="49"/>
      <c r="D1434" s="49"/>
    </row>
    <row r="1435" spans="3:4" x14ac:dyDescent="0.2">
      <c r="C1435" s="49"/>
      <c r="D1435" s="49"/>
    </row>
    <row r="1436" spans="3:4" x14ac:dyDescent="0.2">
      <c r="C1436" s="49"/>
      <c r="D1436" s="49"/>
    </row>
    <row r="1437" spans="3:4" x14ac:dyDescent="0.2">
      <c r="C1437" s="49"/>
      <c r="D1437" s="49"/>
    </row>
    <row r="1438" spans="3:4" x14ac:dyDescent="0.2">
      <c r="C1438" s="49"/>
      <c r="D1438" s="49"/>
    </row>
    <row r="1439" spans="3:4" x14ac:dyDescent="0.2">
      <c r="C1439" s="49"/>
      <c r="D1439" s="49"/>
    </row>
    <row r="1440" spans="3:4" x14ac:dyDescent="0.2">
      <c r="C1440" s="49"/>
      <c r="D1440" s="49"/>
    </row>
    <row r="1441" spans="3:4" x14ac:dyDescent="0.2">
      <c r="C1441" s="49"/>
      <c r="D1441" s="49"/>
    </row>
    <row r="1442" spans="3:4" x14ac:dyDescent="0.2">
      <c r="C1442" s="49"/>
      <c r="D1442" s="49"/>
    </row>
    <row r="1443" spans="3:4" x14ac:dyDescent="0.2">
      <c r="C1443" s="49"/>
      <c r="D1443" s="49"/>
    </row>
    <row r="1444" spans="3:4" x14ac:dyDescent="0.2">
      <c r="C1444" s="49"/>
      <c r="D1444" s="49"/>
    </row>
    <row r="1445" spans="3:4" x14ac:dyDescent="0.2">
      <c r="C1445" s="49"/>
      <c r="D1445" s="49"/>
    </row>
    <row r="1446" spans="3:4" x14ac:dyDescent="0.2">
      <c r="C1446" s="49"/>
      <c r="D1446" s="49"/>
    </row>
    <row r="1447" spans="3:4" x14ac:dyDescent="0.2">
      <c r="C1447" s="49"/>
      <c r="D1447" s="49"/>
    </row>
    <row r="1448" spans="3:4" x14ac:dyDescent="0.2">
      <c r="C1448" s="49"/>
      <c r="D1448" s="49"/>
    </row>
    <row r="1449" spans="3:4" x14ac:dyDescent="0.2">
      <c r="C1449" s="49"/>
      <c r="D1449" s="49"/>
    </row>
    <row r="1450" spans="3:4" x14ac:dyDescent="0.2">
      <c r="C1450" s="49"/>
      <c r="D1450" s="49"/>
    </row>
    <row r="1451" spans="3:4" x14ac:dyDescent="0.2">
      <c r="C1451" s="49"/>
      <c r="D1451" s="49"/>
    </row>
    <row r="1452" spans="3:4" x14ac:dyDescent="0.2">
      <c r="C1452" s="49"/>
      <c r="D1452" s="49"/>
    </row>
    <row r="1453" spans="3:4" x14ac:dyDescent="0.2">
      <c r="C1453" s="49"/>
      <c r="D1453" s="49"/>
    </row>
    <row r="1454" spans="3:4" x14ac:dyDescent="0.2">
      <c r="C1454" s="49"/>
      <c r="D1454" s="49"/>
    </row>
    <row r="1455" spans="3:4" x14ac:dyDescent="0.2">
      <c r="C1455" s="49"/>
      <c r="D1455" s="49"/>
    </row>
    <row r="1456" spans="3:4" x14ac:dyDescent="0.2">
      <c r="C1456" s="49"/>
      <c r="D1456" s="49"/>
    </row>
    <row r="1457" spans="3:4" x14ac:dyDescent="0.2">
      <c r="C1457" s="49"/>
      <c r="D1457" s="49"/>
    </row>
    <row r="1458" spans="3:4" x14ac:dyDescent="0.2">
      <c r="C1458" s="49"/>
      <c r="D1458" s="49"/>
    </row>
    <row r="1459" spans="3:4" x14ac:dyDescent="0.2">
      <c r="C1459" s="49"/>
      <c r="D1459" s="49"/>
    </row>
    <row r="1460" spans="3:4" x14ac:dyDescent="0.2">
      <c r="C1460" s="49"/>
      <c r="D1460" s="49"/>
    </row>
    <row r="1461" spans="3:4" x14ac:dyDescent="0.2">
      <c r="C1461" s="49"/>
      <c r="D1461" s="49"/>
    </row>
    <row r="1462" spans="3:4" x14ac:dyDescent="0.2">
      <c r="C1462" s="49"/>
      <c r="D1462" s="49"/>
    </row>
    <row r="1463" spans="3:4" x14ac:dyDescent="0.2">
      <c r="C1463" s="49"/>
      <c r="D1463" s="49"/>
    </row>
    <row r="1464" spans="3:4" x14ac:dyDescent="0.2">
      <c r="C1464" s="49"/>
      <c r="D1464" s="49"/>
    </row>
    <row r="1465" spans="3:4" x14ac:dyDescent="0.2">
      <c r="C1465" s="49"/>
      <c r="D1465" s="49"/>
    </row>
    <row r="1466" spans="3:4" x14ac:dyDescent="0.2">
      <c r="C1466" s="49"/>
      <c r="D1466" s="49"/>
    </row>
    <row r="1467" spans="3:4" x14ac:dyDescent="0.2">
      <c r="C1467" s="49"/>
      <c r="D1467" s="49"/>
    </row>
    <row r="1468" spans="3:4" x14ac:dyDescent="0.2">
      <c r="C1468" s="49"/>
      <c r="D1468" s="49"/>
    </row>
    <row r="1469" spans="3:4" x14ac:dyDescent="0.2">
      <c r="C1469" s="49"/>
      <c r="D1469" s="49"/>
    </row>
    <row r="1470" spans="3:4" x14ac:dyDescent="0.2">
      <c r="C1470" s="49"/>
      <c r="D1470" s="49"/>
    </row>
    <row r="1471" spans="3:4" x14ac:dyDescent="0.2">
      <c r="C1471" s="49"/>
      <c r="D1471" s="49"/>
    </row>
    <row r="1472" spans="3:4" x14ac:dyDescent="0.2">
      <c r="C1472" s="49"/>
      <c r="D1472" s="49"/>
    </row>
    <row r="1473" spans="3:4" x14ac:dyDescent="0.2">
      <c r="C1473" s="49"/>
      <c r="D1473" s="49"/>
    </row>
    <row r="1474" spans="3:4" x14ac:dyDescent="0.2">
      <c r="C1474" s="49"/>
      <c r="D1474" s="49"/>
    </row>
    <row r="1475" spans="3:4" x14ac:dyDescent="0.2">
      <c r="C1475" s="49"/>
      <c r="D1475" s="49"/>
    </row>
    <row r="1476" spans="3:4" x14ac:dyDescent="0.2">
      <c r="C1476" s="49"/>
      <c r="D1476" s="49"/>
    </row>
    <row r="1477" spans="3:4" x14ac:dyDescent="0.2">
      <c r="C1477" s="49"/>
      <c r="D1477" s="49"/>
    </row>
    <row r="1478" spans="3:4" x14ac:dyDescent="0.2">
      <c r="C1478" s="49"/>
      <c r="D1478" s="49"/>
    </row>
    <row r="1479" spans="3:4" x14ac:dyDescent="0.2">
      <c r="C1479" s="49"/>
      <c r="D1479" s="49"/>
    </row>
    <row r="1480" spans="3:4" x14ac:dyDescent="0.2">
      <c r="C1480" s="49"/>
      <c r="D1480" s="49"/>
    </row>
    <row r="1481" spans="3:4" x14ac:dyDescent="0.2">
      <c r="C1481" s="49"/>
      <c r="D1481" s="49"/>
    </row>
    <row r="1482" spans="3:4" x14ac:dyDescent="0.2">
      <c r="C1482" s="49"/>
      <c r="D1482" s="49"/>
    </row>
    <row r="1483" spans="3:4" x14ac:dyDescent="0.2">
      <c r="C1483" s="49"/>
      <c r="D1483" s="49"/>
    </row>
    <row r="1484" spans="3:4" x14ac:dyDescent="0.2">
      <c r="C1484" s="49"/>
      <c r="D1484" s="49"/>
    </row>
    <row r="1485" spans="3:4" x14ac:dyDescent="0.2">
      <c r="C1485" s="49"/>
      <c r="D1485" s="49"/>
    </row>
    <row r="1486" spans="3:4" x14ac:dyDescent="0.2">
      <c r="C1486" s="49"/>
      <c r="D1486" s="49"/>
    </row>
    <row r="1487" spans="3:4" x14ac:dyDescent="0.2">
      <c r="C1487" s="49"/>
      <c r="D1487" s="49"/>
    </row>
    <row r="1488" spans="3:4" x14ac:dyDescent="0.2">
      <c r="C1488" s="49"/>
      <c r="D1488" s="49"/>
    </row>
    <row r="1489" spans="3:4" x14ac:dyDescent="0.2">
      <c r="C1489" s="49"/>
      <c r="D1489" s="49"/>
    </row>
    <row r="1490" spans="3:4" x14ac:dyDescent="0.2">
      <c r="C1490" s="49"/>
      <c r="D1490" s="49"/>
    </row>
    <row r="1491" spans="3:4" x14ac:dyDescent="0.2">
      <c r="C1491" s="49"/>
      <c r="D1491" s="49"/>
    </row>
    <row r="1492" spans="3:4" x14ac:dyDescent="0.2">
      <c r="C1492" s="49"/>
      <c r="D1492" s="49"/>
    </row>
    <row r="1493" spans="3:4" x14ac:dyDescent="0.2">
      <c r="C1493" s="49"/>
      <c r="D1493" s="49"/>
    </row>
    <row r="1494" spans="3:4" x14ac:dyDescent="0.2">
      <c r="C1494" s="49"/>
      <c r="D1494" s="49"/>
    </row>
    <row r="1495" spans="3:4" x14ac:dyDescent="0.2">
      <c r="C1495" s="49"/>
      <c r="D1495" s="49"/>
    </row>
    <row r="1496" spans="3:4" x14ac:dyDescent="0.2">
      <c r="C1496" s="49"/>
      <c r="D1496" s="49"/>
    </row>
    <row r="1497" spans="3:4" x14ac:dyDescent="0.2">
      <c r="C1497" s="49"/>
      <c r="D1497" s="49"/>
    </row>
    <row r="1498" spans="3:4" x14ac:dyDescent="0.2">
      <c r="C1498" s="49"/>
      <c r="D1498" s="49"/>
    </row>
    <row r="1499" spans="3:4" x14ac:dyDescent="0.2">
      <c r="C1499" s="49"/>
      <c r="D1499" s="49"/>
    </row>
    <row r="1500" spans="3:4" x14ac:dyDescent="0.2">
      <c r="C1500" s="49"/>
      <c r="D1500" s="49"/>
    </row>
    <row r="1501" spans="3:4" x14ac:dyDescent="0.2">
      <c r="C1501" s="49"/>
      <c r="D1501" s="49"/>
    </row>
    <row r="1502" spans="3:4" x14ac:dyDescent="0.2">
      <c r="C1502" s="49"/>
      <c r="D1502" s="49"/>
    </row>
    <row r="1503" spans="3:4" x14ac:dyDescent="0.2">
      <c r="C1503" s="49"/>
      <c r="D1503" s="49"/>
    </row>
    <row r="1504" spans="3:4" x14ac:dyDescent="0.2">
      <c r="C1504" s="49"/>
      <c r="D1504" s="49"/>
    </row>
    <row r="1505" spans="3:4" x14ac:dyDescent="0.2">
      <c r="C1505" s="49"/>
      <c r="D1505" s="49"/>
    </row>
    <row r="1506" spans="3:4" x14ac:dyDescent="0.2">
      <c r="C1506" s="49"/>
      <c r="D1506" s="49"/>
    </row>
    <row r="1507" spans="3:4" x14ac:dyDescent="0.2">
      <c r="C1507" s="49"/>
      <c r="D1507" s="49"/>
    </row>
    <row r="1508" spans="3:4" x14ac:dyDescent="0.2">
      <c r="C1508" s="49"/>
      <c r="D1508" s="49"/>
    </row>
    <row r="1509" spans="3:4" x14ac:dyDescent="0.2">
      <c r="C1509" s="49"/>
      <c r="D1509" s="49"/>
    </row>
    <row r="1510" spans="3:4" x14ac:dyDescent="0.2">
      <c r="C1510" s="49"/>
      <c r="D1510" s="49"/>
    </row>
    <row r="1511" spans="3:4" x14ac:dyDescent="0.2">
      <c r="C1511" s="49"/>
      <c r="D1511" s="49"/>
    </row>
    <row r="1512" spans="3:4" x14ac:dyDescent="0.2">
      <c r="C1512" s="49"/>
      <c r="D1512" s="49"/>
    </row>
    <row r="1513" spans="3:4" x14ac:dyDescent="0.2">
      <c r="C1513" s="49"/>
      <c r="D1513" s="49"/>
    </row>
    <row r="1514" spans="3:4" x14ac:dyDescent="0.2">
      <c r="C1514" s="49"/>
      <c r="D1514" s="49"/>
    </row>
    <row r="1515" spans="3:4" x14ac:dyDescent="0.2">
      <c r="C1515" s="49"/>
      <c r="D1515" s="49"/>
    </row>
    <row r="1516" spans="3:4" x14ac:dyDescent="0.2">
      <c r="C1516" s="49"/>
      <c r="D1516" s="49"/>
    </row>
    <row r="1517" spans="3:4" x14ac:dyDescent="0.2">
      <c r="C1517" s="49"/>
      <c r="D1517" s="49"/>
    </row>
    <row r="1518" spans="3:4" x14ac:dyDescent="0.2">
      <c r="C1518" s="49"/>
      <c r="D1518" s="49"/>
    </row>
    <row r="1519" spans="3:4" x14ac:dyDescent="0.2">
      <c r="C1519" s="49"/>
      <c r="D1519" s="49"/>
    </row>
    <row r="1520" spans="3:4" x14ac:dyDescent="0.2">
      <c r="C1520" s="49"/>
      <c r="D1520" s="49"/>
    </row>
    <row r="1521" spans="3:4" x14ac:dyDescent="0.2">
      <c r="C1521" s="49"/>
      <c r="D1521" s="49"/>
    </row>
    <row r="1522" spans="3:4" x14ac:dyDescent="0.2">
      <c r="C1522" s="49"/>
      <c r="D1522" s="49"/>
    </row>
    <row r="1523" spans="3:4" x14ac:dyDescent="0.2">
      <c r="C1523" s="49"/>
      <c r="D1523" s="49"/>
    </row>
    <row r="1524" spans="3:4" x14ac:dyDescent="0.2">
      <c r="C1524" s="49"/>
      <c r="D1524" s="49"/>
    </row>
    <row r="1525" spans="3:4" x14ac:dyDescent="0.2">
      <c r="C1525" s="49"/>
      <c r="D1525" s="49"/>
    </row>
    <row r="1526" spans="3:4" x14ac:dyDescent="0.2">
      <c r="C1526" s="49"/>
      <c r="D1526" s="49"/>
    </row>
    <row r="1527" spans="3:4" x14ac:dyDescent="0.2">
      <c r="C1527" s="49"/>
      <c r="D1527" s="49"/>
    </row>
    <row r="1528" spans="3:4" x14ac:dyDescent="0.2">
      <c r="C1528" s="49"/>
      <c r="D1528" s="49"/>
    </row>
    <row r="1529" spans="3:4" x14ac:dyDescent="0.2">
      <c r="C1529" s="49"/>
      <c r="D1529" s="49"/>
    </row>
    <row r="1530" spans="3:4" x14ac:dyDescent="0.2">
      <c r="C1530" s="49"/>
      <c r="D1530" s="49"/>
    </row>
    <row r="1531" spans="3:4" x14ac:dyDescent="0.2">
      <c r="C1531" s="49"/>
      <c r="D1531" s="49"/>
    </row>
    <row r="1532" spans="3:4" x14ac:dyDescent="0.2">
      <c r="C1532" s="49"/>
      <c r="D1532" s="49"/>
    </row>
    <row r="1533" spans="3:4" x14ac:dyDescent="0.2">
      <c r="C1533" s="49"/>
      <c r="D1533" s="49"/>
    </row>
    <row r="1534" spans="3:4" x14ac:dyDescent="0.2">
      <c r="C1534" s="49"/>
      <c r="D1534" s="49"/>
    </row>
    <row r="1535" spans="3:4" x14ac:dyDescent="0.2">
      <c r="C1535" s="49"/>
      <c r="D1535" s="49"/>
    </row>
    <row r="1536" spans="3:4" x14ac:dyDescent="0.2">
      <c r="C1536" s="49"/>
      <c r="D1536" s="49"/>
    </row>
    <row r="1537" spans="3:4" x14ac:dyDescent="0.2">
      <c r="C1537" s="49"/>
      <c r="D1537" s="49"/>
    </row>
    <row r="1538" spans="3:4" x14ac:dyDescent="0.2">
      <c r="C1538" s="49"/>
      <c r="D1538" s="49"/>
    </row>
    <row r="1539" spans="3:4" x14ac:dyDescent="0.2">
      <c r="C1539" s="49"/>
      <c r="D1539" s="49"/>
    </row>
    <row r="1540" spans="3:4" x14ac:dyDescent="0.2">
      <c r="C1540" s="49"/>
      <c r="D1540" s="49"/>
    </row>
    <row r="1541" spans="3:4" x14ac:dyDescent="0.2">
      <c r="C1541" s="49"/>
      <c r="D1541" s="49"/>
    </row>
    <row r="1542" spans="3:4" x14ac:dyDescent="0.2">
      <c r="C1542" s="49"/>
      <c r="D1542" s="49"/>
    </row>
    <row r="1543" spans="3:4" x14ac:dyDescent="0.2">
      <c r="C1543" s="49"/>
      <c r="D1543" s="49"/>
    </row>
    <row r="1544" spans="3:4" x14ac:dyDescent="0.2">
      <c r="C1544" s="49"/>
      <c r="D1544" s="49"/>
    </row>
    <row r="1545" spans="3:4" x14ac:dyDescent="0.2">
      <c r="C1545" s="49"/>
      <c r="D1545" s="49"/>
    </row>
    <row r="1546" spans="3:4" x14ac:dyDescent="0.2">
      <c r="C1546" s="49"/>
      <c r="D1546" s="49"/>
    </row>
    <row r="1547" spans="3:4" x14ac:dyDescent="0.2">
      <c r="C1547" s="49"/>
      <c r="D1547" s="49"/>
    </row>
    <row r="1548" spans="3:4" x14ac:dyDescent="0.2">
      <c r="C1548" s="49"/>
      <c r="D1548" s="49"/>
    </row>
    <row r="1549" spans="3:4" x14ac:dyDescent="0.2">
      <c r="C1549" s="49"/>
      <c r="D1549" s="49"/>
    </row>
    <row r="1550" spans="3:4" x14ac:dyDescent="0.2">
      <c r="C1550" s="49"/>
      <c r="D1550" s="49"/>
    </row>
    <row r="1551" spans="3:4" x14ac:dyDescent="0.2">
      <c r="C1551" s="49"/>
      <c r="D1551" s="49"/>
    </row>
    <row r="1552" spans="3:4" x14ac:dyDescent="0.2">
      <c r="C1552" s="49"/>
      <c r="D1552" s="49"/>
    </row>
    <row r="1553" spans="3:4" x14ac:dyDescent="0.2">
      <c r="C1553" s="49"/>
      <c r="D1553" s="49"/>
    </row>
    <row r="1554" spans="3:4" x14ac:dyDescent="0.2">
      <c r="C1554" s="49"/>
      <c r="D1554" s="49"/>
    </row>
    <row r="1555" spans="3:4" x14ac:dyDescent="0.2">
      <c r="C1555" s="49"/>
      <c r="D1555" s="49"/>
    </row>
    <row r="1556" spans="3:4" x14ac:dyDescent="0.2">
      <c r="C1556" s="49"/>
      <c r="D1556" s="49"/>
    </row>
    <row r="1557" spans="3:4" x14ac:dyDescent="0.2">
      <c r="C1557" s="49"/>
      <c r="D1557" s="49"/>
    </row>
    <row r="1558" spans="3:4" x14ac:dyDescent="0.2">
      <c r="C1558" s="49"/>
      <c r="D1558" s="49"/>
    </row>
    <row r="1559" spans="3:4" x14ac:dyDescent="0.2">
      <c r="C1559" s="49"/>
      <c r="D1559" s="49"/>
    </row>
    <row r="1560" spans="3:4" x14ac:dyDescent="0.2">
      <c r="C1560" s="49"/>
      <c r="D1560" s="49"/>
    </row>
    <row r="1561" spans="3:4" x14ac:dyDescent="0.2">
      <c r="C1561" s="49"/>
      <c r="D1561" s="49"/>
    </row>
    <row r="1562" spans="3:4" x14ac:dyDescent="0.2">
      <c r="C1562" s="49"/>
      <c r="D1562" s="49"/>
    </row>
    <row r="1563" spans="3:4" x14ac:dyDescent="0.2">
      <c r="C1563" s="49"/>
      <c r="D1563" s="49"/>
    </row>
    <row r="1564" spans="3:4" x14ac:dyDescent="0.2">
      <c r="C1564" s="49"/>
      <c r="D1564" s="49"/>
    </row>
    <row r="1565" spans="3:4" x14ac:dyDescent="0.2">
      <c r="C1565" s="49"/>
      <c r="D1565" s="49"/>
    </row>
    <row r="1566" spans="3:4" x14ac:dyDescent="0.2">
      <c r="C1566" s="49"/>
      <c r="D1566" s="49"/>
    </row>
    <row r="1567" spans="3:4" x14ac:dyDescent="0.2">
      <c r="C1567" s="49"/>
      <c r="D1567" s="49"/>
    </row>
    <row r="1568" spans="3:4" x14ac:dyDescent="0.2">
      <c r="C1568" s="49"/>
      <c r="D1568" s="49"/>
    </row>
    <row r="1569" spans="3:4" x14ac:dyDescent="0.2">
      <c r="C1569" s="49"/>
      <c r="D1569" s="49"/>
    </row>
    <row r="1570" spans="3:4" x14ac:dyDescent="0.2">
      <c r="C1570" s="49"/>
      <c r="D1570" s="49"/>
    </row>
    <row r="1571" spans="3:4" x14ac:dyDescent="0.2">
      <c r="C1571" s="49"/>
      <c r="D1571" s="49"/>
    </row>
    <row r="1572" spans="3:4" x14ac:dyDescent="0.2">
      <c r="C1572" s="49"/>
      <c r="D1572" s="49"/>
    </row>
    <row r="1573" spans="3:4" x14ac:dyDescent="0.2">
      <c r="C1573" s="49"/>
      <c r="D1573" s="49"/>
    </row>
    <row r="1574" spans="3:4" x14ac:dyDescent="0.2">
      <c r="C1574" s="49"/>
      <c r="D1574" s="49"/>
    </row>
    <row r="1575" spans="3:4" x14ac:dyDescent="0.2">
      <c r="C1575" s="49"/>
      <c r="D1575" s="49"/>
    </row>
    <row r="1576" spans="3:4" x14ac:dyDescent="0.2">
      <c r="C1576" s="49"/>
      <c r="D1576" s="49"/>
    </row>
    <row r="1577" spans="3:4" x14ac:dyDescent="0.2">
      <c r="C1577" s="49"/>
      <c r="D1577" s="49"/>
    </row>
    <row r="1578" spans="3:4" x14ac:dyDescent="0.2">
      <c r="C1578" s="49"/>
      <c r="D1578" s="49"/>
    </row>
    <row r="1579" spans="3:4" x14ac:dyDescent="0.2">
      <c r="C1579" s="49"/>
      <c r="D1579" s="49"/>
    </row>
    <row r="1580" spans="3:4" x14ac:dyDescent="0.2">
      <c r="C1580" s="49"/>
      <c r="D1580" s="49"/>
    </row>
    <row r="1581" spans="3:4" x14ac:dyDescent="0.2">
      <c r="C1581" s="49"/>
      <c r="D1581" s="49"/>
    </row>
    <row r="1582" spans="3:4" x14ac:dyDescent="0.2">
      <c r="C1582" s="49"/>
      <c r="D1582" s="49"/>
    </row>
    <row r="1583" spans="3:4" x14ac:dyDescent="0.2">
      <c r="C1583" s="49"/>
      <c r="D1583" s="49"/>
    </row>
    <row r="1584" spans="3:4" x14ac:dyDescent="0.2">
      <c r="C1584" s="49"/>
      <c r="D1584" s="49"/>
    </row>
    <row r="1585" spans="3:4" x14ac:dyDescent="0.2">
      <c r="C1585" s="49"/>
      <c r="D1585" s="49"/>
    </row>
    <row r="1586" spans="3:4" x14ac:dyDescent="0.2">
      <c r="C1586" s="49"/>
      <c r="D1586" s="49"/>
    </row>
    <row r="1587" spans="3:4" x14ac:dyDescent="0.2">
      <c r="C1587" s="49"/>
      <c r="D1587" s="49"/>
    </row>
    <row r="1588" spans="3:4" x14ac:dyDescent="0.2">
      <c r="C1588" s="49"/>
      <c r="D1588" s="49"/>
    </row>
    <row r="1589" spans="3:4" x14ac:dyDescent="0.2">
      <c r="C1589" s="49"/>
      <c r="D1589" s="49"/>
    </row>
    <row r="1590" spans="3:4" x14ac:dyDescent="0.2">
      <c r="C1590" s="49"/>
      <c r="D1590" s="49"/>
    </row>
    <row r="1591" spans="3:4" x14ac:dyDescent="0.2">
      <c r="C1591" s="49"/>
      <c r="D1591" s="49"/>
    </row>
    <row r="1592" spans="3:4" x14ac:dyDescent="0.2">
      <c r="C1592" s="49"/>
      <c r="D1592" s="49"/>
    </row>
    <row r="1593" spans="3:4" x14ac:dyDescent="0.2">
      <c r="C1593" s="49"/>
      <c r="D1593" s="49"/>
    </row>
    <row r="1594" spans="3:4" x14ac:dyDescent="0.2">
      <c r="C1594" s="49"/>
      <c r="D1594" s="49"/>
    </row>
    <row r="1595" spans="3:4" x14ac:dyDescent="0.2">
      <c r="C1595" s="49"/>
      <c r="D1595" s="49"/>
    </row>
    <row r="1596" spans="3:4" x14ac:dyDescent="0.2">
      <c r="C1596" s="49"/>
      <c r="D1596" s="49"/>
    </row>
    <row r="1597" spans="3:4" x14ac:dyDescent="0.2">
      <c r="C1597" s="49"/>
      <c r="D1597" s="49"/>
    </row>
    <row r="1598" spans="3:4" x14ac:dyDescent="0.2">
      <c r="C1598" s="49"/>
      <c r="D1598" s="49"/>
    </row>
    <row r="1599" spans="3:4" x14ac:dyDescent="0.2">
      <c r="C1599" s="49"/>
      <c r="D1599" s="49"/>
    </row>
    <row r="1600" spans="3:4" x14ac:dyDescent="0.2">
      <c r="C1600" s="49"/>
      <c r="D1600" s="49"/>
    </row>
    <row r="1601" spans="3:4" x14ac:dyDescent="0.2">
      <c r="C1601" s="49"/>
      <c r="D1601" s="49"/>
    </row>
    <row r="1602" spans="3:4" x14ac:dyDescent="0.2">
      <c r="C1602" s="49"/>
      <c r="D1602" s="49"/>
    </row>
    <row r="1603" spans="3:4" x14ac:dyDescent="0.2">
      <c r="C1603" s="49"/>
      <c r="D1603" s="49"/>
    </row>
    <row r="1604" spans="3:4" x14ac:dyDescent="0.2">
      <c r="C1604" s="49"/>
      <c r="D1604" s="49"/>
    </row>
    <row r="1605" spans="3:4" x14ac:dyDescent="0.2">
      <c r="C1605" s="49"/>
      <c r="D1605" s="49"/>
    </row>
    <row r="1606" spans="3:4" x14ac:dyDescent="0.2">
      <c r="C1606" s="49"/>
      <c r="D1606" s="49"/>
    </row>
    <row r="1607" spans="3:4" x14ac:dyDescent="0.2">
      <c r="C1607" s="49"/>
      <c r="D1607" s="49"/>
    </row>
    <row r="1608" spans="3:4" x14ac:dyDescent="0.2">
      <c r="C1608" s="49"/>
      <c r="D1608" s="49"/>
    </row>
    <row r="1609" spans="3:4" x14ac:dyDescent="0.2">
      <c r="C1609" s="49"/>
      <c r="D1609" s="49"/>
    </row>
    <row r="1610" spans="3:4" x14ac:dyDescent="0.2">
      <c r="C1610" s="49"/>
      <c r="D1610" s="49"/>
    </row>
    <row r="1611" spans="3:4" x14ac:dyDescent="0.2">
      <c r="C1611" s="49"/>
      <c r="D1611" s="49"/>
    </row>
    <row r="1612" spans="3:4" x14ac:dyDescent="0.2">
      <c r="C1612" s="49"/>
      <c r="D1612" s="49"/>
    </row>
    <row r="1613" spans="3:4" x14ac:dyDescent="0.2">
      <c r="C1613" s="49"/>
      <c r="D1613" s="49"/>
    </row>
    <row r="1614" spans="3:4" x14ac:dyDescent="0.2">
      <c r="C1614" s="49"/>
      <c r="D1614" s="49"/>
    </row>
    <row r="1615" spans="3:4" x14ac:dyDescent="0.2">
      <c r="C1615" s="49"/>
      <c r="D1615" s="49"/>
    </row>
    <row r="1616" spans="3:4" x14ac:dyDescent="0.2">
      <c r="C1616" s="49"/>
      <c r="D1616" s="49"/>
    </row>
    <row r="1617" spans="3:4" x14ac:dyDescent="0.2">
      <c r="C1617" s="49"/>
      <c r="D1617" s="49"/>
    </row>
    <row r="1618" spans="3:4" x14ac:dyDescent="0.2">
      <c r="C1618" s="49"/>
      <c r="D1618" s="49"/>
    </row>
    <row r="1619" spans="3:4" x14ac:dyDescent="0.2">
      <c r="C1619" s="49"/>
      <c r="D1619" s="49"/>
    </row>
    <row r="1620" spans="3:4" x14ac:dyDescent="0.2">
      <c r="C1620" s="49"/>
      <c r="D1620" s="49"/>
    </row>
    <row r="1621" spans="3:4" x14ac:dyDescent="0.2">
      <c r="C1621" s="49"/>
      <c r="D1621" s="49"/>
    </row>
    <row r="1622" spans="3:4" x14ac:dyDescent="0.2">
      <c r="C1622" s="49"/>
      <c r="D1622" s="49"/>
    </row>
    <row r="1623" spans="3:4" x14ac:dyDescent="0.2">
      <c r="C1623" s="49"/>
      <c r="D1623" s="49"/>
    </row>
    <row r="1624" spans="3:4" x14ac:dyDescent="0.2">
      <c r="C1624" s="49"/>
      <c r="D1624" s="49"/>
    </row>
    <row r="1625" spans="3:4" x14ac:dyDescent="0.2">
      <c r="C1625" s="49"/>
      <c r="D1625" s="49"/>
    </row>
    <row r="1626" spans="3:4" x14ac:dyDescent="0.2">
      <c r="C1626" s="49"/>
      <c r="D1626" s="49"/>
    </row>
    <row r="1627" spans="3:4" x14ac:dyDescent="0.2">
      <c r="C1627" s="49"/>
      <c r="D1627" s="49"/>
    </row>
    <row r="1628" spans="3:4" x14ac:dyDescent="0.2">
      <c r="C1628" s="49"/>
      <c r="D1628" s="49"/>
    </row>
    <row r="1629" spans="3:4" x14ac:dyDescent="0.2">
      <c r="C1629" s="49"/>
      <c r="D1629" s="49"/>
    </row>
    <row r="1630" spans="3:4" x14ac:dyDescent="0.2">
      <c r="C1630" s="49"/>
      <c r="D1630" s="49"/>
    </row>
    <row r="1631" spans="3:4" x14ac:dyDescent="0.2">
      <c r="C1631" s="49"/>
      <c r="D1631" s="49"/>
    </row>
    <row r="1632" spans="3:4" x14ac:dyDescent="0.2">
      <c r="C1632" s="49"/>
      <c r="D1632" s="49"/>
    </row>
    <row r="1633" spans="3:4" x14ac:dyDescent="0.2">
      <c r="C1633" s="49"/>
      <c r="D1633" s="49"/>
    </row>
    <row r="1634" spans="3:4" x14ac:dyDescent="0.2">
      <c r="C1634" s="49"/>
      <c r="D1634" s="49"/>
    </row>
    <row r="1635" spans="3:4" x14ac:dyDescent="0.2">
      <c r="C1635" s="49"/>
      <c r="D1635" s="49"/>
    </row>
    <row r="1636" spans="3:4" x14ac:dyDescent="0.2">
      <c r="C1636" s="49"/>
      <c r="D1636" s="49"/>
    </row>
    <row r="1637" spans="3:4" x14ac:dyDescent="0.2">
      <c r="C1637" s="49"/>
      <c r="D1637" s="49"/>
    </row>
    <row r="1638" spans="3:4" x14ac:dyDescent="0.2">
      <c r="C1638" s="49"/>
      <c r="D1638" s="49"/>
    </row>
    <row r="1639" spans="3:4" x14ac:dyDescent="0.2">
      <c r="C1639" s="49"/>
      <c r="D1639" s="49"/>
    </row>
    <row r="1640" spans="3:4" x14ac:dyDescent="0.2">
      <c r="C1640" s="49"/>
      <c r="D1640" s="49"/>
    </row>
    <row r="1641" spans="3:4" x14ac:dyDescent="0.2">
      <c r="C1641" s="49"/>
      <c r="D1641" s="49"/>
    </row>
    <row r="1642" spans="3:4" x14ac:dyDescent="0.2">
      <c r="C1642" s="49"/>
      <c r="D1642" s="49"/>
    </row>
    <row r="1643" spans="3:4" x14ac:dyDescent="0.2">
      <c r="C1643" s="49"/>
      <c r="D1643" s="49"/>
    </row>
    <row r="1644" spans="3:4" x14ac:dyDescent="0.2">
      <c r="C1644" s="49"/>
      <c r="D1644" s="49"/>
    </row>
    <row r="1645" spans="3:4" x14ac:dyDescent="0.2">
      <c r="C1645" s="49"/>
      <c r="D1645" s="49"/>
    </row>
    <row r="1646" spans="3:4" x14ac:dyDescent="0.2">
      <c r="C1646" s="49"/>
      <c r="D1646" s="49"/>
    </row>
    <row r="1647" spans="3:4" x14ac:dyDescent="0.2">
      <c r="C1647" s="49"/>
      <c r="D1647" s="49"/>
    </row>
    <row r="1648" spans="3:4" x14ac:dyDescent="0.2">
      <c r="C1648" s="49"/>
      <c r="D1648" s="49"/>
    </row>
    <row r="1649" spans="3:4" x14ac:dyDescent="0.2">
      <c r="C1649" s="49"/>
      <c r="D1649" s="49"/>
    </row>
    <row r="1650" spans="3:4" x14ac:dyDescent="0.2">
      <c r="C1650" s="49"/>
      <c r="D1650" s="49"/>
    </row>
    <row r="1651" spans="3:4" x14ac:dyDescent="0.2">
      <c r="C1651" s="49"/>
      <c r="D1651" s="49"/>
    </row>
    <row r="1652" spans="3:4" x14ac:dyDescent="0.2">
      <c r="C1652" s="49"/>
      <c r="D1652" s="49"/>
    </row>
    <row r="1653" spans="3:4" x14ac:dyDescent="0.2">
      <c r="C1653" s="49"/>
      <c r="D1653" s="49"/>
    </row>
    <row r="1654" spans="3:4" x14ac:dyDescent="0.2">
      <c r="C1654" s="49"/>
      <c r="D1654" s="49"/>
    </row>
    <row r="1655" spans="3:4" x14ac:dyDescent="0.2">
      <c r="C1655" s="49"/>
      <c r="D1655" s="49"/>
    </row>
    <row r="1656" spans="3:4" x14ac:dyDescent="0.2">
      <c r="C1656" s="49"/>
      <c r="D1656" s="49"/>
    </row>
    <row r="1657" spans="3:4" x14ac:dyDescent="0.2">
      <c r="C1657" s="49"/>
      <c r="D1657" s="49"/>
    </row>
    <row r="1658" spans="3:4" x14ac:dyDescent="0.2">
      <c r="C1658" s="49"/>
      <c r="D1658" s="49"/>
    </row>
    <row r="1659" spans="3:4" x14ac:dyDescent="0.2">
      <c r="C1659" s="49"/>
      <c r="D1659" s="49"/>
    </row>
    <row r="1660" spans="3:4" x14ac:dyDescent="0.2">
      <c r="C1660" s="49"/>
      <c r="D1660" s="49"/>
    </row>
    <row r="1661" spans="3:4" x14ac:dyDescent="0.2">
      <c r="C1661" s="49"/>
      <c r="D1661" s="49"/>
    </row>
    <row r="1662" spans="3:4" x14ac:dyDescent="0.2">
      <c r="C1662" s="49"/>
      <c r="D1662" s="49"/>
    </row>
    <row r="1663" spans="3:4" x14ac:dyDescent="0.2">
      <c r="C1663" s="49"/>
      <c r="D1663" s="49"/>
    </row>
    <row r="1664" spans="3:4" x14ac:dyDescent="0.2">
      <c r="C1664" s="49"/>
      <c r="D1664" s="49"/>
    </row>
    <row r="1665" spans="3:4" x14ac:dyDescent="0.2">
      <c r="C1665" s="49"/>
      <c r="D1665" s="49"/>
    </row>
    <row r="1666" spans="3:4" x14ac:dyDescent="0.2">
      <c r="C1666" s="49"/>
      <c r="D1666" s="49"/>
    </row>
    <row r="1667" spans="3:4" x14ac:dyDescent="0.2">
      <c r="C1667" s="49"/>
      <c r="D1667" s="49"/>
    </row>
    <row r="1668" spans="3:4" x14ac:dyDescent="0.2">
      <c r="C1668" s="49"/>
      <c r="D1668" s="49"/>
    </row>
    <row r="1669" spans="3:4" x14ac:dyDescent="0.2">
      <c r="C1669" s="49"/>
      <c r="D1669" s="49"/>
    </row>
    <row r="1670" spans="3:4" x14ac:dyDescent="0.2">
      <c r="C1670" s="49"/>
      <c r="D1670" s="49"/>
    </row>
    <row r="1671" spans="3:4" x14ac:dyDescent="0.2">
      <c r="C1671" s="49"/>
      <c r="D1671" s="49"/>
    </row>
    <row r="1672" spans="3:4" x14ac:dyDescent="0.2">
      <c r="C1672" s="49"/>
      <c r="D1672" s="49"/>
    </row>
    <row r="1673" spans="3:4" x14ac:dyDescent="0.2">
      <c r="C1673" s="49"/>
      <c r="D1673" s="49"/>
    </row>
    <row r="1674" spans="3:4" x14ac:dyDescent="0.2">
      <c r="C1674" s="49"/>
      <c r="D1674" s="49"/>
    </row>
    <row r="1675" spans="3:4" x14ac:dyDescent="0.2">
      <c r="C1675" s="49"/>
      <c r="D1675" s="49"/>
    </row>
    <row r="1676" spans="3:4" x14ac:dyDescent="0.2">
      <c r="C1676" s="49"/>
      <c r="D1676" s="49"/>
    </row>
    <row r="1677" spans="3:4" x14ac:dyDescent="0.2">
      <c r="C1677" s="49"/>
      <c r="D1677" s="49"/>
    </row>
    <row r="1678" spans="3:4" x14ac:dyDescent="0.2">
      <c r="C1678" s="49"/>
      <c r="D1678" s="49"/>
    </row>
    <row r="1679" spans="3:4" x14ac:dyDescent="0.2">
      <c r="C1679" s="49"/>
      <c r="D1679" s="49"/>
    </row>
    <row r="1680" spans="3:4" x14ac:dyDescent="0.2">
      <c r="C1680" s="49"/>
      <c r="D1680" s="49"/>
    </row>
    <row r="1681" spans="3:4" x14ac:dyDescent="0.2">
      <c r="C1681" s="49"/>
      <c r="D1681" s="49"/>
    </row>
    <row r="1682" spans="3:4" x14ac:dyDescent="0.2">
      <c r="C1682" s="49"/>
      <c r="D1682" s="49"/>
    </row>
    <row r="1683" spans="3:4" x14ac:dyDescent="0.2">
      <c r="C1683" s="49"/>
      <c r="D1683" s="49"/>
    </row>
    <row r="1684" spans="3:4" x14ac:dyDescent="0.2">
      <c r="C1684" s="49"/>
      <c r="D1684" s="49"/>
    </row>
    <row r="1685" spans="3:4" x14ac:dyDescent="0.2">
      <c r="C1685" s="49"/>
      <c r="D1685" s="49"/>
    </row>
    <row r="1686" spans="3:4" x14ac:dyDescent="0.2">
      <c r="C1686" s="49"/>
      <c r="D1686" s="49"/>
    </row>
    <row r="1687" spans="3:4" x14ac:dyDescent="0.2">
      <c r="C1687" s="49"/>
      <c r="D1687" s="49"/>
    </row>
    <row r="1688" spans="3:4" x14ac:dyDescent="0.2">
      <c r="C1688" s="49"/>
      <c r="D1688" s="49"/>
    </row>
    <row r="1689" spans="3:4" x14ac:dyDescent="0.2">
      <c r="C1689" s="49"/>
      <c r="D1689" s="49"/>
    </row>
    <row r="1690" spans="3:4" x14ac:dyDescent="0.2">
      <c r="C1690" s="49"/>
      <c r="D1690" s="49"/>
    </row>
    <row r="1691" spans="3:4" x14ac:dyDescent="0.2">
      <c r="C1691" s="49"/>
      <c r="D1691" s="49"/>
    </row>
    <row r="1692" spans="3:4" x14ac:dyDescent="0.2">
      <c r="C1692" s="49"/>
      <c r="D1692" s="49"/>
    </row>
    <row r="1693" spans="3:4" x14ac:dyDescent="0.2">
      <c r="C1693" s="49"/>
      <c r="D1693" s="49"/>
    </row>
    <row r="1694" spans="3:4" x14ac:dyDescent="0.2">
      <c r="C1694" s="49"/>
      <c r="D1694" s="49"/>
    </row>
    <row r="1695" spans="3:4" x14ac:dyDescent="0.2">
      <c r="C1695" s="49"/>
      <c r="D1695" s="49"/>
    </row>
    <row r="1696" spans="3:4" x14ac:dyDescent="0.2">
      <c r="C1696" s="49"/>
      <c r="D1696" s="49"/>
    </row>
    <row r="1697" spans="3:4" x14ac:dyDescent="0.2">
      <c r="C1697" s="49"/>
      <c r="D1697" s="49"/>
    </row>
    <row r="1698" spans="3:4" x14ac:dyDescent="0.2">
      <c r="C1698" s="49"/>
      <c r="D1698" s="49"/>
    </row>
    <row r="1699" spans="3:4" x14ac:dyDescent="0.2">
      <c r="C1699" s="49"/>
      <c r="D1699" s="49"/>
    </row>
    <row r="1700" spans="3:4" x14ac:dyDescent="0.2">
      <c r="C1700" s="49"/>
      <c r="D1700" s="49"/>
    </row>
    <row r="1701" spans="3:4" x14ac:dyDescent="0.2">
      <c r="C1701" s="49"/>
      <c r="D1701" s="49"/>
    </row>
    <row r="1702" spans="3:4" x14ac:dyDescent="0.2">
      <c r="C1702" s="49"/>
      <c r="D1702" s="49"/>
    </row>
    <row r="1703" spans="3:4" x14ac:dyDescent="0.2">
      <c r="C1703" s="49"/>
      <c r="D1703" s="49"/>
    </row>
    <row r="1704" spans="3:4" x14ac:dyDescent="0.2">
      <c r="C1704" s="49"/>
      <c r="D1704" s="49"/>
    </row>
    <row r="1705" spans="3:4" x14ac:dyDescent="0.2">
      <c r="C1705" s="49"/>
      <c r="D1705" s="49"/>
    </row>
    <row r="1706" spans="3:4" x14ac:dyDescent="0.2">
      <c r="C1706" s="49"/>
      <c r="D1706" s="49"/>
    </row>
    <row r="1707" spans="3:4" x14ac:dyDescent="0.2">
      <c r="C1707" s="49"/>
      <c r="D1707" s="49"/>
    </row>
    <row r="1708" spans="3:4" x14ac:dyDescent="0.2">
      <c r="C1708" s="49"/>
      <c r="D1708" s="49"/>
    </row>
    <row r="1709" spans="3:4" x14ac:dyDescent="0.2">
      <c r="C1709" s="49"/>
      <c r="D1709" s="49"/>
    </row>
    <row r="1710" spans="3:4" x14ac:dyDescent="0.2">
      <c r="C1710" s="49"/>
      <c r="D1710" s="49"/>
    </row>
    <row r="1711" spans="3:4" x14ac:dyDescent="0.2">
      <c r="C1711" s="49"/>
      <c r="D1711" s="49"/>
    </row>
    <row r="1712" spans="3:4" x14ac:dyDescent="0.2">
      <c r="C1712" s="49"/>
      <c r="D1712" s="49"/>
    </row>
    <row r="1713" spans="3:4" x14ac:dyDescent="0.2">
      <c r="C1713" s="49"/>
      <c r="D1713" s="49"/>
    </row>
    <row r="1714" spans="3:4" x14ac:dyDescent="0.2">
      <c r="C1714" s="49"/>
      <c r="D1714" s="49"/>
    </row>
    <row r="1715" spans="3:4" x14ac:dyDescent="0.2">
      <c r="C1715" s="49"/>
      <c r="D1715" s="49"/>
    </row>
    <row r="1716" spans="3:4" x14ac:dyDescent="0.2">
      <c r="C1716" s="49"/>
      <c r="D1716" s="49"/>
    </row>
    <row r="1717" spans="3:4" x14ac:dyDescent="0.2">
      <c r="C1717" s="49"/>
      <c r="D1717" s="49"/>
    </row>
    <row r="1718" spans="3:4" x14ac:dyDescent="0.2">
      <c r="C1718" s="49"/>
      <c r="D1718" s="49"/>
    </row>
    <row r="1719" spans="3:4" x14ac:dyDescent="0.2">
      <c r="C1719" s="49"/>
      <c r="D1719" s="49"/>
    </row>
    <row r="1720" spans="3:4" x14ac:dyDescent="0.2">
      <c r="C1720" s="49"/>
      <c r="D1720" s="49"/>
    </row>
    <row r="1721" spans="3:4" x14ac:dyDescent="0.2">
      <c r="C1721" s="49"/>
      <c r="D1721" s="49"/>
    </row>
    <row r="1722" spans="3:4" x14ac:dyDescent="0.2">
      <c r="C1722" s="49"/>
      <c r="D1722" s="49"/>
    </row>
    <row r="1723" spans="3:4" x14ac:dyDescent="0.2">
      <c r="C1723" s="49"/>
      <c r="D1723" s="49"/>
    </row>
    <row r="1724" spans="3:4" x14ac:dyDescent="0.2">
      <c r="C1724" s="49"/>
      <c r="D1724" s="49"/>
    </row>
    <row r="1725" spans="3:4" x14ac:dyDescent="0.2">
      <c r="C1725" s="49"/>
      <c r="D1725" s="49"/>
    </row>
    <row r="1726" spans="3:4" x14ac:dyDescent="0.2">
      <c r="C1726" s="49"/>
      <c r="D1726" s="49"/>
    </row>
    <row r="1727" spans="3:4" x14ac:dyDescent="0.2">
      <c r="C1727" s="49"/>
      <c r="D1727" s="49"/>
    </row>
    <row r="1728" spans="3:4" x14ac:dyDescent="0.2">
      <c r="C1728" s="49"/>
      <c r="D1728" s="49"/>
    </row>
    <row r="1729" spans="3:4" x14ac:dyDescent="0.2">
      <c r="C1729" s="49"/>
      <c r="D1729" s="49"/>
    </row>
    <row r="1730" spans="3:4" x14ac:dyDescent="0.2">
      <c r="C1730" s="49"/>
      <c r="D1730" s="49"/>
    </row>
    <row r="1731" spans="3:4" x14ac:dyDescent="0.2">
      <c r="C1731" s="49"/>
      <c r="D1731" s="49"/>
    </row>
    <row r="1732" spans="3:4" x14ac:dyDescent="0.2">
      <c r="C1732" s="49"/>
      <c r="D1732" s="49"/>
    </row>
    <row r="1733" spans="3:4" x14ac:dyDescent="0.2">
      <c r="C1733" s="49"/>
      <c r="D1733" s="49"/>
    </row>
    <row r="1734" spans="3:4" x14ac:dyDescent="0.2">
      <c r="C1734" s="49"/>
      <c r="D1734" s="49"/>
    </row>
    <row r="1735" spans="3:4" x14ac:dyDescent="0.2">
      <c r="C1735" s="49"/>
      <c r="D1735" s="49"/>
    </row>
    <row r="1736" spans="3:4" x14ac:dyDescent="0.2">
      <c r="C1736" s="49"/>
      <c r="D1736" s="49"/>
    </row>
    <row r="1737" spans="3:4" x14ac:dyDescent="0.2">
      <c r="C1737" s="49"/>
      <c r="D1737" s="49"/>
    </row>
    <row r="1738" spans="3:4" x14ac:dyDescent="0.2">
      <c r="C1738" s="49"/>
      <c r="D1738" s="49"/>
    </row>
    <row r="1739" spans="3:4" x14ac:dyDescent="0.2">
      <c r="C1739" s="49"/>
      <c r="D1739" s="49"/>
    </row>
    <row r="1740" spans="3:4" x14ac:dyDescent="0.2">
      <c r="C1740" s="49"/>
      <c r="D1740" s="49"/>
    </row>
    <row r="1741" spans="3:4" x14ac:dyDescent="0.2">
      <c r="C1741" s="49"/>
      <c r="D1741" s="49"/>
    </row>
    <row r="1742" spans="3:4" x14ac:dyDescent="0.2">
      <c r="C1742" s="49"/>
      <c r="D1742" s="49"/>
    </row>
    <row r="1743" spans="3:4" x14ac:dyDescent="0.2">
      <c r="C1743" s="49"/>
      <c r="D1743" s="49"/>
    </row>
    <row r="1744" spans="3:4" x14ac:dyDescent="0.2">
      <c r="C1744" s="49"/>
      <c r="D1744" s="49"/>
    </row>
    <row r="1745" spans="3:4" x14ac:dyDescent="0.2">
      <c r="C1745" s="49"/>
      <c r="D1745" s="49"/>
    </row>
    <row r="1746" spans="3:4" x14ac:dyDescent="0.2">
      <c r="C1746" s="49"/>
      <c r="D1746" s="49"/>
    </row>
    <row r="1747" spans="3:4" x14ac:dyDescent="0.2">
      <c r="C1747" s="49"/>
      <c r="D1747" s="49"/>
    </row>
    <row r="1748" spans="3:4" x14ac:dyDescent="0.2">
      <c r="C1748" s="49"/>
      <c r="D1748" s="49"/>
    </row>
    <row r="1749" spans="3:4" x14ac:dyDescent="0.2">
      <c r="C1749" s="49"/>
      <c r="D1749" s="49"/>
    </row>
    <row r="1750" spans="3:4" x14ac:dyDescent="0.2">
      <c r="C1750" s="49"/>
      <c r="D1750" s="49"/>
    </row>
    <row r="1751" spans="3:4" x14ac:dyDescent="0.2">
      <c r="C1751" s="49"/>
      <c r="D1751" s="49"/>
    </row>
    <row r="1752" spans="3:4" x14ac:dyDescent="0.2">
      <c r="C1752" s="49"/>
      <c r="D1752" s="49"/>
    </row>
    <row r="1753" spans="3:4" x14ac:dyDescent="0.2">
      <c r="C1753" s="49"/>
      <c r="D1753" s="49"/>
    </row>
    <row r="1754" spans="3:4" x14ac:dyDescent="0.2">
      <c r="C1754" s="49"/>
      <c r="D1754" s="49"/>
    </row>
    <row r="1755" spans="3:4" x14ac:dyDescent="0.2">
      <c r="C1755" s="49"/>
      <c r="D1755" s="49"/>
    </row>
    <row r="1756" spans="3:4" x14ac:dyDescent="0.2">
      <c r="C1756" s="49"/>
      <c r="D1756" s="49"/>
    </row>
    <row r="1757" spans="3:4" x14ac:dyDescent="0.2">
      <c r="C1757" s="49"/>
      <c r="D1757" s="49"/>
    </row>
    <row r="1758" spans="3:4" x14ac:dyDescent="0.2">
      <c r="C1758" s="49"/>
      <c r="D1758" s="49"/>
    </row>
    <row r="1759" spans="3:4" x14ac:dyDescent="0.2">
      <c r="C1759" s="49"/>
      <c r="D1759" s="49"/>
    </row>
    <row r="1760" spans="3:4" x14ac:dyDescent="0.2">
      <c r="C1760" s="49"/>
      <c r="D1760" s="49"/>
    </row>
    <row r="1761" spans="3:4" x14ac:dyDescent="0.2">
      <c r="C1761" s="49"/>
      <c r="D1761" s="49"/>
    </row>
    <row r="1762" spans="3:4" x14ac:dyDescent="0.2">
      <c r="C1762" s="49"/>
      <c r="D1762" s="49"/>
    </row>
    <row r="1763" spans="3:4" x14ac:dyDescent="0.2">
      <c r="C1763" s="49"/>
      <c r="D1763" s="49"/>
    </row>
    <row r="1764" spans="3:4" x14ac:dyDescent="0.2">
      <c r="C1764" s="49"/>
      <c r="D1764" s="49"/>
    </row>
    <row r="1765" spans="3:4" x14ac:dyDescent="0.2">
      <c r="C1765" s="49"/>
      <c r="D1765" s="49"/>
    </row>
    <row r="1766" spans="3:4" x14ac:dyDescent="0.2">
      <c r="C1766" s="49"/>
      <c r="D1766" s="49"/>
    </row>
    <row r="1767" spans="3:4" x14ac:dyDescent="0.2">
      <c r="C1767" s="49"/>
      <c r="D1767" s="49"/>
    </row>
    <row r="1768" spans="3:4" x14ac:dyDescent="0.2">
      <c r="C1768" s="49"/>
      <c r="D1768" s="49"/>
    </row>
    <row r="1769" spans="3:4" x14ac:dyDescent="0.2">
      <c r="C1769" s="49"/>
      <c r="D1769" s="49"/>
    </row>
    <row r="1770" spans="3:4" x14ac:dyDescent="0.2">
      <c r="C1770" s="49"/>
      <c r="D1770" s="49"/>
    </row>
    <row r="1771" spans="3:4" x14ac:dyDescent="0.2">
      <c r="C1771" s="49"/>
      <c r="D1771" s="49"/>
    </row>
    <row r="1772" spans="3:4" x14ac:dyDescent="0.2">
      <c r="C1772" s="49"/>
      <c r="D1772" s="49"/>
    </row>
    <row r="1773" spans="3:4" x14ac:dyDescent="0.2">
      <c r="C1773" s="49"/>
      <c r="D1773" s="49"/>
    </row>
    <row r="1774" spans="3:4" x14ac:dyDescent="0.2">
      <c r="C1774" s="49"/>
      <c r="D1774" s="49"/>
    </row>
    <row r="1775" spans="3:4" x14ac:dyDescent="0.2">
      <c r="C1775" s="49"/>
      <c r="D1775" s="49"/>
    </row>
    <row r="1776" spans="3:4" x14ac:dyDescent="0.2">
      <c r="C1776" s="49"/>
      <c r="D1776" s="49"/>
    </row>
    <row r="1777" spans="3:4" x14ac:dyDescent="0.2">
      <c r="C1777" s="49"/>
      <c r="D1777" s="49"/>
    </row>
    <row r="1778" spans="3:4" x14ac:dyDescent="0.2">
      <c r="C1778" s="49"/>
      <c r="D1778" s="49"/>
    </row>
    <row r="1779" spans="3:4" x14ac:dyDescent="0.2">
      <c r="C1779" s="49"/>
      <c r="D1779" s="49"/>
    </row>
    <row r="1780" spans="3:4" x14ac:dyDescent="0.2">
      <c r="C1780" s="49"/>
      <c r="D1780" s="49"/>
    </row>
    <row r="1781" spans="3:4" x14ac:dyDescent="0.2">
      <c r="C1781" s="49"/>
      <c r="D1781" s="49"/>
    </row>
    <row r="1782" spans="3:4" x14ac:dyDescent="0.2">
      <c r="C1782" s="49"/>
      <c r="D1782" s="49"/>
    </row>
    <row r="1783" spans="3:4" x14ac:dyDescent="0.2">
      <c r="C1783" s="49"/>
      <c r="D1783" s="49"/>
    </row>
    <row r="1784" spans="3:4" x14ac:dyDescent="0.2">
      <c r="C1784" s="49"/>
      <c r="D1784" s="49"/>
    </row>
    <row r="1785" spans="3:4" x14ac:dyDescent="0.2">
      <c r="C1785" s="49"/>
      <c r="D1785" s="49"/>
    </row>
    <row r="1786" spans="3:4" x14ac:dyDescent="0.2">
      <c r="C1786" s="49"/>
      <c r="D1786" s="49"/>
    </row>
    <row r="1787" spans="3:4" x14ac:dyDescent="0.2">
      <c r="C1787" s="49"/>
      <c r="D1787" s="49"/>
    </row>
    <row r="1788" spans="3:4" x14ac:dyDescent="0.2">
      <c r="C1788" s="49"/>
      <c r="D1788" s="49"/>
    </row>
    <row r="1789" spans="3:4" x14ac:dyDescent="0.2">
      <c r="C1789" s="49"/>
      <c r="D1789" s="49"/>
    </row>
    <row r="1790" spans="3:4" x14ac:dyDescent="0.2">
      <c r="C1790" s="49"/>
      <c r="D1790" s="49"/>
    </row>
    <row r="1791" spans="3:4" x14ac:dyDescent="0.2">
      <c r="C1791" s="49"/>
      <c r="D1791" s="49"/>
    </row>
    <row r="1792" spans="3:4" x14ac:dyDescent="0.2">
      <c r="C1792" s="49"/>
      <c r="D1792" s="49"/>
    </row>
    <row r="1793" spans="3:4" x14ac:dyDescent="0.2">
      <c r="C1793" s="49"/>
      <c r="D1793" s="49"/>
    </row>
    <row r="1794" spans="3:4" x14ac:dyDescent="0.2">
      <c r="C1794" s="49"/>
      <c r="D1794" s="49"/>
    </row>
    <row r="1795" spans="3:4" x14ac:dyDescent="0.2">
      <c r="C1795" s="49"/>
      <c r="D1795" s="49"/>
    </row>
    <row r="1796" spans="3:4" x14ac:dyDescent="0.2">
      <c r="C1796" s="49"/>
      <c r="D1796" s="49"/>
    </row>
    <row r="1797" spans="3:4" x14ac:dyDescent="0.2">
      <c r="C1797" s="49"/>
      <c r="D1797" s="49"/>
    </row>
    <row r="1798" spans="3:4" x14ac:dyDescent="0.2">
      <c r="C1798" s="49"/>
      <c r="D1798" s="49"/>
    </row>
    <row r="1799" spans="3:4" x14ac:dyDescent="0.2">
      <c r="C1799" s="49"/>
      <c r="D1799" s="49"/>
    </row>
    <row r="1800" spans="3:4" x14ac:dyDescent="0.2">
      <c r="C1800" s="49"/>
      <c r="D1800" s="49"/>
    </row>
    <row r="1801" spans="3:4" x14ac:dyDescent="0.2">
      <c r="C1801" s="49"/>
      <c r="D1801" s="49"/>
    </row>
    <row r="1802" spans="3:4" x14ac:dyDescent="0.2">
      <c r="C1802" s="49"/>
      <c r="D1802" s="49"/>
    </row>
    <row r="1803" spans="3:4" x14ac:dyDescent="0.2">
      <c r="C1803" s="49"/>
      <c r="D1803" s="49"/>
    </row>
    <row r="1804" spans="3:4" x14ac:dyDescent="0.2">
      <c r="C1804" s="49"/>
      <c r="D1804" s="49"/>
    </row>
    <row r="1805" spans="3:4" x14ac:dyDescent="0.2">
      <c r="C1805" s="49"/>
      <c r="D1805" s="49"/>
    </row>
    <row r="1806" spans="3:4" x14ac:dyDescent="0.2">
      <c r="C1806" s="49"/>
      <c r="D1806" s="49"/>
    </row>
    <row r="1807" spans="3:4" x14ac:dyDescent="0.2">
      <c r="C1807" s="49"/>
      <c r="D1807" s="49"/>
    </row>
    <row r="1808" spans="3:4" x14ac:dyDescent="0.2">
      <c r="C1808" s="49"/>
      <c r="D1808" s="49"/>
    </row>
    <row r="1809" spans="3:4" x14ac:dyDescent="0.2">
      <c r="C1809" s="49"/>
      <c r="D1809" s="49"/>
    </row>
    <row r="1810" spans="3:4" x14ac:dyDescent="0.2">
      <c r="C1810" s="49"/>
      <c r="D1810" s="49"/>
    </row>
    <row r="1811" spans="3:4" x14ac:dyDescent="0.2">
      <c r="C1811" s="49"/>
      <c r="D1811" s="49"/>
    </row>
    <row r="1812" spans="3:4" x14ac:dyDescent="0.2">
      <c r="C1812" s="49"/>
      <c r="D1812" s="49"/>
    </row>
    <row r="1813" spans="3:4" x14ac:dyDescent="0.2">
      <c r="C1813" s="49"/>
      <c r="D1813" s="49"/>
    </row>
    <row r="1814" spans="3:4" x14ac:dyDescent="0.2">
      <c r="C1814" s="49"/>
      <c r="D1814" s="49"/>
    </row>
    <row r="1815" spans="3:4" x14ac:dyDescent="0.2">
      <c r="C1815" s="49"/>
      <c r="D1815" s="49"/>
    </row>
    <row r="1816" spans="3:4" x14ac:dyDescent="0.2">
      <c r="C1816" s="49"/>
      <c r="D1816" s="49"/>
    </row>
    <row r="1817" spans="3:4" x14ac:dyDescent="0.2">
      <c r="C1817" s="49"/>
      <c r="D1817" s="49"/>
    </row>
    <row r="1818" spans="3:4" x14ac:dyDescent="0.2">
      <c r="C1818" s="49"/>
      <c r="D1818" s="49"/>
    </row>
    <row r="1819" spans="3:4" x14ac:dyDescent="0.2">
      <c r="C1819" s="49"/>
      <c r="D1819" s="49"/>
    </row>
    <row r="1820" spans="3:4" x14ac:dyDescent="0.2">
      <c r="C1820" s="49"/>
      <c r="D1820" s="49"/>
    </row>
    <row r="1821" spans="3:4" x14ac:dyDescent="0.2">
      <c r="C1821" s="49"/>
      <c r="D1821" s="49"/>
    </row>
    <row r="1822" spans="3:4" x14ac:dyDescent="0.2">
      <c r="C1822" s="49"/>
      <c r="D1822" s="49"/>
    </row>
    <row r="1823" spans="3:4" x14ac:dyDescent="0.2">
      <c r="C1823" s="49"/>
      <c r="D1823" s="49"/>
    </row>
    <row r="1824" spans="3:4" x14ac:dyDescent="0.2">
      <c r="C1824" s="49"/>
      <c r="D1824" s="49"/>
    </row>
    <row r="1825" spans="3:4" x14ac:dyDescent="0.2">
      <c r="C1825" s="49"/>
      <c r="D1825" s="49"/>
    </row>
    <row r="1826" spans="3:4" x14ac:dyDescent="0.2">
      <c r="C1826" s="49"/>
      <c r="D1826" s="49"/>
    </row>
    <row r="1827" spans="3:4" x14ac:dyDescent="0.2">
      <c r="C1827" s="49"/>
      <c r="D1827" s="49"/>
    </row>
    <row r="1828" spans="3:4" x14ac:dyDescent="0.2">
      <c r="C1828" s="49"/>
      <c r="D1828" s="49"/>
    </row>
    <row r="1829" spans="3:4" x14ac:dyDescent="0.2">
      <c r="C1829" s="49"/>
      <c r="D1829" s="49"/>
    </row>
    <row r="1830" spans="3:4" x14ac:dyDescent="0.2">
      <c r="C1830" s="49"/>
      <c r="D1830" s="49"/>
    </row>
    <row r="1831" spans="3:4" x14ac:dyDescent="0.2">
      <c r="C1831" s="49"/>
      <c r="D1831" s="49"/>
    </row>
    <row r="1832" spans="3:4" x14ac:dyDescent="0.2">
      <c r="C1832" s="49"/>
      <c r="D1832" s="49"/>
    </row>
    <row r="1833" spans="3:4" x14ac:dyDescent="0.2">
      <c r="C1833" s="49"/>
      <c r="D1833" s="49"/>
    </row>
    <row r="1834" spans="3:4" x14ac:dyDescent="0.2">
      <c r="C1834" s="49"/>
      <c r="D1834" s="49"/>
    </row>
    <row r="1835" spans="3:4" x14ac:dyDescent="0.2">
      <c r="C1835" s="49"/>
      <c r="D1835" s="49"/>
    </row>
    <row r="1836" spans="3:4" x14ac:dyDescent="0.2">
      <c r="C1836" s="49"/>
      <c r="D1836" s="49"/>
    </row>
    <row r="1837" spans="3:4" x14ac:dyDescent="0.2">
      <c r="C1837" s="49"/>
      <c r="D1837" s="49"/>
    </row>
    <row r="1838" spans="3:4" x14ac:dyDescent="0.2">
      <c r="C1838" s="49"/>
      <c r="D1838" s="49"/>
    </row>
    <row r="1839" spans="3:4" x14ac:dyDescent="0.2">
      <c r="C1839" s="49"/>
      <c r="D1839" s="49"/>
    </row>
    <row r="1840" spans="3:4" x14ac:dyDescent="0.2">
      <c r="C1840" s="49"/>
      <c r="D1840" s="49"/>
    </row>
    <row r="1841" spans="3:4" x14ac:dyDescent="0.2">
      <c r="C1841" s="49"/>
      <c r="D1841" s="49"/>
    </row>
    <row r="1842" spans="3:4" x14ac:dyDescent="0.2">
      <c r="C1842" s="49"/>
      <c r="D1842" s="49"/>
    </row>
    <row r="1843" spans="3:4" x14ac:dyDescent="0.2">
      <c r="C1843" s="49"/>
      <c r="D1843" s="49"/>
    </row>
    <row r="1844" spans="3:4" x14ac:dyDescent="0.2">
      <c r="C1844" s="49"/>
      <c r="D1844" s="49"/>
    </row>
    <row r="1845" spans="3:4" x14ac:dyDescent="0.2">
      <c r="C1845" s="49"/>
      <c r="D1845" s="49"/>
    </row>
    <row r="1846" spans="3:4" x14ac:dyDescent="0.2">
      <c r="C1846" s="49"/>
      <c r="D1846" s="49"/>
    </row>
    <row r="1847" spans="3:4" x14ac:dyDescent="0.2">
      <c r="C1847" s="49"/>
      <c r="D1847" s="49"/>
    </row>
    <row r="1848" spans="3:4" x14ac:dyDescent="0.2">
      <c r="C1848" s="49"/>
      <c r="D1848" s="49"/>
    </row>
    <row r="1849" spans="3:4" x14ac:dyDescent="0.2">
      <c r="C1849" s="49"/>
      <c r="D1849" s="49"/>
    </row>
    <row r="1850" spans="3:4" x14ac:dyDescent="0.2">
      <c r="C1850" s="49"/>
      <c r="D1850" s="49"/>
    </row>
    <row r="1851" spans="3:4" x14ac:dyDescent="0.2">
      <c r="C1851" s="49"/>
      <c r="D1851" s="49"/>
    </row>
    <row r="1852" spans="3:4" x14ac:dyDescent="0.2">
      <c r="C1852" s="49"/>
      <c r="D1852" s="49"/>
    </row>
    <row r="1853" spans="3:4" x14ac:dyDescent="0.2">
      <c r="C1853" s="49"/>
      <c r="D1853" s="49"/>
    </row>
    <row r="1854" spans="3:4" x14ac:dyDescent="0.2">
      <c r="C1854" s="49"/>
      <c r="D1854" s="49"/>
    </row>
    <row r="1855" spans="3:4" x14ac:dyDescent="0.2">
      <c r="C1855" s="49"/>
      <c r="D1855" s="49"/>
    </row>
    <row r="1856" spans="3:4" x14ac:dyDescent="0.2">
      <c r="C1856" s="49"/>
      <c r="D1856" s="49"/>
    </row>
    <row r="1857" spans="3:4" x14ac:dyDescent="0.2">
      <c r="C1857" s="49"/>
      <c r="D1857" s="49"/>
    </row>
    <row r="1858" spans="3:4" x14ac:dyDescent="0.2">
      <c r="C1858" s="49"/>
      <c r="D1858" s="49"/>
    </row>
    <row r="1859" spans="3:4" x14ac:dyDescent="0.2">
      <c r="C1859" s="49"/>
      <c r="D1859" s="49"/>
    </row>
    <row r="1860" spans="3:4" x14ac:dyDescent="0.2">
      <c r="C1860" s="49"/>
      <c r="D1860" s="49"/>
    </row>
    <row r="1861" spans="3:4" x14ac:dyDescent="0.2">
      <c r="C1861" s="49"/>
      <c r="D1861" s="49"/>
    </row>
    <row r="1862" spans="3:4" x14ac:dyDescent="0.2">
      <c r="C1862" s="49"/>
      <c r="D1862" s="49"/>
    </row>
    <row r="1863" spans="3:4" x14ac:dyDescent="0.2">
      <c r="C1863" s="49"/>
      <c r="D1863" s="49"/>
    </row>
    <row r="1864" spans="3:4" x14ac:dyDescent="0.2">
      <c r="C1864" s="49"/>
      <c r="D1864" s="49"/>
    </row>
    <row r="1865" spans="3:4" x14ac:dyDescent="0.2">
      <c r="C1865" s="49"/>
      <c r="D1865" s="49"/>
    </row>
    <row r="1866" spans="3:4" x14ac:dyDescent="0.2">
      <c r="C1866" s="49"/>
      <c r="D1866" s="49"/>
    </row>
    <row r="1867" spans="3:4" x14ac:dyDescent="0.2">
      <c r="C1867" s="49"/>
      <c r="D1867" s="49"/>
    </row>
    <row r="1868" spans="3:4" x14ac:dyDescent="0.2">
      <c r="C1868" s="49"/>
      <c r="D1868" s="49"/>
    </row>
    <row r="1869" spans="3:4" x14ac:dyDescent="0.2">
      <c r="C1869" s="49"/>
      <c r="D1869" s="49"/>
    </row>
    <row r="1870" spans="3:4" x14ac:dyDescent="0.2">
      <c r="C1870" s="49"/>
      <c r="D1870" s="49"/>
    </row>
    <row r="1871" spans="3:4" x14ac:dyDescent="0.2">
      <c r="C1871" s="49"/>
      <c r="D1871" s="49"/>
    </row>
    <row r="1872" spans="3:4" x14ac:dyDescent="0.2">
      <c r="C1872" s="49"/>
      <c r="D1872" s="49"/>
    </row>
    <row r="1873" spans="3:4" x14ac:dyDescent="0.2">
      <c r="C1873" s="49"/>
      <c r="D1873" s="49"/>
    </row>
    <row r="1874" spans="3:4" x14ac:dyDescent="0.2">
      <c r="C1874" s="49"/>
      <c r="D1874" s="49"/>
    </row>
    <row r="1875" spans="3:4" x14ac:dyDescent="0.2">
      <c r="C1875" s="49"/>
      <c r="D1875" s="49"/>
    </row>
    <row r="1876" spans="3:4" x14ac:dyDescent="0.2">
      <c r="C1876" s="49"/>
      <c r="D1876" s="49"/>
    </row>
    <row r="1877" spans="3:4" x14ac:dyDescent="0.2">
      <c r="C1877" s="49"/>
      <c r="D1877" s="49"/>
    </row>
    <row r="1878" spans="3:4" x14ac:dyDescent="0.2">
      <c r="C1878" s="49"/>
      <c r="D1878" s="49"/>
    </row>
    <row r="1879" spans="3:4" x14ac:dyDescent="0.2">
      <c r="C1879" s="49"/>
      <c r="D1879" s="49"/>
    </row>
    <row r="1880" spans="3:4" x14ac:dyDescent="0.2">
      <c r="C1880" s="49"/>
      <c r="D1880" s="49"/>
    </row>
    <row r="1881" spans="3:4" x14ac:dyDescent="0.2">
      <c r="C1881" s="49"/>
      <c r="D1881" s="49"/>
    </row>
    <row r="1882" spans="3:4" x14ac:dyDescent="0.2">
      <c r="C1882" s="49"/>
      <c r="D1882" s="49"/>
    </row>
    <row r="1883" spans="3:4" x14ac:dyDescent="0.2">
      <c r="C1883" s="49"/>
      <c r="D1883" s="49"/>
    </row>
    <row r="1884" spans="3:4" x14ac:dyDescent="0.2">
      <c r="C1884" s="49"/>
      <c r="D1884" s="49"/>
    </row>
    <row r="1885" spans="3:4" x14ac:dyDescent="0.2">
      <c r="C1885" s="49"/>
      <c r="D1885" s="49"/>
    </row>
    <row r="1886" spans="3:4" x14ac:dyDescent="0.2">
      <c r="C1886" s="49"/>
      <c r="D1886" s="49"/>
    </row>
    <row r="1887" spans="3:4" x14ac:dyDescent="0.2">
      <c r="C1887" s="49"/>
      <c r="D1887" s="49"/>
    </row>
    <row r="1888" spans="3:4" x14ac:dyDescent="0.2">
      <c r="C1888" s="49"/>
      <c r="D1888" s="49"/>
    </row>
    <row r="1889" spans="3:4" x14ac:dyDescent="0.2">
      <c r="C1889" s="49"/>
      <c r="D1889" s="49"/>
    </row>
    <row r="1890" spans="3:4" x14ac:dyDescent="0.2">
      <c r="C1890" s="49"/>
      <c r="D1890" s="49"/>
    </row>
    <row r="1891" spans="3:4" x14ac:dyDescent="0.2">
      <c r="C1891" s="49"/>
      <c r="D1891" s="49"/>
    </row>
    <row r="1892" spans="3:4" x14ac:dyDescent="0.2">
      <c r="C1892" s="49"/>
      <c r="D1892" s="49"/>
    </row>
    <row r="1893" spans="3:4" x14ac:dyDescent="0.2">
      <c r="C1893" s="49"/>
      <c r="D1893" s="49"/>
    </row>
    <row r="1894" spans="3:4" x14ac:dyDescent="0.2">
      <c r="C1894" s="49"/>
      <c r="D1894" s="49"/>
    </row>
    <row r="1895" spans="3:4" x14ac:dyDescent="0.2">
      <c r="C1895" s="49"/>
      <c r="D1895" s="49"/>
    </row>
    <row r="1896" spans="3:4" x14ac:dyDescent="0.2">
      <c r="C1896" s="49"/>
      <c r="D1896" s="49"/>
    </row>
    <row r="1897" spans="3:4" x14ac:dyDescent="0.2">
      <c r="C1897" s="49"/>
      <c r="D1897" s="49"/>
    </row>
    <row r="1898" spans="3:4" x14ac:dyDescent="0.2">
      <c r="C1898" s="49"/>
      <c r="D1898" s="49"/>
    </row>
    <row r="1899" spans="3:4" x14ac:dyDescent="0.2">
      <c r="C1899" s="49"/>
      <c r="D1899" s="49"/>
    </row>
    <row r="1900" spans="3:4" x14ac:dyDescent="0.2">
      <c r="C1900" s="49"/>
      <c r="D1900" s="49"/>
    </row>
    <row r="1901" spans="3:4" x14ac:dyDescent="0.2">
      <c r="C1901" s="49"/>
      <c r="D1901" s="49"/>
    </row>
    <row r="1902" spans="3:4" x14ac:dyDescent="0.2">
      <c r="C1902" s="49"/>
      <c r="D1902" s="49"/>
    </row>
    <row r="1903" spans="3:4" x14ac:dyDescent="0.2">
      <c r="C1903" s="49"/>
      <c r="D1903" s="49"/>
    </row>
    <row r="1904" spans="3:4" x14ac:dyDescent="0.2">
      <c r="C1904" s="49"/>
      <c r="D1904" s="49"/>
    </row>
    <row r="1905" spans="3:4" x14ac:dyDescent="0.2">
      <c r="C1905" s="49"/>
      <c r="D1905" s="49"/>
    </row>
    <row r="1906" spans="3:4" x14ac:dyDescent="0.2">
      <c r="C1906" s="49"/>
      <c r="D1906" s="49"/>
    </row>
    <row r="1907" spans="3:4" x14ac:dyDescent="0.2">
      <c r="C1907" s="49"/>
      <c r="D1907" s="49"/>
    </row>
    <row r="1908" spans="3:4" x14ac:dyDescent="0.2">
      <c r="C1908" s="49"/>
      <c r="D1908" s="49"/>
    </row>
    <row r="1909" spans="3:4" x14ac:dyDescent="0.2">
      <c r="C1909" s="49"/>
      <c r="D1909" s="49"/>
    </row>
    <row r="1910" spans="3:4" x14ac:dyDescent="0.2">
      <c r="C1910" s="49"/>
      <c r="D1910" s="49"/>
    </row>
    <row r="1911" spans="3:4" x14ac:dyDescent="0.2">
      <c r="C1911" s="49"/>
      <c r="D1911" s="49"/>
    </row>
    <row r="1912" spans="3:4" x14ac:dyDescent="0.2">
      <c r="C1912" s="49"/>
      <c r="D1912" s="49"/>
    </row>
    <row r="1913" spans="3:4" x14ac:dyDescent="0.2">
      <c r="C1913" s="49"/>
      <c r="D1913" s="49"/>
    </row>
    <row r="1914" spans="3:4" x14ac:dyDescent="0.2">
      <c r="C1914" s="49"/>
      <c r="D1914" s="49"/>
    </row>
    <row r="1915" spans="3:4" x14ac:dyDescent="0.2">
      <c r="C1915" s="49"/>
      <c r="D1915" s="49"/>
    </row>
    <row r="1916" spans="3:4" x14ac:dyDescent="0.2">
      <c r="C1916" s="49"/>
      <c r="D1916" s="49"/>
    </row>
    <row r="1917" spans="3:4" x14ac:dyDescent="0.2">
      <c r="C1917" s="49"/>
      <c r="D1917" s="49"/>
    </row>
    <row r="1918" spans="3:4" x14ac:dyDescent="0.2">
      <c r="C1918" s="49"/>
      <c r="D1918" s="49"/>
    </row>
    <row r="1919" spans="3:4" x14ac:dyDescent="0.2">
      <c r="C1919" s="49"/>
      <c r="D1919" s="49"/>
    </row>
    <row r="1920" spans="3:4" x14ac:dyDescent="0.2">
      <c r="C1920" s="49"/>
      <c r="D1920" s="49"/>
    </row>
    <row r="1921" spans="3:4" x14ac:dyDescent="0.2">
      <c r="C1921" s="49"/>
      <c r="D1921" s="49"/>
    </row>
    <row r="1922" spans="3:4" x14ac:dyDescent="0.2">
      <c r="C1922" s="49"/>
      <c r="D1922" s="49"/>
    </row>
    <row r="1923" spans="3:4" x14ac:dyDescent="0.2">
      <c r="C1923" s="49"/>
      <c r="D1923" s="49"/>
    </row>
    <row r="1924" spans="3:4" x14ac:dyDescent="0.2">
      <c r="C1924" s="49"/>
      <c r="D1924" s="49"/>
    </row>
    <row r="1925" spans="3:4" x14ac:dyDescent="0.2">
      <c r="C1925" s="49"/>
      <c r="D1925" s="49"/>
    </row>
    <row r="1926" spans="3:4" x14ac:dyDescent="0.2">
      <c r="C1926" s="49"/>
      <c r="D1926" s="49"/>
    </row>
    <row r="1927" spans="3:4" x14ac:dyDescent="0.2">
      <c r="C1927" s="49"/>
      <c r="D1927" s="49"/>
    </row>
    <row r="1928" spans="3:4" x14ac:dyDescent="0.2">
      <c r="C1928" s="49"/>
      <c r="D1928" s="49"/>
    </row>
    <row r="1929" spans="3:4" x14ac:dyDescent="0.2">
      <c r="C1929" s="49"/>
      <c r="D1929" s="49"/>
    </row>
    <row r="1930" spans="3:4" x14ac:dyDescent="0.2">
      <c r="C1930" s="49"/>
      <c r="D1930" s="49"/>
    </row>
    <row r="1931" spans="3:4" x14ac:dyDescent="0.2">
      <c r="C1931" s="49"/>
      <c r="D1931" s="49"/>
    </row>
    <row r="1932" spans="3:4" x14ac:dyDescent="0.2">
      <c r="C1932" s="49"/>
      <c r="D1932" s="49"/>
    </row>
    <row r="1933" spans="3:4" x14ac:dyDescent="0.2">
      <c r="C1933" s="49"/>
      <c r="D1933" s="49"/>
    </row>
    <row r="1934" spans="3:4" x14ac:dyDescent="0.2">
      <c r="C1934" s="49"/>
      <c r="D1934" s="49"/>
    </row>
    <row r="1935" spans="3:4" x14ac:dyDescent="0.2">
      <c r="C1935" s="49"/>
      <c r="D1935" s="49"/>
    </row>
    <row r="1936" spans="3:4" x14ac:dyDescent="0.2">
      <c r="C1936" s="49"/>
      <c r="D1936" s="49"/>
    </row>
    <row r="1937" spans="3:4" x14ac:dyDescent="0.2">
      <c r="C1937" s="49"/>
      <c r="D1937" s="49"/>
    </row>
    <row r="1938" spans="3:4" x14ac:dyDescent="0.2">
      <c r="C1938" s="49"/>
      <c r="D1938" s="49"/>
    </row>
    <row r="1939" spans="3:4" x14ac:dyDescent="0.2">
      <c r="C1939" s="49"/>
      <c r="D1939" s="49"/>
    </row>
    <row r="1940" spans="3:4" x14ac:dyDescent="0.2">
      <c r="C1940" s="49"/>
      <c r="D1940" s="49"/>
    </row>
    <row r="1941" spans="3:4" x14ac:dyDescent="0.2">
      <c r="C1941" s="49"/>
      <c r="D1941" s="49"/>
    </row>
    <row r="1942" spans="3:4" x14ac:dyDescent="0.2">
      <c r="C1942" s="49"/>
      <c r="D1942" s="49"/>
    </row>
    <row r="1943" spans="3:4" x14ac:dyDescent="0.2">
      <c r="C1943" s="49"/>
      <c r="D1943" s="49"/>
    </row>
    <row r="1944" spans="3:4" x14ac:dyDescent="0.2">
      <c r="C1944" s="49"/>
      <c r="D1944" s="49"/>
    </row>
    <row r="1945" spans="3:4" x14ac:dyDescent="0.2">
      <c r="C1945" s="49"/>
      <c r="D1945" s="49"/>
    </row>
    <row r="1946" spans="3:4" x14ac:dyDescent="0.2">
      <c r="C1946" s="49"/>
      <c r="D1946" s="49"/>
    </row>
    <row r="1947" spans="3:4" x14ac:dyDescent="0.2">
      <c r="C1947" s="49"/>
      <c r="D1947" s="49"/>
    </row>
    <row r="1948" spans="3:4" x14ac:dyDescent="0.2">
      <c r="C1948" s="49"/>
      <c r="D1948" s="49"/>
    </row>
    <row r="1949" spans="3:4" x14ac:dyDescent="0.2">
      <c r="C1949" s="49"/>
      <c r="D1949" s="49"/>
    </row>
    <row r="1950" spans="3:4" x14ac:dyDescent="0.2">
      <c r="C1950" s="49"/>
      <c r="D1950" s="49"/>
    </row>
    <row r="1951" spans="3:4" x14ac:dyDescent="0.2">
      <c r="C1951" s="49"/>
      <c r="D1951" s="49"/>
    </row>
    <row r="1952" spans="3:4" x14ac:dyDescent="0.2">
      <c r="C1952" s="49"/>
      <c r="D1952" s="49"/>
    </row>
    <row r="1953" spans="3:4" x14ac:dyDescent="0.2">
      <c r="C1953" s="49"/>
      <c r="D1953" s="49"/>
    </row>
    <row r="1954" spans="3:4" x14ac:dyDescent="0.2">
      <c r="C1954" s="49"/>
      <c r="D1954" s="49"/>
    </row>
    <row r="1955" spans="3:4" x14ac:dyDescent="0.2">
      <c r="C1955" s="49"/>
      <c r="D1955" s="49"/>
    </row>
    <row r="1956" spans="3:4" x14ac:dyDescent="0.2">
      <c r="C1956" s="49"/>
      <c r="D1956" s="49"/>
    </row>
    <row r="1957" spans="3:4" x14ac:dyDescent="0.2">
      <c r="C1957" s="49"/>
      <c r="D1957" s="49"/>
    </row>
    <row r="1958" spans="3:4" x14ac:dyDescent="0.2">
      <c r="C1958" s="49"/>
      <c r="D1958" s="49"/>
    </row>
    <row r="1959" spans="3:4" x14ac:dyDescent="0.2">
      <c r="C1959" s="49"/>
      <c r="D1959" s="49"/>
    </row>
    <row r="1960" spans="3:4" x14ac:dyDescent="0.2">
      <c r="C1960" s="49"/>
      <c r="D1960" s="49"/>
    </row>
    <row r="1961" spans="3:4" x14ac:dyDescent="0.2">
      <c r="C1961" s="49"/>
      <c r="D1961" s="49"/>
    </row>
    <row r="1962" spans="3:4" x14ac:dyDescent="0.2">
      <c r="C1962" s="49"/>
      <c r="D1962" s="49"/>
    </row>
    <row r="1963" spans="3:4" x14ac:dyDescent="0.2">
      <c r="C1963" s="49"/>
      <c r="D1963" s="49"/>
    </row>
    <row r="1964" spans="3:4" x14ac:dyDescent="0.2">
      <c r="C1964" s="49"/>
      <c r="D1964" s="49"/>
    </row>
    <row r="1965" spans="3:4" x14ac:dyDescent="0.2">
      <c r="C1965" s="49"/>
      <c r="D1965" s="49"/>
    </row>
    <row r="1966" spans="3:4" x14ac:dyDescent="0.2">
      <c r="C1966" s="49"/>
      <c r="D1966" s="49"/>
    </row>
    <row r="1967" spans="3:4" x14ac:dyDescent="0.2">
      <c r="C1967" s="49"/>
      <c r="D1967" s="49"/>
    </row>
    <row r="1968" spans="3:4" x14ac:dyDescent="0.2">
      <c r="C1968" s="49"/>
      <c r="D1968" s="49"/>
    </row>
    <row r="1969" spans="3:4" x14ac:dyDescent="0.2">
      <c r="C1969" s="49"/>
      <c r="D1969" s="49"/>
    </row>
    <row r="1970" spans="3:4" x14ac:dyDescent="0.2">
      <c r="C1970" s="49"/>
      <c r="D1970" s="49"/>
    </row>
    <row r="1971" spans="3:4" x14ac:dyDescent="0.2">
      <c r="C1971" s="49"/>
      <c r="D1971" s="49"/>
    </row>
    <row r="1972" spans="3:4" x14ac:dyDescent="0.2">
      <c r="C1972" s="49"/>
      <c r="D1972" s="49"/>
    </row>
    <row r="1973" spans="3:4" x14ac:dyDescent="0.2">
      <c r="C1973" s="49"/>
      <c r="D1973" s="49"/>
    </row>
    <row r="1974" spans="3:4" x14ac:dyDescent="0.2">
      <c r="C1974" s="49"/>
      <c r="D1974" s="49"/>
    </row>
    <row r="1975" spans="3:4" x14ac:dyDescent="0.2">
      <c r="C1975" s="49"/>
      <c r="D1975" s="49"/>
    </row>
    <row r="1976" spans="3:4" x14ac:dyDescent="0.2">
      <c r="C1976" s="49"/>
      <c r="D1976" s="49"/>
    </row>
    <row r="1977" spans="3:4" x14ac:dyDescent="0.2">
      <c r="C1977" s="49"/>
      <c r="D1977" s="49"/>
    </row>
    <row r="1978" spans="3:4" x14ac:dyDescent="0.2">
      <c r="C1978" s="49"/>
      <c r="D1978" s="49"/>
    </row>
    <row r="1979" spans="3:4" x14ac:dyDescent="0.2">
      <c r="C1979" s="49"/>
      <c r="D1979" s="49"/>
    </row>
    <row r="1980" spans="3:4" x14ac:dyDescent="0.2">
      <c r="C1980" s="49"/>
      <c r="D1980" s="49"/>
    </row>
    <row r="1981" spans="3:4" x14ac:dyDescent="0.2">
      <c r="C1981" s="49"/>
      <c r="D1981" s="49"/>
    </row>
    <row r="1982" spans="3:4" x14ac:dyDescent="0.2">
      <c r="C1982" s="49"/>
      <c r="D1982" s="49"/>
    </row>
    <row r="1983" spans="3:4" x14ac:dyDescent="0.2">
      <c r="C1983" s="49"/>
      <c r="D1983" s="49"/>
    </row>
    <row r="1984" spans="3:4" x14ac:dyDescent="0.2">
      <c r="C1984" s="49"/>
      <c r="D1984" s="49"/>
    </row>
    <row r="1985" spans="3:4" x14ac:dyDescent="0.2">
      <c r="C1985" s="49"/>
      <c r="D1985" s="49"/>
    </row>
    <row r="1986" spans="3:4" x14ac:dyDescent="0.2">
      <c r="C1986" s="49"/>
      <c r="D1986" s="49"/>
    </row>
    <row r="1987" spans="3:4" x14ac:dyDescent="0.2">
      <c r="C1987" s="49"/>
      <c r="D1987" s="49"/>
    </row>
    <row r="1988" spans="3:4" x14ac:dyDescent="0.2">
      <c r="C1988" s="49"/>
      <c r="D1988" s="49"/>
    </row>
    <row r="1989" spans="3:4" x14ac:dyDescent="0.2">
      <c r="C1989" s="49"/>
      <c r="D1989" s="49"/>
    </row>
    <row r="1990" spans="3:4" x14ac:dyDescent="0.2">
      <c r="C1990" s="49"/>
      <c r="D1990" s="49"/>
    </row>
    <row r="1991" spans="3:4" x14ac:dyDescent="0.2">
      <c r="C1991" s="49"/>
      <c r="D1991" s="49"/>
    </row>
    <row r="1992" spans="3:4" x14ac:dyDescent="0.2">
      <c r="C1992" s="49"/>
      <c r="D1992" s="49"/>
    </row>
    <row r="1993" spans="3:4" x14ac:dyDescent="0.2">
      <c r="C1993" s="49"/>
      <c r="D1993" s="49"/>
    </row>
    <row r="1994" spans="3:4" x14ac:dyDescent="0.2">
      <c r="C1994" s="49"/>
      <c r="D1994" s="49"/>
    </row>
    <row r="1995" spans="3:4" x14ac:dyDescent="0.2">
      <c r="C1995" s="49"/>
      <c r="D1995" s="49"/>
    </row>
    <row r="1996" spans="3:4" x14ac:dyDescent="0.2">
      <c r="C1996" s="49"/>
      <c r="D1996" s="49"/>
    </row>
    <row r="1997" spans="3:4" x14ac:dyDescent="0.2">
      <c r="C1997" s="49"/>
      <c r="D1997" s="49"/>
    </row>
    <row r="1998" spans="3:4" x14ac:dyDescent="0.2">
      <c r="C1998" s="49"/>
      <c r="D1998" s="49"/>
    </row>
    <row r="1999" spans="3:4" x14ac:dyDescent="0.2">
      <c r="C1999" s="49"/>
      <c r="D1999" s="49"/>
    </row>
    <row r="2000" spans="3:4" x14ac:dyDescent="0.2">
      <c r="C2000" s="49"/>
      <c r="D2000" s="49"/>
    </row>
    <row r="2001" spans="3:4" x14ac:dyDescent="0.2">
      <c r="C2001" s="49"/>
      <c r="D2001" s="49"/>
    </row>
    <row r="2002" spans="3:4" x14ac:dyDescent="0.2">
      <c r="C2002" s="49"/>
      <c r="D2002" s="49"/>
    </row>
    <row r="2003" spans="3:4" x14ac:dyDescent="0.2">
      <c r="C2003" s="49"/>
      <c r="D2003" s="49"/>
    </row>
    <row r="2004" spans="3:4" x14ac:dyDescent="0.2">
      <c r="C2004" s="49"/>
      <c r="D2004" s="49"/>
    </row>
    <row r="2005" spans="3:4" x14ac:dyDescent="0.2">
      <c r="C2005" s="49"/>
      <c r="D2005" s="49"/>
    </row>
    <row r="2006" spans="3:4" x14ac:dyDescent="0.2">
      <c r="C2006" s="49"/>
      <c r="D2006" s="49"/>
    </row>
    <row r="2007" spans="3:4" x14ac:dyDescent="0.2">
      <c r="C2007" s="49"/>
      <c r="D2007" s="49"/>
    </row>
    <row r="2008" spans="3:4" x14ac:dyDescent="0.2">
      <c r="C2008" s="49"/>
      <c r="D2008" s="49"/>
    </row>
    <row r="2009" spans="3:4" x14ac:dyDescent="0.2">
      <c r="C2009" s="49"/>
      <c r="D2009" s="49"/>
    </row>
    <row r="2010" spans="3:4" x14ac:dyDescent="0.2">
      <c r="C2010" s="49"/>
      <c r="D2010" s="49"/>
    </row>
    <row r="2011" spans="3:4" x14ac:dyDescent="0.2">
      <c r="C2011" s="49"/>
      <c r="D2011" s="49"/>
    </row>
    <row r="2012" spans="3:4" x14ac:dyDescent="0.2">
      <c r="C2012" s="49"/>
      <c r="D2012" s="49"/>
    </row>
    <row r="2013" spans="3:4" x14ac:dyDescent="0.2">
      <c r="C2013" s="49"/>
      <c r="D2013" s="49"/>
    </row>
    <row r="2014" spans="3:4" x14ac:dyDescent="0.2">
      <c r="C2014" s="49"/>
      <c r="D2014" s="49"/>
    </row>
    <row r="2015" spans="3:4" x14ac:dyDescent="0.2">
      <c r="C2015" s="49"/>
      <c r="D2015" s="49"/>
    </row>
    <row r="2016" spans="3:4" x14ac:dyDescent="0.2">
      <c r="C2016" s="49"/>
      <c r="D2016" s="49"/>
    </row>
    <row r="2017" spans="3:4" x14ac:dyDescent="0.2">
      <c r="C2017" s="49"/>
      <c r="D2017" s="49"/>
    </row>
    <row r="2018" spans="3:4" x14ac:dyDescent="0.2">
      <c r="C2018" s="49"/>
      <c r="D2018" s="49"/>
    </row>
    <row r="2019" spans="3:4" x14ac:dyDescent="0.2">
      <c r="C2019" s="49"/>
      <c r="D2019" s="49"/>
    </row>
    <row r="2020" spans="3:4" x14ac:dyDescent="0.2">
      <c r="C2020" s="49"/>
      <c r="D2020" s="49"/>
    </row>
    <row r="2021" spans="3:4" x14ac:dyDescent="0.2">
      <c r="C2021" s="49"/>
      <c r="D2021" s="49"/>
    </row>
    <row r="2022" spans="3:4" x14ac:dyDescent="0.2">
      <c r="C2022" s="49"/>
      <c r="D2022" s="49"/>
    </row>
    <row r="2023" spans="3:4" x14ac:dyDescent="0.2">
      <c r="C2023" s="49"/>
      <c r="D2023" s="49"/>
    </row>
    <row r="2024" spans="3:4" x14ac:dyDescent="0.2">
      <c r="C2024" s="49"/>
      <c r="D2024" s="49"/>
    </row>
    <row r="2025" spans="3:4" x14ac:dyDescent="0.2">
      <c r="C2025" s="49"/>
      <c r="D2025" s="49"/>
    </row>
    <row r="2026" spans="3:4" x14ac:dyDescent="0.2">
      <c r="C2026" s="49"/>
      <c r="D2026" s="49"/>
    </row>
    <row r="2027" spans="3:4" x14ac:dyDescent="0.2">
      <c r="C2027" s="49"/>
      <c r="D2027" s="49"/>
    </row>
    <row r="2028" spans="3:4" x14ac:dyDescent="0.2">
      <c r="C2028" s="49"/>
      <c r="D2028" s="49"/>
    </row>
    <row r="2029" spans="3:4" x14ac:dyDescent="0.2">
      <c r="C2029" s="49"/>
      <c r="D2029" s="49"/>
    </row>
    <row r="2030" spans="3:4" x14ac:dyDescent="0.2">
      <c r="C2030" s="49"/>
      <c r="D2030" s="49"/>
    </row>
    <row r="2031" spans="3:4" x14ac:dyDescent="0.2">
      <c r="C2031" s="49"/>
      <c r="D2031" s="49"/>
    </row>
    <row r="2032" spans="3:4" x14ac:dyDescent="0.2">
      <c r="C2032" s="49"/>
      <c r="D2032" s="49"/>
    </row>
    <row r="2033" spans="3:4" x14ac:dyDescent="0.2">
      <c r="C2033" s="49"/>
      <c r="D2033" s="49"/>
    </row>
    <row r="2034" spans="3:4" x14ac:dyDescent="0.2">
      <c r="C2034" s="49"/>
      <c r="D2034" s="49"/>
    </row>
    <row r="2035" spans="3:4" x14ac:dyDescent="0.2">
      <c r="C2035" s="49"/>
      <c r="D2035" s="49"/>
    </row>
    <row r="2036" spans="3:4" x14ac:dyDescent="0.2">
      <c r="C2036" s="49"/>
      <c r="D2036" s="49"/>
    </row>
    <row r="2037" spans="3:4" x14ac:dyDescent="0.2">
      <c r="C2037" s="49"/>
      <c r="D2037" s="49"/>
    </row>
    <row r="2038" spans="3:4" x14ac:dyDescent="0.2">
      <c r="C2038" s="49"/>
      <c r="D2038" s="49"/>
    </row>
    <row r="2039" spans="3:4" x14ac:dyDescent="0.2">
      <c r="C2039" s="49"/>
      <c r="D2039" s="49"/>
    </row>
    <row r="2040" spans="3:4" x14ac:dyDescent="0.2">
      <c r="C2040" s="49"/>
      <c r="D2040" s="49"/>
    </row>
    <row r="2041" spans="3:4" x14ac:dyDescent="0.2">
      <c r="C2041" s="49"/>
      <c r="D2041" s="49"/>
    </row>
    <row r="2042" spans="3:4" x14ac:dyDescent="0.2">
      <c r="C2042" s="49"/>
      <c r="D2042" s="49"/>
    </row>
    <row r="2043" spans="3:4" x14ac:dyDescent="0.2">
      <c r="C2043" s="49"/>
      <c r="D2043" s="49"/>
    </row>
    <row r="2044" spans="3:4" x14ac:dyDescent="0.2">
      <c r="C2044" s="49"/>
      <c r="D2044" s="49"/>
    </row>
    <row r="2045" spans="3:4" x14ac:dyDescent="0.2">
      <c r="C2045" s="49"/>
      <c r="D2045" s="49"/>
    </row>
    <row r="2046" spans="3:4" x14ac:dyDescent="0.2">
      <c r="C2046" s="49"/>
      <c r="D2046" s="49"/>
    </row>
    <row r="2047" spans="3:4" x14ac:dyDescent="0.2">
      <c r="C2047" s="49"/>
      <c r="D2047" s="49"/>
    </row>
    <row r="2048" spans="3:4" x14ac:dyDescent="0.2">
      <c r="C2048" s="49"/>
      <c r="D2048" s="49"/>
    </row>
    <row r="2049" spans="3:4" x14ac:dyDescent="0.2">
      <c r="C2049" s="49"/>
      <c r="D2049" s="49"/>
    </row>
    <row r="2050" spans="3:4" x14ac:dyDescent="0.2">
      <c r="C2050" s="49"/>
      <c r="D2050" s="49"/>
    </row>
    <row r="2051" spans="3:4" x14ac:dyDescent="0.2">
      <c r="C2051" s="49"/>
      <c r="D2051" s="49"/>
    </row>
    <row r="2052" spans="3:4" x14ac:dyDescent="0.2">
      <c r="C2052" s="49"/>
      <c r="D2052" s="49"/>
    </row>
    <row r="2053" spans="3:4" x14ac:dyDescent="0.2">
      <c r="C2053" s="49"/>
      <c r="D2053" s="49"/>
    </row>
    <row r="2054" spans="3:4" x14ac:dyDescent="0.2">
      <c r="C2054" s="49"/>
      <c r="D2054" s="49"/>
    </row>
    <row r="2055" spans="3:4" x14ac:dyDescent="0.2">
      <c r="C2055" s="49"/>
      <c r="D2055" s="49"/>
    </row>
    <row r="2056" spans="3:4" x14ac:dyDescent="0.2">
      <c r="C2056" s="49"/>
      <c r="D2056" s="49"/>
    </row>
    <row r="2057" spans="3:4" x14ac:dyDescent="0.2">
      <c r="C2057" s="49"/>
      <c r="D2057" s="49"/>
    </row>
    <row r="2058" spans="3:4" x14ac:dyDescent="0.2">
      <c r="C2058" s="49"/>
      <c r="D2058" s="49"/>
    </row>
    <row r="2059" spans="3:4" x14ac:dyDescent="0.2">
      <c r="C2059" s="49"/>
      <c r="D2059" s="49"/>
    </row>
    <row r="2060" spans="3:4" x14ac:dyDescent="0.2">
      <c r="C2060" s="49"/>
      <c r="D2060" s="49"/>
    </row>
    <row r="2061" spans="3:4" x14ac:dyDescent="0.2">
      <c r="C2061" s="49"/>
      <c r="D2061" s="49"/>
    </row>
    <row r="2062" spans="3:4" x14ac:dyDescent="0.2">
      <c r="C2062" s="49"/>
      <c r="D2062" s="49"/>
    </row>
    <row r="2063" spans="3:4" x14ac:dyDescent="0.2">
      <c r="C2063" s="49"/>
      <c r="D2063" s="49"/>
    </row>
    <row r="2064" spans="3:4" x14ac:dyDescent="0.2">
      <c r="C2064" s="49"/>
      <c r="D2064" s="49"/>
    </row>
    <row r="2065" spans="3:4" x14ac:dyDescent="0.2">
      <c r="C2065" s="49"/>
      <c r="D2065" s="49"/>
    </row>
    <row r="2066" spans="3:4" x14ac:dyDescent="0.2">
      <c r="C2066" s="49"/>
      <c r="D2066" s="49"/>
    </row>
    <row r="2067" spans="3:4" x14ac:dyDescent="0.2">
      <c r="C2067" s="49"/>
      <c r="D2067" s="49"/>
    </row>
    <row r="2068" spans="3:4" x14ac:dyDescent="0.2">
      <c r="C2068" s="49"/>
      <c r="D2068" s="49"/>
    </row>
    <row r="2069" spans="3:4" x14ac:dyDescent="0.2">
      <c r="C2069" s="49"/>
      <c r="D2069" s="49"/>
    </row>
    <row r="2070" spans="3:4" x14ac:dyDescent="0.2">
      <c r="C2070" s="49"/>
      <c r="D2070" s="49"/>
    </row>
    <row r="2071" spans="3:4" x14ac:dyDescent="0.2">
      <c r="C2071" s="49"/>
      <c r="D2071" s="49"/>
    </row>
    <row r="2072" spans="3:4" x14ac:dyDescent="0.2">
      <c r="C2072" s="49"/>
      <c r="D2072" s="49"/>
    </row>
    <row r="2073" spans="3:4" x14ac:dyDescent="0.2">
      <c r="C2073" s="49"/>
      <c r="D2073" s="49"/>
    </row>
    <row r="2074" spans="3:4" x14ac:dyDescent="0.2">
      <c r="C2074" s="49"/>
      <c r="D2074" s="49"/>
    </row>
    <row r="2075" spans="3:4" x14ac:dyDescent="0.2">
      <c r="C2075" s="49"/>
      <c r="D2075" s="49"/>
    </row>
    <row r="2076" spans="3:4" x14ac:dyDescent="0.2">
      <c r="C2076" s="49"/>
      <c r="D2076" s="49"/>
    </row>
    <row r="2077" spans="3:4" x14ac:dyDescent="0.2">
      <c r="C2077" s="49"/>
      <c r="D2077" s="49"/>
    </row>
    <row r="2078" spans="3:4" x14ac:dyDescent="0.2">
      <c r="C2078" s="49"/>
      <c r="D2078" s="49"/>
    </row>
    <row r="2079" spans="3:4" x14ac:dyDescent="0.2">
      <c r="C2079" s="49"/>
      <c r="D2079" s="49"/>
    </row>
    <row r="2080" spans="3:4" x14ac:dyDescent="0.2">
      <c r="C2080" s="49"/>
      <c r="D2080" s="49"/>
    </row>
    <row r="2081" spans="3:4" x14ac:dyDescent="0.2">
      <c r="C2081" s="49"/>
      <c r="D2081" s="49"/>
    </row>
    <row r="2082" spans="3:4" x14ac:dyDescent="0.2">
      <c r="C2082" s="49"/>
      <c r="D2082" s="49"/>
    </row>
    <row r="2083" spans="3:4" x14ac:dyDescent="0.2">
      <c r="C2083" s="49"/>
      <c r="D2083" s="49"/>
    </row>
    <row r="2084" spans="3:4" x14ac:dyDescent="0.2">
      <c r="C2084" s="49"/>
      <c r="D2084" s="49"/>
    </row>
    <row r="2085" spans="3:4" x14ac:dyDescent="0.2">
      <c r="C2085" s="49"/>
      <c r="D2085" s="49"/>
    </row>
    <row r="2086" spans="3:4" x14ac:dyDescent="0.2">
      <c r="C2086" s="49"/>
      <c r="D2086" s="49"/>
    </row>
    <row r="2087" spans="3:4" x14ac:dyDescent="0.2">
      <c r="C2087" s="49"/>
      <c r="D2087" s="49"/>
    </row>
    <row r="2088" spans="3:4" x14ac:dyDescent="0.2">
      <c r="C2088" s="49"/>
      <c r="D2088" s="49"/>
    </row>
    <row r="2089" spans="3:4" x14ac:dyDescent="0.2">
      <c r="C2089" s="49"/>
      <c r="D2089" s="49"/>
    </row>
    <row r="2090" spans="3:4" x14ac:dyDescent="0.2">
      <c r="C2090" s="49"/>
      <c r="D2090" s="49"/>
    </row>
    <row r="2091" spans="3:4" x14ac:dyDescent="0.2">
      <c r="C2091" s="49"/>
      <c r="D2091" s="49"/>
    </row>
    <row r="2092" spans="3:4" x14ac:dyDescent="0.2">
      <c r="C2092" s="49"/>
      <c r="D2092" s="49"/>
    </row>
    <row r="2093" spans="3:4" x14ac:dyDescent="0.2">
      <c r="C2093" s="49"/>
      <c r="D2093" s="49"/>
    </row>
    <row r="2094" spans="3:4" x14ac:dyDescent="0.2">
      <c r="C2094" s="49"/>
      <c r="D2094" s="49"/>
    </row>
    <row r="2095" spans="3:4" x14ac:dyDescent="0.2">
      <c r="C2095" s="49"/>
      <c r="D2095" s="49"/>
    </row>
    <row r="2096" spans="3:4" x14ac:dyDescent="0.2">
      <c r="C2096" s="49"/>
      <c r="D2096" s="49"/>
    </row>
    <row r="2097" spans="3:4" x14ac:dyDescent="0.2">
      <c r="C2097" s="49"/>
      <c r="D2097" s="49"/>
    </row>
    <row r="2098" spans="3:4" x14ac:dyDescent="0.2">
      <c r="C2098" s="49"/>
      <c r="D2098" s="49"/>
    </row>
    <row r="2099" spans="3:4" x14ac:dyDescent="0.2">
      <c r="C2099" s="49"/>
      <c r="D2099" s="49"/>
    </row>
    <row r="2100" spans="3:4" x14ac:dyDescent="0.2">
      <c r="C2100" s="49"/>
      <c r="D2100" s="49"/>
    </row>
    <row r="2101" spans="3:4" x14ac:dyDescent="0.2">
      <c r="C2101" s="49"/>
      <c r="D2101" s="49"/>
    </row>
    <row r="2102" spans="3:4" x14ac:dyDescent="0.2">
      <c r="C2102" s="49"/>
      <c r="D2102" s="49"/>
    </row>
    <row r="2103" spans="3:4" x14ac:dyDescent="0.2">
      <c r="C2103" s="49"/>
      <c r="D2103" s="49"/>
    </row>
    <row r="2104" spans="3:4" x14ac:dyDescent="0.2">
      <c r="C2104" s="49"/>
      <c r="D2104" s="49"/>
    </row>
    <row r="2105" spans="3:4" x14ac:dyDescent="0.2">
      <c r="C2105" s="49"/>
      <c r="D2105" s="49"/>
    </row>
    <row r="2106" spans="3:4" x14ac:dyDescent="0.2">
      <c r="C2106" s="49"/>
      <c r="D2106" s="49"/>
    </row>
    <row r="2107" spans="3:4" x14ac:dyDescent="0.2">
      <c r="C2107" s="49"/>
      <c r="D2107" s="49"/>
    </row>
    <row r="2108" spans="3:4" x14ac:dyDescent="0.2">
      <c r="C2108" s="49"/>
      <c r="D2108" s="49"/>
    </row>
    <row r="2109" spans="3:4" x14ac:dyDescent="0.2">
      <c r="C2109" s="49"/>
      <c r="D2109" s="49"/>
    </row>
    <row r="2110" spans="3:4" x14ac:dyDescent="0.2">
      <c r="C2110" s="49"/>
      <c r="D2110" s="49"/>
    </row>
    <row r="2111" spans="3:4" x14ac:dyDescent="0.2">
      <c r="C2111" s="49"/>
      <c r="D2111" s="49"/>
    </row>
    <row r="2112" spans="3:4" x14ac:dyDescent="0.2">
      <c r="C2112" s="49"/>
      <c r="D2112" s="49"/>
    </row>
    <row r="2113" spans="3:4" x14ac:dyDescent="0.2">
      <c r="C2113" s="49"/>
      <c r="D2113" s="49"/>
    </row>
    <row r="2114" spans="3:4" x14ac:dyDescent="0.2">
      <c r="C2114" s="49"/>
      <c r="D2114" s="49"/>
    </row>
    <row r="2115" spans="3:4" x14ac:dyDescent="0.2">
      <c r="C2115" s="49"/>
      <c r="D2115" s="49"/>
    </row>
    <row r="2116" spans="3:4" x14ac:dyDescent="0.2">
      <c r="C2116" s="49"/>
      <c r="D2116" s="49"/>
    </row>
    <row r="2117" spans="3:4" x14ac:dyDescent="0.2">
      <c r="C2117" s="49"/>
      <c r="D2117" s="49"/>
    </row>
    <row r="2118" spans="3:4" x14ac:dyDescent="0.2">
      <c r="C2118" s="49"/>
      <c r="D2118" s="49"/>
    </row>
    <row r="2119" spans="3:4" x14ac:dyDescent="0.2">
      <c r="C2119" s="49"/>
      <c r="D2119" s="49"/>
    </row>
    <row r="2120" spans="3:4" x14ac:dyDescent="0.2">
      <c r="C2120" s="49"/>
      <c r="D2120" s="49"/>
    </row>
    <row r="2121" spans="3:4" x14ac:dyDescent="0.2">
      <c r="C2121" s="49"/>
      <c r="D2121" s="49"/>
    </row>
    <row r="2122" spans="3:4" x14ac:dyDescent="0.2">
      <c r="C2122" s="49"/>
      <c r="D2122" s="49"/>
    </row>
    <row r="2123" spans="3:4" x14ac:dyDescent="0.2">
      <c r="C2123" s="49"/>
      <c r="D2123" s="49"/>
    </row>
    <row r="2124" spans="3:4" x14ac:dyDescent="0.2">
      <c r="C2124" s="49"/>
      <c r="D2124" s="49"/>
    </row>
    <row r="2125" spans="3:4" x14ac:dyDescent="0.2">
      <c r="C2125" s="49"/>
      <c r="D2125" s="49"/>
    </row>
    <row r="2126" spans="3:4" x14ac:dyDescent="0.2">
      <c r="C2126" s="49"/>
      <c r="D2126" s="49"/>
    </row>
    <row r="2127" spans="3:4" x14ac:dyDescent="0.2">
      <c r="C2127" s="49"/>
      <c r="D2127" s="49"/>
    </row>
    <row r="2128" spans="3:4" x14ac:dyDescent="0.2">
      <c r="C2128" s="49"/>
      <c r="D2128" s="49"/>
    </row>
    <row r="2129" spans="3:4" x14ac:dyDescent="0.2">
      <c r="C2129" s="49"/>
      <c r="D2129" s="49"/>
    </row>
    <row r="2130" spans="3:4" x14ac:dyDescent="0.2">
      <c r="C2130" s="49"/>
      <c r="D2130" s="49"/>
    </row>
    <row r="2131" spans="3:4" x14ac:dyDescent="0.2">
      <c r="C2131" s="49"/>
      <c r="D2131" s="49"/>
    </row>
    <row r="2132" spans="3:4" x14ac:dyDescent="0.2">
      <c r="C2132" s="49"/>
      <c r="D2132" s="49"/>
    </row>
    <row r="2133" spans="3:4" x14ac:dyDescent="0.2">
      <c r="C2133" s="49"/>
      <c r="D2133" s="49"/>
    </row>
    <row r="2134" spans="3:4" x14ac:dyDescent="0.2">
      <c r="C2134" s="49"/>
      <c r="D2134" s="49"/>
    </row>
    <row r="2135" spans="3:4" x14ac:dyDescent="0.2">
      <c r="C2135" s="49"/>
      <c r="D2135" s="49"/>
    </row>
    <row r="2136" spans="3:4" x14ac:dyDescent="0.2">
      <c r="C2136" s="49"/>
      <c r="D2136" s="49"/>
    </row>
    <row r="2137" spans="3:4" x14ac:dyDescent="0.2">
      <c r="C2137" s="49"/>
      <c r="D2137" s="49"/>
    </row>
    <row r="2138" spans="3:4" x14ac:dyDescent="0.2">
      <c r="C2138" s="49"/>
      <c r="D2138" s="49"/>
    </row>
    <row r="2139" spans="3:4" x14ac:dyDescent="0.2">
      <c r="C2139" s="49"/>
      <c r="D2139" s="49"/>
    </row>
    <row r="2140" spans="3:4" x14ac:dyDescent="0.2">
      <c r="C2140" s="49"/>
      <c r="D2140" s="49"/>
    </row>
    <row r="2141" spans="3:4" x14ac:dyDescent="0.2">
      <c r="C2141" s="49"/>
      <c r="D2141" s="49"/>
    </row>
    <row r="2142" spans="3:4" x14ac:dyDescent="0.2">
      <c r="C2142" s="49"/>
      <c r="D2142" s="49"/>
    </row>
    <row r="2143" spans="3:4" x14ac:dyDescent="0.2">
      <c r="C2143" s="49"/>
      <c r="D2143" s="49"/>
    </row>
    <row r="2144" spans="3:4" x14ac:dyDescent="0.2">
      <c r="C2144" s="49"/>
      <c r="D2144" s="49"/>
    </row>
    <row r="2145" spans="3:4" x14ac:dyDescent="0.2">
      <c r="C2145" s="49"/>
      <c r="D2145" s="49"/>
    </row>
    <row r="2146" spans="3:4" x14ac:dyDescent="0.2">
      <c r="C2146" s="49"/>
      <c r="D2146" s="49"/>
    </row>
    <row r="2147" spans="3:4" x14ac:dyDescent="0.2">
      <c r="C2147" s="49"/>
      <c r="D2147" s="49"/>
    </row>
    <row r="2148" spans="3:4" x14ac:dyDescent="0.2">
      <c r="C2148" s="49"/>
      <c r="D2148" s="49"/>
    </row>
    <row r="2149" spans="3:4" x14ac:dyDescent="0.2">
      <c r="C2149" s="49"/>
      <c r="D2149" s="49"/>
    </row>
    <row r="2150" spans="3:4" x14ac:dyDescent="0.2">
      <c r="C2150" s="49"/>
      <c r="D2150" s="49"/>
    </row>
    <row r="2151" spans="3:4" x14ac:dyDescent="0.2">
      <c r="C2151" s="49"/>
      <c r="D2151" s="49"/>
    </row>
    <row r="2152" spans="3:4" x14ac:dyDescent="0.2">
      <c r="C2152" s="49"/>
      <c r="D2152" s="49"/>
    </row>
    <row r="2153" spans="3:4" x14ac:dyDescent="0.2">
      <c r="C2153" s="49"/>
      <c r="D2153" s="49"/>
    </row>
    <row r="2154" spans="3:4" x14ac:dyDescent="0.2">
      <c r="C2154" s="49"/>
      <c r="D2154" s="49"/>
    </row>
    <row r="2155" spans="3:4" x14ac:dyDescent="0.2">
      <c r="C2155" s="49"/>
      <c r="D2155" s="49"/>
    </row>
    <row r="2156" spans="3:4" x14ac:dyDescent="0.2">
      <c r="C2156" s="49"/>
      <c r="D2156" s="49"/>
    </row>
    <row r="2157" spans="3:4" x14ac:dyDescent="0.2">
      <c r="C2157" s="49"/>
      <c r="D2157" s="49"/>
    </row>
    <row r="2158" spans="3:4" x14ac:dyDescent="0.2">
      <c r="C2158" s="49"/>
      <c r="D2158" s="49"/>
    </row>
    <row r="2159" spans="3:4" x14ac:dyDescent="0.2">
      <c r="C2159" s="49"/>
      <c r="D2159" s="49"/>
    </row>
    <row r="2160" spans="3:4" x14ac:dyDescent="0.2">
      <c r="C2160" s="49"/>
      <c r="D2160" s="49"/>
    </row>
    <row r="2161" spans="3:4" x14ac:dyDescent="0.2">
      <c r="C2161" s="49"/>
      <c r="D2161" s="49"/>
    </row>
    <row r="2162" spans="3:4" x14ac:dyDescent="0.2">
      <c r="C2162" s="49"/>
      <c r="D2162" s="49"/>
    </row>
    <row r="2163" spans="3:4" x14ac:dyDescent="0.2">
      <c r="C2163" s="49"/>
      <c r="D2163" s="49"/>
    </row>
    <row r="2164" spans="3:4" x14ac:dyDescent="0.2">
      <c r="C2164" s="49"/>
      <c r="D2164" s="49"/>
    </row>
    <row r="2165" spans="3:4" x14ac:dyDescent="0.2">
      <c r="C2165" s="49"/>
      <c r="D2165" s="49"/>
    </row>
    <row r="2166" spans="3:4" x14ac:dyDescent="0.2">
      <c r="C2166" s="49"/>
      <c r="D2166" s="49"/>
    </row>
    <row r="2167" spans="3:4" x14ac:dyDescent="0.2">
      <c r="C2167" s="49"/>
      <c r="D2167" s="49"/>
    </row>
    <row r="2168" spans="3:4" x14ac:dyDescent="0.2">
      <c r="C2168" s="49"/>
      <c r="D2168" s="49"/>
    </row>
    <row r="2169" spans="3:4" x14ac:dyDescent="0.2">
      <c r="C2169" s="49"/>
      <c r="D2169" s="49"/>
    </row>
    <row r="2170" spans="3:4" x14ac:dyDescent="0.2">
      <c r="C2170" s="49"/>
      <c r="D2170" s="49"/>
    </row>
    <row r="2171" spans="3:4" x14ac:dyDescent="0.2">
      <c r="C2171" s="49"/>
      <c r="D2171" s="49"/>
    </row>
    <row r="2172" spans="3:4" x14ac:dyDescent="0.2">
      <c r="C2172" s="49"/>
      <c r="D2172" s="49"/>
    </row>
    <row r="2173" spans="3:4" x14ac:dyDescent="0.2">
      <c r="C2173" s="49"/>
      <c r="D2173" s="49"/>
    </row>
    <row r="2174" spans="3:4" x14ac:dyDescent="0.2">
      <c r="C2174" s="49"/>
      <c r="D2174" s="49"/>
    </row>
    <row r="2175" spans="3:4" x14ac:dyDescent="0.2">
      <c r="C2175" s="49"/>
      <c r="D2175" s="49"/>
    </row>
    <row r="2176" spans="3:4" x14ac:dyDescent="0.2">
      <c r="C2176" s="49"/>
      <c r="D2176" s="49"/>
    </row>
    <row r="2177" spans="3:4" x14ac:dyDescent="0.2">
      <c r="C2177" s="49"/>
      <c r="D2177" s="49"/>
    </row>
    <row r="2178" spans="3:4" x14ac:dyDescent="0.2">
      <c r="C2178" s="49"/>
      <c r="D2178" s="49"/>
    </row>
    <row r="2179" spans="3:4" x14ac:dyDescent="0.2">
      <c r="C2179" s="49"/>
      <c r="D2179" s="49"/>
    </row>
    <row r="2180" spans="3:4" x14ac:dyDescent="0.2">
      <c r="C2180" s="49"/>
      <c r="D2180" s="49"/>
    </row>
    <row r="2181" spans="3:4" x14ac:dyDescent="0.2">
      <c r="C2181" s="49"/>
      <c r="D2181" s="49"/>
    </row>
    <row r="2182" spans="3:4" x14ac:dyDescent="0.2">
      <c r="C2182" s="49"/>
      <c r="D2182" s="49"/>
    </row>
    <row r="2183" spans="3:4" x14ac:dyDescent="0.2">
      <c r="C2183" s="49"/>
      <c r="D2183" s="49"/>
    </row>
    <row r="2184" spans="3:4" x14ac:dyDescent="0.2">
      <c r="C2184" s="49"/>
      <c r="D2184" s="49"/>
    </row>
    <row r="2185" spans="3:4" x14ac:dyDescent="0.2">
      <c r="C2185" s="49"/>
      <c r="D2185" s="49"/>
    </row>
    <row r="2186" spans="3:4" x14ac:dyDescent="0.2">
      <c r="C2186" s="49"/>
      <c r="D2186" s="49"/>
    </row>
    <row r="2187" spans="3:4" x14ac:dyDescent="0.2">
      <c r="C2187" s="49"/>
      <c r="D2187" s="49"/>
    </row>
    <row r="2188" spans="3:4" x14ac:dyDescent="0.2">
      <c r="C2188" s="49"/>
      <c r="D2188" s="49"/>
    </row>
    <row r="2189" spans="3:4" x14ac:dyDescent="0.2">
      <c r="C2189" s="49"/>
      <c r="D2189" s="49"/>
    </row>
    <row r="2190" spans="3:4" x14ac:dyDescent="0.2">
      <c r="C2190" s="49"/>
      <c r="D2190" s="49"/>
    </row>
    <row r="2191" spans="3:4" x14ac:dyDescent="0.2">
      <c r="C2191" s="49"/>
      <c r="D2191" s="49"/>
    </row>
    <row r="2192" spans="3:4" x14ac:dyDescent="0.2">
      <c r="C2192" s="49"/>
      <c r="D2192" s="49"/>
    </row>
    <row r="2193" spans="3:4" x14ac:dyDescent="0.2">
      <c r="C2193" s="49"/>
      <c r="D2193" s="49"/>
    </row>
    <row r="2194" spans="3:4" x14ac:dyDescent="0.2">
      <c r="C2194" s="49"/>
      <c r="D2194" s="49"/>
    </row>
    <row r="2195" spans="3:4" x14ac:dyDescent="0.2">
      <c r="C2195" s="49"/>
      <c r="D2195" s="49"/>
    </row>
    <row r="2196" spans="3:4" x14ac:dyDescent="0.2">
      <c r="C2196" s="49"/>
      <c r="D2196" s="49"/>
    </row>
    <row r="2197" spans="3:4" x14ac:dyDescent="0.2">
      <c r="C2197" s="49"/>
      <c r="D2197" s="49"/>
    </row>
    <row r="2198" spans="3:4" x14ac:dyDescent="0.2">
      <c r="C2198" s="49"/>
      <c r="D2198" s="49"/>
    </row>
    <row r="2199" spans="3:4" x14ac:dyDescent="0.2">
      <c r="C2199" s="49"/>
      <c r="D2199" s="49"/>
    </row>
    <row r="2200" spans="3:4" x14ac:dyDescent="0.2">
      <c r="C2200" s="49"/>
      <c r="D2200" s="49"/>
    </row>
    <row r="2201" spans="3:4" x14ac:dyDescent="0.2">
      <c r="C2201" s="49"/>
      <c r="D2201" s="49"/>
    </row>
    <row r="2202" spans="3:4" x14ac:dyDescent="0.2">
      <c r="C2202" s="49"/>
      <c r="D2202" s="49"/>
    </row>
    <row r="2203" spans="3:4" x14ac:dyDescent="0.2">
      <c r="C2203" s="49"/>
      <c r="D2203" s="49"/>
    </row>
    <row r="2204" spans="3:4" x14ac:dyDescent="0.2">
      <c r="C2204" s="49"/>
      <c r="D2204" s="49"/>
    </row>
    <row r="2205" spans="3:4" x14ac:dyDescent="0.2">
      <c r="C2205" s="49"/>
      <c r="D2205" s="49"/>
    </row>
    <row r="2206" spans="3:4" x14ac:dyDescent="0.2">
      <c r="C2206" s="49"/>
      <c r="D2206" s="49"/>
    </row>
    <row r="2207" spans="3:4" x14ac:dyDescent="0.2">
      <c r="C2207" s="49"/>
      <c r="D2207" s="49"/>
    </row>
    <row r="2208" spans="3:4" x14ac:dyDescent="0.2">
      <c r="C2208" s="49"/>
      <c r="D2208" s="49"/>
    </row>
    <row r="2209" spans="3:4" x14ac:dyDescent="0.2">
      <c r="C2209" s="49"/>
      <c r="D2209" s="49"/>
    </row>
    <row r="2210" spans="3:4" x14ac:dyDescent="0.2">
      <c r="C2210" s="49"/>
      <c r="D2210" s="49"/>
    </row>
    <row r="2211" spans="3:4" x14ac:dyDescent="0.2">
      <c r="C2211" s="49"/>
      <c r="D2211" s="49"/>
    </row>
    <row r="2212" spans="3:4" x14ac:dyDescent="0.2">
      <c r="C2212" s="49"/>
      <c r="D2212" s="49"/>
    </row>
    <row r="2213" spans="3:4" x14ac:dyDescent="0.2">
      <c r="C2213" s="49"/>
      <c r="D2213" s="49"/>
    </row>
    <row r="2214" spans="3:4" x14ac:dyDescent="0.2">
      <c r="C2214" s="49"/>
      <c r="D2214" s="49"/>
    </row>
    <row r="2215" spans="3:4" x14ac:dyDescent="0.2">
      <c r="C2215" s="49"/>
      <c r="D2215" s="49"/>
    </row>
    <row r="2216" spans="3:4" x14ac:dyDescent="0.2">
      <c r="C2216" s="49"/>
      <c r="D2216" s="49"/>
    </row>
    <row r="2217" spans="3:4" x14ac:dyDescent="0.2">
      <c r="C2217" s="49"/>
      <c r="D2217" s="49"/>
    </row>
    <row r="2218" spans="3:4" x14ac:dyDescent="0.2">
      <c r="C2218" s="49"/>
      <c r="D2218" s="49"/>
    </row>
    <row r="2219" spans="3:4" x14ac:dyDescent="0.2">
      <c r="C2219" s="49"/>
      <c r="D2219" s="49"/>
    </row>
    <row r="2220" spans="3:4" x14ac:dyDescent="0.2">
      <c r="C2220" s="49"/>
      <c r="D2220" s="49"/>
    </row>
    <row r="2221" spans="3:4" x14ac:dyDescent="0.2">
      <c r="C2221" s="49"/>
      <c r="D2221" s="49"/>
    </row>
    <row r="2222" spans="3:4" x14ac:dyDescent="0.2">
      <c r="C2222" s="49"/>
      <c r="D2222" s="49"/>
    </row>
    <row r="2223" spans="3:4" x14ac:dyDescent="0.2">
      <c r="C2223" s="49"/>
      <c r="D2223" s="49"/>
    </row>
    <row r="2224" spans="3:4" x14ac:dyDescent="0.2">
      <c r="C2224" s="49"/>
      <c r="D2224" s="49"/>
    </row>
    <row r="2225" spans="3:4" x14ac:dyDescent="0.2">
      <c r="C2225" s="49"/>
      <c r="D2225" s="49"/>
    </row>
    <row r="2226" spans="3:4" x14ac:dyDescent="0.2">
      <c r="C2226" s="49"/>
      <c r="D2226" s="49"/>
    </row>
    <row r="2227" spans="3:4" x14ac:dyDescent="0.2">
      <c r="C2227" s="49"/>
      <c r="D2227" s="49"/>
    </row>
    <row r="2228" spans="3:4" x14ac:dyDescent="0.2">
      <c r="C2228" s="49"/>
      <c r="D2228" s="49"/>
    </row>
    <row r="2229" spans="3:4" x14ac:dyDescent="0.2">
      <c r="C2229" s="49"/>
      <c r="D2229" s="49"/>
    </row>
    <row r="2230" spans="3:4" x14ac:dyDescent="0.2">
      <c r="C2230" s="49"/>
      <c r="D2230" s="49"/>
    </row>
    <row r="2231" spans="3:4" x14ac:dyDescent="0.2">
      <c r="C2231" s="49"/>
      <c r="D2231" s="49"/>
    </row>
    <row r="2232" spans="3:4" x14ac:dyDescent="0.2">
      <c r="C2232" s="49"/>
      <c r="D2232" s="49"/>
    </row>
    <row r="2233" spans="3:4" x14ac:dyDescent="0.2">
      <c r="C2233" s="49"/>
      <c r="D2233" s="49"/>
    </row>
    <row r="2234" spans="3:4" x14ac:dyDescent="0.2">
      <c r="C2234" s="49"/>
      <c r="D2234" s="49"/>
    </row>
    <row r="2235" spans="3:4" x14ac:dyDescent="0.2">
      <c r="C2235" s="49"/>
      <c r="D2235" s="49"/>
    </row>
    <row r="2236" spans="3:4" x14ac:dyDescent="0.2">
      <c r="C2236" s="49"/>
      <c r="D2236" s="49"/>
    </row>
    <row r="2237" spans="3:4" x14ac:dyDescent="0.2">
      <c r="C2237" s="49"/>
      <c r="D2237" s="49"/>
    </row>
    <row r="2238" spans="3:4" x14ac:dyDescent="0.2">
      <c r="C2238" s="49"/>
      <c r="D2238" s="49"/>
    </row>
    <row r="2239" spans="3:4" x14ac:dyDescent="0.2">
      <c r="C2239" s="49"/>
      <c r="D2239" s="49"/>
    </row>
    <row r="2240" spans="3:4" x14ac:dyDescent="0.2">
      <c r="C2240" s="49"/>
      <c r="D2240" s="49"/>
    </row>
    <row r="2241" spans="3:4" x14ac:dyDescent="0.2">
      <c r="C2241" s="49"/>
      <c r="D2241" s="49"/>
    </row>
    <row r="2242" spans="3:4" x14ac:dyDescent="0.2">
      <c r="C2242" s="49"/>
      <c r="D2242" s="49"/>
    </row>
    <row r="2243" spans="3:4" x14ac:dyDescent="0.2">
      <c r="C2243" s="49"/>
      <c r="D2243" s="49"/>
    </row>
    <row r="2244" spans="3:4" x14ac:dyDescent="0.2">
      <c r="C2244" s="49"/>
      <c r="D2244" s="49"/>
    </row>
    <row r="2245" spans="3:4" x14ac:dyDescent="0.2">
      <c r="C2245" s="49"/>
      <c r="D2245" s="49"/>
    </row>
    <row r="2246" spans="3:4" x14ac:dyDescent="0.2">
      <c r="C2246" s="49"/>
      <c r="D2246" s="49"/>
    </row>
    <row r="2247" spans="3:4" x14ac:dyDescent="0.2">
      <c r="C2247" s="49"/>
      <c r="D2247" s="49"/>
    </row>
    <row r="2248" spans="3:4" x14ac:dyDescent="0.2">
      <c r="C2248" s="49"/>
      <c r="D2248" s="49"/>
    </row>
    <row r="2249" spans="3:4" x14ac:dyDescent="0.2">
      <c r="C2249" s="49"/>
      <c r="D2249" s="49"/>
    </row>
    <row r="2250" spans="3:4" x14ac:dyDescent="0.2">
      <c r="C2250" s="49"/>
      <c r="D2250" s="49"/>
    </row>
    <row r="2251" spans="3:4" x14ac:dyDescent="0.2">
      <c r="C2251" s="49"/>
      <c r="D2251" s="49"/>
    </row>
    <row r="2252" spans="3:4" x14ac:dyDescent="0.2">
      <c r="C2252" s="49"/>
      <c r="D2252" s="49"/>
    </row>
    <row r="2253" spans="3:4" x14ac:dyDescent="0.2">
      <c r="C2253" s="49"/>
      <c r="D2253" s="49"/>
    </row>
    <row r="2254" spans="3:4" x14ac:dyDescent="0.2">
      <c r="C2254" s="49"/>
      <c r="D2254" s="49"/>
    </row>
    <row r="2255" spans="3:4" x14ac:dyDescent="0.2">
      <c r="C2255" s="49"/>
      <c r="D2255" s="49"/>
    </row>
    <row r="2256" spans="3:4" x14ac:dyDescent="0.2">
      <c r="C2256" s="49"/>
      <c r="D2256" s="49"/>
    </row>
    <row r="2257" spans="3:4" x14ac:dyDescent="0.2">
      <c r="C2257" s="49"/>
      <c r="D2257" s="49"/>
    </row>
    <row r="2258" spans="3:4" x14ac:dyDescent="0.2">
      <c r="C2258" s="49"/>
      <c r="D2258" s="49"/>
    </row>
    <row r="2259" spans="3:4" x14ac:dyDescent="0.2">
      <c r="C2259" s="49"/>
      <c r="D2259" s="49"/>
    </row>
    <row r="2260" spans="3:4" x14ac:dyDescent="0.2">
      <c r="C2260" s="49"/>
      <c r="D2260" s="49"/>
    </row>
    <row r="2261" spans="3:4" x14ac:dyDescent="0.2">
      <c r="C2261" s="49"/>
      <c r="D2261" s="49"/>
    </row>
    <row r="2262" spans="3:4" x14ac:dyDescent="0.2">
      <c r="C2262" s="49"/>
      <c r="D2262" s="49"/>
    </row>
    <row r="2263" spans="3:4" x14ac:dyDescent="0.2">
      <c r="C2263" s="49"/>
      <c r="D2263" s="49"/>
    </row>
    <row r="2264" spans="3:4" x14ac:dyDescent="0.2">
      <c r="C2264" s="49"/>
      <c r="D2264" s="49"/>
    </row>
    <row r="2265" spans="3:4" x14ac:dyDescent="0.2">
      <c r="C2265" s="49"/>
      <c r="D2265" s="49"/>
    </row>
    <row r="2266" spans="3:4" x14ac:dyDescent="0.2">
      <c r="C2266" s="49"/>
      <c r="D2266" s="49"/>
    </row>
    <row r="2267" spans="3:4" x14ac:dyDescent="0.2">
      <c r="C2267" s="49"/>
      <c r="D2267" s="49"/>
    </row>
    <row r="2268" spans="3:4" x14ac:dyDescent="0.2">
      <c r="C2268" s="49"/>
      <c r="D2268" s="49"/>
    </row>
    <row r="2269" spans="3:4" x14ac:dyDescent="0.2">
      <c r="C2269" s="49"/>
      <c r="D2269" s="49"/>
    </row>
    <row r="2270" spans="3:4" x14ac:dyDescent="0.2">
      <c r="C2270" s="49"/>
      <c r="D2270" s="49"/>
    </row>
    <row r="2271" spans="3:4" x14ac:dyDescent="0.2">
      <c r="C2271" s="49"/>
      <c r="D2271" s="49"/>
    </row>
    <row r="2272" spans="3:4" x14ac:dyDescent="0.2">
      <c r="C2272" s="49"/>
      <c r="D2272" s="49"/>
    </row>
    <row r="2273" spans="3:4" x14ac:dyDescent="0.2">
      <c r="C2273" s="49"/>
      <c r="D2273" s="49"/>
    </row>
    <row r="2274" spans="3:4" x14ac:dyDescent="0.2">
      <c r="C2274" s="49"/>
      <c r="D2274" s="49"/>
    </row>
    <row r="2275" spans="3:4" x14ac:dyDescent="0.2">
      <c r="C2275" s="49"/>
      <c r="D2275" s="49"/>
    </row>
    <row r="2276" spans="3:4" x14ac:dyDescent="0.2">
      <c r="C2276" s="49"/>
      <c r="D2276" s="49"/>
    </row>
    <row r="2277" spans="3:4" x14ac:dyDescent="0.2">
      <c r="C2277" s="49"/>
      <c r="D2277" s="49"/>
    </row>
    <row r="2278" spans="3:4" x14ac:dyDescent="0.2">
      <c r="C2278" s="49"/>
      <c r="D2278" s="49"/>
    </row>
    <row r="2279" spans="3:4" x14ac:dyDescent="0.2">
      <c r="C2279" s="49"/>
      <c r="D2279" s="49"/>
    </row>
    <row r="2280" spans="3:4" x14ac:dyDescent="0.2">
      <c r="C2280" s="49"/>
      <c r="D2280" s="49"/>
    </row>
    <row r="2281" spans="3:4" x14ac:dyDescent="0.2">
      <c r="C2281" s="49"/>
      <c r="D2281" s="49"/>
    </row>
    <row r="2282" spans="3:4" x14ac:dyDescent="0.2">
      <c r="C2282" s="49"/>
      <c r="D2282" s="49"/>
    </row>
    <row r="2283" spans="3:4" x14ac:dyDescent="0.2">
      <c r="C2283" s="49"/>
      <c r="D2283" s="49"/>
    </row>
    <row r="2284" spans="3:4" x14ac:dyDescent="0.2">
      <c r="C2284" s="49"/>
      <c r="D2284" s="49"/>
    </row>
    <row r="2285" spans="3:4" x14ac:dyDescent="0.2">
      <c r="C2285" s="49"/>
      <c r="D2285" s="49"/>
    </row>
    <row r="2286" spans="3:4" x14ac:dyDescent="0.2">
      <c r="C2286" s="49"/>
      <c r="D2286" s="49"/>
    </row>
    <row r="2287" spans="3:4" x14ac:dyDescent="0.2">
      <c r="C2287" s="49"/>
      <c r="D2287" s="49"/>
    </row>
    <row r="2288" spans="3:4" x14ac:dyDescent="0.2">
      <c r="C2288" s="49"/>
      <c r="D2288" s="49"/>
    </row>
    <row r="2289" spans="3:4" x14ac:dyDescent="0.2">
      <c r="C2289" s="49"/>
      <c r="D2289" s="49"/>
    </row>
    <row r="2290" spans="3:4" x14ac:dyDescent="0.2">
      <c r="C2290" s="49"/>
      <c r="D2290" s="49"/>
    </row>
    <row r="2291" spans="3:4" x14ac:dyDescent="0.2">
      <c r="C2291" s="49"/>
      <c r="D2291" s="49"/>
    </row>
    <row r="2292" spans="3:4" x14ac:dyDescent="0.2">
      <c r="C2292" s="49"/>
      <c r="D2292" s="49"/>
    </row>
    <row r="2293" spans="3:4" x14ac:dyDescent="0.2">
      <c r="C2293" s="49"/>
      <c r="D2293" s="49"/>
    </row>
    <row r="2294" spans="3:4" x14ac:dyDescent="0.2">
      <c r="C2294" s="49"/>
      <c r="D2294" s="49"/>
    </row>
    <row r="2295" spans="3:4" x14ac:dyDescent="0.2">
      <c r="C2295" s="49"/>
      <c r="D2295" s="49"/>
    </row>
    <row r="2296" spans="3:4" x14ac:dyDescent="0.2">
      <c r="C2296" s="49"/>
      <c r="D2296" s="49"/>
    </row>
    <row r="2297" spans="3:4" x14ac:dyDescent="0.2">
      <c r="C2297" s="49"/>
      <c r="D2297" s="49"/>
    </row>
    <row r="2298" spans="3:4" x14ac:dyDescent="0.2">
      <c r="C2298" s="49"/>
      <c r="D2298" s="49"/>
    </row>
    <row r="2299" spans="3:4" x14ac:dyDescent="0.2">
      <c r="C2299" s="49"/>
      <c r="D2299" s="49"/>
    </row>
    <row r="2300" spans="3:4" x14ac:dyDescent="0.2">
      <c r="C2300" s="49"/>
      <c r="D2300" s="49"/>
    </row>
    <row r="2301" spans="3:4" x14ac:dyDescent="0.2">
      <c r="C2301" s="49"/>
      <c r="D2301" s="49"/>
    </row>
    <row r="2302" spans="3:4" x14ac:dyDescent="0.2">
      <c r="C2302" s="49"/>
      <c r="D2302" s="49"/>
    </row>
    <row r="2303" spans="3:4" x14ac:dyDescent="0.2">
      <c r="C2303" s="49"/>
      <c r="D2303" s="49"/>
    </row>
    <row r="2304" spans="3:4" x14ac:dyDescent="0.2">
      <c r="C2304" s="49"/>
      <c r="D2304" s="49"/>
    </row>
    <row r="2305" spans="3:4" x14ac:dyDescent="0.2">
      <c r="C2305" s="49"/>
      <c r="D2305" s="49"/>
    </row>
    <row r="2306" spans="3:4" x14ac:dyDescent="0.2">
      <c r="C2306" s="49"/>
      <c r="D2306" s="49"/>
    </row>
    <row r="2307" spans="3:4" x14ac:dyDescent="0.2">
      <c r="C2307" s="49"/>
      <c r="D2307" s="49"/>
    </row>
    <row r="2308" spans="3:4" x14ac:dyDescent="0.2">
      <c r="C2308" s="49"/>
      <c r="D2308" s="49"/>
    </row>
    <row r="2309" spans="3:4" x14ac:dyDescent="0.2">
      <c r="C2309" s="49"/>
      <c r="D2309" s="49"/>
    </row>
    <row r="2310" spans="3:4" x14ac:dyDescent="0.2">
      <c r="C2310" s="49"/>
      <c r="D2310" s="49"/>
    </row>
    <row r="2311" spans="3:4" x14ac:dyDescent="0.2">
      <c r="C2311" s="49"/>
      <c r="D2311" s="49"/>
    </row>
    <row r="2312" spans="3:4" x14ac:dyDescent="0.2">
      <c r="C2312" s="49"/>
      <c r="D2312" s="49"/>
    </row>
    <row r="2313" spans="3:4" x14ac:dyDescent="0.2">
      <c r="C2313" s="49"/>
      <c r="D2313" s="49"/>
    </row>
    <row r="2314" spans="3:4" x14ac:dyDescent="0.2">
      <c r="C2314" s="49"/>
      <c r="D2314" s="49"/>
    </row>
    <row r="2315" spans="3:4" x14ac:dyDescent="0.2">
      <c r="C2315" s="49"/>
      <c r="D2315" s="49"/>
    </row>
    <row r="2316" spans="3:4" x14ac:dyDescent="0.2">
      <c r="C2316" s="49"/>
      <c r="D2316" s="49"/>
    </row>
    <row r="2317" spans="3:4" x14ac:dyDescent="0.2">
      <c r="C2317" s="49"/>
      <c r="D2317" s="49"/>
    </row>
    <row r="2318" spans="3:4" x14ac:dyDescent="0.2">
      <c r="C2318" s="49"/>
      <c r="D2318" s="49"/>
    </row>
    <row r="2319" spans="3:4" x14ac:dyDescent="0.2">
      <c r="C2319" s="49"/>
      <c r="D2319" s="49"/>
    </row>
    <row r="2320" spans="3:4" x14ac:dyDescent="0.2">
      <c r="C2320" s="49"/>
      <c r="D2320" s="49"/>
    </row>
    <row r="2321" spans="3:4" x14ac:dyDescent="0.2">
      <c r="C2321" s="49"/>
      <c r="D2321" s="49"/>
    </row>
    <row r="2322" spans="3:4" x14ac:dyDescent="0.2">
      <c r="C2322" s="49"/>
      <c r="D2322" s="49"/>
    </row>
    <row r="2323" spans="3:4" x14ac:dyDescent="0.2">
      <c r="C2323" s="49"/>
      <c r="D2323" s="49"/>
    </row>
    <row r="2324" spans="3:4" x14ac:dyDescent="0.2">
      <c r="C2324" s="49"/>
      <c r="D2324" s="49"/>
    </row>
    <row r="2325" spans="3:4" x14ac:dyDescent="0.2">
      <c r="C2325" s="49"/>
      <c r="D2325" s="49"/>
    </row>
    <row r="2326" spans="3:4" x14ac:dyDescent="0.2">
      <c r="C2326" s="49"/>
      <c r="D2326" s="49"/>
    </row>
    <row r="2327" spans="3:4" x14ac:dyDescent="0.2">
      <c r="C2327" s="49"/>
      <c r="D2327" s="49"/>
    </row>
    <row r="2328" spans="3:4" x14ac:dyDescent="0.2">
      <c r="C2328" s="49"/>
      <c r="D2328" s="49"/>
    </row>
    <row r="2329" spans="3:4" x14ac:dyDescent="0.2">
      <c r="C2329" s="49"/>
      <c r="D2329" s="49"/>
    </row>
    <row r="2330" spans="3:4" x14ac:dyDescent="0.2">
      <c r="C2330" s="49"/>
      <c r="D2330" s="49"/>
    </row>
    <row r="2331" spans="3:4" x14ac:dyDescent="0.2">
      <c r="C2331" s="49"/>
      <c r="D2331" s="49"/>
    </row>
    <row r="2332" spans="3:4" x14ac:dyDescent="0.2">
      <c r="C2332" s="49"/>
      <c r="D2332" s="49"/>
    </row>
    <row r="2333" spans="3:4" x14ac:dyDescent="0.2">
      <c r="C2333" s="49"/>
      <c r="D2333" s="49"/>
    </row>
    <row r="2334" spans="3:4" x14ac:dyDescent="0.2">
      <c r="C2334" s="49"/>
      <c r="D2334" s="49"/>
    </row>
    <row r="2335" spans="3:4" x14ac:dyDescent="0.2">
      <c r="C2335" s="49"/>
      <c r="D2335" s="49"/>
    </row>
    <row r="2336" spans="3:4" x14ac:dyDescent="0.2">
      <c r="C2336" s="49"/>
      <c r="D2336" s="49"/>
    </row>
    <row r="2337" spans="3:4" x14ac:dyDescent="0.2">
      <c r="C2337" s="49"/>
      <c r="D2337" s="49"/>
    </row>
    <row r="2338" spans="3:4" x14ac:dyDescent="0.2">
      <c r="C2338" s="49"/>
      <c r="D2338" s="49"/>
    </row>
    <row r="2339" spans="3:4" x14ac:dyDescent="0.2">
      <c r="C2339" s="49"/>
      <c r="D2339" s="49"/>
    </row>
    <row r="2340" spans="3:4" x14ac:dyDescent="0.2">
      <c r="C2340" s="49"/>
      <c r="D2340" s="49"/>
    </row>
    <row r="2341" spans="3:4" x14ac:dyDescent="0.2">
      <c r="C2341" s="49"/>
      <c r="D2341" s="49"/>
    </row>
    <row r="2342" spans="3:4" x14ac:dyDescent="0.2">
      <c r="C2342" s="49"/>
      <c r="D2342" s="49"/>
    </row>
    <row r="2343" spans="3:4" x14ac:dyDescent="0.2">
      <c r="C2343" s="49"/>
      <c r="D2343" s="49"/>
    </row>
    <row r="2344" spans="3:4" x14ac:dyDescent="0.2">
      <c r="C2344" s="49"/>
      <c r="D2344" s="49"/>
    </row>
    <row r="2345" spans="3:4" x14ac:dyDescent="0.2">
      <c r="C2345" s="49"/>
      <c r="D2345" s="49"/>
    </row>
    <row r="2346" spans="3:4" x14ac:dyDescent="0.2">
      <c r="C2346" s="49"/>
      <c r="D2346" s="49"/>
    </row>
    <row r="2347" spans="3:4" x14ac:dyDescent="0.2">
      <c r="C2347" s="49"/>
      <c r="D2347" s="49"/>
    </row>
    <row r="2348" spans="3:4" x14ac:dyDescent="0.2">
      <c r="C2348" s="49"/>
      <c r="D2348" s="49"/>
    </row>
    <row r="2349" spans="3:4" x14ac:dyDescent="0.2">
      <c r="C2349" s="49"/>
      <c r="D2349" s="49"/>
    </row>
    <row r="2350" spans="3:4" x14ac:dyDescent="0.2">
      <c r="C2350" s="49"/>
      <c r="D2350" s="49"/>
    </row>
    <row r="2351" spans="3:4" x14ac:dyDescent="0.2">
      <c r="C2351" s="49"/>
      <c r="D2351" s="49"/>
    </row>
    <row r="2352" spans="3:4" x14ac:dyDescent="0.2">
      <c r="C2352" s="49"/>
      <c r="D2352" s="49"/>
    </row>
    <row r="2353" spans="3:4" x14ac:dyDescent="0.2">
      <c r="C2353" s="49"/>
      <c r="D2353" s="49"/>
    </row>
    <row r="2354" spans="3:4" x14ac:dyDescent="0.2">
      <c r="C2354" s="49"/>
      <c r="D2354" s="49"/>
    </row>
    <row r="2355" spans="3:4" x14ac:dyDescent="0.2">
      <c r="C2355" s="49"/>
      <c r="D2355" s="49"/>
    </row>
    <row r="2356" spans="3:4" x14ac:dyDescent="0.2">
      <c r="C2356" s="49"/>
      <c r="D2356" s="49"/>
    </row>
    <row r="2357" spans="3:4" x14ac:dyDescent="0.2">
      <c r="C2357" s="49"/>
      <c r="D2357" s="49"/>
    </row>
    <row r="2358" spans="3:4" x14ac:dyDescent="0.2">
      <c r="C2358" s="49"/>
      <c r="D2358" s="49"/>
    </row>
    <row r="2359" spans="3:4" x14ac:dyDescent="0.2">
      <c r="C2359" s="49"/>
      <c r="D2359" s="49"/>
    </row>
    <row r="2360" spans="3:4" x14ac:dyDescent="0.2">
      <c r="C2360" s="49"/>
      <c r="D2360" s="49"/>
    </row>
    <row r="2361" spans="3:4" x14ac:dyDescent="0.2">
      <c r="C2361" s="49"/>
      <c r="D2361" s="49"/>
    </row>
    <row r="2362" spans="3:4" x14ac:dyDescent="0.2">
      <c r="C2362" s="49"/>
      <c r="D2362" s="49"/>
    </row>
    <row r="2363" spans="3:4" x14ac:dyDescent="0.2">
      <c r="C2363" s="49"/>
      <c r="D2363" s="49"/>
    </row>
    <row r="2364" spans="3:4" x14ac:dyDescent="0.2">
      <c r="C2364" s="49"/>
      <c r="D2364" s="49"/>
    </row>
    <row r="2365" spans="3:4" x14ac:dyDescent="0.2">
      <c r="C2365" s="49"/>
      <c r="D2365" s="49"/>
    </row>
    <row r="2366" spans="3:4" x14ac:dyDescent="0.2">
      <c r="C2366" s="49"/>
      <c r="D2366" s="49"/>
    </row>
    <row r="2367" spans="3:4" x14ac:dyDescent="0.2">
      <c r="C2367" s="49"/>
      <c r="D2367" s="49"/>
    </row>
    <row r="2368" spans="3:4" x14ac:dyDescent="0.2">
      <c r="C2368" s="49"/>
      <c r="D2368" s="49"/>
    </row>
    <row r="2369" spans="3:4" x14ac:dyDescent="0.2">
      <c r="C2369" s="49"/>
      <c r="D2369" s="49"/>
    </row>
    <row r="2370" spans="3:4" x14ac:dyDescent="0.2">
      <c r="C2370" s="49"/>
      <c r="D2370" s="49"/>
    </row>
    <row r="2371" spans="3:4" x14ac:dyDescent="0.2">
      <c r="C2371" s="49"/>
      <c r="D2371" s="49"/>
    </row>
    <row r="2372" spans="3:4" x14ac:dyDescent="0.2">
      <c r="C2372" s="49"/>
      <c r="D2372" s="49"/>
    </row>
    <row r="2373" spans="3:4" x14ac:dyDescent="0.2">
      <c r="C2373" s="49"/>
      <c r="D2373" s="49"/>
    </row>
    <row r="2374" spans="3:4" x14ac:dyDescent="0.2">
      <c r="C2374" s="49"/>
      <c r="D2374" s="49"/>
    </row>
    <row r="2375" spans="3:4" x14ac:dyDescent="0.2">
      <c r="C2375" s="49"/>
      <c r="D2375" s="49"/>
    </row>
    <row r="2376" spans="3:4" x14ac:dyDescent="0.2">
      <c r="C2376" s="49"/>
      <c r="D2376" s="49"/>
    </row>
    <row r="2377" spans="3:4" x14ac:dyDescent="0.2">
      <c r="C2377" s="49"/>
      <c r="D2377" s="49"/>
    </row>
    <row r="2378" spans="3:4" x14ac:dyDescent="0.2">
      <c r="C2378" s="49"/>
      <c r="D2378" s="49"/>
    </row>
    <row r="2379" spans="3:4" x14ac:dyDescent="0.2">
      <c r="C2379" s="49"/>
      <c r="D2379" s="49"/>
    </row>
    <row r="2380" spans="3:4" x14ac:dyDescent="0.2">
      <c r="C2380" s="49"/>
      <c r="D2380" s="49"/>
    </row>
    <row r="2381" spans="3:4" x14ac:dyDescent="0.2">
      <c r="C2381" s="49"/>
      <c r="D2381" s="49"/>
    </row>
    <row r="2382" spans="3:4" x14ac:dyDescent="0.2">
      <c r="C2382" s="49"/>
      <c r="D2382" s="49"/>
    </row>
    <row r="2383" spans="3:4" x14ac:dyDescent="0.2">
      <c r="C2383" s="49"/>
      <c r="D2383" s="49"/>
    </row>
    <row r="2384" spans="3:4" x14ac:dyDescent="0.2">
      <c r="C2384" s="49"/>
      <c r="D2384" s="49"/>
    </row>
    <row r="2385" spans="3:4" x14ac:dyDescent="0.2">
      <c r="C2385" s="49"/>
      <c r="D2385" s="49"/>
    </row>
    <row r="2386" spans="3:4" x14ac:dyDescent="0.2">
      <c r="C2386" s="49"/>
      <c r="D2386" s="49"/>
    </row>
    <row r="2387" spans="3:4" x14ac:dyDescent="0.2">
      <c r="C2387" s="49"/>
      <c r="D2387" s="49"/>
    </row>
    <row r="2388" spans="3:4" x14ac:dyDescent="0.2">
      <c r="C2388" s="49"/>
      <c r="D2388" s="49"/>
    </row>
    <row r="2389" spans="3:4" x14ac:dyDescent="0.2">
      <c r="C2389" s="49"/>
      <c r="D2389" s="49"/>
    </row>
    <row r="2390" spans="3:4" x14ac:dyDescent="0.2">
      <c r="C2390" s="49"/>
      <c r="D2390" s="49"/>
    </row>
    <row r="2391" spans="3:4" x14ac:dyDescent="0.2">
      <c r="C2391" s="49"/>
      <c r="D2391" s="49"/>
    </row>
    <row r="2392" spans="3:4" x14ac:dyDescent="0.2">
      <c r="C2392" s="49"/>
      <c r="D2392" s="49"/>
    </row>
    <row r="2393" spans="3:4" x14ac:dyDescent="0.2">
      <c r="C2393" s="49"/>
      <c r="D2393" s="49"/>
    </row>
    <row r="2394" spans="3:4" x14ac:dyDescent="0.2">
      <c r="C2394" s="49"/>
      <c r="D2394" s="49"/>
    </row>
    <row r="2395" spans="3:4" x14ac:dyDescent="0.2">
      <c r="C2395" s="49"/>
      <c r="D2395" s="49"/>
    </row>
    <row r="2396" spans="3:4" x14ac:dyDescent="0.2">
      <c r="C2396" s="49"/>
      <c r="D2396" s="49"/>
    </row>
    <row r="2397" spans="3:4" x14ac:dyDescent="0.2">
      <c r="C2397" s="49"/>
      <c r="D2397" s="49"/>
    </row>
    <row r="2398" spans="3:4" x14ac:dyDescent="0.2">
      <c r="C2398" s="49"/>
      <c r="D2398" s="49"/>
    </row>
    <row r="2399" spans="3:4" x14ac:dyDescent="0.2">
      <c r="C2399" s="49"/>
      <c r="D2399" s="49"/>
    </row>
    <row r="2400" spans="3:4" x14ac:dyDescent="0.2">
      <c r="C2400" s="49"/>
      <c r="D2400" s="49"/>
    </row>
    <row r="2401" spans="3:4" x14ac:dyDescent="0.2">
      <c r="C2401" s="49"/>
      <c r="D2401" s="49"/>
    </row>
    <row r="2402" spans="3:4" x14ac:dyDescent="0.2">
      <c r="C2402" s="49"/>
      <c r="D2402" s="49"/>
    </row>
    <row r="2403" spans="3:4" x14ac:dyDescent="0.2">
      <c r="C2403" s="49"/>
      <c r="D2403" s="49"/>
    </row>
    <row r="2404" spans="3:4" x14ac:dyDescent="0.2">
      <c r="C2404" s="49"/>
      <c r="D2404" s="49"/>
    </row>
    <row r="2405" spans="3:4" x14ac:dyDescent="0.2">
      <c r="C2405" s="49"/>
      <c r="D2405" s="49"/>
    </row>
    <row r="2406" spans="3:4" x14ac:dyDescent="0.2">
      <c r="C2406" s="49"/>
      <c r="D2406" s="49"/>
    </row>
    <row r="2407" spans="3:4" x14ac:dyDescent="0.2">
      <c r="C2407" s="49"/>
      <c r="D2407" s="49"/>
    </row>
    <row r="2408" spans="3:4" x14ac:dyDescent="0.2">
      <c r="C2408" s="49"/>
      <c r="D2408" s="49"/>
    </row>
    <row r="2409" spans="3:4" x14ac:dyDescent="0.2">
      <c r="C2409" s="49"/>
      <c r="D2409" s="49"/>
    </row>
    <row r="2410" spans="3:4" x14ac:dyDescent="0.2">
      <c r="C2410" s="49"/>
      <c r="D2410" s="49"/>
    </row>
    <row r="2411" spans="3:4" x14ac:dyDescent="0.2">
      <c r="C2411" s="49"/>
      <c r="D2411" s="49"/>
    </row>
    <row r="2412" spans="3:4" x14ac:dyDescent="0.2">
      <c r="C2412" s="49"/>
      <c r="D2412" s="49"/>
    </row>
    <row r="2413" spans="3:4" x14ac:dyDescent="0.2">
      <c r="C2413" s="49"/>
      <c r="D2413" s="49"/>
    </row>
    <row r="2414" spans="3:4" x14ac:dyDescent="0.2">
      <c r="C2414" s="49"/>
      <c r="D2414" s="49"/>
    </row>
    <row r="2415" spans="3:4" x14ac:dyDescent="0.2">
      <c r="C2415" s="49"/>
      <c r="D2415" s="49"/>
    </row>
    <row r="2416" spans="3:4" x14ac:dyDescent="0.2">
      <c r="C2416" s="49"/>
      <c r="D2416" s="49"/>
    </row>
    <row r="2417" spans="3:4" x14ac:dyDescent="0.2">
      <c r="C2417" s="49"/>
      <c r="D2417" s="49"/>
    </row>
    <row r="2418" spans="3:4" x14ac:dyDescent="0.2">
      <c r="C2418" s="49"/>
      <c r="D2418" s="49"/>
    </row>
    <row r="2419" spans="3:4" x14ac:dyDescent="0.2">
      <c r="C2419" s="49"/>
      <c r="D2419" s="49"/>
    </row>
    <row r="2420" spans="3:4" x14ac:dyDescent="0.2">
      <c r="C2420" s="49"/>
      <c r="D2420" s="49"/>
    </row>
    <row r="2421" spans="3:4" x14ac:dyDescent="0.2">
      <c r="C2421" s="49"/>
      <c r="D2421" s="49"/>
    </row>
    <row r="2422" spans="3:4" x14ac:dyDescent="0.2">
      <c r="C2422" s="49"/>
      <c r="D2422" s="49"/>
    </row>
    <row r="2423" spans="3:4" x14ac:dyDescent="0.2">
      <c r="C2423" s="49"/>
      <c r="D2423" s="49"/>
    </row>
    <row r="2424" spans="3:4" x14ac:dyDescent="0.2">
      <c r="C2424" s="49"/>
      <c r="D2424" s="49"/>
    </row>
    <row r="2425" spans="3:4" x14ac:dyDescent="0.2">
      <c r="C2425" s="49"/>
      <c r="D2425" s="49"/>
    </row>
    <row r="2426" spans="3:4" x14ac:dyDescent="0.2">
      <c r="C2426" s="49"/>
      <c r="D2426" s="49"/>
    </row>
    <row r="2427" spans="3:4" x14ac:dyDescent="0.2">
      <c r="C2427" s="49"/>
      <c r="D2427" s="49"/>
    </row>
    <row r="2428" spans="3:4" x14ac:dyDescent="0.2">
      <c r="C2428" s="49"/>
      <c r="D2428" s="49"/>
    </row>
    <row r="2429" spans="3:4" x14ac:dyDescent="0.2">
      <c r="C2429" s="49"/>
      <c r="D2429" s="49"/>
    </row>
    <row r="2430" spans="3:4" x14ac:dyDescent="0.2">
      <c r="C2430" s="49"/>
      <c r="D2430" s="49"/>
    </row>
    <row r="2431" spans="3:4" x14ac:dyDescent="0.2">
      <c r="C2431" s="49"/>
      <c r="D2431" s="49"/>
    </row>
    <row r="2432" spans="3:4" x14ac:dyDescent="0.2">
      <c r="C2432" s="49"/>
      <c r="D2432" s="49"/>
    </row>
    <row r="2433" spans="3:4" x14ac:dyDescent="0.2">
      <c r="C2433" s="49"/>
      <c r="D2433" s="49"/>
    </row>
    <row r="2434" spans="3:4" x14ac:dyDescent="0.2">
      <c r="C2434" s="49"/>
      <c r="D2434" s="49"/>
    </row>
    <row r="2435" spans="3:4" x14ac:dyDescent="0.2">
      <c r="C2435" s="49"/>
      <c r="D2435" s="49"/>
    </row>
    <row r="2436" spans="3:4" x14ac:dyDescent="0.2">
      <c r="C2436" s="49"/>
      <c r="D2436" s="49"/>
    </row>
    <row r="2437" spans="3:4" x14ac:dyDescent="0.2">
      <c r="C2437" s="49"/>
      <c r="D2437" s="49"/>
    </row>
    <row r="2438" spans="3:4" x14ac:dyDescent="0.2">
      <c r="C2438" s="49"/>
      <c r="D2438" s="49"/>
    </row>
    <row r="2439" spans="3:4" x14ac:dyDescent="0.2">
      <c r="C2439" s="49"/>
      <c r="D2439" s="49"/>
    </row>
    <row r="2440" spans="3:4" x14ac:dyDescent="0.2">
      <c r="C2440" s="49"/>
      <c r="D2440" s="49"/>
    </row>
    <row r="2441" spans="3:4" x14ac:dyDescent="0.2">
      <c r="C2441" s="49"/>
      <c r="D2441" s="49"/>
    </row>
    <row r="2442" spans="3:4" x14ac:dyDescent="0.2">
      <c r="C2442" s="49"/>
      <c r="D2442" s="49"/>
    </row>
    <row r="2443" spans="3:4" x14ac:dyDescent="0.2">
      <c r="C2443" s="49"/>
      <c r="D2443" s="49"/>
    </row>
    <row r="2444" spans="3:4" x14ac:dyDescent="0.2">
      <c r="C2444" s="49"/>
      <c r="D2444" s="49"/>
    </row>
    <row r="2445" spans="3:4" x14ac:dyDescent="0.2">
      <c r="C2445" s="49"/>
      <c r="D2445" s="49"/>
    </row>
    <row r="2446" spans="3:4" x14ac:dyDescent="0.2">
      <c r="C2446" s="49"/>
      <c r="D2446" s="49"/>
    </row>
    <row r="2447" spans="3:4" x14ac:dyDescent="0.2">
      <c r="C2447" s="49"/>
      <c r="D2447" s="49"/>
    </row>
    <row r="2448" spans="3:4" x14ac:dyDescent="0.2">
      <c r="C2448" s="49"/>
      <c r="D2448" s="49"/>
    </row>
    <row r="2449" spans="3:4" x14ac:dyDescent="0.2">
      <c r="C2449" s="49"/>
      <c r="D2449" s="49"/>
    </row>
    <row r="2450" spans="3:4" x14ac:dyDescent="0.2">
      <c r="C2450" s="49"/>
      <c r="D2450" s="49"/>
    </row>
    <row r="2451" spans="3:4" x14ac:dyDescent="0.2">
      <c r="C2451" s="49"/>
      <c r="D2451" s="49"/>
    </row>
    <row r="2452" spans="3:4" x14ac:dyDescent="0.2">
      <c r="C2452" s="49"/>
      <c r="D2452" s="49"/>
    </row>
    <row r="2453" spans="3:4" x14ac:dyDescent="0.2">
      <c r="C2453" s="49"/>
      <c r="D2453" s="49"/>
    </row>
    <row r="2454" spans="3:4" x14ac:dyDescent="0.2">
      <c r="C2454" s="49"/>
      <c r="D2454" s="49"/>
    </row>
    <row r="2455" spans="3:4" x14ac:dyDescent="0.2">
      <c r="C2455" s="49"/>
      <c r="D2455" s="49"/>
    </row>
    <row r="2456" spans="3:4" x14ac:dyDescent="0.2">
      <c r="C2456" s="49"/>
      <c r="D2456" s="49"/>
    </row>
    <row r="2457" spans="3:4" x14ac:dyDescent="0.2">
      <c r="C2457" s="49"/>
      <c r="D2457" s="49"/>
    </row>
    <row r="2458" spans="3:4" x14ac:dyDescent="0.2">
      <c r="C2458" s="49"/>
      <c r="D2458" s="49"/>
    </row>
    <row r="2459" spans="3:4" x14ac:dyDescent="0.2">
      <c r="C2459" s="49"/>
      <c r="D2459" s="49"/>
    </row>
    <row r="2460" spans="3:4" x14ac:dyDescent="0.2">
      <c r="C2460" s="49"/>
      <c r="D2460" s="49"/>
    </row>
    <row r="2461" spans="3:4" x14ac:dyDescent="0.2">
      <c r="C2461" s="49"/>
      <c r="D2461" s="49"/>
    </row>
    <row r="2462" spans="3:4" x14ac:dyDescent="0.2">
      <c r="C2462" s="49"/>
      <c r="D2462" s="49"/>
    </row>
    <row r="2463" spans="3:4" x14ac:dyDescent="0.2">
      <c r="C2463" s="49"/>
      <c r="D2463" s="49"/>
    </row>
    <row r="2464" spans="3:4" x14ac:dyDescent="0.2">
      <c r="C2464" s="49"/>
      <c r="D2464" s="49"/>
    </row>
    <row r="2465" spans="3:4" x14ac:dyDescent="0.2">
      <c r="C2465" s="49"/>
      <c r="D2465" s="49"/>
    </row>
    <row r="2466" spans="3:4" x14ac:dyDescent="0.2">
      <c r="C2466" s="49"/>
      <c r="D2466" s="49"/>
    </row>
  </sheetData>
  <sheetProtection sheet="1"/>
  <phoneticPr fontId="7" type="noConversion"/>
  <hyperlinks>
    <hyperlink ref="A57" r:id="rId1" display="http://www.bav-astro.de/sfs/BAVM_link.php?BAVMnr=80" xr:uid="{00000000-0004-0000-0300-000000000000}"/>
    <hyperlink ref="A58" r:id="rId2" display="http://www.bav-astro.de/sfs/BAVM_link.php?BAVMnr=80" xr:uid="{00000000-0004-0000-0300-000001000000}"/>
    <hyperlink ref="A68" r:id="rId3" display="http://www.konkoly.hu/cgi-bin/IBVS?5371" xr:uid="{00000000-0004-0000-0300-000002000000}"/>
    <hyperlink ref="A80" r:id="rId4" display="http://vsolj.cetus-net.org/no43.pdf" xr:uid="{00000000-0004-0000-0300-000003000000}"/>
    <hyperlink ref="A86" r:id="rId5" display="http://www.konkoly.hu/cgi-bin/IBVS?5741" xr:uid="{00000000-0004-0000-0300-000004000000}"/>
    <hyperlink ref="A103" r:id="rId6" display="http://www.bav-astro.de/sfs/BAVM_link.php?BAVMnr=203" xr:uid="{00000000-0004-0000-0300-000005000000}"/>
    <hyperlink ref="A104" r:id="rId7" display="http://www.bav-astro.de/sfs/BAVM_link.php?BAVMnr=212" xr:uid="{00000000-0004-0000-0300-000006000000}"/>
    <hyperlink ref="A105" r:id="rId8" display="http://www.bav-astro.de/sfs/BAVM_link.php?BAVMnr=212" xr:uid="{00000000-0004-0000-0300-000007000000}"/>
    <hyperlink ref="A106" r:id="rId9" display="http://www.bav-astro.de/sfs/BAVM_link.php?BAVMnr=212" xr:uid="{00000000-0004-0000-0300-000008000000}"/>
    <hyperlink ref="A107" r:id="rId10" display="http://www.bav-astro.de/sfs/BAVM_link.php?BAVMnr=212" xr:uid="{00000000-0004-0000-0300-000009000000}"/>
    <hyperlink ref="A108" r:id="rId11" display="http://www.bav-astro.de/sfs/BAVM_link.php?BAVMnr=215" xr:uid="{00000000-0004-0000-0300-00000A000000}"/>
    <hyperlink ref="A113" r:id="rId12" display="http://www.bav-astro.de/sfs/BAVM_link.php?BAVMnr=225" xr:uid="{00000000-0004-0000-0300-00000B000000}"/>
  </hyperlinks>
  <pageMargins left="0.75" right="0.75" top="1" bottom="1" header="0.5" footer="0.5"/>
  <pageSetup orientation="portrait" horizontalDpi="300" verticalDpi="300" r:id="rId13"/>
  <headerFooter alignWithMargins="0"/>
  <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6"/>
  </sheetPr>
  <dimension ref="A1:AL2467"/>
  <sheetViews>
    <sheetView workbookViewId="0">
      <selection activeCell="E15" sqref="E15"/>
    </sheetView>
  </sheetViews>
  <sheetFormatPr defaultRowHeight="12.75" x14ac:dyDescent="0.2"/>
  <cols>
    <col min="1" max="1" width="18.140625" style="3" customWidth="1"/>
    <col min="2" max="2" width="4.7109375" style="3" customWidth="1"/>
    <col min="3" max="3" width="10.140625" style="3" customWidth="1"/>
    <col min="4" max="4" width="10.42578125" style="3" customWidth="1"/>
    <col min="5" max="5" width="14.28515625" style="3" customWidth="1"/>
    <col min="6" max="6" width="9.5703125" style="3" customWidth="1"/>
    <col min="7" max="7" width="13" style="3" customWidth="1"/>
    <col min="8" max="15" width="8.42578125" style="3" customWidth="1"/>
    <col min="16" max="16" width="10.28515625" style="3" customWidth="1"/>
    <col min="17" max="17" width="11" style="3" customWidth="1"/>
    <col min="18" max="19" width="9.140625" style="3"/>
    <col min="20" max="20" width="12.42578125" style="3" bestFit="1" customWidth="1"/>
    <col min="21" max="24" width="9.140625" style="3"/>
    <col min="25" max="25" width="13.140625" style="3" bestFit="1" customWidth="1"/>
    <col min="26" max="16384" width="9.140625" style="3"/>
  </cols>
  <sheetData>
    <row r="1" spans="1:25" ht="21" thickBot="1" x14ac:dyDescent="0.35">
      <c r="A1" s="23" t="s">
        <v>160</v>
      </c>
      <c r="B1" s="2"/>
      <c r="H1" s="9"/>
      <c r="K1" s="124" t="s">
        <v>448</v>
      </c>
      <c r="L1" s="29" t="s">
        <v>563</v>
      </c>
      <c r="M1" s="134" t="s">
        <v>564</v>
      </c>
      <c r="W1" s="9"/>
      <c r="X1" s="21" t="s">
        <v>66</v>
      </c>
      <c r="Y1" s="21" t="s">
        <v>142</v>
      </c>
    </row>
    <row r="2" spans="1:25" x14ac:dyDescent="0.2">
      <c r="A2" s="17" t="s">
        <v>75</v>
      </c>
      <c r="B2" s="2" t="s">
        <v>84</v>
      </c>
      <c r="F2" s="3" t="s">
        <v>147</v>
      </c>
      <c r="G2" s="78">
        <f t="shared" ref="G2:G7" si="0">+H2*I2</f>
        <v>-0.01</v>
      </c>
      <c r="H2" s="82">
        <v>-1</v>
      </c>
      <c r="I2" s="1">
        <v>0.01</v>
      </c>
      <c r="K2" s="82">
        <v>-1</v>
      </c>
      <c r="L2" s="82">
        <v>-1</v>
      </c>
      <c r="M2" s="82">
        <v>-1</v>
      </c>
      <c r="N2" s="1"/>
      <c r="W2" s="4"/>
      <c r="X2" s="4">
        <v>-70000</v>
      </c>
      <c r="Y2" s="77">
        <f t="shared" ref="Y2:Y20" si="1">G$2+G$3*X2+G$4*X2^2+G$5*SIN(RADIANS(G$6*X2+G$7))</f>
        <v>7.4116176111692647E-2</v>
      </c>
    </row>
    <row r="3" spans="1:25" ht="13.5" thickBot="1" x14ac:dyDescent="0.25">
      <c r="A3" s="123" t="s">
        <v>445</v>
      </c>
      <c r="B3" s="2"/>
      <c r="C3" s="22"/>
      <c r="D3" s="9"/>
      <c r="F3" s="3" t="s">
        <v>146</v>
      </c>
      <c r="G3" s="78">
        <f t="shared" si="0"/>
        <v>-6.5429119676196317E-7</v>
      </c>
      <c r="H3" s="80">
        <v>-0.65429119676196323</v>
      </c>
      <c r="I3" s="1">
        <v>9.9999999999999995E-7</v>
      </c>
      <c r="K3" s="80">
        <v>0</v>
      </c>
      <c r="L3" s="80">
        <v>-0.56807126623420767</v>
      </c>
      <c r="M3" s="80">
        <v>-0.65429119676196323</v>
      </c>
      <c r="N3" s="1"/>
      <c r="X3" s="3">
        <v>-65000</v>
      </c>
      <c r="Y3" s="77">
        <f t="shared" si="1"/>
        <v>7.1164654215650464E-2</v>
      </c>
    </row>
    <row r="4" spans="1:25" ht="13.5" thickBot="1" x14ac:dyDescent="0.25">
      <c r="A4" s="18" t="s">
        <v>76</v>
      </c>
      <c r="B4" s="7"/>
      <c r="C4" s="12">
        <v>44498.366000000002</v>
      </c>
      <c r="D4" s="13">
        <v>0.34000460999999998</v>
      </c>
      <c r="E4" s="1"/>
      <c r="F4" s="3" t="s">
        <v>139</v>
      </c>
      <c r="G4" s="78">
        <f t="shared" si="0"/>
        <v>3.6814254227104014E-12</v>
      </c>
      <c r="H4" s="80">
        <v>3.6814254227104013</v>
      </c>
      <c r="I4" s="79">
        <v>9.9999999999999998E-13</v>
      </c>
      <c r="K4" s="80">
        <v>11</v>
      </c>
      <c r="L4" s="80">
        <v>4.523371436942762</v>
      </c>
      <c r="M4" s="80">
        <v>3.6814254227104013</v>
      </c>
      <c r="N4" s="1"/>
      <c r="W4" s="4"/>
      <c r="X4" s="4">
        <v>-60000</v>
      </c>
      <c r="Y4" s="77">
        <f t="shared" si="1"/>
        <v>6.4765509934647483E-2</v>
      </c>
    </row>
    <row r="5" spans="1:25" x14ac:dyDescent="0.2">
      <c r="A5" s="17"/>
      <c r="B5" s="2"/>
      <c r="D5" s="4"/>
      <c r="F5" s="3" t="s">
        <v>140</v>
      </c>
      <c r="G5" s="6">
        <f t="shared" si="0"/>
        <v>2.3221473374051695E-2</v>
      </c>
      <c r="H5" s="80">
        <v>2.3221473374051693</v>
      </c>
      <c r="I5" s="79">
        <v>0.01</v>
      </c>
      <c r="K5" s="80">
        <v>1.97</v>
      </c>
      <c r="L5" s="80">
        <v>2.3345529137289467</v>
      </c>
      <c r="M5" s="80">
        <v>2.3221473374051693</v>
      </c>
      <c r="N5" s="1"/>
      <c r="X5" s="3">
        <v>-55000</v>
      </c>
      <c r="Y5" s="77">
        <f t="shared" si="1"/>
        <v>5.5048832230033068E-2</v>
      </c>
    </row>
    <row r="6" spans="1:25" x14ac:dyDescent="0.2">
      <c r="A6" s="18" t="s">
        <v>77</v>
      </c>
      <c r="B6" s="2"/>
      <c r="F6" s="3" t="s">
        <v>436</v>
      </c>
      <c r="G6" s="6">
        <f t="shared" si="0"/>
        <v>4.5757517354058858E-3</v>
      </c>
      <c r="H6" s="80">
        <v>4.5757517354058859</v>
      </c>
      <c r="I6" s="1">
        <v>1E-3</v>
      </c>
      <c r="K6" s="80">
        <v>7.3</v>
      </c>
      <c r="L6" s="80">
        <v>4.7579773562071459</v>
      </c>
      <c r="M6" s="80">
        <v>4.5757517354058859</v>
      </c>
      <c r="N6" s="1"/>
      <c r="W6" s="4"/>
      <c r="X6" s="4">
        <v>-50000</v>
      </c>
      <c r="Y6" s="77">
        <f t="shared" si="1"/>
        <v>4.2695655329056864E-2</v>
      </c>
    </row>
    <row r="7" spans="1:25" ht="13.5" thickBot="1" x14ac:dyDescent="0.25">
      <c r="A7" s="17" t="s">
        <v>58</v>
      </c>
      <c r="B7" s="2"/>
      <c r="C7" s="3">
        <v>45207.512600000002</v>
      </c>
      <c r="D7" s="75" t="s">
        <v>446</v>
      </c>
      <c r="F7" s="3" t="s">
        <v>141</v>
      </c>
      <c r="G7" s="6">
        <f t="shared" si="0"/>
        <v>21.134352895232112</v>
      </c>
      <c r="H7" s="81">
        <v>2.1134352895232111</v>
      </c>
      <c r="I7" s="1">
        <v>10</v>
      </c>
      <c r="K7" s="81">
        <v>3.19</v>
      </c>
      <c r="L7" s="81">
        <v>2.5379218941709216</v>
      </c>
      <c r="M7" s="81">
        <v>2.1134352895232111</v>
      </c>
      <c r="N7" s="1"/>
      <c r="X7" s="3">
        <v>-45000</v>
      </c>
      <c r="Y7" s="77">
        <f t="shared" si="1"/>
        <v>2.8830804258237454E-2</v>
      </c>
    </row>
    <row r="8" spans="1:25" x14ac:dyDescent="0.2">
      <c r="A8" s="17" t="s">
        <v>71</v>
      </c>
      <c r="B8" s="2"/>
      <c r="C8" s="3">
        <v>0.29063137999999999</v>
      </c>
      <c r="D8" s="75" t="s">
        <v>447</v>
      </c>
      <c r="E8" s="26"/>
      <c r="H8" s="4">
        <f>SUM(T21:T230)</f>
        <v>8.1849620975936877E-4</v>
      </c>
      <c r="M8" s="4"/>
      <c r="W8" s="4"/>
      <c r="X8" s="4">
        <v>-40000</v>
      </c>
      <c r="Y8" s="77">
        <f t="shared" si="1"/>
        <v>1.4845913979629789E-2</v>
      </c>
    </row>
    <row r="9" spans="1:25" x14ac:dyDescent="0.2">
      <c r="A9" s="84" t="s">
        <v>151</v>
      </c>
      <c r="B9" s="84"/>
      <c r="C9" s="85">
        <v>85</v>
      </c>
      <c r="D9" s="84" t="str">
        <f>"F"&amp;C9</f>
        <v>F85</v>
      </c>
      <c r="E9" s="84" t="str">
        <f>"G"&amp;C9</f>
        <v>G85</v>
      </c>
      <c r="X9" s="3">
        <v>-35000</v>
      </c>
      <c r="Y9" s="77">
        <f t="shared" si="1"/>
        <v>2.1804684397630347E-3</v>
      </c>
    </row>
    <row r="10" spans="1:25" ht="13.5" thickBot="1" x14ac:dyDescent="0.25">
      <c r="A10" s="17"/>
      <c r="B10" s="2"/>
      <c r="C10" s="14" t="s">
        <v>111</v>
      </c>
      <c r="D10" s="20" t="s">
        <v>138</v>
      </c>
      <c r="E10" s="20" t="s">
        <v>148</v>
      </c>
      <c r="F10" s="3" t="s">
        <v>437</v>
      </c>
      <c r="G10" s="3">
        <f>360/G6</f>
        <v>78675.597107775931</v>
      </c>
      <c r="H10" s="3" t="s">
        <v>438</v>
      </c>
      <c r="K10" s="3">
        <f>1000*360/K6</f>
        <v>49315.068493150684</v>
      </c>
      <c r="L10" s="3">
        <f>1000*360/L6</f>
        <v>75662.402960020903</v>
      </c>
      <c r="M10" s="3">
        <f>1000*360/M6</f>
        <v>78675.597107775931</v>
      </c>
      <c r="W10" s="4"/>
      <c r="X10" s="4">
        <v>-30000</v>
      </c>
      <c r="Y10" s="77">
        <f t="shared" si="1"/>
        <v>-7.904688978671302E-3</v>
      </c>
    </row>
    <row r="11" spans="1:25" x14ac:dyDescent="0.2">
      <c r="A11" s="17" t="s">
        <v>78</v>
      </c>
      <c r="B11" s="2"/>
      <c r="C11" s="72">
        <f ca="1">INTERCEPT(INDIRECT(E9):G934,INDIRECT(D9):F934)</f>
        <v>4.2347267260564619E-2</v>
      </c>
      <c r="D11" s="83">
        <f>G2</f>
        <v>-0.01</v>
      </c>
      <c r="E11" s="17">
        <f>G5</f>
        <v>2.3221473374051695E-2</v>
      </c>
      <c r="F11" s="4"/>
      <c r="G11" s="4">
        <f>G10*C8</f>
        <v>22865.597359756928</v>
      </c>
      <c r="H11" s="4" t="s">
        <v>439</v>
      </c>
      <c r="I11" s="4"/>
      <c r="J11" s="4"/>
      <c r="K11" s="3">
        <f>K10*$C$8</f>
        <v>14332.506410958904</v>
      </c>
      <c r="L11" s="3">
        <f>L10*$C$8</f>
        <v>21989.868586386958</v>
      </c>
      <c r="M11" s="3">
        <f>M10*$C$8</f>
        <v>22865.597359756928</v>
      </c>
      <c r="X11" s="3">
        <v>-25000</v>
      </c>
      <c r="Y11" s="77">
        <f t="shared" si="1"/>
        <v>-1.4525737556825478E-2</v>
      </c>
    </row>
    <row r="12" spans="1:25" x14ac:dyDescent="0.2">
      <c r="A12" s="17" t="s">
        <v>79</v>
      </c>
      <c r="C12" s="72">
        <f ca="1">SLOPE(INDIRECT(E9):G934,INDIRECT(D9):F934)</f>
        <v>-2.0131526334112583E-6</v>
      </c>
      <c r="D12" s="83">
        <f>G3</f>
        <v>-6.5429119676196317E-7</v>
      </c>
      <c r="E12" s="2">
        <f>SLOPE(G57:G978,F57:F978)</f>
        <v>-1.0452439449605929E-6</v>
      </c>
      <c r="G12" s="3">
        <f>G11/365.23</f>
        <v>62.606021848580149</v>
      </c>
      <c r="H12" s="3" t="s">
        <v>440</v>
      </c>
      <c r="K12" s="3">
        <f>K11/365.24</f>
        <v>39.241338328110018</v>
      </c>
      <c r="L12" s="3">
        <f>L11/365.24</f>
        <v>60.206627385792785</v>
      </c>
      <c r="M12" s="3">
        <f>M11/365.24</f>
        <v>62.604307742188503</v>
      </c>
      <c r="W12" s="4"/>
      <c r="X12" s="4">
        <v>-20000</v>
      </c>
      <c r="Y12" s="77">
        <f t="shared" si="1"/>
        <v>-1.731494029409849E-2</v>
      </c>
    </row>
    <row r="13" spans="1:25" x14ac:dyDescent="0.2">
      <c r="A13" s="17" t="s">
        <v>80</v>
      </c>
      <c r="C13" s="2"/>
      <c r="D13" s="83">
        <f>G4</f>
        <v>3.6814254227104014E-12</v>
      </c>
      <c r="X13" s="3">
        <v>-15000</v>
      </c>
      <c r="Y13" s="77">
        <f t="shared" si="1"/>
        <v>-1.6478503940104111E-2</v>
      </c>
    </row>
    <row r="14" spans="1:25" x14ac:dyDescent="0.2">
      <c r="A14" s="17" t="s">
        <v>81</v>
      </c>
      <c r="F14" s="3" t="s">
        <v>441</v>
      </c>
      <c r="G14" s="83">
        <f>2*G4*365.24/C8</f>
        <v>9.2529844601828409E-9</v>
      </c>
      <c r="H14" s="3" t="s">
        <v>442</v>
      </c>
      <c r="W14" s="4"/>
      <c r="X14" s="4">
        <v>-10000</v>
      </c>
      <c r="Y14" s="77">
        <f t="shared" si="1"/>
        <v>-1.2764134260784495E-2</v>
      </c>
    </row>
    <row r="15" spans="1:25" x14ac:dyDescent="0.2">
      <c r="A15" s="19" t="s">
        <v>82</v>
      </c>
      <c r="C15" s="86">
        <f ca="1">(C7+C11)+(C8+C12)*INT(MAX(F21:F3543))</f>
        <v>56517.396758132534</v>
      </c>
      <c r="D15" s="86">
        <f>+C7+INT(MAX(F21:F1598))*C8+D11+D12*INT(MAX(F21:F4033))+D13*INT(MAX(F21:F4060)^2)</f>
        <v>56517.402866024895</v>
      </c>
      <c r="E15" s="46"/>
      <c r="X15" s="3">
        <v>-5000</v>
      </c>
      <c r="Y15" s="77">
        <f t="shared" si="1"/>
        <v>-7.3433914188875482E-3</v>
      </c>
    </row>
    <row r="16" spans="1:25" x14ac:dyDescent="0.2">
      <c r="A16" s="18" t="s">
        <v>69</v>
      </c>
      <c r="C16" s="87">
        <f ca="1">+C8+C12</f>
        <v>0.29062936684736657</v>
      </c>
      <c r="D16" s="86">
        <f>+C8+D12+2*D13*MAX(F21:F143)</f>
        <v>0.29063101223414389</v>
      </c>
      <c r="E16" s="44"/>
      <c r="F16" s="3" t="s">
        <v>565</v>
      </c>
      <c r="G16" s="3">
        <f>MAX(C21:C327)-C21</f>
        <v>24488.528399999999</v>
      </c>
      <c r="H16" s="3" t="s">
        <v>439</v>
      </c>
      <c r="W16" s="4"/>
      <c r="X16" s="4">
        <v>0</v>
      </c>
      <c r="Y16" s="77">
        <f t="shared" si="1"/>
        <v>-1.6273557667528509E-3</v>
      </c>
    </row>
    <row r="17" spans="1:25" ht="13.5" thickBot="1" x14ac:dyDescent="0.25">
      <c r="A17" s="45" t="s">
        <v>123</v>
      </c>
      <c r="B17" s="17"/>
      <c r="C17" s="17">
        <f>COUNT(C21:C2189)</f>
        <v>111</v>
      </c>
      <c r="D17" s="8"/>
      <c r="F17" s="3" t="s">
        <v>566</v>
      </c>
      <c r="K17" s="3">
        <f>$G$16/K11</f>
        <v>1.7086005544205172</v>
      </c>
      <c r="L17" s="3">
        <f>$G$16/L11</f>
        <v>1.1136277737994242</v>
      </c>
      <c r="M17" s="3">
        <f>$G$16/M11</f>
        <v>1.0709769797267314</v>
      </c>
      <c r="X17" s="3">
        <v>5000</v>
      </c>
      <c r="Y17" s="77">
        <f t="shared" si="1"/>
        <v>2.9553926579139276E-3</v>
      </c>
    </row>
    <row r="18" spans="1:25" ht="14.25" thickTop="1" thickBot="1" x14ac:dyDescent="0.25">
      <c r="A18" s="18" t="s">
        <v>150</v>
      </c>
      <c r="B18" s="6"/>
      <c r="C18" s="88">
        <f ca="1">+C15</f>
        <v>56517.396758132534</v>
      </c>
      <c r="D18" s="89">
        <f ca="1">C16</f>
        <v>0.29062936684736657</v>
      </c>
      <c r="E18" s="1"/>
      <c r="W18" s="4"/>
      <c r="X18" s="4">
        <v>10000</v>
      </c>
      <c r="Y18" s="77">
        <f t="shared" si="1"/>
        <v>5.1835480506716124E-3</v>
      </c>
    </row>
    <row r="19" spans="1:25" ht="13.5" thickBot="1" x14ac:dyDescent="0.25">
      <c r="A19" s="2" t="s">
        <v>149</v>
      </c>
      <c r="B19" s="2"/>
      <c r="C19" s="90">
        <f>+D15</f>
        <v>56517.402866024895</v>
      </c>
      <c r="D19" s="91">
        <f>+D16</f>
        <v>0.29063101223414389</v>
      </c>
      <c r="G19" s="3" t="s">
        <v>56</v>
      </c>
      <c r="Q19" s="56" t="s">
        <v>562</v>
      </c>
      <c r="R19" s="56"/>
      <c r="S19" s="56">
        <v>1</v>
      </c>
      <c r="X19" s="3">
        <v>15000</v>
      </c>
      <c r="Y19" s="77">
        <f t="shared" si="1"/>
        <v>4.2352400663616327E-3</v>
      </c>
    </row>
    <row r="20" spans="1:25" ht="15" thickBot="1" x14ac:dyDescent="0.25">
      <c r="A20" s="14" t="s">
        <v>72</v>
      </c>
      <c r="B20" s="15" t="s">
        <v>74</v>
      </c>
      <c r="C20" s="14" t="s">
        <v>73</v>
      </c>
      <c r="D20" s="14" t="s">
        <v>59</v>
      </c>
      <c r="E20" s="14" t="s">
        <v>67</v>
      </c>
      <c r="F20" s="14" t="s">
        <v>66</v>
      </c>
      <c r="G20" s="14" t="s">
        <v>70</v>
      </c>
      <c r="H20" s="21" t="s">
        <v>435</v>
      </c>
      <c r="I20" s="21" t="s">
        <v>556</v>
      </c>
      <c r="J20" s="21" t="s">
        <v>557</v>
      </c>
      <c r="K20" s="21" t="s">
        <v>499</v>
      </c>
      <c r="L20" s="21" t="s">
        <v>96</v>
      </c>
      <c r="M20" s="21" t="s">
        <v>561</v>
      </c>
      <c r="N20" s="21" t="s">
        <v>97</v>
      </c>
      <c r="O20" s="21" t="s">
        <v>159</v>
      </c>
      <c r="P20" s="14" t="s">
        <v>142</v>
      </c>
      <c r="Q20" s="14" t="s">
        <v>57</v>
      </c>
      <c r="R20" s="21" t="s">
        <v>143</v>
      </c>
      <c r="S20" s="21" t="s">
        <v>145</v>
      </c>
      <c r="T20" s="21" t="s">
        <v>144</v>
      </c>
      <c r="U20" s="140" t="s">
        <v>561</v>
      </c>
      <c r="W20" s="4"/>
      <c r="X20" s="4">
        <v>20000</v>
      </c>
      <c r="Y20" s="77">
        <f t="shared" si="1"/>
        <v>-1.8265244752615345E-4</v>
      </c>
    </row>
    <row r="21" spans="1:25" ht="12.75" customHeight="1" x14ac:dyDescent="0.2">
      <c r="A21" s="128" t="s">
        <v>444</v>
      </c>
      <c r="B21" s="118" t="str">
        <f t="shared" ref="B21:B27" si="2">IF(G21=INT(G21),"I","II")</f>
        <v>II</v>
      </c>
      <c r="C21" s="106">
        <v>32028.863000000001</v>
      </c>
      <c r="D21" s="106" t="s">
        <v>435</v>
      </c>
      <c r="E21" s="3">
        <f t="shared" ref="E21:E52" si="3">(C21-C$7)/C$8</f>
        <v>-45344.895654419699</v>
      </c>
      <c r="F21" s="4">
        <f t="shared" ref="F21:F52" si="4">ROUND(2*E21,0)/2</f>
        <v>-45345</v>
      </c>
      <c r="G21" s="3">
        <f t="shared" ref="G21:G52" si="5">C21-(C$7+F21*C$8)</f>
        <v>3.032609999718261E-2</v>
      </c>
      <c r="H21" s="4">
        <f t="shared" ref="H21:H48" si="6">G21</f>
        <v>3.032609999718261E-2</v>
      </c>
      <c r="I21" s="4"/>
      <c r="J21" s="4"/>
      <c r="K21" s="4"/>
      <c r="L21" s="4"/>
      <c r="M21" s="4"/>
      <c r="N21" s="4"/>
      <c r="O21" s="4">
        <f t="shared" ref="O21:O35" ca="1" si="7">C$11+C$12*F21</f>
        <v>0.13363367342259813</v>
      </c>
      <c r="P21" s="4">
        <f t="shared" ref="P21:P52" si="8">G$2+G$3*F21+G$4*F21^2+G$5*SIN(RADIANS(G$6*F21+G$7))</f>
        <v>2.9808053365435627E-2</v>
      </c>
      <c r="Q21" s="16">
        <f t="shared" ref="Q21:Q52" si="9">C21-15018.5</f>
        <v>17010.363000000001</v>
      </c>
      <c r="R21" s="4">
        <f t="shared" ref="R21:R52" si="10">+(P21-G21)^2</f>
        <v>2.6837231266439346E-7</v>
      </c>
      <c r="S21" s="4">
        <v>0.1</v>
      </c>
      <c r="T21" s="3">
        <f>+S21*R21</f>
        <v>2.6837231266439347E-8</v>
      </c>
      <c r="X21" s="3">
        <v>25000</v>
      </c>
      <c r="Y21" s="77">
        <f t="shared" ref="Y21:Y28" si="11">G$2+G$3*X21+G$4*X21^2+G$5*SIN(RADIANS(G$6*X21+G$7))</f>
        <v>-7.7883815357320217E-3</v>
      </c>
    </row>
    <row r="22" spans="1:25" ht="12.75" customHeight="1" x14ac:dyDescent="0.2">
      <c r="A22" s="128" t="s">
        <v>444</v>
      </c>
      <c r="B22" s="118" t="str">
        <f t="shared" si="2"/>
        <v>II</v>
      </c>
      <c r="C22" s="106">
        <v>32028.863000000001</v>
      </c>
      <c r="D22" s="106" t="s">
        <v>435</v>
      </c>
      <c r="E22" s="3">
        <f t="shared" si="3"/>
        <v>-45344.895654419699</v>
      </c>
      <c r="F22" s="4">
        <f t="shared" si="4"/>
        <v>-45345</v>
      </c>
      <c r="G22" s="3">
        <f t="shared" si="5"/>
        <v>3.032609999718261E-2</v>
      </c>
      <c r="H22" s="4">
        <f t="shared" si="6"/>
        <v>3.032609999718261E-2</v>
      </c>
      <c r="I22" s="4"/>
      <c r="J22" s="4"/>
      <c r="K22" s="4"/>
      <c r="L22" s="4"/>
      <c r="M22" s="4"/>
      <c r="N22" s="4"/>
      <c r="O22" s="4">
        <f t="shared" ca="1" si="7"/>
        <v>0.13363367342259813</v>
      </c>
      <c r="P22" s="4">
        <f t="shared" si="8"/>
        <v>2.9808053365435627E-2</v>
      </c>
      <c r="Q22" s="16">
        <f t="shared" si="9"/>
        <v>17010.363000000001</v>
      </c>
      <c r="R22" s="4">
        <f t="shared" si="10"/>
        <v>2.6837231266439346E-7</v>
      </c>
      <c r="S22" s="4">
        <v>0.1</v>
      </c>
      <c r="T22" s="3">
        <f t="shared" ref="T22:T85" si="12">+S22*R22</f>
        <v>2.6837231266439347E-8</v>
      </c>
      <c r="W22" s="4"/>
      <c r="X22" s="4">
        <v>30000</v>
      </c>
      <c r="Y22" s="77">
        <f t="shared" si="11"/>
        <v>-1.7769660582452551E-2</v>
      </c>
    </row>
    <row r="23" spans="1:25" ht="12.75" customHeight="1" x14ac:dyDescent="0.2">
      <c r="A23" s="128" t="s">
        <v>444</v>
      </c>
      <c r="B23" s="118" t="str">
        <f t="shared" si="2"/>
        <v>II</v>
      </c>
      <c r="C23" s="106">
        <v>32028.863000000001</v>
      </c>
      <c r="D23" s="106" t="s">
        <v>435</v>
      </c>
      <c r="E23" s="3">
        <f t="shared" si="3"/>
        <v>-45344.895654419699</v>
      </c>
      <c r="F23" s="4">
        <f t="shared" si="4"/>
        <v>-45345</v>
      </c>
      <c r="G23" s="3">
        <f t="shared" si="5"/>
        <v>3.032609999718261E-2</v>
      </c>
      <c r="H23" s="4">
        <f t="shared" si="6"/>
        <v>3.032609999718261E-2</v>
      </c>
      <c r="I23" s="4"/>
      <c r="J23" s="4"/>
      <c r="K23" s="4"/>
      <c r="L23" s="4"/>
      <c r="M23" s="4"/>
      <c r="N23" s="4"/>
      <c r="O23" s="4">
        <f t="shared" ca="1" si="7"/>
        <v>0.13363367342259813</v>
      </c>
      <c r="P23" s="4">
        <f t="shared" si="8"/>
        <v>2.9808053365435627E-2</v>
      </c>
      <c r="Q23" s="16">
        <f t="shared" si="9"/>
        <v>17010.363000000001</v>
      </c>
      <c r="R23" s="4">
        <f t="shared" si="10"/>
        <v>2.6837231266439346E-7</v>
      </c>
      <c r="S23" s="4">
        <v>0.1</v>
      </c>
      <c r="T23" s="3">
        <f t="shared" si="12"/>
        <v>2.6837231266439347E-8</v>
      </c>
      <c r="X23" s="3">
        <v>35000</v>
      </c>
      <c r="Y23" s="77">
        <f t="shared" si="11"/>
        <v>-2.8911470133112051E-2</v>
      </c>
    </row>
    <row r="24" spans="1:25" ht="12.75" customHeight="1" x14ac:dyDescent="0.2">
      <c r="A24" s="128" t="s">
        <v>444</v>
      </c>
      <c r="B24" s="118" t="str">
        <f t="shared" si="2"/>
        <v>II</v>
      </c>
      <c r="C24" s="106">
        <v>32028.863000000001</v>
      </c>
      <c r="D24" s="106" t="s">
        <v>435</v>
      </c>
      <c r="E24" s="3">
        <f t="shared" si="3"/>
        <v>-45344.895654419699</v>
      </c>
      <c r="F24" s="4">
        <f t="shared" si="4"/>
        <v>-45345</v>
      </c>
      <c r="G24" s="3">
        <f t="shared" si="5"/>
        <v>3.032609999718261E-2</v>
      </c>
      <c r="H24" s="4">
        <f t="shared" si="6"/>
        <v>3.032609999718261E-2</v>
      </c>
      <c r="I24" s="4"/>
      <c r="J24" s="4"/>
      <c r="K24" s="4"/>
      <c r="L24" s="4"/>
      <c r="M24" s="4"/>
      <c r="N24" s="4"/>
      <c r="O24" s="4">
        <f t="shared" ca="1" si="7"/>
        <v>0.13363367342259813</v>
      </c>
      <c r="P24" s="4">
        <f t="shared" si="8"/>
        <v>2.9808053365435627E-2</v>
      </c>
      <c r="Q24" s="16">
        <f t="shared" si="9"/>
        <v>17010.363000000001</v>
      </c>
      <c r="R24" s="4">
        <f t="shared" si="10"/>
        <v>2.6837231266439346E-7</v>
      </c>
      <c r="S24" s="4">
        <v>0.1</v>
      </c>
      <c r="T24" s="3">
        <f t="shared" si="12"/>
        <v>2.6837231266439347E-8</v>
      </c>
      <c r="W24" s="4"/>
      <c r="X24" s="4">
        <v>40000</v>
      </c>
      <c r="Y24" s="77">
        <f t="shared" si="11"/>
        <v>-3.9787230021096319E-2</v>
      </c>
    </row>
    <row r="25" spans="1:25" ht="12.75" customHeight="1" x14ac:dyDescent="0.2">
      <c r="A25" s="128" t="s">
        <v>444</v>
      </c>
      <c r="B25" s="118" t="str">
        <f t="shared" si="2"/>
        <v>II</v>
      </c>
      <c r="C25" s="106">
        <v>32028.863000000001</v>
      </c>
      <c r="D25" s="106" t="s">
        <v>435</v>
      </c>
      <c r="E25" s="3">
        <f t="shared" si="3"/>
        <v>-45344.895654419699</v>
      </c>
      <c r="F25" s="4">
        <f t="shared" si="4"/>
        <v>-45345</v>
      </c>
      <c r="G25" s="3">
        <f t="shared" si="5"/>
        <v>3.032609999718261E-2</v>
      </c>
      <c r="H25" s="4">
        <f t="shared" si="6"/>
        <v>3.032609999718261E-2</v>
      </c>
      <c r="I25" s="4"/>
      <c r="J25" s="4"/>
      <c r="K25" s="4"/>
      <c r="L25" s="4"/>
      <c r="M25" s="4"/>
      <c r="N25" s="4"/>
      <c r="O25" s="4">
        <f t="shared" ca="1" si="7"/>
        <v>0.13363367342259813</v>
      </c>
      <c r="P25" s="4">
        <f t="shared" si="8"/>
        <v>2.9808053365435627E-2</v>
      </c>
      <c r="Q25" s="16">
        <f t="shared" si="9"/>
        <v>17010.363000000001</v>
      </c>
      <c r="R25" s="4">
        <f t="shared" si="10"/>
        <v>2.6837231266439346E-7</v>
      </c>
      <c r="S25" s="4">
        <v>0.1</v>
      </c>
      <c r="T25" s="3">
        <f t="shared" si="12"/>
        <v>2.6837231266439347E-8</v>
      </c>
      <c r="X25" s="3">
        <v>45000</v>
      </c>
      <c r="Y25" s="77">
        <f t="shared" si="11"/>
        <v>-4.8983258625075951E-2</v>
      </c>
    </row>
    <row r="26" spans="1:25" ht="12.75" customHeight="1" x14ac:dyDescent="0.2">
      <c r="A26" s="128" t="s">
        <v>444</v>
      </c>
      <c r="B26" s="118" t="str">
        <f t="shared" si="2"/>
        <v>II</v>
      </c>
      <c r="C26" s="106">
        <v>32028.863000000001</v>
      </c>
      <c r="D26" s="106" t="s">
        <v>435</v>
      </c>
      <c r="E26" s="3">
        <f t="shared" si="3"/>
        <v>-45344.895654419699</v>
      </c>
      <c r="F26" s="4">
        <f t="shared" si="4"/>
        <v>-45345</v>
      </c>
      <c r="G26" s="3">
        <f t="shared" si="5"/>
        <v>3.032609999718261E-2</v>
      </c>
      <c r="H26" s="4">
        <f t="shared" si="6"/>
        <v>3.032609999718261E-2</v>
      </c>
      <c r="I26" s="4"/>
      <c r="J26" s="4"/>
      <c r="K26" s="4"/>
      <c r="L26" s="4"/>
      <c r="M26" s="4"/>
      <c r="N26" s="4"/>
      <c r="O26" s="4">
        <f t="shared" ca="1" si="7"/>
        <v>0.13363367342259813</v>
      </c>
      <c r="P26" s="4">
        <f t="shared" si="8"/>
        <v>2.9808053365435627E-2</v>
      </c>
      <c r="Q26" s="16">
        <f t="shared" si="9"/>
        <v>17010.363000000001</v>
      </c>
      <c r="R26" s="4">
        <f t="shared" si="10"/>
        <v>2.6837231266439346E-7</v>
      </c>
      <c r="S26" s="4">
        <v>0.1</v>
      </c>
      <c r="T26" s="3">
        <f t="shared" si="12"/>
        <v>2.6837231266439347E-8</v>
      </c>
      <c r="W26" s="4"/>
      <c r="X26" s="4">
        <v>50000</v>
      </c>
      <c r="Y26" s="77">
        <f t="shared" si="11"/>
        <v>-5.5321202658962468E-2</v>
      </c>
    </row>
    <row r="27" spans="1:25" ht="12.75" customHeight="1" x14ac:dyDescent="0.2">
      <c r="A27" s="128" t="s">
        <v>444</v>
      </c>
      <c r="B27" s="118" t="str">
        <f t="shared" si="2"/>
        <v>II</v>
      </c>
      <c r="C27" s="106">
        <v>32028.863000000001</v>
      </c>
      <c r="D27" s="106" t="s">
        <v>435</v>
      </c>
      <c r="E27" s="3">
        <f t="shared" si="3"/>
        <v>-45344.895654419699</v>
      </c>
      <c r="F27" s="4">
        <f t="shared" si="4"/>
        <v>-45345</v>
      </c>
      <c r="G27" s="3">
        <f t="shared" si="5"/>
        <v>3.032609999718261E-2</v>
      </c>
      <c r="H27" s="4">
        <f t="shared" si="6"/>
        <v>3.032609999718261E-2</v>
      </c>
      <c r="I27" s="4"/>
      <c r="J27" s="4"/>
      <c r="K27" s="4"/>
      <c r="L27" s="4"/>
      <c r="M27" s="4"/>
      <c r="N27" s="4"/>
      <c r="O27" s="4">
        <f t="shared" ca="1" si="7"/>
        <v>0.13363367342259813</v>
      </c>
      <c r="P27" s="4">
        <f t="shared" si="8"/>
        <v>2.9808053365435627E-2</v>
      </c>
      <c r="Q27" s="16">
        <f t="shared" si="9"/>
        <v>17010.363000000001</v>
      </c>
      <c r="R27" s="4">
        <f t="shared" si="10"/>
        <v>2.6837231266439346E-7</v>
      </c>
      <c r="S27" s="4">
        <v>0.1</v>
      </c>
      <c r="T27" s="3">
        <f t="shared" si="12"/>
        <v>2.6837231266439347E-8</v>
      </c>
      <c r="X27" s="3">
        <v>55000</v>
      </c>
      <c r="Y27" s="77">
        <f t="shared" si="11"/>
        <v>-5.8043440214548297E-2</v>
      </c>
    </row>
    <row r="28" spans="1:25" x14ac:dyDescent="0.2">
      <c r="A28" s="131" t="s">
        <v>530</v>
      </c>
      <c r="B28" s="130" t="str">
        <f t="shared" ref="B28:B33" si="13">IF(F28=INT(F28),"I","II")</f>
        <v>I</v>
      </c>
      <c r="C28" s="129">
        <v>32350.897000000001</v>
      </c>
      <c r="D28" s="124" t="s">
        <v>435</v>
      </c>
      <c r="E28" s="3">
        <f t="shared" si="3"/>
        <v>-44236.846000593607</v>
      </c>
      <c r="F28" s="4">
        <f t="shared" si="4"/>
        <v>-44237</v>
      </c>
      <c r="G28" s="3">
        <f t="shared" si="5"/>
        <v>4.4757059997209581E-2</v>
      </c>
      <c r="H28" s="3">
        <f t="shared" si="6"/>
        <v>4.4757059997209581E-2</v>
      </c>
      <c r="I28" s="4"/>
      <c r="J28" s="4"/>
      <c r="L28" s="4"/>
      <c r="M28" s="4"/>
      <c r="N28" s="4"/>
      <c r="O28" s="4">
        <f t="shared" ca="1" si="7"/>
        <v>0.13140310030477845</v>
      </c>
      <c r="P28" s="77">
        <f t="shared" si="8"/>
        <v>2.6668122559252598E-2</v>
      </c>
      <c r="Q28" s="16">
        <f t="shared" si="9"/>
        <v>17332.397000000001</v>
      </c>
      <c r="R28" s="4">
        <f t="shared" si="10"/>
        <v>3.2720965763432175E-4</v>
      </c>
      <c r="S28" s="4">
        <v>0.1</v>
      </c>
      <c r="T28" s="3">
        <f t="shared" si="12"/>
        <v>3.2720965763432176E-5</v>
      </c>
      <c r="W28" s="4"/>
      <c r="X28" s="4">
        <v>60000</v>
      </c>
      <c r="Y28" s="77">
        <f t="shared" si="11"/>
        <v>-5.6932285594735163E-2</v>
      </c>
    </row>
    <row r="29" spans="1:25" x14ac:dyDescent="0.2">
      <c r="A29" s="131" t="s">
        <v>530</v>
      </c>
      <c r="B29" s="130" t="str">
        <f t="shared" si="13"/>
        <v>I</v>
      </c>
      <c r="C29" s="129">
        <v>32708.948</v>
      </c>
      <c r="D29" s="124" t="s">
        <v>435</v>
      </c>
      <c r="E29" s="3">
        <f t="shared" si="3"/>
        <v>-43004.869604927044</v>
      </c>
      <c r="F29" s="4">
        <f t="shared" si="4"/>
        <v>-43005</v>
      </c>
      <c r="G29" s="3">
        <f t="shared" si="5"/>
        <v>3.7896899997576838E-2</v>
      </c>
      <c r="H29" s="4">
        <f t="shared" si="6"/>
        <v>3.7896899997576838E-2</v>
      </c>
      <c r="I29" s="4"/>
      <c r="L29" s="4"/>
      <c r="M29" s="4"/>
      <c r="N29" s="4"/>
      <c r="O29" s="4">
        <f t="shared" ca="1" si="7"/>
        <v>0.12892289626041578</v>
      </c>
      <c r="P29" s="77">
        <f t="shared" si="8"/>
        <v>2.3183331356688649E-2</v>
      </c>
      <c r="Q29" s="16">
        <f t="shared" si="9"/>
        <v>17690.448</v>
      </c>
      <c r="R29" s="4">
        <f t="shared" si="10"/>
        <v>2.1648910215012833E-4</v>
      </c>
      <c r="S29" s="4">
        <v>0.1</v>
      </c>
      <c r="T29" s="3">
        <f t="shared" si="12"/>
        <v>2.1648910215012835E-5</v>
      </c>
      <c r="Y29" s="77"/>
    </row>
    <row r="30" spans="1:25" x14ac:dyDescent="0.2">
      <c r="A30" s="131" t="s">
        <v>530</v>
      </c>
      <c r="B30" s="130" t="str">
        <f t="shared" si="13"/>
        <v>I</v>
      </c>
      <c r="C30" s="129">
        <v>32820.832999999999</v>
      </c>
      <c r="D30" s="124" t="s">
        <v>435</v>
      </c>
      <c r="E30" s="3">
        <f t="shared" si="3"/>
        <v>-42619.897410940292</v>
      </c>
      <c r="F30" s="4">
        <f t="shared" si="4"/>
        <v>-42620</v>
      </c>
      <c r="G30" s="3">
        <f t="shared" si="5"/>
        <v>2.9815599998983089E-2</v>
      </c>
      <c r="H30" s="4">
        <f t="shared" si="6"/>
        <v>2.9815599998983089E-2</v>
      </c>
      <c r="I30" s="4"/>
      <c r="L30" s="4"/>
      <c r="M30" s="4"/>
      <c r="N30" s="4"/>
      <c r="O30" s="4">
        <f t="shared" ca="1" si="7"/>
        <v>0.12814783249655243</v>
      </c>
      <c r="P30" s="77">
        <f t="shared" si="8"/>
        <v>2.2099087860977973E-2</v>
      </c>
      <c r="Q30" s="16">
        <f t="shared" si="9"/>
        <v>17802.332999999999</v>
      </c>
      <c r="R30" s="4">
        <f t="shared" si="10"/>
        <v>5.954455957598029E-5</v>
      </c>
      <c r="S30" s="4">
        <v>0.1</v>
      </c>
      <c r="T30" s="3">
        <f t="shared" si="12"/>
        <v>5.9544559575980295E-6</v>
      </c>
      <c r="W30" s="4"/>
      <c r="X30" s="4"/>
      <c r="Y30" s="77"/>
    </row>
    <row r="31" spans="1:25" x14ac:dyDescent="0.2">
      <c r="A31" s="131" t="s">
        <v>530</v>
      </c>
      <c r="B31" s="130" t="str">
        <f t="shared" si="13"/>
        <v>I</v>
      </c>
      <c r="C31" s="129">
        <v>33002.750999999997</v>
      </c>
      <c r="D31" s="124" t="s">
        <v>435</v>
      </c>
      <c r="E31" s="3">
        <f t="shared" si="3"/>
        <v>-41993.956743418436</v>
      </c>
      <c r="F31" s="4">
        <f t="shared" si="4"/>
        <v>-41994</v>
      </c>
      <c r="G31" s="3">
        <f t="shared" si="5"/>
        <v>1.2571719991683494E-2</v>
      </c>
      <c r="H31" s="4">
        <f t="shared" si="6"/>
        <v>1.2571719991683494E-2</v>
      </c>
      <c r="I31" s="4"/>
      <c r="L31" s="4"/>
      <c r="M31" s="4"/>
      <c r="N31" s="4"/>
      <c r="O31" s="4">
        <f t="shared" ca="1" si="7"/>
        <v>0.126887598948037</v>
      </c>
      <c r="P31" s="77">
        <f t="shared" si="8"/>
        <v>2.0343757256982765E-2</v>
      </c>
      <c r="Q31" s="16">
        <f t="shared" si="9"/>
        <v>17984.250999999997</v>
      </c>
      <c r="R31" s="4">
        <f t="shared" si="10"/>
        <v>6.040456325320057E-5</v>
      </c>
      <c r="S31" s="4">
        <v>0.1</v>
      </c>
      <c r="T31" s="3">
        <f t="shared" si="12"/>
        <v>6.0404563253200572E-6</v>
      </c>
      <c r="Y31" s="77"/>
    </row>
    <row r="32" spans="1:25" x14ac:dyDescent="0.2">
      <c r="A32" s="131" t="s">
        <v>530</v>
      </c>
      <c r="B32" s="130" t="str">
        <f t="shared" si="13"/>
        <v>II</v>
      </c>
      <c r="C32" s="129">
        <v>33229.572</v>
      </c>
      <c r="D32" s="124" t="s">
        <v>435</v>
      </c>
      <c r="E32" s="3">
        <f t="shared" si="3"/>
        <v>-41213.514521384452</v>
      </c>
      <c r="F32" s="4">
        <f t="shared" si="4"/>
        <v>-41213.5</v>
      </c>
      <c r="G32" s="3">
        <f t="shared" si="5"/>
        <v>-4.2203699995297939E-3</v>
      </c>
      <c r="H32" s="4">
        <f t="shared" si="6"/>
        <v>-4.2203699995297939E-3</v>
      </c>
      <c r="I32" s="4"/>
      <c r="L32" s="4"/>
      <c r="M32" s="4"/>
      <c r="N32" s="4"/>
      <c r="O32" s="4">
        <f t="shared" ca="1" si="7"/>
        <v>0.12531633331765951</v>
      </c>
      <c r="P32" s="77">
        <f t="shared" si="8"/>
        <v>1.8172259441826995E-2</v>
      </c>
      <c r="Q32" s="16">
        <f t="shared" si="9"/>
        <v>18211.072</v>
      </c>
      <c r="R32" s="4">
        <f t="shared" si="10"/>
        <v>5.0142985329791883E-4</v>
      </c>
      <c r="S32" s="4">
        <v>0.1</v>
      </c>
      <c r="T32" s="3">
        <f t="shared" si="12"/>
        <v>5.0142985329791888E-5</v>
      </c>
      <c r="W32" s="4"/>
      <c r="X32" s="4"/>
      <c r="Y32" s="77"/>
    </row>
    <row r="33" spans="1:38" x14ac:dyDescent="0.2">
      <c r="A33" s="131" t="s">
        <v>530</v>
      </c>
      <c r="B33" s="130" t="str">
        <f t="shared" si="13"/>
        <v>II</v>
      </c>
      <c r="C33" s="129">
        <v>33503.659</v>
      </c>
      <c r="D33" s="124" t="s">
        <v>435</v>
      </c>
      <c r="E33" s="3">
        <f t="shared" si="3"/>
        <v>-40270.440170638154</v>
      </c>
      <c r="F33" s="4">
        <f t="shared" si="4"/>
        <v>-40270.5</v>
      </c>
      <c r="G33" s="3">
        <f t="shared" si="5"/>
        <v>1.7388289998052642E-2</v>
      </c>
      <c r="H33" s="4">
        <f t="shared" si="6"/>
        <v>1.7388289998052642E-2</v>
      </c>
      <c r="I33" s="4"/>
      <c r="L33" s="4"/>
      <c r="M33" s="4"/>
      <c r="N33" s="4"/>
      <c r="O33" s="4">
        <f t="shared" ca="1" si="7"/>
        <v>0.1234179303843527</v>
      </c>
      <c r="P33" s="77">
        <f t="shared" si="8"/>
        <v>1.5581292002261476E-2</v>
      </c>
      <c r="Q33" s="16">
        <f t="shared" si="9"/>
        <v>18485.159</v>
      </c>
      <c r="R33" s="4">
        <f t="shared" si="10"/>
        <v>3.2652417567932908E-6</v>
      </c>
      <c r="S33" s="4">
        <v>0.1</v>
      </c>
      <c r="T33" s="3">
        <f t="shared" si="12"/>
        <v>3.265241756793291E-7</v>
      </c>
      <c r="Y33" s="77"/>
    </row>
    <row r="34" spans="1:38" x14ac:dyDescent="0.2">
      <c r="A34" s="106" t="s">
        <v>179</v>
      </c>
      <c r="B34" s="102" t="str">
        <f>IF(G34=INT(G34),"I","II")</f>
        <v>II</v>
      </c>
      <c r="C34" s="101">
        <v>36819.425000000003</v>
      </c>
      <c r="D34" s="101" t="s">
        <v>435</v>
      </c>
      <c r="E34" s="3">
        <f t="shared" si="3"/>
        <v>-28861.603313448119</v>
      </c>
      <c r="F34" s="4">
        <f t="shared" si="4"/>
        <v>-28861.5</v>
      </c>
      <c r="G34" s="3">
        <f t="shared" si="5"/>
        <v>-3.0026129999896511E-2</v>
      </c>
      <c r="H34" s="4">
        <f t="shared" si="6"/>
        <v>-3.0026129999896511E-2</v>
      </c>
      <c r="I34" s="4"/>
      <c r="L34" s="4"/>
      <c r="M34" s="4"/>
      <c r="N34" s="4"/>
      <c r="O34" s="4">
        <f t="shared" ca="1" si="7"/>
        <v>0.10044987198976366</v>
      </c>
      <c r="P34" s="4">
        <f t="shared" si="8"/>
        <v>-9.7390493542753309E-3</v>
      </c>
      <c r="Q34" s="16">
        <f t="shared" si="9"/>
        <v>21800.925000000003</v>
      </c>
      <c r="R34" s="4">
        <f t="shared" si="10"/>
        <v>4.1156564112193752E-4</v>
      </c>
      <c r="S34" s="4">
        <v>0.1</v>
      </c>
      <c r="T34" s="3">
        <f t="shared" si="12"/>
        <v>4.1156564112193756E-5</v>
      </c>
      <c r="W34" s="4"/>
      <c r="X34" s="4"/>
      <c r="Y34" s="77"/>
    </row>
    <row r="35" spans="1:38" x14ac:dyDescent="0.2">
      <c r="A35" s="106" t="s">
        <v>179</v>
      </c>
      <c r="B35" s="102" t="str">
        <f>IF(G35=INT(G35),"I","II")</f>
        <v>II</v>
      </c>
      <c r="C35" s="101">
        <v>37146.546999999999</v>
      </c>
      <c r="D35" s="101" t="s">
        <v>435</v>
      </c>
      <c r="E35" s="3">
        <f t="shared" si="3"/>
        <v>-27736.046947167244</v>
      </c>
      <c r="F35" s="4">
        <f t="shared" si="4"/>
        <v>-27736</v>
      </c>
      <c r="G35" s="3">
        <f t="shared" si="5"/>
        <v>-1.3644320002640598E-2</v>
      </c>
      <c r="H35" s="4">
        <f t="shared" si="6"/>
        <v>-1.3644320002640598E-2</v>
      </c>
      <c r="I35" s="4"/>
      <c r="L35" s="4"/>
      <c r="M35" s="4"/>
      <c r="N35" s="4"/>
      <c r="O35" s="4">
        <f t="shared" ca="1" si="7"/>
        <v>9.8184068700859273E-2</v>
      </c>
      <c r="P35" s="4">
        <f t="shared" si="8"/>
        <v>-1.1366980239341233E-2</v>
      </c>
      <c r="Q35" s="16">
        <f t="shared" si="9"/>
        <v>22128.046999999999</v>
      </c>
      <c r="R35" s="4">
        <f t="shared" si="10"/>
        <v>5.1862763975044052E-6</v>
      </c>
      <c r="S35" s="4">
        <v>0.1</v>
      </c>
      <c r="T35" s="3">
        <f t="shared" si="12"/>
        <v>5.1862763975044058E-7</v>
      </c>
      <c r="Y35" s="77"/>
    </row>
    <row r="36" spans="1:38" x14ac:dyDescent="0.2">
      <c r="A36" s="25" t="s">
        <v>104</v>
      </c>
      <c r="B36" s="29"/>
      <c r="C36" s="42">
        <v>37192.46</v>
      </c>
      <c r="D36" s="49"/>
      <c r="E36" s="3">
        <f t="shared" si="3"/>
        <v>-27578.070200127746</v>
      </c>
      <c r="F36" s="4">
        <f t="shared" si="4"/>
        <v>-27578</v>
      </c>
      <c r="G36" s="3">
        <f t="shared" si="5"/>
        <v>-2.040236000175355E-2</v>
      </c>
      <c r="H36" s="4">
        <f t="shared" si="6"/>
        <v>-2.040236000175355E-2</v>
      </c>
      <c r="I36" s="4"/>
      <c r="L36" s="4"/>
      <c r="M36" s="4"/>
      <c r="N36" s="4"/>
      <c r="O36" s="4"/>
      <c r="P36" s="77">
        <f t="shared" si="8"/>
        <v>-1.1580428181660366E-2</v>
      </c>
      <c r="Q36" s="16">
        <f t="shared" si="9"/>
        <v>22173.96</v>
      </c>
      <c r="R36" s="4">
        <f t="shared" si="10"/>
        <v>7.7826481038372638E-5</v>
      </c>
      <c r="S36" s="4">
        <v>0.1</v>
      </c>
      <c r="T36" s="3">
        <f t="shared" si="12"/>
        <v>7.7826481038372645E-6</v>
      </c>
      <c r="W36" s="4"/>
      <c r="X36" s="4"/>
      <c r="Y36" s="77"/>
    </row>
    <row r="37" spans="1:38" x14ac:dyDescent="0.2">
      <c r="A37" s="106" t="s">
        <v>187</v>
      </c>
      <c r="B37" s="102" t="str">
        <f>IF(G37=INT(G37),"I","II")</f>
        <v>II</v>
      </c>
      <c r="C37" s="101">
        <v>37280.207999999999</v>
      </c>
      <c r="D37" s="101" t="s">
        <v>431</v>
      </c>
      <c r="E37" s="3">
        <f t="shared" si="3"/>
        <v>-27276.148225976161</v>
      </c>
      <c r="F37" s="4">
        <f t="shared" si="4"/>
        <v>-27276</v>
      </c>
      <c r="G37" s="3">
        <f t="shared" si="5"/>
        <v>-4.3079120005131699E-2</v>
      </c>
      <c r="H37" s="4">
        <f t="shared" si="6"/>
        <v>-4.3079120005131699E-2</v>
      </c>
      <c r="I37" s="4"/>
      <c r="L37" s="4"/>
      <c r="M37" s="4"/>
      <c r="N37" s="4"/>
      <c r="O37" s="4">
        <f ca="1">C$11+C$12*F37</f>
        <v>9.7258018489490103E-2</v>
      </c>
      <c r="P37" s="4">
        <f t="shared" si="8"/>
        <v>-1.1977955413920729E-2</v>
      </c>
      <c r="Q37" s="16">
        <f t="shared" si="9"/>
        <v>22261.707999999999</v>
      </c>
      <c r="R37" s="4">
        <f t="shared" si="10"/>
        <v>9.6728243892959501E-4</v>
      </c>
      <c r="S37" s="4">
        <v>0.1</v>
      </c>
      <c r="T37" s="3">
        <f t="shared" si="12"/>
        <v>9.6728243892959512E-5</v>
      </c>
      <c r="Y37" s="77"/>
    </row>
    <row r="38" spans="1:38" x14ac:dyDescent="0.2">
      <c r="A38" s="106" t="s">
        <v>187</v>
      </c>
      <c r="B38" s="102" t="str">
        <f>IF(G38=INT(G38),"I","II")</f>
        <v>II</v>
      </c>
      <c r="C38" s="101">
        <v>37530.480000000003</v>
      </c>
      <c r="D38" s="101" t="s">
        <v>431</v>
      </c>
      <c r="E38" s="3">
        <f t="shared" si="3"/>
        <v>-26415.016162397875</v>
      </c>
      <c r="F38" s="4">
        <f t="shared" si="4"/>
        <v>-26415</v>
      </c>
      <c r="G38" s="3">
        <f t="shared" si="5"/>
        <v>-4.6972999989520758E-3</v>
      </c>
      <c r="H38" s="4">
        <f t="shared" si="6"/>
        <v>-4.6972999989520758E-3</v>
      </c>
      <c r="I38" s="4"/>
      <c r="L38" s="4"/>
      <c r="M38" s="4"/>
      <c r="N38" s="4"/>
      <c r="O38" s="4">
        <f ca="1">C$11+C$12*F38</f>
        <v>9.5524694072123009E-2</v>
      </c>
      <c r="P38" s="4">
        <f t="shared" si="8"/>
        <v>-1.3035327469990345E-2</v>
      </c>
      <c r="Q38" s="16">
        <f t="shared" si="9"/>
        <v>22511.980000000003</v>
      </c>
      <c r="R38" s="4">
        <f t="shared" si="10"/>
        <v>6.9522702107788822E-5</v>
      </c>
      <c r="S38" s="4">
        <v>0.1</v>
      </c>
      <c r="T38" s="3">
        <f t="shared" si="12"/>
        <v>6.9522702107788829E-6</v>
      </c>
      <c r="W38" s="4"/>
      <c r="X38" s="4"/>
      <c r="Y38" s="77"/>
    </row>
    <row r="39" spans="1:38" x14ac:dyDescent="0.2">
      <c r="A39" s="25" t="s">
        <v>104</v>
      </c>
      <c r="B39" s="29"/>
      <c r="C39" s="42">
        <v>37530.480000000003</v>
      </c>
      <c r="D39" s="49"/>
      <c r="E39" s="3">
        <f t="shared" si="3"/>
        <v>-26415.016162397875</v>
      </c>
      <c r="F39" s="4">
        <f t="shared" si="4"/>
        <v>-26415</v>
      </c>
      <c r="G39" s="3">
        <f t="shared" si="5"/>
        <v>-4.6972999989520758E-3</v>
      </c>
      <c r="H39" s="4">
        <f t="shared" si="6"/>
        <v>-4.6972999989520758E-3</v>
      </c>
      <c r="I39" s="4"/>
      <c r="L39" s="4"/>
      <c r="M39" s="4"/>
      <c r="N39" s="4"/>
      <c r="O39" s="4"/>
      <c r="P39" s="77">
        <f t="shared" si="8"/>
        <v>-1.3035327469990345E-2</v>
      </c>
      <c r="Q39" s="16">
        <f t="shared" si="9"/>
        <v>22511.980000000003</v>
      </c>
      <c r="R39" s="4">
        <f t="shared" si="10"/>
        <v>6.9522702107788822E-5</v>
      </c>
      <c r="S39" s="4">
        <v>0.1</v>
      </c>
      <c r="T39" s="3">
        <f t="shared" si="12"/>
        <v>6.9522702107788829E-6</v>
      </c>
      <c r="Y39" s="77"/>
    </row>
    <row r="40" spans="1:38" x14ac:dyDescent="0.2">
      <c r="A40" s="106" t="s">
        <v>187</v>
      </c>
      <c r="B40" s="102" t="str">
        <f t="shared" ref="B40:B48" si="14">IF(G40=INT(G40),"I","II")</f>
        <v>II</v>
      </c>
      <c r="C40" s="101">
        <v>37542.398999999998</v>
      </c>
      <c r="D40" s="101" t="s">
        <v>431</v>
      </c>
      <c r="E40" s="3">
        <f t="shared" si="3"/>
        <v>-26374.005449790056</v>
      </c>
      <c r="F40" s="4">
        <f t="shared" si="4"/>
        <v>-26374</v>
      </c>
      <c r="G40" s="3">
        <f t="shared" si="5"/>
        <v>-1.5838800027268007E-3</v>
      </c>
      <c r="H40" s="4">
        <f t="shared" si="6"/>
        <v>-1.5838800027268007E-3</v>
      </c>
      <c r="I40" s="4"/>
      <c r="L40" s="4"/>
      <c r="M40" s="4"/>
      <c r="N40" s="4"/>
      <c r="O40" s="4">
        <f t="shared" ref="O40:O48" ca="1" si="15">C$11+C$12*F40</f>
        <v>9.5442154814153135E-2</v>
      </c>
      <c r="P40" s="4">
        <f t="shared" si="8"/>
        <v>-1.3082854314363394E-2</v>
      </c>
      <c r="Q40" s="16">
        <f t="shared" si="9"/>
        <v>22523.898999999998</v>
      </c>
      <c r="R40" s="4">
        <f t="shared" si="10"/>
        <v>1.3222641021967829E-4</v>
      </c>
      <c r="S40" s="4">
        <v>0.1</v>
      </c>
      <c r="T40" s="3">
        <f t="shared" si="12"/>
        <v>1.322264102196783E-5</v>
      </c>
      <c r="W40" s="4"/>
      <c r="X40" s="4"/>
      <c r="Y40" s="77"/>
    </row>
    <row r="41" spans="1:38" x14ac:dyDescent="0.2">
      <c r="A41" s="106" t="s">
        <v>179</v>
      </c>
      <c r="B41" s="102" t="str">
        <f t="shared" si="14"/>
        <v>II</v>
      </c>
      <c r="C41" s="101">
        <v>37544.42</v>
      </c>
      <c r="D41" s="101" t="s">
        <v>431</v>
      </c>
      <c r="E41" s="3">
        <f t="shared" si="3"/>
        <v>-26367.0516239506</v>
      </c>
      <c r="F41" s="4">
        <f t="shared" si="4"/>
        <v>-26367</v>
      </c>
      <c r="G41" s="3">
        <f t="shared" si="5"/>
        <v>-1.5003540000179783E-2</v>
      </c>
      <c r="H41" s="4">
        <f t="shared" si="6"/>
        <v>-1.5003540000179783E-2</v>
      </c>
      <c r="I41" s="4"/>
      <c r="L41" s="4"/>
      <c r="M41" s="4"/>
      <c r="N41" s="4"/>
      <c r="O41" s="4">
        <f t="shared" ca="1" si="15"/>
        <v>9.5428062745719272E-2</v>
      </c>
      <c r="P41" s="4">
        <f t="shared" si="8"/>
        <v>-1.3090942883398174E-2</v>
      </c>
      <c r="Q41" s="16">
        <f t="shared" si="9"/>
        <v>22525.919999999998</v>
      </c>
      <c r="R41" s="4">
        <f t="shared" si="10"/>
        <v>3.6580277311213234E-6</v>
      </c>
      <c r="S41" s="4">
        <v>0.1</v>
      </c>
      <c r="T41" s="3">
        <f t="shared" si="12"/>
        <v>3.6580277311213235E-7</v>
      </c>
      <c r="Y41" s="77"/>
    </row>
    <row r="42" spans="1:38" x14ac:dyDescent="0.2">
      <c r="A42" s="106" t="s">
        <v>187</v>
      </c>
      <c r="B42" s="102" t="str">
        <f t="shared" si="14"/>
        <v>II</v>
      </c>
      <c r="C42" s="101">
        <v>37559.387999999999</v>
      </c>
      <c r="D42" s="101" t="s">
        <v>431</v>
      </c>
      <c r="E42" s="3">
        <f t="shared" si="3"/>
        <v>-26315.549958851665</v>
      </c>
      <c r="F42" s="4">
        <f t="shared" si="4"/>
        <v>-26315.5</v>
      </c>
      <c r="G42" s="3">
        <f t="shared" si="5"/>
        <v>-1.4519610005663708E-2</v>
      </c>
      <c r="H42" s="4">
        <f t="shared" si="6"/>
        <v>-1.4519610005663708E-2</v>
      </c>
      <c r="I42" s="4"/>
      <c r="L42" s="4"/>
      <c r="M42" s="4"/>
      <c r="N42" s="4"/>
      <c r="O42" s="4">
        <f t="shared" ca="1" si="15"/>
        <v>9.5324385385098589E-2</v>
      </c>
      <c r="P42" s="4">
        <f t="shared" si="8"/>
        <v>-1.3150220474182746E-2</v>
      </c>
      <c r="Q42" s="16">
        <f t="shared" si="9"/>
        <v>22540.887999999999</v>
      </c>
      <c r="R42" s="4">
        <f t="shared" si="10"/>
        <v>1.8752276889296486E-6</v>
      </c>
      <c r="S42" s="4">
        <v>0.1</v>
      </c>
      <c r="T42" s="3">
        <f t="shared" si="12"/>
        <v>1.8752276889296488E-7</v>
      </c>
      <c r="W42" s="4"/>
      <c r="X42" s="4"/>
      <c r="Y42" s="77"/>
    </row>
    <row r="43" spans="1:38" x14ac:dyDescent="0.2">
      <c r="A43" s="101" t="s">
        <v>187</v>
      </c>
      <c r="B43" s="102" t="str">
        <f t="shared" si="14"/>
        <v>II</v>
      </c>
      <c r="C43" s="101">
        <v>37575.375999999997</v>
      </c>
      <c r="D43" s="101" t="s">
        <v>431</v>
      </c>
      <c r="E43" s="3">
        <f t="shared" si="3"/>
        <v>-26260.538693378552</v>
      </c>
      <c r="F43" s="4">
        <f t="shared" si="4"/>
        <v>-26260.5</v>
      </c>
      <c r="G43" s="3">
        <f t="shared" si="5"/>
        <v>-1.1245510002481751E-2</v>
      </c>
      <c r="H43" s="4">
        <f t="shared" si="6"/>
        <v>-1.1245510002481751E-2</v>
      </c>
      <c r="L43" s="4"/>
      <c r="M43" s="4"/>
      <c r="N43" s="4"/>
      <c r="O43" s="4">
        <f t="shared" ca="1" si="15"/>
        <v>9.5213661990260962E-2</v>
      </c>
      <c r="P43" s="4">
        <f t="shared" si="8"/>
        <v>-1.3213076982705144E-2</v>
      </c>
      <c r="Q43" s="16">
        <f t="shared" si="9"/>
        <v>22556.875999999997</v>
      </c>
      <c r="R43" s="4">
        <f t="shared" si="10"/>
        <v>3.8713198216653998E-6</v>
      </c>
      <c r="S43" s="4">
        <v>0.1</v>
      </c>
      <c r="T43" s="3">
        <f t="shared" si="12"/>
        <v>3.8713198216654001E-7</v>
      </c>
      <c r="Y43" s="77"/>
      <c r="AG43" s="3">
        <v>6</v>
      </c>
      <c r="AI43" s="3" t="s">
        <v>85</v>
      </c>
      <c r="AL43" s="3" t="s">
        <v>87</v>
      </c>
    </row>
    <row r="44" spans="1:38" x14ac:dyDescent="0.2">
      <c r="A44" s="101" t="s">
        <v>179</v>
      </c>
      <c r="B44" s="102" t="str">
        <f t="shared" si="14"/>
        <v>II</v>
      </c>
      <c r="C44" s="101">
        <v>37576.383999999998</v>
      </c>
      <c r="D44" s="101" t="s">
        <v>431</v>
      </c>
      <c r="E44" s="3">
        <f t="shared" si="3"/>
        <v>-26257.070382420519</v>
      </c>
      <c r="F44" s="4">
        <f t="shared" si="4"/>
        <v>-26257</v>
      </c>
      <c r="G44" s="3">
        <f t="shared" si="5"/>
        <v>-2.0455340003536548E-2</v>
      </c>
      <c r="H44" s="3">
        <f t="shared" si="6"/>
        <v>-2.0455340003536548E-2</v>
      </c>
      <c r="O44" s="4">
        <f t="shared" ca="1" si="15"/>
        <v>9.520661595604403E-2</v>
      </c>
      <c r="P44" s="4">
        <f t="shared" si="8"/>
        <v>-1.3217061217411044E-2</v>
      </c>
      <c r="Q44" s="16">
        <f t="shared" si="9"/>
        <v>22557.883999999998</v>
      </c>
      <c r="R44" s="4">
        <f t="shared" si="10"/>
        <v>5.2392679785674497E-5</v>
      </c>
      <c r="S44" s="4">
        <v>0.1</v>
      </c>
      <c r="T44" s="3">
        <f t="shared" si="12"/>
        <v>5.2392679785674499E-6</v>
      </c>
      <c r="AG44" s="3">
        <v>9</v>
      </c>
      <c r="AI44" s="3" t="s">
        <v>85</v>
      </c>
      <c r="AL44" s="3" t="s">
        <v>87</v>
      </c>
    </row>
    <row r="45" spans="1:38" x14ac:dyDescent="0.2">
      <c r="A45" s="101" t="s">
        <v>187</v>
      </c>
      <c r="B45" s="102" t="str">
        <f t="shared" si="14"/>
        <v>II</v>
      </c>
      <c r="C45" s="101">
        <v>37854.542000000001</v>
      </c>
      <c r="D45" s="101" t="s">
        <v>431</v>
      </c>
      <c r="E45" s="3">
        <f t="shared" si="3"/>
        <v>-25299.988597239571</v>
      </c>
      <c r="F45" s="4">
        <f t="shared" si="4"/>
        <v>-25300</v>
      </c>
      <c r="G45" s="3">
        <f t="shared" si="5"/>
        <v>3.3140000014100224E-3</v>
      </c>
      <c r="H45" s="3">
        <f t="shared" si="6"/>
        <v>3.3140000014100224E-3</v>
      </c>
      <c r="O45" s="4">
        <f t="shared" ca="1" si="15"/>
        <v>9.3280028885869448E-2</v>
      </c>
      <c r="P45" s="4">
        <f t="shared" si="8"/>
        <v>-1.4235614140144896E-2</v>
      </c>
      <c r="Q45" s="16">
        <f t="shared" si="9"/>
        <v>22836.042000000001</v>
      </c>
      <c r="R45" s="4">
        <f t="shared" si="10"/>
        <v>3.0798895651746439E-4</v>
      </c>
      <c r="S45" s="4">
        <v>0.1</v>
      </c>
      <c r="T45" s="3">
        <f t="shared" si="12"/>
        <v>3.0798895651746439E-5</v>
      </c>
    </row>
    <row r="46" spans="1:38" x14ac:dyDescent="0.2">
      <c r="A46" s="101" t="s">
        <v>179</v>
      </c>
      <c r="B46" s="102" t="str">
        <f t="shared" si="14"/>
        <v>II</v>
      </c>
      <c r="C46" s="110">
        <v>37940.394</v>
      </c>
      <c r="D46" s="101" t="s">
        <v>431</v>
      </c>
      <c r="E46" s="3">
        <f t="shared" si="3"/>
        <v>-25004.590350842369</v>
      </c>
      <c r="F46" s="3">
        <f t="shared" si="4"/>
        <v>-25004.5</v>
      </c>
      <c r="G46" s="3">
        <f t="shared" si="5"/>
        <v>-2.6258789999701548E-2</v>
      </c>
      <c r="H46" s="3">
        <f t="shared" si="6"/>
        <v>-2.6258789999701548E-2</v>
      </c>
      <c r="O46" s="4">
        <f t="shared" ca="1" si="15"/>
        <v>9.268514228269642E-2</v>
      </c>
      <c r="P46" s="4">
        <f t="shared" si="8"/>
        <v>-1.4521488862740777E-2</v>
      </c>
      <c r="Q46" s="16">
        <f t="shared" si="9"/>
        <v>22921.894</v>
      </c>
      <c r="R46" s="4">
        <f t="shared" si="10"/>
        <v>1.3776423797970061E-4</v>
      </c>
      <c r="S46" s="4">
        <v>0.1</v>
      </c>
      <c r="T46" s="3">
        <f t="shared" si="12"/>
        <v>1.3776423797970062E-5</v>
      </c>
    </row>
    <row r="47" spans="1:38" x14ac:dyDescent="0.2">
      <c r="A47" s="101" t="s">
        <v>187</v>
      </c>
      <c r="B47" s="102" t="str">
        <f t="shared" si="14"/>
        <v>II</v>
      </c>
      <c r="C47" s="110">
        <v>39773.419000000002</v>
      </c>
      <c r="D47" s="101" t="s">
        <v>431</v>
      </c>
      <c r="E47" s="3">
        <f t="shared" si="3"/>
        <v>-18697.546011721104</v>
      </c>
      <c r="F47" s="3">
        <f t="shared" si="4"/>
        <v>-18697.5</v>
      </c>
      <c r="G47" s="3">
        <f t="shared" si="5"/>
        <v>-1.3372449997405056E-2</v>
      </c>
      <c r="H47" s="3">
        <f t="shared" si="6"/>
        <v>-1.3372449997405056E-2</v>
      </c>
      <c r="O47" s="4">
        <f t="shared" ca="1" si="15"/>
        <v>7.9988188623771619E-2</v>
      </c>
      <c r="P47" s="4">
        <f t="shared" si="8"/>
        <v>-1.7424891916139853E-2</v>
      </c>
      <c r="Q47" s="16">
        <f t="shared" si="9"/>
        <v>24754.919000000002</v>
      </c>
      <c r="R47" s="4">
        <f t="shared" si="10"/>
        <v>1.6422285504718963E-5</v>
      </c>
      <c r="S47" s="4">
        <v>0.1</v>
      </c>
      <c r="T47" s="3">
        <f t="shared" si="12"/>
        <v>1.6422285504718964E-6</v>
      </c>
      <c r="AG47" s="3">
        <v>6</v>
      </c>
      <c r="AI47" s="3" t="s">
        <v>85</v>
      </c>
      <c r="AL47" s="3" t="s">
        <v>87</v>
      </c>
    </row>
    <row r="48" spans="1:38" x14ac:dyDescent="0.2">
      <c r="A48" s="101" t="s">
        <v>187</v>
      </c>
      <c r="B48" s="102" t="str">
        <f t="shared" si="14"/>
        <v>II</v>
      </c>
      <c r="C48" s="110">
        <v>40125.366000000002</v>
      </c>
      <c r="D48" s="101" t="s">
        <v>431</v>
      </c>
      <c r="E48" s="3">
        <f t="shared" si="3"/>
        <v>-17486.572165744801</v>
      </c>
      <c r="F48" s="3">
        <f t="shared" si="4"/>
        <v>-17486.5</v>
      </c>
      <c r="G48" s="3">
        <f t="shared" si="5"/>
        <v>-2.0973630002117716E-2</v>
      </c>
      <c r="H48" s="3">
        <f t="shared" si="6"/>
        <v>-2.0973630002117716E-2</v>
      </c>
      <c r="O48" s="4">
        <f t="shared" ca="1" si="15"/>
        <v>7.7550260784710584E-2</v>
      </c>
      <c r="P48" s="4">
        <f t="shared" si="8"/>
        <v>-1.7312535934725745E-2</v>
      </c>
      <c r="Q48" s="16">
        <f t="shared" si="9"/>
        <v>25106.866000000002</v>
      </c>
      <c r="R48" s="4">
        <f t="shared" si="10"/>
        <v>1.3403609770292683E-5</v>
      </c>
      <c r="S48" s="4">
        <v>0.1</v>
      </c>
      <c r="T48" s="3">
        <f t="shared" si="12"/>
        <v>1.3403609770292685E-6</v>
      </c>
    </row>
    <row r="49" spans="1:38" x14ac:dyDescent="0.2">
      <c r="A49" s="3" t="s">
        <v>86</v>
      </c>
      <c r="B49" s="29" t="s">
        <v>115</v>
      </c>
      <c r="C49" s="50">
        <v>42633.375</v>
      </c>
      <c r="D49" s="49"/>
      <c r="E49" s="3">
        <f t="shared" si="3"/>
        <v>-8857.0532197865286</v>
      </c>
      <c r="F49" s="3">
        <f t="shared" si="4"/>
        <v>-8857</v>
      </c>
      <c r="G49" s="3">
        <f t="shared" si="5"/>
        <v>-1.5467340002942365E-2</v>
      </c>
      <c r="I49" s="3">
        <f t="shared" ref="I49:I55" si="16">G49</f>
        <v>-1.5467340002942365E-2</v>
      </c>
      <c r="O49" s="4"/>
      <c r="P49" s="77">
        <f t="shared" si="8"/>
        <v>-1.1626773652105321E-2</v>
      </c>
      <c r="Q49" s="16">
        <f t="shared" si="9"/>
        <v>27614.875</v>
      </c>
      <c r="R49" s="4">
        <f t="shared" si="10"/>
        <v>1.4749949895181766E-5</v>
      </c>
      <c r="S49" s="4">
        <v>0.1</v>
      </c>
      <c r="T49" s="3">
        <f t="shared" si="12"/>
        <v>1.4749949895181766E-6</v>
      </c>
      <c r="AG49" s="3">
        <v>8</v>
      </c>
      <c r="AI49" s="3" t="s">
        <v>85</v>
      </c>
      <c r="AL49" s="3" t="s">
        <v>87</v>
      </c>
    </row>
    <row r="50" spans="1:38" x14ac:dyDescent="0.2">
      <c r="A50" s="9" t="s">
        <v>88</v>
      </c>
      <c r="B50" s="134" t="s">
        <v>115</v>
      </c>
      <c r="C50" s="50">
        <v>42748.313999999998</v>
      </c>
      <c r="D50" s="51"/>
      <c r="E50" s="9">
        <f t="shared" si="3"/>
        <v>-8461.5728693852798</v>
      </c>
      <c r="F50" s="9">
        <f t="shared" si="4"/>
        <v>-8461.5</v>
      </c>
      <c r="G50" s="3">
        <f t="shared" si="5"/>
        <v>-2.1178130002226681E-2</v>
      </c>
      <c r="I50" s="3">
        <f t="shared" si="16"/>
        <v>-2.1178130002226681E-2</v>
      </c>
      <c r="O50" s="4"/>
      <c r="P50" s="77">
        <f t="shared" si="8"/>
        <v>-1.1215185821790149E-2</v>
      </c>
      <c r="Q50" s="16">
        <f t="shared" si="9"/>
        <v>27729.813999999998</v>
      </c>
      <c r="R50" s="4">
        <f t="shared" si="10"/>
        <v>9.9260256742494149E-5</v>
      </c>
      <c r="S50" s="4">
        <v>0.1</v>
      </c>
      <c r="T50" s="3">
        <f t="shared" si="12"/>
        <v>9.9260256742494149E-6</v>
      </c>
    </row>
    <row r="51" spans="1:38" x14ac:dyDescent="0.2">
      <c r="A51" s="3" t="s">
        <v>89</v>
      </c>
      <c r="B51" s="29"/>
      <c r="C51" s="49">
        <v>43791.413</v>
      </c>
      <c r="D51" s="49"/>
      <c r="E51" s="3">
        <f t="shared" si="3"/>
        <v>-4872.4938098563252</v>
      </c>
      <c r="F51" s="3">
        <f t="shared" si="4"/>
        <v>-4872.5</v>
      </c>
      <c r="G51" s="3">
        <f t="shared" si="5"/>
        <v>1.7990499982261099E-3</v>
      </c>
      <c r="I51" s="3">
        <f t="shared" si="16"/>
        <v>1.7990499982261099E-3</v>
      </c>
      <c r="O51" s="4"/>
      <c r="P51" s="77">
        <f t="shared" si="8"/>
        <v>-7.195074285639611E-3</v>
      </c>
      <c r="Q51" s="16">
        <f t="shared" si="9"/>
        <v>28772.913</v>
      </c>
      <c r="R51" s="4">
        <f t="shared" si="10"/>
        <v>8.0894271633623081E-5</v>
      </c>
      <c r="S51" s="4">
        <v>0.1</v>
      </c>
      <c r="T51" s="3">
        <f t="shared" si="12"/>
        <v>8.0894271633623077E-6</v>
      </c>
    </row>
    <row r="52" spans="1:38" x14ac:dyDescent="0.2">
      <c r="A52" s="3" t="s">
        <v>90</v>
      </c>
      <c r="B52" s="29"/>
      <c r="C52" s="49">
        <v>44448.381000000001</v>
      </c>
      <c r="D52" s="49"/>
      <c r="E52" s="3">
        <f t="shared" si="3"/>
        <v>-2612.0083798246446</v>
      </c>
      <c r="F52" s="3">
        <f t="shared" si="4"/>
        <v>-2612</v>
      </c>
      <c r="G52" s="3">
        <f t="shared" si="5"/>
        <v>-2.4354400011361577E-3</v>
      </c>
      <c r="I52" s="3">
        <f t="shared" si="16"/>
        <v>-2.4354400011361577E-3</v>
      </c>
      <c r="O52" s="4"/>
      <c r="P52" s="77">
        <f t="shared" si="8"/>
        <v>-4.5602037514577351E-3</v>
      </c>
      <c r="Q52" s="16">
        <f t="shared" si="9"/>
        <v>29429.881000000001</v>
      </c>
      <c r="R52" s="4">
        <f t="shared" si="10"/>
        <v>4.5146209946806143E-6</v>
      </c>
      <c r="S52" s="4">
        <v>0.1</v>
      </c>
      <c r="T52" s="3">
        <f t="shared" si="12"/>
        <v>4.5146209946806144E-7</v>
      </c>
      <c r="AG52" s="3">
        <v>6</v>
      </c>
      <c r="AI52" s="3" t="s">
        <v>85</v>
      </c>
      <c r="AL52" s="3" t="s">
        <v>87</v>
      </c>
    </row>
    <row r="53" spans="1:38" x14ac:dyDescent="0.2">
      <c r="A53" s="3" t="s">
        <v>90</v>
      </c>
      <c r="B53" s="29" t="s">
        <v>115</v>
      </c>
      <c r="C53" s="49">
        <v>44458.421000000002</v>
      </c>
      <c r="D53" s="49"/>
      <c r="E53" s="3">
        <f t="shared" ref="E53:E84" si="17">(C53-C$7)/C$8</f>
        <v>-2577.4629016316126</v>
      </c>
      <c r="F53" s="3">
        <f t="shared" ref="F53:F84" si="18">ROUND(2*E53,0)/2</f>
        <v>-2577.5</v>
      </c>
      <c r="G53" s="3">
        <f t="shared" ref="G53:G84" si="19">C53-(C$7+F53*C$8)</f>
        <v>1.0781949997181073E-2</v>
      </c>
      <c r="I53" s="3">
        <f t="shared" si="16"/>
        <v>1.0781949997181073E-2</v>
      </c>
      <c r="O53" s="4"/>
      <c r="P53" s="77">
        <f t="shared" ref="P53:P84" si="20">G$2+G$3*F53+G$4*F53^2+G$5*SIN(RADIANS(G$6*F53+G$7))</f>
        <v>-4.5202893083115987E-3</v>
      </c>
      <c r="Q53" s="16">
        <f t="shared" ref="Q53:Q84" si="21">C53-15018.5</f>
        <v>29439.921000000002</v>
      </c>
      <c r="R53" s="4">
        <f t="shared" ref="R53:R84" si="22">+(P53-G53)^2</f>
        <v>2.3415852776256484E-4</v>
      </c>
      <c r="S53" s="4">
        <v>0.1</v>
      </c>
      <c r="T53" s="3">
        <f t="shared" si="12"/>
        <v>2.3415852776256486E-5</v>
      </c>
    </row>
    <row r="54" spans="1:38" x14ac:dyDescent="0.2">
      <c r="A54" s="3" t="s">
        <v>91</v>
      </c>
      <c r="B54" s="29" t="s">
        <v>115</v>
      </c>
      <c r="C54" s="49">
        <v>44490.372000000003</v>
      </c>
      <c r="D54" s="49"/>
      <c r="E54" s="3">
        <f t="shared" si="17"/>
        <v>-2467.5263903023783</v>
      </c>
      <c r="F54" s="3">
        <f t="shared" si="18"/>
        <v>-2467.5</v>
      </c>
      <c r="G54" s="3">
        <f t="shared" si="19"/>
        <v>-7.6698499979102053E-3</v>
      </c>
      <c r="I54" s="3">
        <f t="shared" si="16"/>
        <v>-7.6698499979102053E-3</v>
      </c>
      <c r="O54" s="4"/>
      <c r="P54" s="77">
        <f t="shared" si="20"/>
        <v>-4.3931607195648627E-3</v>
      </c>
      <c r="Q54" s="16">
        <f t="shared" si="21"/>
        <v>29471.872000000003</v>
      </c>
      <c r="R54" s="4">
        <f t="shared" si="22"/>
        <v>1.0736692626823322E-5</v>
      </c>
      <c r="S54" s="4">
        <v>0.1</v>
      </c>
      <c r="T54" s="3">
        <f t="shared" si="12"/>
        <v>1.0736692626823323E-6</v>
      </c>
    </row>
    <row r="55" spans="1:38" x14ac:dyDescent="0.2">
      <c r="A55" s="3" t="s">
        <v>91</v>
      </c>
      <c r="B55" s="29"/>
      <c r="C55" s="49">
        <v>44498.366000000002</v>
      </c>
      <c r="D55" s="49"/>
      <c r="E55" s="3">
        <f t="shared" si="17"/>
        <v>-2440.020757565821</v>
      </c>
      <c r="F55" s="3">
        <f t="shared" si="18"/>
        <v>-2440</v>
      </c>
      <c r="G55" s="3">
        <f t="shared" si="19"/>
        <v>-6.0328000035951845E-3</v>
      </c>
      <c r="I55" s="3">
        <f t="shared" si="16"/>
        <v>-6.0328000035951845E-3</v>
      </c>
      <c r="O55" s="4"/>
      <c r="P55" s="77">
        <f t="shared" si="20"/>
        <v>-4.3614119167011411E-3</v>
      </c>
      <c r="Q55" s="16">
        <f t="shared" si="21"/>
        <v>29479.866000000002</v>
      </c>
      <c r="R55" s="4">
        <f t="shared" si="22"/>
        <v>2.7935381370113305E-6</v>
      </c>
      <c r="S55" s="4">
        <v>0.1</v>
      </c>
      <c r="T55" s="3">
        <f t="shared" si="12"/>
        <v>2.7935381370113304E-7</v>
      </c>
    </row>
    <row r="56" spans="1:38" x14ac:dyDescent="0.2">
      <c r="A56" s="3" t="s">
        <v>60</v>
      </c>
      <c r="B56" s="28"/>
      <c r="C56" s="49">
        <v>44498.366000000002</v>
      </c>
      <c r="D56" s="49"/>
      <c r="E56" s="3">
        <f t="shared" si="17"/>
        <v>-2440.020757565821</v>
      </c>
      <c r="F56" s="3">
        <f t="shared" si="18"/>
        <v>-2440</v>
      </c>
      <c r="G56" s="3">
        <f t="shared" si="19"/>
        <v>-6.0328000035951845E-3</v>
      </c>
      <c r="H56" s="3">
        <f>G56</f>
        <v>-6.0328000035951845E-3</v>
      </c>
      <c r="O56" s="4"/>
      <c r="P56" s="77">
        <f t="shared" si="20"/>
        <v>-4.3614119167011411E-3</v>
      </c>
      <c r="Q56" s="16">
        <f t="shared" si="21"/>
        <v>29479.866000000002</v>
      </c>
      <c r="R56" s="4">
        <f t="shared" si="22"/>
        <v>2.7935381370113305E-6</v>
      </c>
      <c r="S56" s="4">
        <v>0.1</v>
      </c>
      <c r="T56" s="3">
        <f t="shared" si="12"/>
        <v>2.7935381370113304E-7</v>
      </c>
    </row>
    <row r="57" spans="1:38" x14ac:dyDescent="0.2">
      <c r="A57" s="3" t="s">
        <v>92</v>
      </c>
      <c r="B57" s="29" t="s">
        <v>115</v>
      </c>
      <c r="C57" s="49">
        <v>44539.345999999998</v>
      </c>
      <c r="D57" s="49"/>
      <c r="E57" s="3">
        <f t="shared" si="17"/>
        <v>-2299.0174013556421</v>
      </c>
      <c r="F57" s="3">
        <f t="shared" si="18"/>
        <v>-2299</v>
      </c>
      <c r="G57" s="3">
        <f t="shared" si="19"/>
        <v>-5.0573800035635941E-3</v>
      </c>
      <c r="I57" s="3">
        <f>G57</f>
        <v>-5.0573800035635941E-3</v>
      </c>
      <c r="O57" s="4"/>
      <c r="P57" s="77">
        <f t="shared" si="20"/>
        <v>-4.1988495038085358E-3</v>
      </c>
      <c r="Q57" s="16">
        <f t="shared" si="21"/>
        <v>29520.845999999998</v>
      </c>
      <c r="R57" s="4">
        <f t="shared" si="22"/>
        <v>7.3707461900966999E-7</v>
      </c>
      <c r="S57" s="4">
        <v>0.1</v>
      </c>
      <c r="T57" s="3">
        <f t="shared" si="12"/>
        <v>7.3707461900967007E-8</v>
      </c>
    </row>
    <row r="58" spans="1:38" x14ac:dyDescent="0.2">
      <c r="A58" s="3" t="s">
        <v>93</v>
      </c>
      <c r="B58" s="29"/>
      <c r="C58" s="49">
        <v>44793.514000000003</v>
      </c>
      <c r="D58" s="49"/>
      <c r="E58" s="3">
        <f t="shared" si="17"/>
        <v>-1424.4800406618135</v>
      </c>
      <c r="F58" s="3">
        <f t="shared" si="18"/>
        <v>-1424.5</v>
      </c>
      <c r="G58" s="3">
        <f t="shared" si="19"/>
        <v>5.8008100022561848E-3</v>
      </c>
      <c r="I58" s="3">
        <f>G58</f>
        <v>5.8008100022561848E-3</v>
      </c>
      <c r="O58" s="4"/>
      <c r="P58" s="77">
        <f t="shared" si="20"/>
        <v>-3.2007186176372356E-3</v>
      </c>
      <c r="Q58" s="16">
        <f t="shared" si="21"/>
        <v>29775.014000000003</v>
      </c>
      <c r="R58" s="4">
        <f t="shared" si="22"/>
        <v>8.1027517494760336E-5</v>
      </c>
      <c r="S58" s="4">
        <v>0.1</v>
      </c>
      <c r="T58" s="3">
        <f t="shared" si="12"/>
        <v>8.1027517494760333E-6</v>
      </c>
    </row>
    <row r="59" spans="1:38" x14ac:dyDescent="0.2">
      <c r="A59" s="3" t="s">
        <v>61</v>
      </c>
      <c r="B59" s="28" t="s">
        <v>115</v>
      </c>
      <c r="C59" s="49">
        <v>45163.479299999999</v>
      </c>
      <c r="D59" s="49"/>
      <c r="E59" s="3">
        <f t="shared" si="17"/>
        <v>-151.50910407541946</v>
      </c>
      <c r="F59" s="3">
        <f t="shared" si="18"/>
        <v>-151.5</v>
      </c>
      <c r="G59" s="3">
        <f t="shared" si="19"/>
        <v>-2.6459300061105751E-3</v>
      </c>
      <c r="K59" s="3">
        <f>G59</f>
        <v>-2.6459300061105751E-3</v>
      </c>
      <c r="O59" s="4"/>
      <c r="P59" s="77">
        <f t="shared" si="20"/>
        <v>-1.7908131442401897E-3</v>
      </c>
      <c r="Q59" s="16">
        <f t="shared" si="21"/>
        <v>30144.979299999999</v>
      </c>
      <c r="R59" s="4">
        <f t="shared" si="22"/>
        <v>7.3122484745505565E-7</v>
      </c>
      <c r="S59" s="3">
        <v>1</v>
      </c>
      <c r="T59" s="3">
        <f t="shared" si="12"/>
        <v>7.3122484745505565E-7</v>
      </c>
    </row>
    <row r="60" spans="1:38" x14ac:dyDescent="0.2">
      <c r="A60" s="3" t="s">
        <v>61</v>
      </c>
      <c r="B60" s="28"/>
      <c r="C60" s="49">
        <v>45207.5095</v>
      </c>
      <c r="D60" s="49"/>
      <c r="E60" s="3">
        <f t="shared" si="17"/>
        <v>-1.066643251572816E-2</v>
      </c>
      <c r="F60" s="3">
        <f t="shared" si="18"/>
        <v>0</v>
      </c>
      <c r="G60" s="3">
        <f t="shared" si="19"/>
        <v>-3.1000000017229468E-3</v>
      </c>
      <c r="K60" s="3">
        <f>G60</f>
        <v>-3.1000000017229468E-3</v>
      </c>
      <c r="O60" s="4"/>
      <c r="P60" s="77">
        <f t="shared" si="20"/>
        <v>-1.6273557667528509E-3</v>
      </c>
      <c r="Q60" s="16">
        <f t="shared" si="21"/>
        <v>30189.0095</v>
      </c>
      <c r="R60" s="4">
        <f t="shared" si="22"/>
        <v>2.1686810427906588E-6</v>
      </c>
      <c r="S60" s="3">
        <v>1</v>
      </c>
      <c r="T60" s="3">
        <f t="shared" si="12"/>
        <v>2.1686810427906588E-6</v>
      </c>
    </row>
    <row r="61" spans="1:38" x14ac:dyDescent="0.2">
      <c r="A61" s="3" t="s">
        <v>61</v>
      </c>
      <c r="B61" s="28"/>
      <c r="C61" s="49">
        <v>45209.5435</v>
      </c>
      <c r="D61" s="49"/>
      <c r="E61" s="3">
        <f t="shared" si="17"/>
        <v>6.9878896077840178</v>
      </c>
      <c r="F61" s="3">
        <f t="shared" si="18"/>
        <v>7</v>
      </c>
      <c r="G61" s="3">
        <f t="shared" si="19"/>
        <v>-3.5196600001654588E-3</v>
      </c>
      <c r="K61" s="3">
        <f>G61</f>
        <v>-3.5196600001654588E-3</v>
      </c>
      <c r="O61" s="4"/>
      <c r="P61" s="77">
        <f t="shared" si="20"/>
        <v>-1.6198285247093578E-3</v>
      </c>
      <c r="Q61" s="16">
        <f t="shared" si="21"/>
        <v>30191.0435</v>
      </c>
      <c r="R61" s="4">
        <f t="shared" si="22"/>
        <v>3.6093596351337058E-6</v>
      </c>
      <c r="S61" s="3">
        <v>1</v>
      </c>
      <c r="T61" s="3">
        <f t="shared" si="12"/>
        <v>3.6093596351337058E-6</v>
      </c>
    </row>
    <row r="62" spans="1:38" x14ac:dyDescent="0.2">
      <c r="A62" s="3" t="s">
        <v>62</v>
      </c>
      <c r="B62" s="28"/>
      <c r="C62" s="49">
        <v>49518.452899999997</v>
      </c>
      <c r="D62" s="49"/>
      <c r="E62" s="3">
        <f t="shared" si="17"/>
        <v>14833.017343137533</v>
      </c>
      <c r="F62" s="3">
        <f t="shared" si="18"/>
        <v>14833</v>
      </c>
      <c r="G62" s="3">
        <f t="shared" si="19"/>
        <v>5.0404599969624542E-3</v>
      </c>
      <c r="K62" s="3">
        <f>G62</f>
        <v>5.0404599969624542E-3</v>
      </c>
      <c r="O62" s="4"/>
      <c r="P62" s="77">
        <f t="shared" si="20"/>
        <v>4.3228604348213434E-3</v>
      </c>
      <c r="Q62" s="16">
        <f t="shared" si="21"/>
        <v>34499.952899999997</v>
      </c>
      <c r="R62" s="4">
        <f t="shared" si="22"/>
        <v>5.1494913158511391E-7</v>
      </c>
      <c r="S62" s="3">
        <v>1</v>
      </c>
      <c r="T62" s="3">
        <f t="shared" si="12"/>
        <v>5.1494913158511391E-7</v>
      </c>
      <c r="AG62" s="3">
        <v>11</v>
      </c>
      <c r="AI62" s="3" t="s">
        <v>85</v>
      </c>
      <c r="AL62" s="3" t="s">
        <v>87</v>
      </c>
    </row>
    <row r="63" spans="1:38" x14ac:dyDescent="0.2">
      <c r="A63" s="3" t="s">
        <v>62</v>
      </c>
      <c r="B63" s="28" t="s">
        <v>115</v>
      </c>
      <c r="C63" s="49">
        <v>49527.465199999999</v>
      </c>
      <c r="D63" s="49"/>
      <c r="E63" s="3">
        <f t="shared" si="17"/>
        <v>14864.026726914337</v>
      </c>
      <c r="F63" s="3">
        <f t="shared" si="18"/>
        <v>14864</v>
      </c>
      <c r="G63" s="3">
        <f t="shared" si="19"/>
        <v>7.7676799992332235E-3</v>
      </c>
      <c r="K63" s="3">
        <f>G63</f>
        <v>7.7676799992332235E-3</v>
      </c>
      <c r="O63" s="4"/>
      <c r="P63" s="77">
        <f t="shared" si="20"/>
        <v>4.3068922361866081E-3</v>
      </c>
      <c r="Q63" s="16">
        <f t="shared" si="21"/>
        <v>34508.965199999999</v>
      </c>
      <c r="R63" s="4">
        <f t="shared" si="22"/>
        <v>1.1977051940853197E-5</v>
      </c>
      <c r="S63" s="3">
        <v>1</v>
      </c>
      <c r="T63" s="3">
        <f t="shared" si="12"/>
        <v>1.1977051940853197E-5</v>
      </c>
    </row>
    <row r="64" spans="1:38" x14ac:dyDescent="0.2">
      <c r="A64" s="103" t="s">
        <v>241</v>
      </c>
      <c r="B64" s="102" t="str">
        <f>IF(G64=INT(G64),"I","II")</f>
        <v>II</v>
      </c>
      <c r="C64" s="101">
        <v>49535.455800000003</v>
      </c>
      <c r="D64" s="101" t="s">
        <v>433</v>
      </c>
      <c r="E64" s="3">
        <f t="shared" si="17"/>
        <v>14891.520660983</v>
      </c>
      <c r="F64" s="3">
        <f t="shared" si="18"/>
        <v>14891.5</v>
      </c>
      <c r="G64" s="3">
        <f t="shared" si="19"/>
        <v>6.0047299994039349E-3</v>
      </c>
      <c r="J64" s="3">
        <f>G64</f>
        <v>6.0047299994039349E-3</v>
      </c>
      <c r="O64" s="4">
        <f ca="1">C$11+C$12*F64</f>
        <v>1.2368404820120867E-2</v>
      </c>
      <c r="P64" s="4">
        <f t="shared" si="20"/>
        <v>4.2926137026869406E-3</v>
      </c>
      <c r="Q64" s="16">
        <f t="shared" si="21"/>
        <v>34516.955800000003</v>
      </c>
      <c r="R64" s="4">
        <f t="shared" si="22"/>
        <v>2.9313422134839149E-6</v>
      </c>
      <c r="S64" s="3">
        <v>1</v>
      </c>
      <c r="T64" s="3">
        <f t="shared" si="12"/>
        <v>2.9313422134839149E-6</v>
      </c>
    </row>
    <row r="65" spans="1:20" x14ac:dyDescent="0.2">
      <c r="A65" s="103" t="s">
        <v>241</v>
      </c>
      <c r="B65" s="102" t="str">
        <f>IF(G65=INT(G65),"I","II")</f>
        <v>II</v>
      </c>
      <c r="C65" s="101">
        <v>49535.456299999998</v>
      </c>
      <c r="D65" s="101" t="s">
        <v>433</v>
      </c>
      <c r="E65" s="3">
        <f t="shared" si="17"/>
        <v>14891.522381375322</v>
      </c>
      <c r="F65" s="3">
        <f t="shared" si="18"/>
        <v>14891.5</v>
      </c>
      <c r="G65" s="3">
        <f t="shared" si="19"/>
        <v>6.5047299940488301E-3</v>
      </c>
      <c r="J65" s="3">
        <f>G65</f>
        <v>6.5047299940488301E-3</v>
      </c>
      <c r="O65" s="4">
        <f ca="1">C$11+C$12*F65</f>
        <v>1.2368404820120867E-2</v>
      </c>
      <c r="P65" s="4">
        <f t="shared" si="20"/>
        <v>4.2926137026869406E-3</v>
      </c>
      <c r="Q65" s="16">
        <f t="shared" si="21"/>
        <v>34516.956299999998</v>
      </c>
      <c r="R65" s="4">
        <f t="shared" si="22"/>
        <v>4.8934584865086799E-6</v>
      </c>
      <c r="S65" s="3">
        <v>1</v>
      </c>
      <c r="T65" s="3">
        <f t="shared" si="12"/>
        <v>4.8934584865086799E-6</v>
      </c>
    </row>
    <row r="66" spans="1:20" x14ac:dyDescent="0.2">
      <c r="A66" s="34" t="s">
        <v>62</v>
      </c>
      <c r="B66" s="28" t="s">
        <v>115</v>
      </c>
      <c r="C66" s="52">
        <v>49639.356</v>
      </c>
      <c r="D66" s="53"/>
      <c r="E66" s="3">
        <f t="shared" si="17"/>
        <v>15249.018877452248</v>
      </c>
      <c r="F66" s="3">
        <f t="shared" si="18"/>
        <v>15249</v>
      </c>
      <c r="G66" s="3">
        <f t="shared" si="19"/>
        <v>5.4863799960003234E-3</v>
      </c>
      <c r="K66" s="3">
        <f>G66</f>
        <v>5.4863799960003234E-3</v>
      </c>
      <c r="O66" s="4"/>
      <c r="P66" s="77">
        <f t="shared" si="20"/>
        <v>4.0973074023848907E-3</v>
      </c>
      <c r="Q66" s="16">
        <f t="shared" si="21"/>
        <v>34620.856</v>
      </c>
      <c r="R66" s="4">
        <f t="shared" si="22"/>
        <v>1.929522670333505E-6</v>
      </c>
      <c r="S66" s="3">
        <v>1</v>
      </c>
      <c r="T66" s="3">
        <f t="shared" si="12"/>
        <v>1.929522670333505E-6</v>
      </c>
    </row>
    <row r="67" spans="1:20" x14ac:dyDescent="0.2">
      <c r="A67" s="35" t="s">
        <v>64</v>
      </c>
      <c r="B67" s="33"/>
      <c r="C67" s="53">
        <v>49999.3024</v>
      </c>
      <c r="D67" s="53">
        <v>2.9999999999999997E-4</v>
      </c>
      <c r="E67" s="3">
        <f t="shared" si="17"/>
        <v>16487.51693640239</v>
      </c>
      <c r="F67" s="3">
        <f t="shared" si="18"/>
        <v>16487.5</v>
      </c>
      <c r="G67" s="3">
        <f t="shared" si="19"/>
        <v>4.9222499947063625E-3</v>
      </c>
      <c r="K67" s="3">
        <f>G67</f>
        <v>4.9222499947063625E-3</v>
      </c>
      <c r="O67" s="4">
        <f t="shared" ref="O67:O98" ca="1" si="23">C$11+C$12*F67</f>
        <v>9.155413217196498E-3</v>
      </c>
      <c r="P67" s="77">
        <f t="shared" si="20"/>
        <v>3.2817699612667783E-3</v>
      </c>
      <c r="Q67" s="16">
        <f t="shared" si="21"/>
        <v>34980.8024</v>
      </c>
      <c r="R67" s="4">
        <f t="shared" si="22"/>
        <v>2.6911747401139391E-6</v>
      </c>
      <c r="S67" s="3">
        <v>1</v>
      </c>
      <c r="T67" s="3">
        <f t="shared" si="12"/>
        <v>2.6911747401139391E-6</v>
      </c>
    </row>
    <row r="68" spans="1:20" x14ac:dyDescent="0.2">
      <c r="A68" s="35" t="s">
        <v>64</v>
      </c>
      <c r="B68" s="32" t="s">
        <v>115</v>
      </c>
      <c r="C68" s="53">
        <v>49999.447399999997</v>
      </c>
      <c r="D68" s="53">
        <v>2.0000000000000001E-4</v>
      </c>
      <c r="E68" s="3">
        <f t="shared" si="17"/>
        <v>16488.015850181062</v>
      </c>
      <c r="F68" s="3">
        <f t="shared" si="18"/>
        <v>16488</v>
      </c>
      <c r="G68" s="3">
        <f t="shared" si="19"/>
        <v>4.6065599963185377E-3</v>
      </c>
      <c r="K68" s="3">
        <f>G68</f>
        <v>4.6065599963185377E-3</v>
      </c>
      <c r="O68" s="4">
        <f t="shared" ca="1" si="23"/>
        <v>9.1544066408797906E-3</v>
      </c>
      <c r="P68" s="77">
        <f t="shared" si="20"/>
        <v>3.2813972883577527E-3</v>
      </c>
      <c r="Q68" s="16">
        <f t="shared" si="21"/>
        <v>34980.947399999997</v>
      </c>
      <c r="R68" s="4">
        <f t="shared" si="22"/>
        <v>1.7560562025699608E-6</v>
      </c>
      <c r="S68" s="3">
        <v>1</v>
      </c>
      <c r="T68" s="3">
        <f t="shared" si="12"/>
        <v>1.7560562025699608E-6</v>
      </c>
    </row>
    <row r="69" spans="1:20" x14ac:dyDescent="0.2">
      <c r="A69" s="34" t="s">
        <v>63</v>
      </c>
      <c r="B69" s="33"/>
      <c r="C69" s="52">
        <v>50246.482499999998</v>
      </c>
      <c r="D69" s="52">
        <v>2.9999999999999997E-4</v>
      </c>
      <c r="E69" s="3">
        <f t="shared" si="17"/>
        <v>17338.010437826764</v>
      </c>
      <c r="F69" s="3">
        <f t="shared" si="18"/>
        <v>17338</v>
      </c>
      <c r="G69" s="3">
        <f t="shared" si="19"/>
        <v>3.0335599949466996E-3</v>
      </c>
      <c r="K69" s="3">
        <f>G69</f>
        <v>3.0335599949466996E-3</v>
      </c>
      <c r="O69" s="4">
        <f t="shared" ca="1" si="23"/>
        <v>7.4432269024802267E-3</v>
      </c>
      <c r="P69" s="77">
        <f t="shared" si="20"/>
        <v>2.5974920309966149E-3</v>
      </c>
      <c r="Q69" s="16">
        <f t="shared" si="21"/>
        <v>35227.982499999998</v>
      </c>
      <c r="R69" s="4">
        <f t="shared" si="22"/>
        <v>1.9015526918357239E-7</v>
      </c>
      <c r="S69" s="3">
        <v>1</v>
      </c>
      <c r="T69" s="3">
        <f t="shared" si="12"/>
        <v>1.9015526918357239E-7</v>
      </c>
    </row>
    <row r="70" spans="1:20" x14ac:dyDescent="0.2">
      <c r="A70" s="101" t="s">
        <v>260</v>
      </c>
      <c r="B70" s="102" t="str">
        <f>IF(G70=INT(G70),"I","II")</f>
        <v>II</v>
      </c>
      <c r="C70" s="101">
        <v>50324.371500000001</v>
      </c>
      <c r="D70" s="101" t="s">
        <v>433</v>
      </c>
      <c r="E70" s="3">
        <f t="shared" si="17"/>
        <v>17606.009715812517</v>
      </c>
      <c r="F70" s="3">
        <f t="shared" si="18"/>
        <v>17606</v>
      </c>
      <c r="G70" s="3">
        <f t="shared" si="19"/>
        <v>2.8237200021976605E-3</v>
      </c>
      <c r="J70" s="3">
        <f>G70</f>
        <v>2.8237200021976605E-3</v>
      </c>
      <c r="O70" s="4">
        <f t="shared" ca="1" si="23"/>
        <v>6.9037019967260055E-3</v>
      </c>
      <c r="P70" s="4">
        <f t="shared" si="20"/>
        <v>2.3610893377380565E-3</v>
      </c>
      <c r="Q70" s="16">
        <f t="shared" si="21"/>
        <v>35305.871500000001</v>
      </c>
      <c r="R70" s="4">
        <f t="shared" si="22"/>
        <v>2.1402713169833469E-7</v>
      </c>
      <c r="S70" s="3">
        <v>1</v>
      </c>
      <c r="T70" s="3">
        <f t="shared" si="12"/>
        <v>2.1402713169833469E-7</v>
      </c>
    </row>
    <row r="71" spans="1:20" x14ac:dyDescent="0.2">
      <c r="A71" s="103" t="s">
        <v>274</v>
      </c>
      <c r="B71" s="102" t="str">
        <f>IF(G71=INT(G71),"I","II")</f>
        <v>II</v>
      </c>
      <c r="C71" s="101">
        <v>52609.591999999997</v>
      </c>
      <c r="D71" s="101" t="s">
        <v>433</v>
      </c>
      <c r="E71" s="3">
        <f t="shared" si="17"/>
        <v>25468.96140396125</v>
      </c>
      <c r="F71" s="3">
        <f t="shared" si="18"/>
        <v>25469</v>
      </c>
      <c r="G71" s="3">
        <f t="shared" si="19"/>
        <v>-1.1217220002436079E-2</v>
      </c>
      <c r="K71" s="3">
        <f t="shared" ref="K71:K78" si="24">G71</f>
        <v>-1.1217220002436079E-2</v>
      </c>
      <c r="O71" s="4">
        <f t="shared" ca="1" si="23"/>
        <v>-8.9257171597867183E-3</v>
      </c>
      <c r="P71" s="4">
        <f t="shared" si="20"/>
        <v>-8.6400300279028779E-3</v>
      </c>
      <c r="Q71" s="16">
        <f t="shared" si="21"/>
        <v>37591.091999999997</v>
      </c>
      <c r="R71" s="4">
        <f t="shared" si="22"/>
        <v>6.6419081648344421E-6</v>
      </c>
      <c r="S71" s="3">
        <v>1</v>
      </c>
      <c r="T71" s="3">
        <f t="shared" si="12"/>
        <v>6.6419081648344421E-6</v>
      </c>
    </row>
    <row r="72" spans="1:20" x14ac:dyDescent="0.2">
      <c r="A72" s="39" t="s">
        <v>122</v>
      </c>
      <c r="B72" s="40" t="s">
        <v>115</v>
      </c>
      <c r="C72" s="41">
        <v>52801.553</v>
      </c>
      <c r="D72" s="41">
        <v>1E-4</v>
      </c>
      <c r="E72" s="3">
        <f t="shared" si="17"/>
        <v>26129.457872030191</v>
      </c>
      <c r="F72" s="3">
        <f t="shared" si="18"/>
        <v>26129.5</v>
      </c>
      <c r="G72" s="3">
        <f t="shared" si="19"/>
        <v>-1.2243709999893326E-2</v>
      </c>
      <c r="K72" s="3">
        <f t="shared" si="24"/>
        <v>-1.2243709999893326E-2</v>
      </c>
      <c r="O72" s="4">
        <f t="shared" ca="1" si="23"/>
        <v>-1.0255404474154857E-2</v>
      </c>
      <c r="P72" s="77">
        <f t="shared" si="20"/>
        <v>-9.8736578198017691E-3</v>
      </c>
      <c r="Q72" s="16">
        <f t="shared" si="21"/>
        <v>37783.053</v>
      </c>
      <c r="R72" s="4">
        <f t="shared" si="22"/>
        <v>5.6171473363567429E-6</v>
      </c>
      <c r="S72" s="3">
        <v>1</v>
      </c>
      <c r="T72" s="3">
        <f t="shared" si="12"/>
        <v>5.6171473363567429E-6</v>
      </c>
    </row>
    <row r="73" spans="1:20" x14ac:dyDescent="0.2">
      <c r="A73" s="38" t="s">
        <v>120</v>
      </c>
      <c r="B73" s="28" t="s">
        <v>115</v>
      </c>
      <c r="C73" s="42">
        <v>52835.410600000003</v>
      </c>
      <c r="D73" s="42">
        <v>5.0000000000000001E-4</v>
      </c>
      <c r="E73" s="3">
        <f t="shared" si="17"/>
        <v>26245.954583431427</v>
      </c>
      <c r="F73" s="3">
        <f t="shared" si="18"/>
        <v>26246</v>
      </c>
      <c r="G73" s="3">
        <f t="shared" si="19"/>
        <v>-1.3199479995819274E-2</v>
      </c>
      <c r="K73" s="3">
        <f t="shared" si="24"/>
        <v>-1.3199479995819274E-2</v>
      </c>
      <c r="O73" s="4">
        <f t="shared" ca="1" si="23"/>
        <v>-1.0489936755947268E-2</v>
      </c>
      <c r="P73" s="77">
        <f t="shared" si="20"/>
        <v>-1.0095234035827995E-2</v>
      </c>
      <c r="Q73" s="16">
        <f t="shared" si="21"/>
        <v>37816.910600000003</v>
      </c>
      <c r="R73" s="4">
        <f t="shared" si="22"/>
        <v>9.6363429801221803E-6</v>
      </c>
      <c r="S73" s="3">
        <v>1</v>
      </c>
      <c r="T73" s="3">
        <f t="shared" si="12"/>
        <v>9.6363429801221803E-6</v>
      </c>
    </row>
    <row r="74" spans="1:20" x14ac:dyDescent="0.2">
      <c r="A74" s="38" t="s">
        <v>120</v>
      </c>
      <c r="B74" s="31"/>
      <c r="C74" s="42">
        <v>52846.454400000002</v>
      </c>
      <c r="D74" s="42">
        <v>1.5E-3</v>
      </c>
      <c r="E74" s="3">
        <f t="shared" si="17"/>
        <v>26283.953921286822</v>
      </c>
      <c r="F74" s="3">
        <f t="shared" si="18"/>
        <v>26284</v>
      </c>
      <c r="G74" s="3">
        <f t="shared" si="19"/>
        <v>-1.3391920001595281E-2</v>
      </c>
      <c r="K74" s="3">
        <f t="shared" si="24"/>
        <v>-1.3391920001595281E-2</v>
      </c>
      <c r="O74" s="4">
        <f t="shared" ca="1" si="23"/>
        <v>-1.0566436556016891E-2</v>
      </c>
      <c r="P74" s="77">
        <f t="shared" si="20"/>
        <v>-1.0167759164984072E-2</v>
      </c>
      <c r="Q74" s="16">
        <f t="shared" si="21"/>
        <v>37827.954400000002</v>
      </c>
      <c r="R74" s="4">
        <f t="shared" si="22"/>
        <v>1.0395213100337494E-5</v>
      </c>
      <c r="S74" s="3">
        <v>1</v>
      </c>
      <c r="T74" s="3">
        <f t="shared" si="12"/>
        <v>1.0395213100337494E-5</v>
      </c>
    </row>
    <row r="75" spans="1:20" x14ac:dyDescent="0.2">
      <c r="A75" s="39" t="s">
        <v>122</v>
      </c>
      <c r="B75" s="40" t="s">
        <v>118</v>
      </c>
      <c r="C75" s="41">
        <v>52859.533100000001</v>
      </c>
      <c r="D75" s="41">
        <v>1E-4</v>
      </c>
      <c r="E75" s="3">
        <f t="shared" si="17"/>
        <v>26328.954911888726</v>
      </c>
      <c r="F75" s="3">
        <f t="shared" si="18"/>
        <v>26329</v>
      </c>
      <c r="G75" s="3">
        <f t="shared" si="19"/>
        <v>-1.3104019999445882E-2</v>
      </c>
      <c r="K75" s="3">
        <f t="shared" si="24"/>
        <v>-1.3104019999445882E-2</v>
      </c>
      <c r="O75" s="4">
        <f t="shared" ca="1" si="23"/>
        <v>-1.0657028424520397E-2</v>
      </c>
      <c r="P75" s="77">
        <f t="shared" si="20"/>
        <v>-1.0253802939210022E-2</v>
      </c>
      <c r="Q75" s="16">
        <f t="shared" si="21"/>
        <v>37841.033100000001</v>
      </c>
      <c r="R75" s="4">
        <f t="shared" si="22"/>
        <v>8.1237372904595486E-6</v>
      </c>
      <c r="S75" s="3">
        <v>1</v>
      </c>
      <c r="T75" s="3">
        <f t="shared" si="12"/>
        <v>8.1237372904595486E-6</v>
      </c>
    </row>
    <row r="76" spans="1:20" x14ac:dyDescent="0.2">
      <c r="A76" s="38" t="s">
        <v>120</v>
      </c>
      <c r="B76" s="31"/>
      <c r="C76" s="42">
        <v>52897.460599999999</v>
      </c>
      <c r="D76" s="42">
        <v>4.3E-3</v>
      </c>
      <c r="E76" s="3">
        <f t="shared" si="17"/>
        <v>26459.45527286144</v>
      </c>
      <c r="F76" s="3">
        <f t="shared" si="18"/>
        <v>26459.5</v>
      </c>
      <c r="G76" s="3">
        <f t="shared" si="19"/>
        <v>-1.2999110003875103E-2</v>
      </c>
      <c r="K76" s="3">
        <f t="shared" si="24"/>
        <v>-1.2999110003875103E-2</v>
      </c>
      <c r="O76" s="4">
        <f t="shared" ca="1" si="23"/>
        <v>-1.0919744843180569E-2</v>
      </c>
      <c r="P76" s="77">
        <f t="shared" si="20"/>
        <v>-1.0504295790044887E-2</v>
      </c>
      <c r="Q76" s="16">
        <f t="shared" si="21"/>
        <v>37878.960599999999</v>
      </c>
      <c r="R76" s="4">
        <f t="shared" si="22"/>
        <v>6.2240979615292761E-6</v>
      </c>
      <c r="S76" s="3">
        <v>1</v>
      </c>
      <c r="T76" s="3">
        <f t="shared" si="12"/>
        <v>6.2240979615292761E-6</v>
      </c>
    </row>
    <row r="77" spans="1:20" x14ac:dyDescent="0.2">
      <c r="A77" s="38" t="s">
        <v>120</v>
      </c>
      <c r="B77" s="28" t="s">
        <v>115</v>
      </c>
      <c r="C77" s="42">
        <v>52981.308299999997</v>
      </c>
      <c r="D77" s="42">
        <v>2.9999999999999997E-4</v>
      </c>
      <c r="E77" s="3">
        <f t="shared" si="17"/>
        <v>26747.957154523352</v>
      </c>
      <c r="F77" s="3">
        <f t="shared" si="18"/>
        <v>26748</v>
      </c>
      <c r="G77" s="3">
        <f t="shared" si="19"/>
        <v>-1.2452240007405635E-2</v>
      </c>
      <c r="K77" s="3">
        <f t="shared" si="24"/>
        <v>-1.2452240007405635E-2</v>
      </c>
      <c r="O77" s="4">
        <f t="shared" ca="1" si="23"/>
        <v>-1.150053937791972E-2</v>
      </c>
      <c r="P77" s="77">
        <f t="shared" si="20"/>
        <v>-1.106307807501824E-2</v>
      </c>
      <c r="Q77" s="16">
        <f t="shared" si="21"/>
        <v>37962.808299999997</v>
      </c>
      <c r="R77" s="4">
        <f t="shared" si="22"/>
        <v>1.9297708743942804E-6</v>
      </c>
      <c r="S77" s="3">
        <v>1</v>
      </c>
      <c r="T77" s="3">
        <f t="shared" si="12"/>
        <v>1.9297708743942804E-6</v>
      </c>
    </row>
    <row r="78" spans="1:20" x14ac:dyDescent="0.2">
      <c r="A78" s="35" t="s">
        <v>119</v>
      </c>
      <c r="B78" s="33" t="s">
        <v>118</v>
      </c>
      <c r="C78" s="52">
        <v>53168.762999999999</v>
      </c>
      <c r="D78" s="53">
        <v>1E-4</v>
      </c>
      <c r="E78" s="3">
        <f t="shared" si="17"/>
        <v>27392.948414586193</v>
      </c>
      <c r="F78" s="3">
        <f t="shared" si="18"/>
        <v>27393</v>
      </c>
      <c r="G78" s="3">
        <f t="shared" si="19"/>
        <v>-1.4992340002208948E-2</v>
      </c>
      <c r="K78" s="3">
        <f t="shared" si="24"/>
        <v>-1.4992340002208948E-2</v>
      </c>
      <c r="O78" s="4">
        <f t="shared" ca="1" si="23"/>
        <v>-1.2799022826469976E-2</v>
      </c>
      <c r="P78" s="77">
        <f t="shared" si="20"/>
        <v>-1.2336292520551215E-2</v>
      </c>
      <c r="Q78" s="16">
        <f t="shared" si="21"/>
        <v>38150.262999999999</v>
      </c>
      <c r="R78" s="4">
        <f t="shared" si="22"/>
        <v>7.0545882248203843E-6</v>
      </c>
      <c r="S78" s="3">
        <v>1</v>
      </c>
      <c r="T78" s="3">
        <f t="shared" si="12"/>
        <v>7.0545882248203843E-6</v>
      </c>
    </row>
    <row r="79" spans="1:20" x14ac:dyDescent="0.2">
      <c r="A79" s="103" t="s">
        <v>306</v>
      </c>
      <c r="B79" s="102" t="str">
        <f>IF(G79=INT(G79),"I","II")</f>
        <v>II</v>
      </c>
      <c r="C79" s="101">
        <v>53187.219400000002</v>
      </c>
      <c r="D79" s="101" t="s">
        <v>433</v>
      </c>
      <c r="E79" s="3">
        <f t="shared" si="17"/>
        <v>27456.452912964869</v>
      </c>
      <c r="F79" s="3">
        <f t="shared" si="18"/>
        <v>27456.5</v>
      </c>
      <c r="G79" s="3">
        <f t="shared" si="19"/>
        <v>-1.3684969999303576E-2</v>
      </c>
      <c r="J79" s="3">
        <f>G79</f>
        <v>-1.3684969999303576E-2</v>
      </c>
      <c r="O79" s="4">
        <f t="shared" ca="1" si="23"/>
        <v>-1.2926858018691596E-2</v>
      </c>
      <c r="P79" s="4">
        <f t="shared" si="20"/>
        <v>-1.2463356885619814E-2</v>
      </c>
      <c r="Q79" s="16">
        <f t="shared" si="21"/>
        <v>38168.719400000002</v>
      </c>
      <c r="R79" s="4">
        <f t="shared" si="22"/>
        <v>1.4923385995241358E-6</v>
      </c>
      <c r="S79" s="3">
        <v>1</v>
      </c>
      <c r="T79" s="3">
        <f t="shared" si="12"/>
        <v>1.4923385995241358E-6</v>
      </c>
    </row>
    <row r="80" spans="1:20" x14ac:dyDescent="0.2">
      <c r="A80" s="39" t="s">
        <v>121</v>
      </c>
      <c r="B80" s="40"/>
      <c r="C80" s="42">
        <v>53250.430099999998</v>
      </c>
      <c r="D80" s="42">
        <v>2.0000000000000001E-4</v>
      </c>
      <c r="E80" s="3">
        <f t="shared" si="17"/>
        <v>27673.947321173633</v>
      </c>
      <c r="F80" s="3">
        <f t="shared" si="18"/>
        <v>27674</v>
      </c>
      <c r="G80" s="3">
        <f t="shared" si="19"/>
        <v>-1.5310120004869532E-2</v>
      </c>
      <c r="K80" s="3">
        <f>G80</f>
        <v>-1.5310120004869532E-2</v>
      </c>
      <c r="O80" s="4">
        <f t="shared" ca="1" si="23"/>
        <v>-1.3364718716458543E-2</v>
      </c>
      <c r="P80" s="77">
        <f t="shared" si="20"/>
        <v>-1.2900817079581952E-2</v>
      </c>
      <c r="Q80" s="16">
        <f t="shared" si="21"/>
        <v>38231.930099999998</v>
      </c>
      <c r="R80" s="4">
        <f t="shared" si="22"/>
        <v>5.8047405857992881E-6</v>
      </c>
      <c r="S80" s="3">
        <v>1</v>
      </c>
      <c r="T80" s="3">
        <f t="shared" si="12"/>
        <v>5.8047405857992881E-6</v>
      </c>
    </row>
    <row r="81" spans="1:20" x14ac:dyDescent="0.2">
      <c r="A81" s="67" t="s">
        <v>121</v>
      </c>
      <c r="B81" s="70" t="s">
        <v>115</v>
      </c>
      <c r="C81" s="72">
        <v>53250.574399999998</v>
      </c>
      <c r="D81" s="72">
        <v>2.0000000000000001E-4</v>
      </c>
      <c r="E81" s="3">
        <f t="shared" si="17"/>
        <v>27674.44382640304</v>
      </c>
      <c r="F81" s="3">
        <f t="shared" si="18"/>
        <v>27674.5</v>
      </c>
      <c r="G81" s="3">
        <f t="shared" si="19"/>
        <v>-1.6325810007401742E-2</v>
      </c>
      <c r="K81" s="3">
        <f>G81</f>
        <v>-1.6325810007401742E-2</v>
      </c>
      <c r="O81" s="4">
        <f t="shared" ca="1" si="23"/>
        <v>-1.336572529277525E-2</v>
      </c>
      <c r="P81" s="77">
        <f t="shared" si="20"/>
        <v>-1.2901826678808678E-2</v>
      </c>
      <c r="Q81" s="16">
        <f t="shared" si="21"/>
        <v>38232.074399999998</v>
      </c>
      <c r="R81" s="4">
        <f t="shared" si="22"/>
        <v>1.1723661834483242E-5</v>
      </c>
      <c r="S81" s="3">
        <v>1</v>
      </c>
      <c r="T81" s="3">
        <f t="shared" si="12"/>
        <v>1.1723661834483242E-5</v>
      </c>
    </row>
    <row r="82" spans="1:20" x14ac:dyDescent="0.2">
      <c r="A82" s="67" t="s">
        <v>121</v>
      </c>
      <c r="B82" s="70" t="s">
        <v>115</v>
      </c>
      <c r="C82" s="72">
        <v>53258.422100000003</v>
      </c>
      <c r="D82" s="72">
        <v>1.2999999999999999E-3</v>
      </c>
      <c r="E82" s="3">
        <f t="shared" si="17"/>
        <v>27701.446072340852</v>
      </c>
      <c r="F82" s="3">
        <f t="shared" si="18"/>
        <v>27701.5</v>
      </c>
      <c r="G82" s="3">
        <f t="shared" si="19"/>
        <v>-1.5673069996410049E-2</v>
      </c>
      <c r="K82" s="3">
        <f>G82</f>
        <v>-1.5673069996410049E-2</v>
      </c>
      <c r="O82" s="4">
        <f t="shared" ca="1" si="23"/>
        <v>-1.342008041387735E-2</v>
      </c>
      <c r="P82" s="77">
        <f t="shared" si="20"/>
        <v>-1.2956371598019836E-2</v>
      </c>
      <c r="Q82" s="16">
        <f t="shared" si="21"/>
        <v>38239.922100000003</v>
      </c>
      <c r="R82" s="4">
        <f t="shared" si="22"/>
        <v>7.3804501878159499E-6</v>
      </c>
      <c r="S82" s="3">
        <v>1</v>
      </c>
      <c r="T82" s="3">
        <f t="shared" si="12"/>
        <v>7.3804501878159499E-6</v>
      </c>
    </row>
    <row r="83" spans="1:20" x14ac:dyDescent="0.2">
      <c r="A83" s="39" t="s">
        <v>121</v>
      </c>
      <c r="B83" s="40"/>
      <c r="C83" s="42">
        <v>53258.5677</v>
      </c>
      <c r="D83" s="42">
        <v>8.9999999999999998E-4</v>
      </c>
      <c r="E83" s="3">
        <f t="shared" si="17"/>
        <v>27701.94705059033</v>
      </c>
      <c r="F83" s="3">
        <f t="shared" si="18"/>
        <v>27702</v>
      </c>
      <c r="G83" s="3">
        <f t="shared" si="19"/>
        <v>-1.5388760002679192E-2</v>
      </c>
      <c r="K83" s="3">
        <f>G83</f>
        <v>-1.5388760002679192E-2</v>
      </c>
      <c r="O83" s="4">
        <f t="shared" ca="1" si="23"/>
        <v>-1.3421086990194057E-2</v>
      </c>
      <c r="P83" s="77">
        <f t="shared" si="20"/>
        <v>-1.2957382180343697E-2</v>
      </c>
      <c r="Q83" s="16">
        <f t="shared" si="21"/>
        <v>38240.0677</v>
      </c>
      <c r="R83" s="4">
        <f t="shared" si="22"/>
        <v>5.9115981149448941E-6</v>
      </c>
      <c r="S83" s="3">
        <v>1</v>
      </c>
      <c r="T83" s="3">
        <f t="shared" si="12"/>
        <v>5.9115981149448941E-6</v>
      </c>
    </row>
    <row r="84" spans="1:20" x14ac:dyDescent="0.2">
      <c r="A84" s="68" t="s">
        <v>117</v>
      </c>
      <c r="B84" s="70"/>
      <c r="C84" s="50">
        <v>53261.765299999999</v>
      </c>
      <c r="D84" s="50">
        <v>2.0000000000000001E-4</v>
      </c>
      <c r="E84" s="3">
        <f t="shared" si="17"/>
        <v>27712.949303684956</v>
      </c>
      <c r="F84" s="3">
        <f t="shared" si="18"/>
        <v>27713</v>
      </c>
      <c r="G84" s="3">
        <f t="shared" si="19"/>
        <v>-1.4733939999132417E-2</v>
      </c>
      <c r="L84" s="3">
        <f>G84</f>
        <v>-1.4733939999132417E-2</v>
      </c>
      <c r="O84" s="4">
        <f t="shared" ca="1" si="23"/>
        <v>-1.344323166916158E-2</v>
      </c>
      <c r="P84" s="77">
        <f t="shared" si="20"/>
        <v>-1.2979619502629625E-2</v>
      </c>
      <c r="Q84" s="16">
        <f t="shared" si="21"/>
        <v>38243.265299999999</v>
      </c>
      <c r="R84" s="4">
        <f t="shared" si="22"/>
        <v>3.0776404044498033E-6</v>
      </c>
      <c r="S84" s="3">
        <v>1</v>
      </c>
      <c r="T84" s="3">
        <f t="shared" si="12"/>
        <v>3.0776404044498033E-6</v>
      </c>
    </row>
    <row r="85" spans="1:20" x14ac:dyDescent="0.2">
      <c r="A85" s="109" t="s">
        <v>327</v>
      </c>
      <c r="B85" s="115" t="str">
        <f>IF(G85=INT(G85),"I","II")</f>
        <v>II</v>
      </c>
      <c r="C85" s="110">
        <v>53290.3923</v>
      </c>
      <c r="D85" s="110" t="s">
        <v>433</v>
      </c>
      <c r="E85" s="3">
        <f t="shared" ref="E85:E116" si="25">(C85-C$7)/C$8</f>
        <v>27811.448646735938</v>
      </c>
      <c r="F85" s="3">
        <f t="shared" ref="F85:F116" si="26">ROUND(2*E85,0)/2</f>
        <v>27811.5</v>
      </c>
      <c r="G85" s="3">
        <f t="shared" ref="G85:G116" si="27">C85-(C$7+F85*C$8)</f>
        <v>-1.492487000359688E-2</v>
      </c>
      <c r="K85" s="3">
        <f t="shared" ref="K85:K93" si="28">G85</f>
        <v>-1.492487000359688E-2</v>
      </c>
      <c r="O85" s="4">
        <f t="shared" ca="1" si="23"/>
        <v>-1.3641527203552592E-2</v>
      </c>
      <c r="P85" s="4">
        <f t="shared" ref="P85:P116" si="29">G$2+G$3*F85+G$4*F85^2+G$5*SIN(RADIANS(G$6*F85+G$7))</f>
        <v>-1.3179127266177672E-2</v>
      </c>
      <c r="Q85" s="16">
        <f t="shared" ref="Q85:Q116" si="30">C85-15018.5</f>
        <v>38271.8923</v>
      </c>
      <c r="R85" s="4">
        <f t="shared" ref="R85:R116" si="31">+(P85-G85)^2</f>
        <v>3.0476177052519068E-6</v>
      </c>
      <c r="S85" s="3">
        <v>1</v>
      </c>
      <c r="T85" s="3">
        <f t="shared" si="12"/>
        <v>3.0476177052519068E-6</v>
      </c>
    </row>
    <row r="86" spans="1:20" x14ac:dyDescent="0.2">
      <c r="A86" s="67" t="s">
        <v>121</v>
      </c>
      <c r="B86" s="70" t="s">
        <v>115</v>
      </c>
      <c r="C86" s="72">
        <v>53316.2575</v>
      </c>
      <c r="D86" s="72">
        <v>4.1000000000000003E-3</v>
      </c>
      <c r="E86" s="3">
        <f t="shared" si="25"/>
        <v>27900.445230656092</v>
      </c>
      <c r="F86" s="3">
        <f t="shared" si="26"/>
        <v>27900.5</v>
      </c>
      <c r="G86" s="3">
        <f t="shared" si="27"/>
        <v>-1.5917690005153418E-2</v>
      </c>
      <c r="K86" s="3">
        <f t="shared" si="28"/>
        <v>-1.5917690005153418E-2</v>
      </c>
      <c r="O86" s="4">
        <f t="shared" ca="1" si="23"/>
        <v>-1.3820697787926189E-2</v>
      </c>
      <c r="P86" s="77">
        <f t="shared" si="29"/>
        <v>-1.3359979640156292E-2</v>
      </c>
      <c r="Q86" s="16">
        <f t="shared" si="30"/>
        <v>38297.7575</v>
      </c>
      <c r="R86" s="4">
        <f t="shared" si="31"/>
        <v>6.54188231121373E-6</v>
      </c>
      <c r="S86" s="3">
        <v>1</v>
      </c>
      <c r="T86" s="3">
        <f t="shared" ref="T86:T131" si="32">+S86*R86</f>
        <v>6.54188231121373E-6</v>
      </c>
    </row>
    <row r="87" spans="1:20" x14ac:dyDescent="0.2">
      <c r="A87" s="57" t="s">
        <v>124</v>
      </c>
      <c r="B87" s="116"/>
      <c r="C87" s="58">
        <v>53648.303</v>
      </c>
      <c r="D87" s="58">
        <v>3.7000000000000002E-3</v>
      </c>
      <c r="E87" s="3">
        <f t="shared" si="25"/>
        <v>29042.942300311817</v>
      </c>
      <c r="F87" s="3">
        <f t="shared" si="26"/>
        <v>29043</v>
      </c>
      <c r="G87" s="3">
        <f t="shared" si="27"/>
        <v>-1.6769339999882504E-2</v>
      </c>
      <c r="K87" s="3">
        <f t="shared" si="28"/>
        <v>-1.6769339999882504E-2</v>
      </c>
      <c r="O87" s="4">
        <f t="shared" ca="1" si="23"/>
        <v>-1.6120724671598557E-2</v>
      </c>
      <c r="P87" s="77">
        <f t="shared" si="29"/>
        <v>-1.5727856525976344E-2</v>
      </c>
      <c r="Q87" s="16">
        <f t="shared" si="30"/>
        <v>38629.803</v>
      </c>
      <c r="R87" s="4">
        <f t="shared" si="31"/>
        <v>1.0846878264196433E-6</v>
      </c>
      <c r="S87" s="3">
        <v>1</v>
      </c>
      <c r="T87" s="3">
        <f t="shared" si="32"/>
        <v>1.0846878264196433E-6</v>
      </c>
    </row>
    <row r="88" spans="1:20" x14ac:dyDescent="0.2">
      <c r="A88" s="57" t="s">
        <v>124</v>
      </c>
      <c r="B88" s="59" t="s">
        <v>115</v>
      </c>
      <c r="C88" s="58">
        <v>53657.312899999997</v>
      </c>
      <c r="D88" s="58">
        <v>2.0000000000000001E-4</v>
      </c>
      <c r="E88" s="3">
        <f t="shared" si="25"/>
        <v>29073.943426205373</v>
      </c>
      <c r="F88" s="3">
        <f t="shared" si="26"/>
        <v>29074</v>
      </c>
      <c r="G88" s="3">
        <f t="shared" si="27"/>
        <v>-1.6442120002466254E-2</v>
      </c>
      <c r="K88" s="3">
        <f t="shared" si="28"/>
        <v>-1.6442120002466254E-2</v>
      </c>
      <c r="O88" s="4">
        <f t="shared" ca="1" si="23"/>
        <v>-1.6183132403234303E-2</v>
      </c>
      <c r="P88" s="77">
        <f t="shared" si="29"/>
        <v>-1.5793221928654018E-2</v>
      </c>
      <c r="Q88" s="16">
        <f t="shared" si="30"/>
        <v>38638.812899999997</v>
      </c>
      <c r="R88" s="4">
        <f t="shared" si="31"/>
        <v>4.2106871019723012E-7</v>
      </c>
      <c r="S88" s="3">
        <v>1</v>
      </c>
      <c r="T88" s="3">
        <f t="shared" si="32"/>
        <v>4.2106871019723012E-7</v>
      </c>
    </row>
    <row r="89" spans="1:20" x14ac:dyDescent="0.2">
      <c r="A89" s="57" t="s">
        <v>130</v>
      </c>
      <c r="B89" s="60" t="s">
        <v>118</v>
      </c>
      <c r="C89" s="61">
        <v>54013.337800000001</v>
      </c>
      <c r="D89" s="61">
        <v>1E-4</v>
      </c>
      <c r="E89" s="3">
        <f t="shared" si="25"/>
        <v>30298.948448030627</v>
      </c>
      <c r="F89" s="3">
        <f t="shared" si="26"/>
        <v>30299</v>
      </c>
      <c r="G89" s="3">
        <f t="shared" si="27"/>
        <v>-1.4982619999500457E-2</v>
      </c>
      <c r="K89" s="3">
        <f t="shared" si="28"/>
        <v>-1.4982619999500457E-2</v>
      </c>
      <c r="O89" s="4">
        <f t="shared" ca="1" si="23"/>
        <v>-1.8649244379163092E-2</v>
      </c>
      <c r="P89" s="77">
        <f t="shared" si="29"/>
        <v>-1.8416891763682594E-2</v>
      </c>
      <c r="Q89" s="16">
        <f t="shared" si="30"/>
        <v>38994.837800000001</v>
      </c>
      <c r="R89" s="4">
        <f t="shared" si="31"/>
        <v>1.1794222550258686E-5</v>
      </c>
      <c r="S89" s="3">
        <v>1</v>
      </c>
      <c r="T89" s="3">
        <f t="shared" si="32"/>
        <v>1.1794222550258686E-5</v>
      </c>
    </row>
    <row r="90" spans="1:20" x14ac:dyDescent="0.2">
      <c r="A90" s="136" t="s">
        <v>550</v>
      </c>
      <c r="B90" s="138" t="s">
        <v>115</v>
      </c>
      <c r="C90" s="139">
        <v>54750.080600000001</v>
      </c>
      <c r="D90" s="139" t="s">
        <v>499</v>
      </c>
      <c r="E90" s="3">
        <f t="shared" si="25"/>
        <v>32833.921787798688</v>
      </c>
      <c r="F90" s="3">
        <f t="shared" si="26"/>
        <v>32834</v>
      </c>
      <c r="G90" s="3">
        <f t="shared" si="27"/>
        <v>-2.2730919998139143E-2</v>
      </c>
      <c r="K90" s="3">
        <f t="shared" si="28"/>
        <v>-2.2730919998139143E-2</v>
      </c>
      <c r="O90" s="4">
        <f t="shared" ca="1" si="23"/>
        <v>-2.3752586304860629E-2</v>
      </c>
      <c r="P90" s="77">
        <f t="shared" si="29"/>
        <v>-2.4031541956493794E-2</v>
      </c>
      <c r="Q90" s="16">
        <f t="shared" si="30"/>
        <v>39731.580600000001</v>
      </c>
      <c r="R90" s="4">
        <f t="shared" si="31"/>
        <v>1.6916174785542873E-6</v>
      </c>
      <c r="S90" s="3">
        <v>1</v>
      </c>
      <c r="T90" s="3">
        <f t="shared" si="32"/>
        <v>1.6916174785542873E-6</v>
      </c>
    </row>
    <row r="91" spans="1:20" x14ac:dyDescent="0.2">
      <c r="A91" s="136" t="s">
        <v>550</v>
      </c>
      <c r="B91" s="138" t="s">
        <v>115</v>
      </c>
      <c r="C91" s="139">
        <v>54750.952700000002</v>
      </c>
      <c r="D91" s="139" t="s">
        <v>499</v>
      </c>
      <c r="E91" s="3">
        <f t="shared" si="25"/>
        <v>32836.922496118619</v>
      </c>
      <c r="F91" s="3">
        <f t="shared" si="26"/>
        <v>32837</v>
      </c>
      <c r="G91" s="3">
        <f t="shared" si="27"/>
        <v>-2.2525059997860808E-2</v>
      </c>
      <c r="K91" s="3">
        <f t="shared" si="28"/>
        <v>-2.2525059997860808E-2</v>
      </c>
      <c r="O91" s="4">
        <f t="shared" ca="1" si="23"/>
        <v>-2.3758625762760874E-2</v>
      </c>
      <c r="P91" s="77">
        <f t="shared" si="29"/>
        <v>-2.4038280252770779E-2</v>
      </c>
      <c r="Q91" s="16">
        <f t="shared" si="30"/>
        <v>39732.452700000002</v>
      </c>
      <c r="R91" s="4">
        <f t="shared" si="31"/>
        <v>2.2898355398697969E-6</v>
      </c>
      <c r="S91" s="3">
        <v>1</v>
      </c>
      <c r="T91" s="3">
        <f t="shared" si="32"/>
        <v>2.2898355398697969E-6</v>
      </c>
    </row>
    <row r="92" spans="1:20" x14ac:dyDescent="0.2">
      <c r="A92" s="136" t="s">
        <v>550</v>
      </c>
      <c r="B92" s="138" t="s">
        <v>118</v>
      </c>
      <c r="C92" s="139">
        <v>54751.098100000003</v>
      </c>
      <c r="D92" s="139" t="s">
        <v>499</v>
      </c>
      <c r="E92" s="3">
        <f t="shared" si="25"/>
        <v>32837.42278621118</v>
      </c>
      <c r="F92" s="3">
        <f t="shared" si="26"/>
        <v>32837.5</v>
      </c>
      <c r="G92" s="3">
        <f t="shared" si="27"/>
        <v>-2.2440749999077525E-2</v>
      </c>
      <c r="K92" s="3">
        <f t="shared" si="28"/>
        <v>-2.2440749999077525E-2</v>
      </c>
      <c r="O92" s="4">
        <f t="shared" ca="1" si="23"/>
        <v>-2.3759632339077574E-2</v>
      </c>
      <c r="P92" s="77">
        <f t="shared" si="29"/>
        <v>-2.4039403315120993E-2</v>
      </c>
      <c r="Q92" s="16">
        <f t="shared" si="30"/>
        <v>39732.598100000003</v>
      </c>
      <c r="R92" s="4">
        <f t="shared" si="31"/>
        <v>2.5556924248967754E-6</v>
      </c>
      <c r="S92" s="3">
        <v>1</v>
      </c>
      <c r="T92" s="3">
        <f t="shared" si="32"/>
        <v>2.5556924248967754E-6</v>
      </c>
    </row>
    <row r="93" spans="1:20" ht="13.5" thickBot="1" x14ac:dyDescent="0.25">
      <c r="A93" s="141" t="s">
        <v>550</v>
      </c>
      <c r="B93" s="142" t="s">
        <v>115</v>
      </c>
      <c r="C93" s="143">
        <v>54752.115299999998</v>
      </c>
      <c r="D93" s="143" t="s">
        <v>499</v>
      </c>
      <c r="E93" s="122">
        <f t="shared" si="25"/>
        <v>32840.922752388251</v>
      </c>
      <c r="F93" s="122">
        <f t="shared" si="26"/>
        <v>32841</v>
      </c>
      <c r="G93" s="122">
        <f t="shared" si="27"/>
        <v>-2.2450580006989185E-2</v>
      </c>
      <c r="K93" s="3">
        <f t="shared" si="28"/>
        <v>-2.2450580006989185E-2</v>
      </c>
      <c r="O93" s="4">
        <f t="shared" ca="1" si="23"/>
        <v>-2.376667837329452E-2</v>
      </c>
      <c r="P93" s="77">
        <f t="shared" si="29"/>
        <v>-2.4047264855147271E-2</v>
      </c>
      <c r="Q93" s="16">
        <f t="shared" si="30"/>
        <v>39733.615299999998</v>
      </c>
      <c r="R93" s="4">
        <f t="shared" si="31"/>
        <v>2.5494025043376115E-6</v>
      </c>
      <c r="S93" s="3">
        <v>1</v>
      </c>
      <c r="T93" s="3">
        <f t="shared" si="32"/>
        <v>2.5494025043376115E-6</v>
      </c>
    </row>
    <row r="94" spans="1:20" x14ac:dyDescent="0.2">
      <c r="A94" s="108" t="s">
        <v>94</v>
      </c>
      <c r="B94" s="125"/>
      <c r="C94" s="50">
        <v>50324.370999999999</v>
      </c>
      <c r="D94" s="50">
        <v>2.7000000000000001E-3</v>
      </c>
      <c r="E94" s="4">
        <f t="shared" si="25"/>
        <v>17606.007995420168</v>
      </c>
      <c r="F94" s="4">
        <f t="shared" si="26"/>
        <v>17606</v>
      </c>
      <c r="G94" s="4">
        <f t="shared" si="27"/>
        <v>2.3237200002768077E-3</v>
      </c>
      <c r="M94" s="3">
        <f t="shared" ref="M94:M131" si="33">G94</f>
        <v>2.3237200002768077E-3</v>
      </c>
      <c r="O94" s="4">
        <f t="shared" ca="1" si="23"/>
        <v>6.9037019967260055E-3</v>
      </c>
      <c r="P94" s="77">
        <f t="shared" si="29"/>
        <v>2.3610893377380565E-3</v>
      </c>
      <c r="Q94" s="16">
        <f t="shared" si="30"/>
        <v>35305.870999999999</v>
      </c>
      <c r="R94" s="4">
        <f t="shared" si="31"/>
        <v>1.3964673822926944E-9</v>
      </c>
      <c r="S94" s="3">
        <f t="shared" ref="S94:S131" si="34">S$19</f>
        <v>1</v>
      </c>
      <c r="T94" s="3">
        <f t="shared" si="32"/>
        <v>1.3964673822926944E-9</v>
      </c>
    </row>
    <row r="95" spans="1:20" x14ac:dyDescent="0.2">
      <c r="A95" s="135" t="s">
        <v>116</v>
      </c>
      <c r="B95" s="70" t="s">
        <v>115</v>
      </c>
      <c r="C95" s="72">
        <v>51770.399400000002</v>
      </c>
      <c r="D95" s="72">
        <v>2.9999999999999997E-4</v>
      </c>
      <c r="E95" s="3">
        <f t="shared" si="25"/>
        <v>22581.480361824659</v>
      </c>
      <c r="F95" s="3">
        <f t="shared" si="26"/>
        <v>22581.5</v>
      </c>
      <c r="G95" s="3">
        <f t="shared" si="27"/>
        <v>-5.7074700016528368E-3</v>
      </c>
      <c r="M95" s="3">
        <f t="shared" si="33"/>
        <v>-5.7074700016528368E-3</v>
      </c>
      <c r="O95" s="4">
        <f t="shared" ca="1" si="23"/>
        <v>-3.1127389308117093E-3</v>
      </c>
      <c r="P95" s="77">
        <f t="shared" si="29"/>
        <v>-3.7514146314746345E-3</v>
      </c>
      <c r="Q95" s="16">
        <f t="shared" si="30"/>
        <v>36751.899400000002</v>
      </c>
      <c r="R95" s="4">
        <f t="shared" si="31"/>
        <v>3.8261526112029839E-6</v>
      </c>
      <c r="S95" s="3">
        <f t="shared" si="34"/>
        <v>1</v>
      </c>
      <c r="T95" s="3">
        <f t="shared" si="32"/>
        <v>3.8261526112029839E-6</v>
      </c>
    </row>
    <row r="96" spans="1:20" x14ac:dyDescent="0.2">
      <c r="A96" s="135" t="s">
        <v>116</v>
      </c>
      <c r="B96" s="114"/>
      <c r="C96" s="72">
        <v>51770.544900000001</v>
      </c>
      <c r="D96" s="72">
        <v>5.0000000000000001E-4</v>
      </c>
      <c r="E96" s="3">
        <f t="shared" si="25"/>
        <v>22581.98099599568</v>
      </c>
      <c r="F96" s="3">
        <f t="shared" si="26"/>
        <v>22582</v>
      </c>
      <c r="G96" s="3">
        <f t="shared" si="27"/>
        <v>-5.5231599981198087E-3</v>
      </c>
      <c r="M96" s="3">
        <f t="shared" si="33"/>
        <v>-5.5231599981198087E-3</v>
      </c>
      <c r="O96" s="4">
        <f t="shared" ca="1" si="23"/>
        <v>-3.1137455071284167E-3</v>
      </c>
      <c r="P96" s="77">
        <f t="shared" si="29"/>
        <v>-3.7521833517599329E-3</v>
      </c>
      <c r="Q96" s="16">
        <f t="shared" si="30"/>
        <v>36752.044900000001</v>
      </c>
      <c r="R96" s="4">
        <f t="shared" si="31"/>
        <v>3.1363582819520726E-6</v>
      </c>
      <c r="S96" s="3">
        <f t="shared" si="34"/>
        <v>1</v>
      </c>
      <c r="T96" s="3">
        <f t="shared" si="32"/>
        <v>3.1363582819520726E-6</v>
      </c>
    </row>
    <row r="97" spans="1:20" x14ac:dyDescent="0.2">
      <c r="A97" s="135" t="s">
        <v>116</v>
      </c>
      <c r="B97" s="70" t="s">
        <v>115</v>
      </c>
      <c r="C97" s="72">
        <v>52203.294699999999</v>
      </c>
      <c r="D97" s="72">
        <v>8.9999999999999998E-4</v>
      </c>
      <c r="E97" s="3">
        <f t="shared" si="25"/>
        <v>24070.979878359994</v>
      </c>
      <c r="F97" s="3">
        <f t="shared" si="26"/>
        <v>24071</v>
      </c>
      <c r="G97" s="3">
        <f t="shared" si="27"/>
        <v>-5.8479800063651055E-3</v>
      </c>
      <c r="M97" s="3">
        <f t="shared" si="33"/>
        <v>-5.8479800063651055E-3</v>
      </c>
      <c r="O97" s="4">
        <f t="shared" ca="1" si="23"/>
        <v>-6.1113297782777812E-3</v>
      </c>
      <c r="P97" s="77">
        <f t="shared" si="29"/>
        <v>-6.1648394656323782E-3</v>
      </c>
      <c r="Q97" s="16">
        <f t="shared" si="30"/>
        <v>37184.794699999999</v>
      </c>
      <c r="R97" s="4">
        <f t="shared" si="31"/>
        <v>1.0039991692714846E-7</v>
      </c>
      <c r="S97" s="3">
        <f t="shared" si="34"/>
        <v>1</v>
      </c>
      <c r="T97" s="3">
        <f t="shared" si="32"/>
        <v>1.0039991692714846E-7</v>
      </c>
    </row>
    <row r="98" spans="1:20" x14ac:dyDescent="0.2">
      <c r="A98" s="137" t="s">
        <v>103</v>
      </c>
      <c r="B98" s="70"/>
      <c r="C98" s="50">
        <v>52609.592100000002</v>
      </c>
      <c r="D98" s="50">
        <v>2.9999999999999997E-4</v>
      </c>
      <c r="E98" s="3">
        <f t="shared" si="25"/>
        <v>25468.961748039732</v>
      </c>
      <c r="F98" s="3">
        <f t="shared" si="26"/>
        <v>25469</v>
      </c>
      <c r="G98" s="3">
        <f t="shared" si="27"/>
        <v>-1.1117219997686334E-2</v>
      </c>
      <c r="M98" s="3">
        <f t="shared" si="33"/>
        <v>-1.1117219997686334E-2</v>
      </c>
      <c r="O98" s="4">
        <f t="shared" ca="1" si="23"/>
        <v>-8.9257171597867183E-3</v>
      </c>
      <c r="P98" s="77">
        <f t="shared" si="29"/>
        <v>-8.6400300279028779E-3</v>
      </c>
      <c r="Q98" s="16">
        <f t="shared" si="30"/>
        <v>37591.092100000002</v>
      </c>
      <c r="R98" s="4">
        <f t="shared" si="31"/>
        <v>6.1364701463957604E-6</v>
      </c>
      <c r="S98" s="3">
        <f t="shared" si="34"/>
        <v>1</v>
      </c>
      <c r="T98" s="3">
        <f t="shared" si="32"/>
        <v>6.1364701463957604E-6</v>
      </c>
    </row>
    <row r="99" spans="1:20" x14ac:dyDescent="0.2">
      <c r="A99" s="108" t="s">
        <v>98</v>
      </c>
      <c r="B99" s="70"/>
      <c r="C99" s="50">
        <v>52854.737302000001</v>
      </c>
      <c r="D99" s="50">
        <v>8.0000000000000007E-5</v>
      </c>
      <c r="E99" s="3">
        <f t="shared" si="25"/>
        <v>26312.45360359917</v>
      </c>
      <c r="F99" s="3">
        <f t="shared" si="26"/>
        <v>26312.5</v>
      </c>
      <c r="G99" s="3">
        <f t="shared" si="27"/>
        <v>-1.3484249997418374E-2</v>
      </c>
      <c r="M99" s="3">
        <f t="shared" si="33"/>
        <v>-1.3484249997418374E-2</v>
      </c>
      <c r="O99" s="4">
        <f t="shared" ref="O99:O131" ca="1" si="35">C$11+C$12*F99</f>
        <v>-1.0623811406069113E-2</v>
      </c>
      <c r="P99" s="77">
        <f t="shared" si="29"/>
        <v>-1.0222233615976191E-2</v>
      </c>
      <c r="Q99" s="16">
        <f t="shared" si="30"/>
        <v>37836.237302000001</v>
      </c>
      <c r="R99" s="4">
        <f t="shared" si="31"/>
        <v>1.0640750872797153E-5</v>
      </c>
      <c r="S99" s="3">
        <f t="shared" si="34"/>
        <v>1</v>
      </c>
      <c r="T99" s="3">
        <f t="shared" si="32"/>
        <v>1.0640750872797153E-5</v>
      </c>
    </row>
    <row r="100" spans="1:20" x14ac:dyDescent="0.2">
      <c r="A100" s="108" t="s">
        <v>99</v>
      </c>
      <c r="B100" s="70"/>
      <c r="C100" s="50">
        <v>52854.882893000002</v>
      </c>
      <c r="D100" s="50">
        <v>4.3999999999999999E-5</v>
      </c>
      <c r="E100" s="3">
        <f t="shared" si="25"/>
        <v>26312.954550881601</v>
      </c>
      <c r="F100" s="3">
        <f t="shared" si="26"/>
        <v>26313</v>
      </c>
      <c r="G100" s="3">
        <f t="shared" si="27"/>
        <v>-1.320893999945838E-2</v>
      </c>
      <c r="M100" s="3">
        <f t="shared" si="33"/>
        <v>-1.320893999945838E-2</v>
      </c>
      <c r="O100" s="4">
        <f t="shared" ca="1" si="35"/>
        <v>-1.062481798238582E-2</v>
      </c>
      <c r="P100" s="77">
        <f t="shared" si="29"/>
        <v>-1.0223189923280035E-2</v>
      </c>
      <c r="Q100" s="16">
        <f t="shared" si="30"/>
        <v>37836.382893000002</v>
      </c>
      <c r="R100" s="4">
        <f t="shared" si="31"/>
        <v>8.914703517398996E-6</v>
      </c>
      <c r="S100" s="3">
        <f t="shared" si="34"/>
        <v>1</v>
      </c>
      <c r="T100" s="3">
        <f t="shared" si="32"/>
        <v>8.914703517398996E-6</v>
      </c>
    </row>
    <row r="101" spans="1:20" x14ac:dyDescent="0.2">
      <c r="A101" s="108" t="s">
        <v>102</v>
      </c>
      <c r="B101" s="70"/>
      <c r="C101" s="50">
        <v>52859.823960000002</v>
      </c>
      <c r="D101" s="50">
        <v>9.0000000000000006E-5</v>
      </c>
      <c r="E101" s="3">
        <f t="shared" si="25"/>
        <v>26329.955698520924</v>
      </c>
      <c r="F101" s="3">
        <f t="shared" si="26"/>
        <v>26330</v>
      </c>
      <c r="G101" s="3">
        <f t="shared" si="27"/>
        <v>-1.2875399996119086E-2</v>
      </c>
      <c r="M101" s="3">
        <f t="shared" si="33"/>
        <v>-1.2875399996119086E-2</v>
      </c>
      <c r="O101" s="4">
        <f t="shared" ca="1" si="35"/>
        <v>-1.0659041577153812E-2</v>
      </c>
      <c r="P101" s="77">
        <f t="shared" si="29"/>
        <v>-1.0255716972312545E-2</v>
      </c>
      <c r="Q101" s="16">
        <f t="shared" si="30"/>
        <v>37841.323960000002</v>
      </c>
      <c r="R101" s="4">
        <f t="shared" si="31"/>
        <v>6.8627391452201832E-6</v>
      </c>
      <c r="S101" s="3">
        <f t="shared" si="34"/>
        <v>1</v>
      </c>
      <c r="T101" s="3">
        <f t="shared" si="32"/>
        <v>6.8627391452201832E-6</v>
      </c>
    </row>
    <row r="102" spans="1:20" x14ac:dyDescent="0.2">
      <c r="A102" s="73" t="s">
        <v>132</v>
      </c>
      <c r="B102" s="111" t="s">
        <v>118</v>
      </c>
      <c r="C102" s="73">
        <v>53894.46918</v>
      </c>
      <c r="D102" s="73" t="s">
        <v>133</v>
      </c>
      <c r="E102" s="3">
        <f t="shared" si="25"/>
        <v>29889.947121332865</v>
      </c>
      <c r="F102" s="3">
        <f t="shared" si="26"/>
        <v>29890</v>
      </c>
      <c r="G102" s="3">
        <f t="shared" si="27"/>
        <v>-1.5368200001830701E-2</v>
      </c>
      <c r="M102" s="3">
        <f t="shared" si="33"/>
        <v>-1.5368200001830701E-2</v>
      </c>
      <c r="O102" s="4">
        <f t="shared" ca="1" si="35"/>
        <v>-1.782586495209789E-2</v>
      </c>
      <c r="P102" s="77">
        <f t="shared" si="29"/>
        <v>-1.753259359675996E-2</v>
      </c>
      <c r="Q102" s="16">
        <f t="shared" si="30"/>
        <v>38875.96918</v>
      </c>
      <c r="R102" s="4">
        <f t="shared" si="31"/>
        <v>4.6845996337708024E-6</v>
      </c>
      <c r="S102" s="3">
        <f t="shared" si="34"/>
        <v>1</v>
      </c>
      <c r="T102" s="3">
        <f t="shared" si="32"/>
        <v>4.6845996337708024E-6</v>
      </c>
    </row>
    <row r="103" spans="1:20" x14ac:dyDescent="0.2">
      <c r="A103" s="58" t="s">
        <v>132</v>
      </c>
      <c r="B103" s="59" t="s">
        <v>118</v>
      </c>
      <c r="C103" s="58">
        <v>54034.262710000003</v>
      </c>
      <c r="D103" s="58">
        <v>1E-4</v>
      </c>
      <c r="E103" s="3">
        <f t="shared" si="25"/>
        <v>30370.946557801159</v>
      </c>
      <c r="F103" s="3">
        <f t="shared" si="26"/>
        <v>30371</v>
      </c>
      <c r="G103" s="3">
        <f t="shared" si="27"/>
        <v>-1.5531980003288481E-2</v>
      </c>
      <c r="M103" s="3">
        <f t="shared" si="33"/>
        <v>-1.5531980003288481E-2</v>
      </c>
      <c r="O103" s="4">
        <f t="shared" ca="1" si="35"/>
        <v>-1.8794191368768705E-2</v>
      </c>
      <c r="P103" s="77">
        <f t="shared" si="29"/>
        <v>-1.8573343453813094E-2</v>
      </c>
      <c r="Q103" s="16">
        <f t="shared" si="30"/>
        <v>39015.762710000003</v>
      </c>
      <c r="R103" s="4">
        <f t="shared" si="31"/>
        <v>9.2498916381869771E-6</v>
      </c>
      <c r="S103" s="3">
        <f t="shared" si="34"/>
        <v>1</v>
      </c>
      <c r="T103" s="3">
        <f t="shared" si="32"/>
        <v>9.2498916381869771E-6</v>
      </c>
    </row>
    <row r="104" spans="1:20" x14ac:dyDescent="0.2">
      <c r="A104" s="62" t="s">
        <v>131</v>
      </c>
      <c r="B104" s="59"/>
      <c r="C104" s="63">
        <v>54210.965900000003</v>
      </c>
      <c r="D104" s="63">
        <v>4.0000000000000002E-4</v>
      </c>
      <c r="E104" s="3">
        <f t="shared" si="25"/>
        <v>30978.944186962886</v>
      </c>
      <c r="F104" s="3">
        <f t="shared" si="26"/>
        <v>30979</v>
      </c>
      <c r="G104" s="3">
        <f t="shared" si="27"/>
        <v>-1.6221019999647979E-2</v>
      </c>
      <c r="M104" s="3">
        <f t="shared" si="33"/>
        <v>-1.6221019999647979E-2</v>
      </c>
      <c r="O104" s="4">
        <f t="shared" ca="1" si="35"/>
        <v>-2.0018188169882753E-2</v>
      </c>
      <c r="P104" s="77">
        <f t="shared" si="29"/>
        <v>-1.9902975325255128E-2</v>
      </c>
      <c r="Q104" s="16">
        <f t="shared" si="30"/>
        <v>39192.465900000003</v>
      </c>
      <c r="R104" s="4">
        <f t="shared" si="31"/>
        <v>1.355679501976685E-5</v>
      </c>
      <c r="S104" s="3">
        <f t="shared" si="34"/>
        <v>1</v>
      </c>
      <c r="T104" s="3">
        <f t="shared" si="32"/>
        <v>1.355679501976685E-5</v>
      </c>
    </row>
    <row r="105" spans="1:20" x14ac:dyDescent="0.2">
      <c r="A105" s="58" t="s">
        <v>132</v>
      </c>
      <c r="B105" s="59" t="s">
        <v>118</v>
      </c>
      <c r="C105" s="58">
        <v>54246.422319999998</v>
      </c>
      <c r="D105" s="58">
        <v>4.0000000000000002E-4</v>
      </c>
      <c r="E105" s="9">
        <f t="shared" si="25"/>
        <v>31100.942093727099</v>
      </c>
      <c r="F105" s="9">
        <f t="shared" si="26"/>
        <v>31101</v>
      </c>
      <c r="G105" s="9">
        <f t="shared" si="27"/>
        <v>-1.682938000158174E-2</v>
      </c>
      <c r="M105" s="3">
        <f t="shared" si="33"/>
        <v>-1.682938000158174E-2</v>
      </c>
      <c r="O105" s="4">
        <f t="shared" ca="1" si="35"/>
        <v>-2.0263792791158919E-2</v>
      </c>
      <c r="P105" s="77">
        <f t="shared" si="29"/>
        <v>-2.0171470513281307E-2</v>
      </c>
      <c r="Q105" s="16">
        <f t="shared" si="30"/>
        <v>39227.922319999998</v>
      </c>
      <c r="R105" s="4">
        <f t="shared" si="31"/>
        <v>1.1169568988392275E-5</v>
      </c>
      <c r="S105" s="3">
        <f t="shared" si="34"/>
        <v>1</v>
      </c>
      <c r="T105" s="3">
        <f t="shared" si="32"/>
        <v>1.1169568988392275E-5</v>
      </c>
    </row>
    <row r="106" spans="1:20" x14ac:dyDescent="0.2">
      <c r="A106" s="58" t="s">
        <v>132</v>
      </c>
      <c r="B106" s="59" t="s">
        <v>118</v>
      </c>
      <c r="C106" s="58">
        <v>54246.422610000001</v>
      </c>
      <c r="D106" s="58">
        <v>4.0000000000000002E-4</v>
      </c>
      <c r="E106">
        <f t="shared" si="25"/>
        <v>31100.943091554669</v>
      </c>
      <c r="F106">
        <f t="shared" si="26"/>
        <v>31101</v>
      </c>
      <c r="G106">
        <f t="shared" si="27"/>
        <v>-1.6539379997993819E-2</v>
      </c>
      <c r="H106" s="1"/>
      <c r="M106" s="3">
        <f t="shared" si="33"/>
        <v>-1.6539379997993819E-2</v>
      </c>
      <c r="O106" s="4">
        <f t="shared" ca="1" si="35"/>
        <v>-2.0263792791158919E-2</v>
      </c>
      <c r="P106" s="77">
        <f t="shared" si="29"/>
        <v>-2.0171470513281307E-2</v>
      </c>
      <c r="Q106" s="16">
        <f t="shared" si="30"/>
        <v>39227.922610000001</v>
      </c>
      <c r="R106" s="4">
        <f t="shared" si="31"/>
        <v>1.3192081511241325E-5</v>
      </c>
      <c r="S106" s="3">
        <f t="shared" si="34"/>
        <v>1</v>
      </c>
      <c r="T106" s="3">
        <f t="shared" si="32"/>
        <v>1.3192081511241325E-5</v>
      </c>
    </row>
    <row r="107" spans="1:20" x14ac:dyDescent="0.2">
      <c r="A107" s="58" t="s">
        <v>132</v>
      </c>
      <c r="B107" s="59" t="s">
        <v>118</v>
      </c>
      <c r="C107" s="58">
        <v>54246.422769999997</v>
      </c>
      <c r="D107" s="58">
        <v>2.9999999999999997E-4</v>
      </c>
      <c r="E107">
        <f t="shared" si="25"/>
        <v>31100.943642080205</v>
      </c>
      <c r="F107">
        <f t="shared" si="26"/>
        <v>31101</v>
      </c>
      <c r="G107">
        <f t="shared" si="27"/>
        <v>-1.6379380002035759E-2</v>
      </c>
      <c r="H107" s="1"/>
      <c r="M107" s="3">
        <f t="shared" si="33"/>
        <v>-1.6379380002035759E-2</v>
      </c>
      <c r="O107" s="4">
        <f t="shared" ca="1" si="35"/>
        <v>-2.0263792791158919E-2</v>
      </c>
      <c r="P107" s="77">
        <f t="shared" si="29"/>
        <v>-2.0171470513281307E-2</v>
      </c>
      <c r="Q107" s="16">
        <f t="shared" si="30"/>
        <v>39227.922769999997</v>
      </c>
      <c r="R107" s="4">
        <f t="shared" si="31"/>
        <v>1.4379950445478516E-5</v>
      </c>
      <c r="S107" s="3">
        <f t="shared" si="34"/>
        <v>1</v>
      </c>
      <c r="T107" s="3">
        <f t="shared" si="32"/>
        <v>1.4379950445478516E-5</v>
      </c>
    </row>
    <row r="108" spans="1:20" x14ac:dyDescent="0.2">
      <c r="A108" s="58" t="s">
        <v>132</v>
      </c>
      <c r="B108" s="59" t="s">
        <v>118</v>
      </c>
      <c r="C108" s="58">
        <v>54293.504059999999</v>
      </c>
      <c r="D108" s="58">
        <v>4.0000000000000002E-4</v>
      </c>
      <c r="E108">
        <f t="shared" si="25"/>
        <v>31262.940223454185</v>
      </c>
      <c r="F108">
        <f t="shared" si="26"/>
        <v>31263</v>
      </c>
      <c r="G108">
        <f t="shared" si="27"/>
        <v>-1.7372940004861448E-2</v>
      </c>
      <c r="H108" s="1"/>
      <c r="M108" s="3">
        <f t="shared" si="33"/>
        <v>-1.7372940004861448E-2</v>
      </c>
      <c r="O108" s="4">
        <f t="shared" ca="1" si="35"/>
        <v>-2.0589923517771544E-2</v>
      </c>
      <c r="P108" s="77">
        <f t="shared" si="29"/>
        <v>-2.0528794835053453E-2</v>
      </c>
      <c r="Q108" s="16">
        <f t="shared" si="30"/>
        <v>39275.004059999999</v>
      </c>
      <c r="R108" s="4">
        <f t="shared" si="31"/>
        <v>9.959419709246208E-6</v>
      </c>
      <c r="S108" s="3">
        <f t="shared" si="34"/>
        <v>1</v>
      </c>
      <c r="T108" s="3">
        <f t="shared" si="32"/>
        <v>9.959419709246208E-6</v>
      </c>
    </row>
    <row r="109" spans="1:20" x14ac:dyDescent="0.2">
      <c r="A109" s="73" t="s">
        <v>134</v>
      </c>
      <c r="B109" s="111" t="s">
        <v>118</v>
      </c>
      <c r="C109" s="73">
        <v>54405.395989999997</v>
      </c>
      <c r="D109" s="144">
        <v>1E-4</v>
      </c>
      <c r="E109">
        <f t="shared" si="25"/>
        <v>31647.936262078772</v>
      </c>
      <c r="F109">
        <f t="shared" si="26"/>
        <v>31648</v>
      </c>
      <c r="G109">
        <f t="shared" si="27"/>
        <v>-1.852424000389874E-2</v>
      </c>
      <c r="H109" s="1"/>
      <c r="M109" s="3">
        <f t="shared" si="33"/>
        <v>-1.852424000389874E-2</v>
      </c>
      <c r="O109" s="3">
        <f t="shared" ca="1" si="35"/>
        <v>-2.1364987281634884E-2</v>
      </c>
      <c r="P109" s="83">
        <f t="shared" si="29"/>
        <v>-2.138137678955758E-2</v>
      </c>
      <c r="Q109" s="16">
        <f t="shared" si="30"/>
        <v>39386.895989999997</v>
      </c>
      <c r="R109" s="3">
        <f t="shared" si="31"/>
        <v>8.1632306119649266E-6</v>
      </c>
      <c r="S109" s="3">
        <f t="shared" si="34"/>
        <v>1</v>
      </c>
      <c r="T109" s="3">
        <f t="shared" si="32"/>
        <v>8.1632306119649266E-6</v>
      </c>
    </row>
    <row r="110" spans="1:20" x14ac:dyDescent="0.2">
      <c r="A110" s="73" t="s">
        <v>134</v>
      </c>
      <c r="B110" s="111" t="s">
        <v>118</v>
      </c>
      <c r="C110" s="73">
        <v>54597.499430000003</v>
      </c>
      <c r="D110" s="144">
        <v>4.0000000000000002E-4</v>
      </c>
      <c r="E110">
        <f t="shared" si="25"/>
        <v>32308.922835517631</v>
      </c>
      <c r="F110">
        <f t="shared" si="26"/>
        <v>32309</v>
      </c>
      <c r="G110">
        <f t="shared" si="27"/>
        <v>-2.2426420000556391E-2</v>
      </c>
      <c r="H110" s="1"/>
      <c r="M110" s="3">
        <f t="shared" si="33"/>
        <v>-2.2426420000556391E-2</v>
      </c>
      <c r="O110" s="3">
        <f t="shared" ca="1" si="35"/>
        <v>-2.2695681172319723E-2</v>
      </c>
      <c r="P110" s="83">
        <f t="shared" si="29"/>
        <v>-2.2854679730176259E-2</v>
      </c>
      <c r="Q110" s="16">
        <f t="shared" si="30"/>
        <v>39578.999430000003</v>
      </c>
      <c r="R110" s="3">
        <f t="shared" si="31"/>
        <v>1.8340639601408269E-7</v>
      </c>
      <c r="S110" s="3">
        <f t="shared" si="34"/>
        <v>1</v>
      </c>
      <c r="T110" s="3">
        <f t="shared" si="32"/>
        <v>1.8340639601408269E-7</v>
      </c>
    </row>
    <row r="111" spans="1:20" x14ac:dyDescent="0.2">
      <c r="A111" s="73" t="s">
        <v>134</v>
      </c>
      <c r="B111" s="111" t="s">
        <v>118</v>
      </c>
      <c r="C111" s="73">
        <v>54597.499689999997</v>
      </c>
      <c r="D111" s="144">
        <v>5.0000000000000001E-4</v>
      </c>
      <c r="E111">
        <f t="shared" si="25"/>
        <v>32308.923730121624</v>
      </c>
      <c r="F111">
        <f t="shared" si="26"/>
        <v>32309</v>
      </c>
      <c r="G111">
        <f t="shared" si="27"/>
        <v>-2.2166420007124543E-2</v>
      </c>
      <c r="H111" s="1"/>
      <c r="M111" s="3">
        <f t="shared" si="33"/>
        <v>-2.2166420007124543E-2</v>
      </c>
      <c r="O111" s="3">
        <f t="shared" ca="1" si="35"/>
        <v>-2.2695681172319723E-2</v>
      </c>
      <c r="P111" s="83">
        <f t="shared" si="29"/>
        <v>-2.2854679730176259E-2</v>
      </c>
      <c r="Q111" s="16">
        <f t="shared" si="30"/>
        <v>39578.999689999997</v>
      </c>
      <c r="R111" s="3">
        <f t="shared" si="31"/>
        <v>4.7370144637522455E-7</v>
      </c>
      <c r="S111" s="3">
        <f t="shared" si="34"/>
        <v>1</v>
      </c>
      <c r="T111" s="3">
        <f t="shared" si="32"/>
        <v>4.7370144637522455E-7</v>
      </c>
    </row>
    <row r="112" spans="1:20" x14ac:dyDescent="0.2">
      <c r="A112" s="73" t="s">
        <v>134</v>
      </c>
      <c r="B112" s="111" t="s">
        <v>118</v>
      </c>
      <c r="C112" s="73">
        <v>54597.499889999999</v>
      </c>
      <c r="D112" s="73">
        <v>2.9999999999999997E-4</v>
      </c>
      <c r="E112" s="4">
        <f t="shared" si="25"/>
        <v>32308.92441827857</v>
      </c>
      <c r="F112" s="4">
        <f t="shared" si="26"/>
        <v>32309</v>
      </c>
      <c r="G112" s="4">
        <f t="shared" si="27"/>
        <v>-2.1966420004901011E-2</v>
      </c>
      <c r="M112" s="3">
        <f t="shared" si="33"/>
        <v>-2.1966420004901011E-2</v>
      </c>
      <c r="O112" s="3">
        <f t="shared" ca="1" si="35"/>
        <v>-2.2695681172319723E-2</v>
      </c>
      <c r="P112" s="83">
        <f t="shared" si="29"/>
        <v>-2.2854679730176259E-2</v>
      </c>
      <c r="Q112" s="16">
        <f t="shared" si="30"/>
        <v>39578.999889999999</v>
      </c>
      <c r="R112" s="3">
        <f t="shared" si="31"/>
        <v>7.8900533954605988E-7</v>
      </c>
      <c r="S112" s="3">
        <f t="shared" si="34"/>
        <v>1</v>
      </c>
      <c r="T112" s="3">
        <f t="shared" si="32"/>
        <v>7.8900533954605988E-7</v>
      </c>
    </row>
    <row r="113" spans="1:20" x14ac:dyDescent="0.2">
      <c r="A113" s="73" t="s">
        <v>134</v>
      </c>
      <c r="B113" s="111" t="s">
        <v>118</v>
      </c>
      <c r="C113" s="73">
        <v>54650.401989999998</v>
      </c>
      <c r="D113" s="73">
        <v>1.2999999999999999E-3</v>
      </c>
      <c r="E113" s="3">
        <f t="shared" si="25"/>
        <v>32490.949153529109</v>
      </c>
      <c r="F113" s="3">
        <f t="shared" si="26"/>
        <v>32491</v>
      </c>
      <c r="G113" s="3">
        <f t="shared" si="27"/>
        <v>-1.4777579999645241E-2</v>
      </c>
      <c r="M113" s="3">
        <f t="shared" si="33"/>
        <v>-1.4777579999645241E-2</v>
      </c>
      <c r="O113" s="3">
        <f t="shared" ca="1" si="35"/>
        <v>-2.3062074951600578E-2</v>
      </c>
      <c r="P113" s="83">
        <f t="shared" si="29"/>
        <v>-2.3262089767770399E-2</v>
      </c>
      <c r="Q113" s="16">
        <f t="shared" si="30"/>
        <v>39631.901989999998</v>
      </c>
      <c r="R113" s="3">
        <f t="shared" si="31"/>
        <v>7.1986906005411236E-5</v>
      </c>
      <c r="S113" s="3">
        <f t="shared" si="34"/>
        <v>1</v>
      </c>
      <c r="T113" s="3">
        <f t="shared" si="32"/>
        <v>7.1986906005411236E-5</v>
      </c>
    </row>
    <row r="114" spans="1:20" x14ac:dyDescent="0.2">
      <c r="A114" s="103" t="s">
        <v>384</v>
      </c>
      <c r="B114" s="102" t="str">
        <f t="shared" ref="B114:B119" si="36">IF(G114=INT(G114),"I","II")</f>
        <v>II</v>
      </c>
      <c r="C114" s="101">
        <v>54707.504999999997</v>
      </c>
      <c r="D114" s="101" t="s">
        <v>434</v>
      </c>
      <c r="E114" s="3">
        <f t="shared" si="25"/>
        <v>32687.428315552148</v>
      </c>
      <c r="F114" s="3">
        <f t="shared" si="26"/>
        <v>32687.5</v>
      </c>
      <c r="G114" s="3">
        <f t="shared" si="27"/>
        <v>-2.0833750000747386E-2</v>
      </c>
      <c r="M114" s="3">
        <f t="shared" si="33"/>
        <v>-2.0833750000747386E-2</v>
      </c>
      <c r="O114" s="3">
        <f t="shared" ca="1" si="35"/>
        <v>-2.3457659444065887E-2</v>
      </c>
      <c r="P114" s="3">
        <f t="shared" si="29"/>
        <v>-2.3702657220898662E-2</v>
      </c>
      <c r="Q114" s="16">
        <f t="shared" si="30"/>
        <v>39689.004999999997</v>
      </c>
      <c r="R114" s="3">
        <f t="shared" si="31"/>
        <v>8.2306286378361232E-6</v>
      </c>
      <c r="S114" s="3">
        <f t="shared" si="34"/>
        <v>1</v>
      </c>
      <c r="T114" s="3">
        <f t="shared" si="32"/>
        <v>8.2306286378361232E-6</v>
      </c>
    </row>
    <row r="115" spans="1:20" x14ac:dyDescent="0.2">
      <c r="A115" s="103" t="s">
        <v>387</v>
      </c>
      <c r="B115" s="102" t="str">
        <f t="shared" si="36"/>
        <v>II</v>
      </c>
      <c r="C115" s="101">
        <v>55050.445699999997</v>
      </c>
      <c r="D115" s="101" t="s">
        <v>434</v>
      </c>
      <c r="E115" s="3">
        <f t="shared" si="25"/>
        <v>33867.413422459729</v>
      </c>
      <c r="F115" s="3">
        <f t="shared" si="26"/>
        <v>33867.5</v>
      </c>
      <c r="G115" s="3">
        <f t="shared" si="27"/>
        <v>-2.5162150006508455E-2</v>
      </c>
      <c r="M115" s="3">
        <f t="shared" si="33"/>
        <v>-2.5162150006508455E-2</v>
      </c>
      <c r="O115" s="3">
        <f t="shared" ca="1" si="35"/>
        <v>-2.583317955149117E-2</v>
      </c>
      <c r="P115" s="3">
        <f t="shared" si="29"/>
        <v>-2.6358634765674543E-2</v>
      </c>
      <c r="Q115" s="16">
        <f t="shared" si="30"/>
        <v>40031.945699999997</v>
      </c>
      <c r="R115" s="3">
        <f t="shared" si="31"/>
        <v>1.4315757789167334E-6</v>
      </c>
      <c r="S115" s="3">
        <f t="shared" si="34"/>
        <v>1</v>
      </c>
      <c r="T115" s="3">
        <f t="shared" si="32"/>
        <v>1.4315757789167334E-6</v>
      </c>
    </row>
    <row r="116" spans="1:20" x14ac:dyDescent="0.2">
      <c r="A116" s="103" t="s">
        <v>387</v>
      </c>
      <c r="B116" s="102" t="str">
        <f t="shared" si="36"/>
        <v>II</v>
      </c>
      <c r="C116" s="101">
        <v>55050.590799999998</v>
      </c>
      <c r="D116" s="101" t="s">
        <v>434</v>
      </c>
      <c r="E116" s="3">
        <f t="shared" si="25"/>
        <v>33867.912680316891</v>
      </c>
      <c r="F116" s="3">
        <f t="shared" si="26"/>
        <v>33868</v>
      </c>
      <c r="G116" s="3">
        <f t="shared" si="27"/>
        <v>-2.5377840000146534E-2</v>
      </c>
      <c r="M116" s="3">
        <f t="shared" si="33"/>
        <v>-2.5377840000146534E-2</v>
      </c>
      <c r="O116" s="3">
        <f t="shared" ca="1" si="35"/>
        <v>-2.583418612780787E-2</v>
      </c>
      <c r="P116" s="3">
        <f t="shared" si="29"/>
        <v>-2.635976234353846E-2</v>
      </c>
      <c r="Q116" s="16">
        <f t="shared" si="30"/>
        <v>40032.090799999998</v>
      </c>
      <c r="R116" s="3">
        <f t="shared" si="31"/>
        <v>9.6417148845229075E-7</v>
      </c>
      <c r="S116" s="3">
        <f t="shared" si="34"/>
        <v>1</v>
      </c>
      <c r="T116" s="3">
        <f t="shared" si="32"/>
        <v>9.6417148845229075E-7</v>
      </c>
    </row>
    <row r="117" spans="1:20" x14ac:dyDescent="0.2">
      <c r="A117" s="103" t="s">
        <v>387</v>
      </c>
      <c r="B117" s="102" t="str">
        <f t="shared" si="36"/>
        <v>II</v>
      </c>
      <c r="C117" s="101">
        <v>55073.406300000002</v>
      </c>
      <c r="D117" s="101" t="s">
        <v>434</v>
      </c>
      <c r="E117" s="3">
        <f t="shared" ref="E117:E131" si="37">(C117-C$7)/C$8</f>
        <v>33946.415903196692</v>
      </c>
      <c r="F117" s="3">
        <f t="shared" ref="F117:F131" si="38">ROUND(2*E117,0)/2</f>
        <v>33946.5</v>
      </c>
      <c r="G117" s="3">
        <f t="shared" ref="G117:G131" si="39">C117-(C$7+F117*C$8)</f>
        <v>-2.44411699968623E-2</v>
      </c>
      <c r="M117" s="3">
        <f t="shared" si="33"/>
        <v>-2.44411699968623E-2</v>
      </c>
      <c r="O117" s="3">
        <f t="shared" ca="1" si="35"/>
        <v>-2.599221860953066E-2</v>
      </c>
      <c r="P117" s="3">
        <f t="shared" ref="P117:P131" si="40">G$2+G$3*F117+G$4*F117^2+G$5*SIN(RADIANS(G$6*F117+G$7))</f>
        <v>-2.6536799474158212E-2</v>
      </c>
      <c r="Q117" s="16">
        <f t="shared" ref="Q117:Q131" si="41">C117-15018.5</f>
        <v>40054.906300000002</v>
      </c>
      <c r="R117" s="3">
        <f t="shared" ref="R117:R131" si="42">+(P117-G117)^2</f>
        <v>4.3916629061115404E-6</v>
      </c>
      <c r="S117" s="3">
        <f t="shared" si="34"/>
        <v>1</v>
      </c>
      <c r="T117" s="3">
        <f t="shared" si="32"/>
        <v>4.3916629061115404E-6</v>
      </c>
    </row>
    <row r="118" spans="1:20" x14ac:dyDescent="0.2">
      <c r="A118" s="103" t="s">
        <v>387</v>
      </c>
      <c r="B118" s="102" t="str">
        <f t="shared" si="36"/>
        <v>II</v>
      </c>
      <c r="C118" s="101">
        <v>55073.550600000002</v>
      </c>
      <c r="D118" s="101" t="s">
        <v>434</v>
      </c>
      <c r="E118" s="3">
        <f t="shared" si="37"/>
        <v>33946.912408426098</v>
      </c>
      <c r="F118" s="3">
        <f t="shared" si="38"/>
        <v>33947</v>
      </c>
      <c r="G118" s="3">
        <f t="shared" si="39"/>
        <v>-2.545685999939451E-2</v>
      </c>
      <c r="M118" s="3">
        <f t="shared" si="33"/>
        <v>-2.545685999939451E-2</v>
      </c>
      <c r="O118" s="3">
        <f t="shared" ca="1" si="35"/>
        <v>-2.599322518584736E-2</v>
      </c>
      <c r="P118" s="3">
        <f t="shared" si="40"/>
        <v>-2.653792714018844E-2</v>
      </c>
      <c r="Q118" s="16">
        <f t="shared" si="41"/>
        <v>40055.050600000002</v>
      </c>
      <c r="R118" s="3">
        <f t="shared" si="42"/>
        <v>1.1687061629043631E-6</v>
      </c>
      <c r="S118" s="3">
        <f t="shared" si="34"/>
        <v>1</v>
      </c>
      <c r="T118" s="3">
        <f t="shared" si="32"/>
        <v>1.1687061629043631E-6</v>
      </c>
    </row>
    <row r="119" spans="1:20" x14ac:dyDescent="0.2">
      <c r="A119" s="103" t="s">
        <v>396</v>
      </c>
      <c r="B119" s="102" t="str">
        <f t="shared" si="36"/>
        <v>II</v>
      </c>
      <c r="C119" s="101">
        <v>55398.474999999999</v>
      </c>
      <c r="D119" s="101" t="s">
        <v>434</v>
      </c>
      <c r="E119" s="3">
        <f t="shared" si="37"/>
        <v>35064.907306292931</v>
      </c>
      <c r="F119" s="3">
        <f t="shared" si="38"/>
        <v>35065</v>
      </c>
      <c r="G119" s="3">
        <f t="shared" si="39"/>
        <v>-2.6939700001094025E-2</v>
      </c>
      <c r="M119" s="3">
        <f t="shared" si="33"/>
        <v>-2.6939700001094025E-2</v>
      </c>
      <c r="O119" s="3">
        <f t="shared" ca="1" si="35"/>
        <v>-2.8243929830001152E-2</v>
      </c>
      <c r="P119" s="3">
        <f t="shared" si="40"/>
        <v>-2.9057738378445993E-2</v>
      </c>
      <c r="Q119" s="16">
        <f t="shared" si="41"/>
        <v>40379.974999999999</v>
      </c>
      <c r="R119" s="3">
        <f t="shared" si="42"/>
        <v>4.486086567935759E-6</v>
      </c>
      <c r="S119" s="3">
        <f t="shared" si="34"/>
        <v>1</v>
      </c>
      <c r="T119" s="3">
        <f t="shared" si="32"/>
        <v>4.486086567935759E-6</v>
      </c>
    </row>
    <row r="120" spans="1:20" x14ac:dyDescent="0.2">
      <c r="A120" s="69" t="s">
        <v>135</v>
      </c>
      <c r="B120" s="111" t="s">
        <v>118</v>
      </c>
      <c r="C120" s="73">
        <v>55456.308149999997</v>
      </c>
      <c r="D120" s="73">
        <v>2.2000000000000001E-3</v>
      </c>
      <c r="E120" s="3">
        <f t="shared" si="37"/>
        <v>35263.898722842649</v>
      </c>
      <c r="F120" s="3">
        <f t="shared" si="38"/>
        <v>35264</v>
      </c>
      <c r="G120" s="3">
        <f t="shared" si="39"/>
        <v>-2.9434320007567294E-2</v>
      </c>
      <c r="M120" s="3">
        <f t="shared" si="33"/>
        <v>-2.9434320007567294E-2</v>
      </c>
      <c r="O120" s="3">
        <f t="shared" ca="1" si="35"/>
        <v>-2.8644547204049992E-2</v>
      </c>
      <c r="P120" s="83">
        <f t="shared" si="40"/>
        <v>-2.9505229480395787E-2</v>
      </c>
      <c r="Q120" s="16">
        <f t="shared" si="41"/>
        <v>40437.808149999997</v>
      </c>
      <c r="R120" s="3">
        <f t="shared" si="42"/>
        <v>5.0281533368147275E-9</v>
      </c>
      <c r="S120" s="3">
        <f t="shared" si="34"/>
        <v>1</v>
      </c>
      <c r="T120" s="3">
        <f t="shared" si="32"/>
        <v>5.0281533368147275E-9</v>
      </c>
    </row>
    <row r="121" spans="1:20" x14ac:dyDescent="0.2">
      <c r="A121" s="69" t="s">
        <v>135</v>
      </c>
      <c r="B121" s="111" t="s">
        <v>118</v>
      </c>
      <c r="C121" s="73">
        <v>55456.309050000003</v>
      </c>
      <c r="D121" s="73">
        <v>1.4E-3</v>
      </c>
      <c r="E121" s="3">
        <f t="shared" si="37"/>
        <v>35263.901819548882</v>
      </c>
      <c r="F121" s="3">
        <f t="shared" si="38"/>
        <v>35264</v>
      </c>
      <c r="G121" s="3">
        <f t="shared" si="39"/>
        <v>-2.8534320001199376E-2</v>
      </c>
      <c r="M121" s="3">
        <f t="shared" si="33"/>
        <v>-2.8534320001199376E-2</v>
      </c>
      <c r="O121" s="3">
        <f t="shared" ca="1" si="35"/>
        <v>-2.8644547204049992E-2</v>
      </c>
      <c r="P121" s="83">
        <f t="shared" si="40"/>
        <v>-2.9505229480395787E-2</v>
      </c>
      <c r="Q121" s="16">
        <f t="shared" si="41"/>
        <v>40437.809050000003</v>
      </c>
      <c r="R121" s="3">
        <f t="shared" si="42"/>
        <v>9.4266521679344543E-7</v>
      </c>
      <c r="S121" s="3">
        <f t="shared" si="34"/>
        <v>1</v>
      </c>
      <c r="T121" s="3">
        <f t="shared" si="32"/>
        <v>9.4266521679344543E-7</v>
      </c>
    </row>
    <row r="122" spans="1:20" x14ac:dyDescent="0.2">
      <c r="A122" s="69" t="s">
        <v>135</v>
      </c>
      <c r="B122" s="59" t="s">
        <v>118</v>
      </c>
      <c r="C122" s="73">
        <v>55463.283790000001</v>
      </c>
      <c r="D122" s="73">
        <v>2.0000000000000001E-4</v>
      </c>
      <c r="E122" s="3">
        <f t="shared" si="37"/>
        <v>35287.900398091908</v>
      </c>
      <c r="F122" s="3">
        <f t="shared" si="38"/>
        <v>35288</v>
      </c>
      <c r="G122" s="3">
        <f t="shared" si="39"/>
        <v>-2.8947439997864421E-2</v>
      </c>
      <c r="M122" s="3">
        <f t="shared" si="33"/>
        <v>-2.8947439997864421E-2</v>
      </c>
      <c r="O122" s="3">
        <f t="shared" ca="1" si="35"/>
        <v>-2.8692862867251867E-2</v>
      </c>
      <c r="P122" s="83">
        <f t="shared" si="40"/>
        <v>-2.9559163154599947E-2</v>
      </c>
      <c r="Q122" s="16">
        <f t="shared" si="41"/>
        <v>40444.783790000001</v>
      </c>
      <c r="R122" s="3">
        <f t="shared" si="42"/>
        <v>3.7420522048647615E-7</v>
      </c>
      <c r="S122" s="3">
        <f t="shared" si="34"/>
        <v>1</v>
      </c>
      <c r="T122" s="3">
        <f t="shared" si="32"/>
        <v>3.7420522048647615E-7</v>
      </c>
    </row>
    <row r="123" spans="1:20" x14ac:dyDescent="0.2">
      <c r="A123" s="69" t="s">
        <v>135</v>
      </c>
      <c r="B123" s="59" t="s">
        <v>118</v>
      </c>
      <c r="C123" s="73">
        <v>55463.284090000001</v>
      </c>
      <c r="D123" s="73">
        <v>2.0000000000000001E-4</v>
      </c>
      <c r="E123" s="3">
        <f t="shared" si="37"/>
        <v>35287.901430327307</v>
      </c>
      <c r="F123" s="3">
        <f t="shared" si="38"/>
        <v>35288</v>
      </c>
      <c r="G123" s="3">
        <f t="shared" si="39"/>
        <v>-2.8647439998167101E-2</v>
      </c>
      <c r="M123" s="3">
        <f t="shared" si="33"/>
        <v>-2.8647439998167101E-2</v>
      </c>
      <c r="O123" s="3">
        <f t="shared" ca="1" si="35"/>
        <v>-2.8692862867251867E-2</v>
      </c>
      <c r="P123" s="83">
        <f t="shared" si="40"/>
        <v>-2.9559163154599947E-2</v>
      </c>
      <c r="Q123" s="16">
        <f t="shared" si="41"/>
        <v>40444.784090000001</v>
      </c>
      <c r="R123" s="3">
        <f t="shared" si="42"/>
        <v>8.3123911397587098E-7</v>
      </c>
      <c r="S123" s="3">
        <f t="shared" si="34"/>
        <v>1</v>
      </c>
      <c r="T123" s="3">
        <f t="shared" si="32"/>
        <v>8.3123911397587098E-7</v>
      </c>
    </row>
    <row r="124" spans="1:20" x14ac:dyDescent="0.2">
      <c r="A124" s="103" t="s">
        <v>407</v>
      </c>
      <c r="B124" s="115" t="str">
        <f>IF(G124=INT(G124),"I","II")</f>
        <v>II</v>
      </c>
      <c r="C124" s="101">
        <v>55799.5409</v>
      </c>
      <c r="D124" s="101" t="s">
        <v>434</v>
      </c>
      <c r="E124" s="3">
        <f t="shared" si="37"/>
        <v>36444.88871091621</v>
      </c>
      <c r="F124" s="3">
        <f t="shared" si="38"/>
        <v>36445</v>
      </c>
      <c r="G124" s="3">
        <f t="shared" si="39"/>
        <v>-3.2344100000045728E-2</v>
      </c>
      <c r="M124" s="3">
        <f t="shared" si="33"/>
        <v>-3.2344100000045728E-2</v>
      </c>
      <c r="O124" s="3">
        <f t="shared" ca="1" si="35"/>
        <v>-3.1022080464108689E-2</v>
      </c>
      <c r="P124" s="3">
        <f t="shared" si="40"/>
        <v>-3.2146544822246333E-2</v>
      </c>
      <c r="Q124" s="16">
        <f t="shared" si="41"/>
        <v>40781.0409</v>
      </c>
      <c r="R124" s="3">
        <f t="shared" si="42"/>
        <v>3.902804827535069E-8</v>
      </c>
      <c r="S124" s="3">
        <f t="shared" si="34"/>
        <v>1</v>
      </c>
      <c r="T124" s="3">
        <f t="shared" si="32"/>
        <v>3.902804827535069E-8</v>
      </c>
    </row>
    <row r="125" spans="1:20" x14ac:dyDescent="0.2">
      <c r="A125" s="92" t="s">
        <v>154</v>
      </c>
      <c r="B125" s="65" t="s">
        <v>118</v>
      </c>
      <c r="C125" s="94">
        <v>56006.612699999998</v>
      </c>
      <c r="D125" s="94">
        <v>1E-4</v>
      </c>
      <c r="E125" s="3">
        <f t="shared" si="37"/>
        <v>37157.378188136448</v>
      </c>
      <c r="F125" s="3">
        <f t="shared" si="38"/>
        <v>37157.5</v>
      </c>
      <c r="G125" s="3">
        <f t="shared" si="39"/>
        <v>-3.5402350004005712E-2</v>
      </c>
      <c r="M125" s="3">
        <f t="shared" si="33"/>
        <v>-3.5402350004005712E-2</v>
      </c>
      <c r="O125" s="3">
        <f t="shared" ca="1" si="35"/>
        <v>-3.2456451715414211E-2</v>
      </c>
      <c r="P125" s="83">
        <f t="shared" si="40"/>
        <v>-3.3722603527492567E-2</v>
      </c>
      <c r="Q125" s="16">
        <f t="shared" si="41"/>
        <v>40988.112699999998</v>
      </c>
      <c r="R125" s="3">
        <f t="shared" si="42"/>
        <v>2.8215482253583232E-6</v>
      </c>
      <c r="S125" s="3">
        <f t="shared" si="34"/>
        <v>1</v>
      </c>
      <c r="T125" s="3">
        <f t="shared" si="32"/>
        <v>2.8215482253583232E-6</v>
      </c>
    </row>
    <row r="126" spans="1:20" x14ac:dyDescent="0.2">
      <c r="A126" s="107" t="s">
        <v>153</v>
      </c>
      <c r="B126" s="133"/>
      <c r="C126" s="117">
        <v>56013.006600000001</v>
      </c>
      <c r="D126" s="117">
        <v>1E-4</v>
      </c>
      <c r="E126" s="3">
        <f t="shared" si="37"/>
        <v>37179.378221305626</v>
      </c>
      <c r="F126" s="3">
        <f t="shared" si="38"/>
        <v>37179.5</v>
      </c>
      <c r="G126" s="3">
        <f t="shared" si="39"/>
        <v>-3.5392710000451189E-2</v>
      </c>
      <c r="M126" s="3">
        <f t="shared" si="33"/>
        <v>-3.5392710000451189E-2</v>
      </c>
      <c r="O126" s="3">
        <f t="shared" ca="1" si="35"/>
        <v>-3.2500741073349257E-2</v>
      </c>
      <c r="P126" s="83">
        <f t="shared" si="40"/>
        <v>-3.3770998385277556E-2</v>
      </c>
      <c r="Q126" s="16">
        <f t="shared" si="41"/>
        <v>40994.506600000001</v>
      </c>
      <c r="R126" s="3">
        <f t="shared" si="42"/>
        <v>2.6299485627890707E-6</v>
      </c>
      <c r="S126" s="3">
        <f t="shared" si="34"/>
        <v>1</v>
      </c>
      <c r="T126" s="3">
        <f t="shared" si="32"/>
        <v>2.6299485627890707E-6</v>
      </c>
    </row>
    <row r="127" spans="1:20" x14ac:dyDescent="0.2">
      <c r="A127" s="92" t="s">
        <v>155</v>
      </c>
      <c r="B127" s="65" t="s">
        <v>118</v>
      </c>
      <c r="C127" s="94">
        <v>56159.338450000003</v>
      </c>
      <c r="D127" s="94">
        <v>1E-4</v>
      </c>
      <c r="E127" s="3">
        <f t="shared" si="37"/>
        <v>37682.874609066654</v>
      </c>
      <c r="F127" s="3">
        <f t="shared" si="38"/>
        <v>37683</v>
      </c>
      <c r="G127" s="3">
        <f t="shared" si="39"/>
        <v>-3.6442539996642154E-2</v>
      </c>
      <c r="M127" s="3">
        <f t="shared" si="33"/>
        <v>-3.6442539996642154E-2</v>
      </c>
      <c r="O127" s="3">
        <f t="shared" ca="1" si="35"/>
        <v>-3.3514363424271831E-2</v>
      </c>
      <c r="P127" s="83">
        <f t="shared" si="40"/>
        <v>-3.4873535479403986E-2</v>
      </c>
      <c r="Q127" s="16">
        <f t="shared" si="41"/>
        <v>41140.838450000003</v>
      </c>
      <c r="R127" s="3">
        <f t="shared" si="42"/>
        <v>2.4617751751137761E-6</v>
      </c>
      <c r="S127" s="3">
        <f t="shared" si="34"/>
        <v>1</v>
      </c>
      <c r="T127" s="3">
        <f t="shared" si="32"/>
        <v>2.4617751751137761E-6</v>
      </c>
    </row>
    <row r="128" spans="1:20" x14ac:dyDescent="0.2">
      <c r="A128" s="92" t="s">
        <v>155</v>
      </c>
      <c r="B128" s="93" t="s">
        <v>115</v>
      </c>
      <c r="C128" s="66">
        <v>56159.483350000002</v>
      </c>
      <c r="D128" s="94">
        <v>1E-4</v>
      </c>
      <c r="E128" s="3">
        <f t="shared" si="37"/>
        <v>37683.373178766866</v>
      </c>
      <c r="F128" s="3">
        <f t="shared" si="38"/>
        <v>37683.5</v>
      </c>
      <c r="G128" s="3">
        <f t="shared" si="39"/>
        <v>-3.6858229999779724E-2</v>
      </c>
      <c r="M128" s="3">
        <f t="shared" si="33"/>
        <v>-3.6858229999779724E-2</v>
      </c>
      <c r="O128" s="3">
        <f t="shared" ca="1" si="35"/>
        <v>-3.3515370000588532E-2</v>
      </c>
      <c r="P128" s="83">
        <f t="shared" si="40"/>
        <v>-3.4874625292010908E-2</v>
      </c>
      <c r="Q128" s="16">
        <f t="shared" si="41"/>
        <v>41140.983350000002</v>
      </c>
      <c r="R128" s="3">
        <f t="shared" si="42"/>
        <v>3.9346876366826089E-6</v>
      </c>
      <c r="S128" s="3">
        <f t="shared" si="34"/>
        <v>1</v>
      </c>
      <c r="T128" s="3">
        <f t="shared" si="32"/>
        <v>3.9346876366826089E-6</v>
      </c>
    </row>
    <row r="129" spans="1:20" x14ac:dyDescent="0.2">
      <c r="A129" s="92" t="s">
        <v>155</v>
      </c>
      <c r="B129" s="93" t="s">
        <v>115</v>
      </c>
      <c r="C129" s="66">
        <v>56463.4804</v>
      </c>
      <c r="D129" s="94">
        <v>1E-4</v>
      </c>
      <c r="E129" s="3">
        <f t="shared" si="37"/>
        <v>38729.361571348556</v>
      </c>
      <c r="F129" s="3">
        <f t="shared" si="38"/>
        <v>38729.5</v>
      </c>
      <c r="G129" s="3">
        <f t="shared" si="39"/>
        <v>-4.0231710001535248E-2</v>
      </c>
      <c r="M129" s="3">
        <f t="shared" si="33"/>
        <v>-4.0231710001535248E-2</v>
      </c>
      <c r="O129" s="3">
        <f t="shared" ca="1" si="35"/>
        <v>-3.5621127655136711E-2</v>
      </c>
      <c r="P129" s="83">
        <f t="shared" si="40"/>
        <v>-3.7129289876935652E-2</v>
      </c>
      <c r="Q129" s="16">
        <f t="shared" si="41"/>
        <v>41444.9804</v>
      </c>
      <c r="R129" s="3">
        <f t="shared" si="42"/>
        <v>9.6250106295205726E-6</v>
      </c>
      <c r="S129" s="3">
        <f t="shared" si="34"/>
        <v>1</v>
      </c>
      <c r="T129" s="3">
        <f t="shared" si="32"/>
        <v>9.6250106295205726E-6</v>
      </c>
    </row>
    <row r="130" spans="1:20" x14ac:dyDescent="0.2">
      <c r="A130" s="92" t="s">
        <v>155</v>
      </c>
      <c r="B130" s="93" t="s">
        <v>115</v>
      </c>
      <c r="C130" s="66">
        <v>56463.480629999998</v>
      </c>
      <c r="D130" s="94">
        <v>1E-4</v>
      </c>
      <c r="E130" s="3">
        <f t="shared" si="37"/>
        <v>38729.362362729022</v>
      </c>
      <c r="F130" s="3">
        <f t="shared" si="38"/>
        <v>38729.5</v>
      </c>
      <c r="G130" s="3">
        <f t="shared" si="39"/>
        <v>-4.0001710003707558E-2</v>
      </c>
      <c r="M130" s="3">
        <f t="shared" si="33"/>
        <v>-4.0001710003707558E-2</v>
      </c>
      <c r="O130" s="3">
        <f t="shared" ca="1" si="35"/>
        <v>-3.5621127655136711E-2</v>
      </c>
      <c r="P130" s="83">
        <f t="shared" si="40"/>
        <v>-3.7129289876935652E-2</v>
      </c>
      <c r="Q130" s="16">
        <f t="shared" si="41"/>
        <v>41444.980629999998</v>
      </c>
      <c r="R130" s="3">
        <f t="shared" si="42"/>
        <v>8.250797384684332E-6</v>
      </c>
      <c r="S130" s="3">
        <f t="shared" si="34"/>
        <v>1</v>
      </c>
      <c r="T130" s="3">
        <f t="shared" si="32"/>
        <v>8.250797384684332E-6</v>
      </c>
    </row>
    <row r="131" spans="1:20" x14ac:dyDescent="0.2">
      <c r="A131" s="94" t="s">
        <v>156</v>
      </c>
      <c r="B131" s="93" t="s">
        <v>118</v>
      </c>
      <c r="C131" s="66">
        <v>56517.3914</v>
      </c>
      <c r="D131" s="94">
        <v>5.0000000000000001E-4</v>
      </c>
      <c r="E131" s="3">
        <f t="shared" si="37"/>
        <v>38914.857714263337</v>
      </c>
      <c r="F131" s="3">
        <f t="shared" si="38"/>
        <v>38915</v>
      </c>
      <c r="G131" s="3">
        <f t="shared" si="39"/>
        <v>-4.1352699998242315E-2</v>
      </c>
      <c r="M131" s="3">
        <f t="shared" si="33"/>
        <v>-4.1352699998242315E-2</v>
      </c>
      <c r="O131" s="3">
        <f t="shared" ca="1" si="35"/>
        <v>-3.5994567468634497E-2</v>
      </c>
      <c r="P131" s="83">
        <f t="shared" si="40"/>
        <v>-3.7523340487736118E-2</v>
      </c>
      <c r="Q131" s="16">
        <f t="shared" si="41"/>
        <v>41498.8914</v>
      </c>
      <c r="R131" s="3">
        <f t="shared" si="42"/>
        <v>1.4663994260704263E-5</v>
      </c>
      <c r="S131" s="3">
        <f t="shared" si="34"/>
        <v>1</v>
      </c>
      <c r="T131" s="3">
        <f t="shared" si="32"/>
        <v>1.4663994260704263E-5</v>
      </c>
    </row>
    <row r="132" spans="1:20" x14ac:dyDescent="0.2">
      <c r="A132" s="104"/>
      <c r="B132" s="29"/>
      <c r="C132" s="42"/>
      <c r="D132" s="49"/>
      <c r="P132" s="83"/>
      <c r="Q132" s="16"/>
    </row>
    <row r="133" spans="1:20" x14ac:dyDescent="0.2">
      <c r="A133" s="104"/>
      <c r="B133" s="29"/>
      <c r="C133" s="42"/>
      <c r="D133" s="49"/>
      <c r="P133" s="83"/>
      <c r="Q133" s="16"/>
    </row>
    <row r="134" spans="1:20" x14ac:dyDescent="0.2">
      <c r="A134" s="104"/>
      <c r="B134" s="29"/>
      <c r="C134" s="42"/>
      <c r="D134" s="49"/>
      <c r="P134" s="83"/>
      <c r="Q134" s="16"/>
    </row>
    <row r="135" spans="1:20" x14ac:dyDescent="0.2">
      <c r="A135" s="104"/>
      <c r="B135" s="29"/>
      <c r="C135" s="42"/>
      <c r="D135" s="49"/>
      <c r="P135" s="83"/>
      <c r="Q135" s="16"/>
    </row>
    <row r="136" spans="1:20" x14ac:dyDescent="0.2">
      <c r="A136" s="104"/>
      <c r="B136" s="29"/>
      <c r="C136" s="42"/>
      <c r="D136" s="49"/>
      <c r="P136" s="83"/>
      <c r="Q136" s="16"/>
    </row>
    <row r="137" spans="1:20" x14ac:dyDescent="0.2">
      <c r="A137" s="104"/>
      <c r="B137" s="29"/>
      <c r="C137" s="42"/>
      <c r="D137" s="49"/>
      <c r="P137" s="83"/>
      <c r="Q137" s="16"/>
    </row>
    <row r="138" spans="1:20" x14ac:dyDescent="0.2">
      <c r="A138" s="104"/>
      <c r="B138" s="29"/>
      <c r="C138" s="42"/>
      <c r="D138" s="49"/>
      <c r="P138" s="83"/>
      <c r="Q138" s="16"/>
    </row>
    <row r="139" spans="1:20" x14ac:dyDescent="0.2">
      <c r="A139" s="104"/>
      <c r="B139" s="29"/>
      <c r="C139" s="42"/>
      <c r="D139" s="49"/>
      <c r="P139" s="83"/>
      <c r="Q139" s="16"/>
    </row>
    <row r="140" spans="1:20" x14ac:dyDescent="0.2">
      <c r="A140" s="104"/>
      <c r="B140" s="29"/>
      <c r="C140" s="42"/>
      <c r="D140" s="49"/>
      <c r="P140" s="83"/>
      <c r="Q140" s="16"/>
    </row>
    <row r="141" spans="1:20" x14ac:dyDescent="0.2">
      <c r="A141" s="103"/>
      <c r="B141" s="102"/>
      <c r="C141" s="101"/>
      <c r="D141" s="101"/>
      <c r="Q141" s="16"/>
    </row>
    <row r="142" spans="1:20" x14ac:dyDescent="0.2">
      <c r="A142" s="103"/>
      <c r="B142" s="102"/>
      <c r="C142" s="101"/>
      <c r="D142" s="101"/>
      <c r="Q142" s="16"/>
    </row>
    <row r="143" spans="1:20" x14ac:dyDescent="0.2">
      <c r="A143" s="103"/>
      <c r="B143" s="102"/>
      <c r="C143" s="101"/>
      <c r="D143" s="101"/>
      <c r="Q143" s="16"/>
    </row>
    <row r="144" spans="1:20" x14ac:dyDescent="0.2">
      <c r="A144" s="103"/>
      <c r="B144" s="102"/>
      <c r="C144" s="101"/>
      <c r="D144" s="101"/>
      <c r="Q144" s="16"/>
    </row>
    <row r="145" spans="1:17" x14ac:dyDescent="0.2">
      <c r="A145" s="103"/>
      <c r="B145" s="102"/>
      <c r="C145" s="101"/>
      <c r="D145" s="101"/>
      <c r="Q145" s="16"/>
    </row>
    <row r="146" spans="1:17" x14ac:dyDescent="0.2">
      <c r="A146" s="103"/>
      <c r="B146" s="102"/>
      <c r="C146" s="101"/>
      <c r="D146" s="101"/>
      <c r="Q146" s="16"/>
    </row>
    <row r="147" spans="1:17" x14ac:dyDescent="0.2">
      <c r="A147" s="103"/>
      <c r="B147" s="102"/>
      <c r="C147" s="101"/>
      <c r="D147" s="101"/>
      <c r="Q147" s="16"/>
    </row>
    <row r="148" spans="1:17" x14ac:dyDescent="0.2">
      <c r="A148" s="103"/>
      <c r="B148" s="102"/>
      <c r="C148" s="101"/>
      <c r="D148" s="101"/>
      <c r="Q148" s="16"/>
    </row>
    <row r="149" spans="1:17" x14ac:dyDescent="0.2">
      <c r="A149" s="103"/>
      <c r="B149" s="102"/>
      <c r="C149" s="101"/>
      <c r="D149" s="101"/>
      <c r="Q149" s="16"/>
    </row>
    <row r="150" spans="1:17" x14ac:dyDescent="0.2">
      <c r="A150" s="103"/>
      <c r="B150" s="102"/>
      <c r="C150" s="101"/>
      <c r="D150" s="101"/>
      <c r="Q150" s="16"/>
    </row>
    <row r="151" spans="1:17" x14ac:dyDescent="0.2">
      <c r="C151" s="49"/>
      <c r="D151" s="49"/>
    </row>
    <row r="152" spans="1:17" x14ac:dyDescent="0.2">
      <c r="C152" s="49"/>
      <c r="D152" s="49"/>
    </row>
    <row r="153" spans="1:17" x14ac:dyDescent="0.2">
      <c r="C153" s="49"/>
      <c r="D153" s="49"/>
    </row>
    <row r="154" spans="1:17" x14ac:dyDescent="0.2">
      <c r="C154" s="49"/>
      <c r="D154" s="49"/>
    </row>
    <row r="155" spans="1:17" x14ac:dyDescent="0.2">
      <c r="C155" s="49"/>
      <c r="D155" s="49"/>
    </row>
    <row r="156" spans="1:17" x14ac:dyDescent="0.2">
      <c r="C156" s="49"/>
      <c r="D156" s="49"/>
    </row>
    <row r="157" spans="1:17" x14ac:dyDescent="0.2">
      <c r="C157" s="49"/>
      <c r="D157" s="49"/>
    </row>
    <row r="158" spans="1:17" x14ac:dyDescent="0.2">
      <c r="C158" s="49"/>
      <c r="D158" s="49"/>
    </row>
    <row r="159" spans="1:17" x14ac:dyDescent="0.2">
      <c r="C159" s="49"/>
      <c r="D159" s="49"/>
    </row>
    <row r="160" spans="1:17" x14ac:dyDescent="0.2">
      <c r="C160" s="49"/>
      <c r="D160" s="49"/>
    </row>
    <row r="161" spans="3:4" x14ac:dyDescent="0.2">
      <c r="C161" s="49"/>
      <c r="D161" s="49"/>
    </row>
    <row r="162" spans="3:4" x14ac:dyDescent="0.2">
      <c r="C162" s="49"/>
      <c r="D162" s="49"/>
    </row>
    <row r="163" spans="3:4" x14ac:dyDescent="0.2">
      <c r="C163" s="49"/>
      <c r="D163" s="49"/>
    </row>
    <row r="164" spans="3:4" x14ac:dyDescent="0.2">
      <c r="C164" s="49"/>
      <c r="D164" s="49"/>
    </row>
    <row r="165" spans="3:4" x14ac:dyDescent="0.2">
      <c r="C165" s="49"/>
      <c r="D165" s="49"/>
    </row>
    <row r="166" spans="3:4" x14ac:dyDescent="0.2">
      <c r="C166" s="49"/>
      <c r="D166" s="49"/>
    </row>
    <row r="167" spans="3:4" x14ac:dyDescent="0.2">
      <c r="C167" s="49"/>
      <c r="D167" s="49"/>
    </row>
    <row r="168" spans="3:4" x14ac:dyDescent="0.2">
      <c r="C168" s="49"/>
      <c r="D168" s="49"/>
    </row>
    <row r="169" spans="3:4" x14ac:dyDescent="0.2">
      <c r="C169" s="49"/>
      <c r="D169" s="49"/>
    </row>
    <row r="170" spans="3:4" x14ac:dyDescent="0.2">
      <c r="C170" s="49"/>
      <c r="D170" s="49"/>
    </row>
    <row r="171" spans="3:4" x14ac:dyDescent="0.2">
      <c r="C171" s="49"/>
      <c r="D171" s="49"/>
    </row>
    <row r="172" spans="3:4" x14ac:dyDescent="0.2">
      <c r="C172" s="49"/>
      <c r="D172" s="49"/>
    </row>
    <row r="173" spans="3:4" x14ac:dyDescent="0.2">
      <c r="C173" s="49"/>
      <c r="D173" s="49"/>
    </row>
    <row r="174" spans="3:4" x14ac:dyDescent="0.2">
      <c r="C174" s="49"/>
      <c r="D174" s="49"/>
    </row>
    <row r="175" spans="3:4" x14ac:dyDescent="0.2">
      <c r="C175" s="49"/>
      <c r="D175" s="49"/>
    </row>
    <row r="176" spans="3:4" x14ac:dyDescent="0.2">
      <c r="C176" s="49"/>
      <c r="D176" s="49"/>
    </row>
    <row r="177" spans="3:4" x14ac:dyDescent="0.2">
      <c r="C177" s="49"/>
      <c r="D177" s="49"/>
    </row>
    <row r="178" spans="3:4" x14ac:dyDescent="0.2">
      <c r="C178" s="49"/>
      <c r="D178" s="49"/>
    </row>
    <row r="179" spans="3:4" x14ac:dyDescent="0.2">
      <c r="C179" s="49"/>
      <c r="D179" s="49"/>
    </row>
    <row r="180" spans="3:4" x14ac:dyDescent="0.2">
      <c r="C180" s="49"/>
      <c r="D180" s="49"/>
    </row>
    <row r="181" spans="3:4" x14ac:dyDescent="0.2">
      <c r="C181" s="49"/>
      <c r="D181" s="49"/>
    </row>
    <row r="182" spans="3:4" x14ac:dyDescent="0.2">
      <c r="C182" s="49"/>
      <c r="D182" s="49"/>
    </row>
    <row r="183" spans="3:4" x14ac:dyDescent="0.2">
      <c r="C183" s="49"/>
      <c r="D183" s="49"/>
    </row>
    <row r="184" spans="3:4" x14ac:dyDescent="0.2">
      <c r="C184" s="49"/>
      <c r="D184" s="49"/>
    </row>
    <row r="185" spans="3:4" x14ac:dyDescent="0.2">
      <c r="C185" s="49"/>
      <c r="D185" s="49"/>
    </row>
    <row r="186" spans="3:4" x14ac:dyDescent="0.2">
      <c r="C186" s="49"/>
      <c r="D186" s="49"/>
    </row>
    <row r="187" spans="3:4" x14ac:dyDescent="0.2">
      <c r="C187" s="49"/>
      <c r="D187" s="49"/>
    </row>
    <row r="188" spans="3:4" x14ac:dyDescent="0.2">
      <c r="C188" s="49"/>
      <c r="D188" s="49"/>
    </row>
    <row r="189" spans="3:4" x14ac:dyDescent="0.2">
      <c r="C189" s="49"/>
      <c r="D189" s="49"/>
    </row>
    <row r="190" spans="3:4" x14ac:dyDescent="0.2">
      <c r="C190" s="49"/>
      <c r="D190" s="49"/>
    </row>
    <row r="191" spans="3:4" x14ac:dyDescent="0.2">
      <c r="C191" s="49"/>
      <c r="D191" s="49"/>
    </row>
    <row r="192" spans="3:4" x14ac:dyDescent="0.2">
      <c r="C192" s="49"/>
      <c r="D192" s="49"/>
    </row>
    <row r="193" spans="3:4" x14ac:dyDescent="0.2">
      <c r="C193" s="49"/>
      <c r="D193" s="49"/>
    </row>
    <row r="194" spans="3:4" x14ac:dyDescent="0.2">
      <c r="C194" s="49"/>
      <c r="D194" s="49"/>
    </row>
    <row r="195" spans="3:4" x14ac:dyDescent="0.2">
      <c r="C195" s="49"/>
      <c r="D195" s="49"/>
    </row>
    <row r="196" spans="3:4" x14ac:dyDescent="0.2">
      <c r="C196" s="49"/>
      <c r="D196" s="49"/>
    </row>
    <row r="197" spans="3:4" x14ac:dyDescent="0.2">
      <c r="C197" s="49"/>
      <c r="D197" s="49"/>
    </row>
    <row r="198" spans="3:4" x14ac:dyDescent="0.2">
      <c r="C198" s="49"/>
      <c r="D198" s="49"/>
    </row>
    <row r="199" spans="3:4" x14ac:dyDescent="0.2">
      <c r="C199" s="49"/>
      <c r="D199" s="49"/>
    </row>
    <row r="200" spans="3:4" x14ac:dyDescent="0.2">
      <c r="C200" s="49"/>
      <c r="D200" s="49"/>
    </row>
    <row r="201" spans="3:4" x14ac:dyDescent="0.2">
      <c r="C201" s="49"/>
      <c r="D201" s="49"/>
    </row>
    <row r="202" spans="3:4" x14ac:dyDescent="0.2">
      <c r="C202" s="49"/>
      <c r="D202" s="49"/>
    </row>
    <row r="203" spans="3:4" x14ac:dyDescent="0.2">
      <c r="C203" s="49"/>
      <c r="D203" s="49"/>
    </row>
    <row r="204" spans="3:4" x14ac:dyDescent="0.2">
      <c r="C204" s="49"/>
      <c r="D204" s="49"/>
    </row>
    <row r="205" spans="3:4" x14ac:dyDescent="0.2">
      <c r="C205" s="49"/>
      <c r="D205" s="49"/>
    </row>
    <row r="206" spans="3:4" x14ac:dyDescent="0.2">
      <c r="C206" s="49"/>
      <c r="D206" s="49"/>
    </row>
    <row r="207" spans="3:4" x14ac:dyDescent="0.2">
      <c r="C207" s="49"/>
      <c r="D207" s="49"/>
    </row>
    <row r="208" spans="3:4" x14ac:dyDescent="0.2">
      <c r="C208" s="49"/>
      <c r="D208" s="49"/>
    </row>
    <row r="209" spans="3:4" x14ac:dyDescent="0.2">
      <c r="C209" s="49"/>
      <c r="D209" s="49"/>
    </row>
    <row r="210" spans="3:4" x14ac:dyDescent="0.2">
      <c r="C210" s="49"/>
      <c r="D210" s="49"/>
    </row>
    <row r="211" spans="3:4" x14ac:dyDescent="0.2">
      <c r="C211" s="49"/>
      <c r="D211" s="49"/>
    </row>
    <row r="212" spans="3:4" x14ac:dyDescent="0.2">
      <c r="C212" s="49"/>
      <c r="D212" s="49"/>
    </row>
    <row r="213" spans="3:4" x14ac:dyDescent="0.2">
      <c r="C213" s="49"/>
      <c r="D213" s="49"/>
    </row>
    <row r="214" spans="3:4" x14ac:dyDescent="0.2">
      <c r="C214" s="49"/>
      <c r="D214" s="49"/>
    </row>
    <row r="215" spans="3:4" x14ac:dyDescent="0.2">
      <c r="C215" s="49"/>
      <c r="D215" s="49"/>
    </row>
    <row r="216" spans="3:4" x14ac:dyDescent="0.2">
      <c r="C216" s="49"/>
      <c r="D216" s="49"/>
    </row>
    <row r="217" spans="3:4" x14ac:dyDescent="0.2">
      <c r="C217" s="49"/>
      <c r="D217" s="49"/>
    </row>
    <row r="218" spans="3:4" x14ac:dyDescent="0.2">
      <c r="C218" s="49"/>
      <c r="D218" s="49"/>
    </row>
    <row r="219" spans="3:4" x14ac:dyDescent="0.2">
      <c r="C219" s="49"/>
      <c r="D219" s="49"/>
    </row>
    <row r="220" spans="3:4" x14ac:dyDescent="0.2">
      <c r="C220" s="49"/>
      <c r="D220" s="49"/>
    </row>
    <row r="221" spans="3:4" x14ac:dyDescent="0.2">
      <c r="C221" s="49"/>
      <c r="D221" s="49"/>
    </row>
    <row r="222" spans="3:4" x14ac:dyDescent="0.2">
      <c r="C222" s="49"/>
      <c r="D222" s="49"/>
    </row>
    <row r="223" spans="3:4" x14ac:dyDescent="0.2">
      <c r="C223" s="49"/>
      <c r="D223" s="49"/>
    </row>
    <row r="224" spans="3:4" x14ac:dyDescent="0.2">
      <c r="C224" s="49"/>
      <c r="D224" s="49"/>
    </row>
    <row r="225" spans="3:4" x14ac:dyDescent="0.2">
      <c r="C225" s="49"/>
      <c r="D225" s="49"/>
    </row>
    <row r="226" spans="3:4" x14ac:dyDescent="0.2">
      <c r="C226" s="49"/>
      <c r="D226" s="49"/>
    </row>
    <row r="227" spans="3:4" x14ac:dyDescent="0.2">
      <c r="C227" s="49"/>
      <c r="D227" s="49"/>
    </row>
    <row r="228" spans="3:4" x14ac:dyDescent="0.2">
      <c r="C228" s="49"/>
      <c r="D228" s="49"/>
    </row>
    <row r="229" spans="3:4" x14ac:dyDescent="0.2">
      <c r="C229" s="49"/>
      <c r="D229" s="49"/>
    </row>
    <row r="230" spans="3:4" x14ac:dyDescent="0.2">
      <c r="C230" s="49"/>
      <c r="D230" s="49"/>
    </row>
    <row r="231" spans="3:4" x14ac:dyDescent="0.2">
      <c r="C231" s="49"/>
      <c r="D231" s="49"/>
    </row>
    <row r="232" spans="3:4" x14ac:dyDescent="0.2">
      <c r="C232" s="49"/>
      <c r="D232" s="49"/>
    </row>
    <row r="233" spans="3:4" x14ac:dyDescent="0.2">
      <c r="C233" s="49"/>
      <c r="D233" s="49"/>
    </row>
    <row r="234" spans="3:4" x14ac:dyDescent="0.2">
      <c r="C234" s="49"/>
      <c r="D234" s="49"/>
    </row>
    <row r="235" spans="3:4" x14ac:dyDescent="0.2">
      <c r="C235" s="49"/>
      <c r="D235" s="49"/>
    </row>
    <row r="236" spans="3:4" x14ac:dyDescent="0.2">
      <c r="C236" s="49"/>
      <c r="D236" s="49"/>
    </row>
    <row r="237" spans="3:4" x14ac:dyDescent="0.2">
      <c r="C237" s="49"/>
      <c r="D237" s="49"/>
    </row>
    <row r="238" spans="3:4" x14ac:dyDescent="0.2">
      <c r="C238" s="49"/>
      <c r="D238" s="49"/>
    </row>
    <row r="239" spans="3:4" x14ac:dyDescent="0.2">
      <c r="C239" s="49"/>
      <c r="D239" s="49"/>
    </row>
    <row r="240" spans="3:4" x14ac:dyDescent="0.2">
      <c r="C240" s="49"/>
      <c r="D240" s="49"/>
    </row>
    <row r="241" spans="3:4" x14ac:dyDescent="0.2">
      <c r="C241" s="49"/>
      <c r="D241" s="49"/>
    </row>
    <row r="242" spans="3:4" x14ac:dyDescent="0.2">
      <c r="C242" s="49"/>
      <c r="D242" s="49"/>
    </row>
    <row r="243" spans="3:4" x14ac:dyDescent="0.2">
      <c r="C243" s="49"/>
      <c r="D243" s="49"/>
    </row>
    <row r="244" spans="3:4" x14ac:dyDescent="0.2">
      <c r="C244" s="49"/>
      <c r="D244" s="49"/>
    </row>
    <row r="245" spans="3:4" x14ac:dyDescent="0.2">
      <c r="C245" s="49"/>
      <c r="D245" s="49"/>
    </row>
    <row r="246" spans="3:4" x14ac:dyDescent="0.2">
      <c r="C246" s="49"/>
      <c r="D246" s="49"/>
    </row>
    <row r="247" spans="3:4" x14ac:dyDescent="0.2">
      <c r="C247" s="49"/>
      <c r="D247" s="49"/>
    </row>
    <row r="248" spans="3:4" x14ac:dyDescent="0.2">
      <c r="C248" s="49"/>
      <c r="D248" s="49"/>
    </row>
    <row r="249" spans="3:4" x14ac:dyDescent="0.2">
      <c r="C249" s="49"/>
      <c r="D249" s="49"/>
    </row>
    <row r="250" spans="3:4" x14ac:dyDescent="0.2">
      <c r="C250" s="49"/>
      <c r="D250" s="49"/>
    </row>
    <row r="251" spans="3:4" x14ac:dyDescent="0.2">
      <c r="C251" s="49"/>
      <c r="D251" s="49"/>
    </row>
    <row r="252" spans="3:4" x14ac:dyDescent="0.2">
      <c r="C252" s="49"/>
      <c r="D252" s="49"/>
    </row>
    <row r="253" spans="3:4" x14ac:dyDescent="0.2">
      <c r="C253" s="49"/>
      <c r="D253" s="49"/>
    </row>
    <row r="254" spans="3:4" x14ac:dyDescent="0.2">
      <c r="C254" s="49"/>
      <c r="D254" s="49"/>
    </row>
    <row r="255" spans="3:4" x14ac:dyDescent="0.2">
      <c r="C255" s="49"/>
      <c r="D255" s="49"/>
    </row>
    <row r="256" spans="3:4" x14ac:dyDescent="0.2">
      <c r="C256" s="49"/>
      <c r="D256" s="49"/>
    </row>
    <row r="257" spans="3:4" x14ac:dyDescent="0.2">
      <c r="C257" s="49"/>
      <c r="D257" s="49"/>
    </row>
    <row r="258" spans="3:4" x14ac:dyDescent="0.2">
      <c r="C258" s="49"/>
      <c r="D258" s="49"/>
    </row>
    <row r="259" spans="3:4" x14ac:dyDescent="0.2">
      <c r="C259" s="49"/>
      <c r="D259" s="49"/>
    </row>
    <row r="260" spans="3:4" x14ac:dyDescent="0.2">
      <c r="C260" s="49"/>
      <c r="D260" s="49"/>
    </row>
    <row r="261" spans="3:4" x14ac:dyDescent="0.2">
      <c r="C261" s="49"/>
      <c r="D261" s="49"/>
    </row>
    <row r="262" spans="3:4" x14ac:dyDescent="0.2">
      <c r="C262" s="49"/>
      <c r="D262" s="49"/>
    </row>
    <row r="263" spans="3:4" x14ac:dyDescent="0.2">
      <c r="C263" s="49"/>
      <c r="D263" s="49"/>
    </row>
    <row r="264" spans="3:4" x14ac:dyDescent="0.2">
      <c r="C264" s="49"/>
      <c r="D264" s="49"/>
    </row>
    <row r="265" spans="3:4" x14ac:dyDescent="0.2">
      <c r="C265" s="49"/>
      <c r="D265" s="49"/>
    </row>
    <row r="266" spans="3:4" x14ac:dyDescent="0.2">
      <c r="C266" s="49"/>
      <c r="D266" s="49"/>
    </row>
    <row r="267" spans="3:4" x14ac:dyDescent="0.2">
      <c r="C267" s="49"/>
      <c r="D267" s="49"/>
    </row>
    <row r="268" spans="3:4" x14ac:dyDescent="0.2">
      <c r="C268" s="49"/>
      <c r="D268" s="49"/>
    </row>
    <row r="269" spans="3:4" x14ac:dyDescent="0.2">
      <c r="C269" s="49"/>
      <c r="D269" s="49"/>
    </row>
    <row r="270" spans="3:4" x14ac:dyDescent="0.2">
      <c r="C270" s="49"/>
      <c r="D270" s="49"/>
    </row>
    <row r="271" spans="3:4" x14ac:dyDescent="0.2">
      <c r="C271" s="49"/>
      <c r="D271" s="49"/>
    </row>
    <row r="272" spans="3:4" x14ac:dyDescent="0.2">
      <c r="C272" s="49"/>
      <c r="D272" s="49"/>
    </row>
    <row r="273" spans="3:4" x14ac:dyDescent="0.2">
      <c r="C273" s="49"/>
      <c r="D273" s="49"/>
    </row>
    <row r="274" spans="3:4" x14ac:dyDescent="0.2">
      <c r="C274" s="49"/>
      <c r="D274" s="49"/>
    </row>
    <row r="275" spans="3:4" x14ac:dyDescent="0.2">
      <c r="C275" s="49"/>
      <c r="D275" s="49"/>
    </row>
    <row r="276" spans="3:4" x14ac:dyDescent="0.2">
      <c r="C276" s="49"/>
      <c r="D276" s="49"/>
    </row>
    <row r="277" spans="3:4" x14ac:dyDescent="0.2">
      <c r="C277" s="49"/>
      <c r="D277" s="49"/>
    </row>
    <row r="278" spans="3:4" x14ac:dyDescent="0.2">
      <c r="C278" s="49"/>
      <c r="D278" s="49"/>
    </row>
    <row r="279" spans="3:4" x14ac:dyDescent="0.2">
      <c r="C279" s="49"/>
      <c r="D279" s="49"/>
    </row>
    <row r="280" spans="3:4" x14ac:dyDescent="0.2">
      <c r="C280" s="49"/>
      <c r="D280" s="49"/>
    </row>
    <row r="281" spans="3:4" x14ac:dyDescent="0.2">
      <c r="C281" s="49"/>
      <c r="D281" s="49"/>
    </row>
    <row r="282" spans="3:4" x14ac:dyDescent="0.2">
      <c r="C282" s="49"/>
      <c r="D282" s="49"/>
    </row>
    <row r="283" spans="3:4" x14ac:dyDescent="0.2">
      <c r="C283" s="49"/>
      <c r="D283" s="49"/>
    </row>
    <row r="284" spans="3:4" x14ac:dyDescent="0.2">
      <c r="C284" s="49"/>
      <c r="D284" s="49"/>
    </row>
    <row r="285" spans="3:4" x14ac:dyDescent="0.2">
      <c r="C285" s="49"/>
      <c r="D285" s="49"/>
    </row>
    <row r="286" spans="3:4" x14ac:dyDescent="0.2">
      <c r="C286" s="49"/>
      <c r="D286" s="49"/>
    </row>
    <row r="287" spans="3:4" x14ac:dyDescent="0.2">
      <c r="C287" s="49"/>
      <c r="D287" s="49"/>
    </row>
    <row r="288" spans="3:4" x14ac:dyDescent="0.2">
      <c r="C288" s="49"/>
      <c r="D288" s="49"/>
    </row>
    <row r="289" spans="3:4" x14ac:dyDescent="0.2">
      <c r="C289" s="49"/>
      <c r="D289" s="49"/>
    </row>
    <row r="290" spans="3:4" x14ac:dyDescent="0.2">
      <c r="C290" s="49"/>
      <c r="D290" s="49"/>
    </row>
    <row r="291" spans="3:4" x14ac:dyDescent="0.2">
      <c r="C291" s="49"/>
      <c r="D291" s="49"/>
    </row>
    <row r="292" spans="3:4" x14ac:dyDescent="0.2">
      <c r="C292" s="49"/>
      <c r="D292" s="49"/>
    </row>
    <row r="293" spans="3:4" x14ac:dyDescent="0.2">
      <c r="C293" s="49"/>
      <c r="D293" s="49"/>
    </row>
    <row r="294" spans="3:4" x14ac:dyDescent="0.2">
      <c r="C294" s="49"/>
      <c r="D294" s="49"/>
    </row>
    <row r="295" spans="3:4" x14ac:dyDescent="0.2">
      <c r="C295" s="49"/>
      <c r="D295" s="49"/>
    </row>
    <row r="296" spans="3:4" x14ac:dyDescent="0.2">
      <c r="C296" s="49"/>
      <c r="D296" s="49"/>
    </row>
    <row r="297" spans="3:4" x14ac:dyDescent="0.2">
      <c r="C297" s="49"/>
      <c r="D297" s="49"/>
    </row>
    <row r="298" spans="3:4" x14ac:dyDescent="0.2">
      <c r="C298" s="49"/>
      <c r="D298" s="49"/>
    </row>
    <row r="299" spans="3:4" x14ac:dyDescent="0.2">
      <c r="C299" s="49"/>
      <c r="D299" s="49"/>
    </row>
    <row r="300" spans="3:4" x14ac:dyDescent="0.2">
      <c r="C300" s="49"/>
      <c r="D300" s="49"/>
    </row>
    <row r="301" spans="3:4" x14ac:dyDescent="0.2">
      <c r="C301" s="49"/>
      <c r="D301" s="49"/>
    </row>
    <row r="302" spans="3:4" x14ac:dyDescent="0.2">
      <c r="C302" s="49"/>
      <c r="D302" s="49"/>
    </row>
    <row r="303" spans="3:4" x14ac:dyDescent="0.2">
      <c r="C303" s="49"/>
      <c r="D303" s="49"/>
    </row>
    <row r="304" spans="3:4" x14ac:dyDescent="0.2">
      <c r="C304" s="49"/>
      <c r="D304" s="49"/>
    </row>
    <row r="305" spans="3:4" x14ac:dyDescent="0.2">
      <c r="C305" s="49"/>
      <c r="D305" s="49"/>
    </row>
    <row r="306" spans="3:4" x14ac:dyDescent="0.2">
      <c r="C306" s="49"/>
      <c r="D306" s="49"/>
    </row>
    <row r="307" spans="3:4" x14ac:dyDescent="0.2">
      <c r="C307" s="49"/>
      <c r="D307" s="49"/>
    </row>
    <row r="308" spans="3:4" x14ac:dyDescent="0.2">
      <c r="C308" s="49"/>
      <c r="D308" s="49"/>
    </row>
    <row r="309" spans="3:4" x14ac:dyDescent="0.2">
      <c r="C309" s="49"/>
      <c r="D309" s="49"/>
    </row>
    <row r="310" spans="3:4" x14ac:dyDescent="0.2">
      <c r="C310" s="49"/>
      <c r="D310" s="49"/>
    </row>
    <row r="311" spans="3:4" x14ac:dyDescent="0.2">
      <c r="C311" s="49"/>
      <c r="D311" s="49"/>
    </row>
    <row r="312" spans="3:4" x14ac:dyDescent="0.2">
      <c r="C312" s="49"/>
      <c r="D312" s="49"/>
    </row>
    <row r="313" spans="3:4" x14ac:dyDescent="0.2">
      <c r="C313" s="49"/>
      <c r="D313" s="49"/>
    </row>
    <row r="314" spans="3:4" x14ac:dyDescent="0.2">
      <c r="C314" s="49"/>
      <c r="D314" s="49"/>
    </row>
    <row r="315" spans="3:4" x14ac:dyDescent="0.2">
      <c r="C315" s="49"/>
      <c r="D315" s="49"/>
    </row>
    <row r="316" spans="3:4" x14ac:dyDescent="0.2">
      <c r="C316" s="49"/>
      <c r="D316" s="49"/>
    </row>
    <row r="317" spans="3:4" x14ac:dyDescent="0.2">
      <c r="C317" s="49"/>
      <c r="D317" s="49"/>
    </row>
    <row r="318" spans="3:4" x14ac:dyDescent="0.2">
      <c r="C318" s="49"/>
      <c r="D318" s="49"/>
    </row>
    <row r="319" spans="3:4" x14ac:dyDescent="0.2">
      <c r="C319" s="49"/>
      <c r="D319" s="49"/>
    </row>
    <row r="320" spans="3:4" x14ac:dyDescent="0.2">
      <c r="C320" s="49"/>
      <c r="D320" s="49"/>
    </row>
    <row r="321" spans="3:4" x14ac:dyDescent="0.2">
      <c r="C321" s="49"/>
      <c r="D321" s="49"/>
    </row>
    <row r="322" spans="3:4" x14ac:dyDescent="0.2">
      <c r="C322" s="49"/>
      <c r="D322" s="49"/>
    </row>
    <row r="323" spans="3:4" x14ac:dyDescent="0.2">
      <c r="C323" s="49"/>
      <c r="D323" s="49"/>
    </row>
    <row r="324" spans="3:4" x14ac:dyDescent="0.2">
      <c r="C324" s="49"/>
      <c r="D324" s="49"/>
    </row>
    <row r="325" spans="3:4" x14ac:dyDescent="0.2">
      <c r="C325" s="49"/>
      <c r="D325" s="49"/>
    </row>
    <row r="326" spans="3:4" x14ac:dyDescent="0.2">
      <c r="C326" s="49"/>
      <c r="D326" s="49"/>
    </row>
    <row r="327" spans="3:4" x14ac:dyDescent="0.2">
      <c r="C327" s="49"/>
      <c r="D327" s="49"/>
    </row>
    <row r="328" spans="3:4" x14ac:dyDescent="0.2">
      <c r="C328" s="49"/>
      <c r="D328" s="49"/>
    </row>
    <row r="329" spans="3:4" x14ac:dyDescent="0.2">
      <c r="C329" s="49"/>
      <c r="D329" s="49"/>
    </row>
    <row r="330" spans="3:4" x14ac:dyDescent="0.2">
      <c r="C330" s="49"/>
      <c r="D330" s="49"/>
    </row>
    <row r="331" spans="3:4" x14ac:dyDescent="0.2">
      <c r="C331" s="49"/>
      <c r="D331" s="49"/>
    </row>
    <row r="332" spans="3:4" x14ac:dyDescent="0.2">
      <c r="C332" s="49"/>
      <c r="D332" s="49"/>
    </row>
    <row r="333" spans="3:4" x14ac:dyDescent="0.2">
      <c r="C333" s="49"/>
      <c r="D333" s="49"/>
    </row>
    <row r="334" spans="3:4" x14ac:dyDescent="0.2">
      <c r="C334" s="49"/>
      <c r="D334" s="49"/>
    </row>
    <row r="335" spans="3:4" x14ac:dyDescent="0.2">
      <c r="C335" s="49"/>
      <c r="D335" s="49"/>
    </row>
    <row r="336" spans="3:4" x14ac:dyDescent="0.2">
      <c r="C336" s="49"/>
      <c r="D336" s="49"/>
    </row>
    <row r="337" spans="3:4" x14ac:dyDescent="0.2">
      <c r="C337" s="49"/>
      <c r="D337" s="49"/>
    </row>
    <row r="338" spans="3:4" x14ac:dyDescent="0.2">
      <c r="C338" s="49"/>
      <c r="D338" s="49"/>
    </row>
    <row r="339" spans="3:4" x14ac:dyDescent="0.2">
      <c r="C339" s="49"/>
      <c r="D339" s="49"/>
    </row>
    <row r="340" spans="3:4" x14ac:dyDescent="0.2">
      <c r="C340" s="49"/>
      <c r="D340" s="49"/>
    </row>
    <row r="341" spans="3:4" x14ac:dyDescent="0.2">
      <c r="C341" s="49"/>
      <c r="D341" s="49"/>
    </row>
    <row r="342" spans="3:4" x14ac:dyDescent="0.2">
      <c r="C342" s="49"/>
      <c r="D342" s="49"/>
    </row>
    <row r="343" spans="3:4" x14ac:dyDescent="0.2">
      <c r="C343" s="49"/>
      <c r="D343" s="49"/>
    </row>
    <row r="344" spans="3:4" x14ac:dyDescent="0.2">
      <c r="C344" s="49"/>
      <c r="D344" s="49"/>
    </row>
    <row r="345" spans="3:4" x14ac:dyDescent="0.2">
      <c r="C345" s="49"/>
      <c r="D345" s="49"/>
    </row>
    <row r="346" spans="3:4" x14ac:dyDescent="0.2">
      <c r="C346" s="49"/>
      <c r="D346" s="49"/>
    </row>
    <row r="347" spans="3:4" x14ac:dyDescent="0.2">
      <c r="C347" s="49"/>
      <c r="D347" s="49"/>
    </row>
    <row r="348" spans="3:4" x14ac:dyDescent="0.2">
      <c r="C348" s="49"/>
      <c r="D348" s="49"/>
    </row>
    <row r="349" spans="3:4" x14ac:dyDescent="0.2">
      <c r="C349" s="49"/>
      <c r="D349" s="49"/>
    </row>
    <row r="350" spans="3:4" x14ac:dyDescent="0.2">
      <c r="C350" s="49"/>
      <c r="D350" s="49"/>
    </row>
    <row r="351" spans="3:4" x14ac:dyDescent="0.2">
      <c r="C351" s="49"/>
      <c r="D351" s="49"/>
    </row>
    <row r="352" spans="3:4" x14ac:dyDescent="0.2">
      <c r="C352" s="49"/>
      <c r="D352" s="49"/>
    </row>
    <row r="353" spans="3:4" x14ac:dyDescent="0.2">
      <c r="C353" s="49"/>
      <c r="D353" s="49"/>
    </row>
    <row r="354" spans="3:4" x14ac:dyDescent="0.2">
      <c r="C354" s="49"/>
      <c r="D354" s="49"/>
    </row>
    <row r="355" spans="3:4" x14ac:dyDescent="0.2">
      <c r="C355" s="49"/>
      <c r="D355" s="49"/>
    </row>
    <row r="356" spans="3:4" x14ac:dyDescent="0.2">
      <c r="C356" s="49"/>
      <c r="D356" s="49"/>
    </row>
    <row r="357" spans="3:4" x14ac:dyDescent="0.2">
      <c r="C357" s="49"/>
      <c r="D357" s="49"/>
    </row>
    <row r="358" spans="3:4" x14ac:dyDescent="0.2">
      <c r="C358" s="49"/>
      <c r="D358" s="49"/>
    </row>
    <row r="359" spans="3:4" x14ac:dyDescent="0.2">
      <c r="C359" s="49"/>
      <c r="D359" s="49"/>
    </row>
    <row r="360" spans="3:4" x14ac:dyDescent="0.2">
      <c r="C360" s="49"/>
      <c r="D360" s="49"/>
    </row>
    <row r="361" spans="3:4" x14ac:dyDescent="0.2">
      <c r="C361" s="49"/>
      <c r="D361" s="49"/>
    </row>
    <row r="362" spans="3:4" x14ac:dyDescent="0.2">
      <c r="C362" s="49"/>
      <c r="D362" s="49"/>
    </row>
    <row r="363" spans="3:4" x14ac:dyDescent="0.2">
      <c r="C363" s="49"/>
      <c r="D363" s="49"/>
    </row>
    <row r="364" spans="3:4" x14ac:dyDescent="0.2">
      <c r="C364" s="49"/>
      <c r="D364" s="49"/>
    </row>
    <row r="365" spans="3:4" x14ac:dyDescent="0.2">
      <c r="C365" s="49"/>
      <c r="D365" s="49"/>
    </row>
    <row r="366" spans="3:4" x14ac:dyDescent="0.2">
      <c r="C366" s="49"/>
      <c r="D366" s="49"/>
    </row>
    <row r="367" spans="3:4" x14ac:dyDescent="0.2">
      <c r="C367" s="49"/>
      <c r="D367" s="49"/>
    </row>
    <row r="368" spans="3:4" x14ac:dyDescent="0.2">
      <c r="C368" s="49"/>
      <c r="D368" s="49"/>
    </row>
    <row r="369" spans="3:4" x14ac:dyDescent="0.2">
      <c r="C369" s="49"/>
      <c r="D369" s="49"/>
    </row>
    <row r="370" spans="3:4" x14ac:dyDescent="0.2">
      <c r="C370" s="49"/>
      <c r="D370" s="49"/>
    </row>
    <row r="371" spans="3:4" x14ac:dyDescent="0.2">
      <c r="C371" s="49"/>
      <c r="D371" s="49"/>
    </row>
    <row r="372" spans="3:4" x14ac:dyDescent="0.2">
      <c r="C372" s="49"/>
      <c r="D372" s="49"/>
    </row>
    <row r="373" spans="3:4" x14ac:dyDescent="0.2">
      <c r="C373" s="49"/>
      <c r="D373" s="49"/>
    </row>
    <row r="374" spans="3:4" x14ac:dyDescent="0.2">
      <c r="C374" s="49"/>
      <c r="D374" s="49"/>
    </row>
    <row r="375" spans="3:4" x14ac:dyDescent="0.2">
      <c r="C375" s="49"/>
      <c r="D375" s="49"/>
    </row>
    <row r="376" spans="3:4" x14ac:dyDescent="0.2">
      <c r="C376" s="49"/>
      <c r="D376" s="49"/>
    </row>
    <row r="377" spans="3:4" x14ac:dyDescent="0.2">
      <c r="C377" s="49"/>
      <c r="D377" s="49"/>
    </row>
    <row r="378" spans="3:4" x14ac:dyDescent="0.2">
      <c r="C378" s="49"/>
      <c r="D378" s="49"/>
    </row>
    <row r="379" spans="3:4" x14ac:dyDescent="0.2">
      <c r="C379" s="49"/>
      <c r="D379" s="49"/>
    </row>
    <row r="380" spans="3:4" x14ac:dyDescent="0.2">
      <c r="C380" s="49"/>
      <c r="D380" s="49"/>
    </row>
    <row r="381" spans="3:4" x14ac:dyDescent="0.2">
      <c r="C381" s="49"/>
      <c r="D381" s="49"/>
    </row>
    <row r="382" spans="3:4" x14ac:dyDescent="0.2">
      <c r="C382" s="49"/>
      <c r="D382" s="49"/>
    </row>
    <row r="383" spans="3:4" x14ac:dyDescent="0.2">
      <c r="C383" s="49"/>
      <c r="D383" s="49"/>
    </row>
    <row r="384" spans="3:4" x14ac:dyDescent="0.2">
      <c r="C384" s="49"/>
      <c r="D384" s="49"/>
    </row>
    <row r="385" spans="3:4" x14ac:dyDescent="0.2">
      <c r="C385" s="49"/>
      <c r="D385" s="49"/>
    </row>
    <row r="386" spans="3:4" x14ac:dyDescent="0.2">
      <c r="C386" s="49"/>
      <c r="D386" s="49"/>
    </row>
    <row r="387" spans="3:4" x14ac:dyDescent="0.2">
      <c r="C387" s="49"/>
      <c r="D387" s="49"/>
    </row>
    <row r="388" spans="3:4" x14ac:dyDescent="0.2">
      <c r="C388" s="49"/>
      <c r="D388" s="49"/>
    </row>
    <row r="389" spans="3:4" x14ac:dyDescent="0.2">
      <c r="C389" s="49"/>
      <c r="D389" s="49"/>
    </row>
    <row r="390" spans="3:4" x14ac:dyDescent="0.2">
      <c r="C390" s="49"/>
      <c r="D390" s="49"/>
    </row>
    <row r="391" spans="3:4" x14ac:dyDescent="0.2">
      <c r="C391" s="49"/>
      <c r="D391" s="49"/>
    </row>
    <row r="392" spans="3:4" x14ac:dyDescent="0.2">
      <c r="C392" s="49"/>
      <c r="D392" s="49"/>
    </row>
    <row r="393" spans="3:4" x14ac:dyDescent="0.2">
      <c r="C393" s="49"/>
      <c r="D393" s="49"/>
    </row>
    <row r="394" spans="3:4" x14ac:dyDescent="0.2">
      <c r="C394" s="49"/>
      <c r="D394" s="49"/>
    </row>
    <row r="395" spans="3:4" x14ac:dyDescent="0.2">
      <c r="C395" s="49"/>
      <c r="D395" s="49"/>
    </row>
    <row r="396" spans="3:4" x14ac:dyDescent="0.2">
      <c r="C396" s="49"/>
      <c r="D396" s="49"/>
    </row>
    <row r="397" spans="3:4" x14ac:dyDescent="0.2">
      <c r="C397" s="49"/>
      <c r="D397" s="49"/>
    </row>
    <row r="398" spans="3:4" x14ac:dyDescent="0.2">
      <c r="C398" s="49"/>
      <c r="D398" s="49"/>
    </row>
    <row r="399" spans="3:4" x14ac:dyDescent="0.2">
      <c r="C399" s="49"/>
      <c r="D399" s="49"/>
    </row>
    <row r="400" spans="3:4" x14ac:dyDescent="0.2">
      <c r="C400" s="49"/>
      <c r="D400" s="49"/>
    </row>
    <row r="401" spans="3:4" x14ac:dyDescent="0.2">
      <c r="C401" s="49"/>
      <c r="D401" s="49"/>
    </row>
    <row r="402" spans="3:4" x14ac:dyDescent="0.2">
      <c r="C402" s="49"/>
      <c r="D402" s="49"/>
    </row>
    <row r="403" spans="3:4" x14ac:dyDescent="0.2">
      <c r="C403" s="49"/>
      <c r="D403" s="49"/>
    </row>
    <row r="404" spans="3:4" x14ac:dyDescent="0.2">
      <c r="C404" s="49"/>
      <c r="D404" s="49"/>
    </row>
    <row r="405" spans="3:4" x14ac:dyDescent="0.2">
      <c r="C405" s="49"/>
      <c r="D405" s="49"/>
    </row>
    <row r="406" spans="3:4" x14ac:dyDescent="0.2">
      <c r="C406" s="49"/>
      <c r="D406" s="49"/>
    </row>
    <row r="407" spans="3:4" x14ac:dyDescent="0.2">
      <c r="C407" s="49"/>
      <c r="D407" s="49"/>
    </row>
    <row r="408" spans="3:4" x14ac:dyDescent="0.2">
      <c r="C408" s="49"/>
      <c r="D408" s="49"/>
    </row>
    <row r="409" spans="3:4" x14ac:dyDescent="0.2">
      <c r="C409" s="49"/>
      <c r="D409" s="49"/>
    </row>
    <row r="410" spans="3:4" x14ac:dyDescent="0.2">
      <c r="C410" s="49"/>
      <c r="D410" s="49"/>
    </row>
    <row r="411" spans="3:4" x14ac:dyDescent="0.2">
      <c r="C411" s="49"/>
      <c r="D411" s="49"/>
    </row>
    <row r="412" spans="3:4" x14ac:dyDescent="0.2">
      <c r="C412" s="49"/>
      <c r="D412" s="49"/>
    </row>
    <row r="413" spans="3:4" x14ac:dyDescent="0.2">
      <c r="C413" s="49"/>
      <c r="D413" s="49"/>
    </row>
    <row r="414" spans="3:4" x14ac:dyDescent="0.2">
      <c r="C414" s="49"/>
      <c r="D414" s="49"/>
    </row>
    <row r="415" spans="3:4" x14ac:dyDescent="0.2">
      <c r="C415" s="49"/>
      <c r="D415" s="49"/>
    </row>
    <row r="416" spans="3:4" x14ac:dyDescent="0.2">
      <c r="C416" s="49"/>
      <c r="D416" s="49"/>
    </row>
    <row r="417" spans="3:4" x14ac:dyDescent="0.2">
      <c r="C417" s="49"/>
      <c r="D417" s="49"/>
    </row>
    <row r="418" spans="3:4" x14ac:dyDescent="0.2">
      <c r="C418" s="49"/>
      <c r="D418" s="49"/>
    </row>
    <row r="419" spans="3:4" x14ac:dyDescent="0.2">
      <c r="C419" s="49"/>
      <c r="D419" s="49"/>
    </row>
    <row r="420" spans="3:4" x14ac:dyDescent="0.2">
      <c r="C420" s="49"/>
      <c r="D420" s="49"/>
    </row>
    <row r="421" spans="3:4" x14ac:dyDescent="0.2">
      <c r="C421" s="49"/>
      <c r="D421" s="49"/>
    </row>
    <row r="422" spans="3:4" x14ac:dyDescent="0.2">
      <c r="C422" s="49"/>
      <c r="D422" s="49"/>
    </row>
    <row r="423" spans="3:4" x14ac:dyDescent="0.2">
      <c r="C423" s="49"/>
      <c r="D423" s="49"/>
    </row>
    <row r="424" spans="3:4" x14ac:dyDescent="0.2">
      <c r="C424" s="49"/>
      <c r="D424" s="49"/>
    </row>
    <row r="425" spans="3:4" x14ac:dyDescent="0.2">
      <c r="C425" s="49"/>
      <c r="D425" s="49"/>
    </row>
    <row r="426" spans="3:4" x14ac:dyDescent="0.2">
      <c r="C426" s="49"/>
      <c r="D426" s="49"/>
    </row>
    <row r="427" spans="3:4" x14ac:dyDescent="0.2">
      <c r="C427" s="49"/>
      <c r="D427" s="49"/>
    </row>
    <row r="428" spans="3:4" x14ac:dyDescent="0.2">
      <c r="C428" s="49"/>
      <c r="D428" s="49"/>
    </row>
    <row r="429" spans="3:4" x14ac:dyDescent="0.2">
      <c r="C429" s="49"/>
      <c r="D429" s="49"/>
    </row>
    <row r="430" spans="3:4" x14ac:dyDescent="0.2">
      <c r="C430" s="49"/>
      <c r="D430" s="49"/>
    </row>
    <row r="431" spans="3:4" x14ac:dyDescent="0.2">
      <c r="C431" s="49"/>
      <c r="D431" s="49"/>
    </row>
    <row r="432" spans="3:4" x14ac:dyDescent="0.2">
      <c r="C432" s="49"/>
      <c r="D432" s="49"/>
    </row>
    <row r="433" spans="3:4" x14ac:dyDescent="0.2">
      <c r="C433" s="49"/>
      <c r="D433" s="49"/>
    </row>
    <row r="434" spans="3:4" x14ac:dyDescent="0.2">
      <c r="C434" s="49"/>
      <c r="D434" s="49"/>
    </row>
    <row r="435" spans="3:4" x14ac:dyDescent="0.2">
      <c r="C435" s="49"/>
      <c r="D435" s="49"/>
    </row>
    <row r="436" spans="3:4" x14ac:dyDescent="0.2">
      <c r="C436" s="49"/>
      <c r="D436" s="49"/>
    </row>
    <row r="437" spans="3:4" x14ac:dyDescent="0.2">
      <c r="C437" s="49"/>
      <c r="D437" s="49"/>
    </row>
    <row r="438" spans="3:4" x14ac:dyDescent="0.2">
      <c r="C438" s="49"/>
      <c r="D438" s="49"/>
    </row>
    <row r="439" spans="3:4" x14ac:dyDescent="0.2">
      <c r="C439" s="49"/>
      <c r="D439" s="49"/>
    </row>
    <row r="440" spans="3:4" x14ac:dyDescent="0.2">
      <c r="C440" s="49"/>
      <c r="D440" s="49"/>
    </row>
    <row r="441" spans="3:4" x14ac:dyDescent="0.2">
      <c r="C441" s="49"/>
      <c r="D441" s="49"/>
    </row>
    <row r="442" spans="3:4" x14ac:dyDescent="0.2">
      <c r="C442" s="49"/>
      <c r="D442" s="49"/>
    </row>
    <row r="443" spans="3:4" x14ac:dyDescent="0.2">
      <c r="C443" s="49"/>
      <c r="D443" s="49"/>
    </row>
    <row r="444" spans="3:4" x14ac:dyDescent="0.2">
      <c r="C444" s="49"/>
      <c r="D444" s="49"/>
    </row>
    <row r="445" spans="3:4" x14ac:dyDescent="0.2">
      <c r="C445" s="49"/>
      <c r="D445" s="49"/>
    </row>
    <row r="446" spans="3:4" x14ac:dyDescent="0.2">
      <c r="C446" s="49"/>
      <c r="D446" s="49"/>
    </row>
    <row r="447" spans="3:4" x14ac:dyDescent="0.2">
      <c r="C447" s="49"/>
      <c r="D447" s="49"/>
    </row>
    <row r="448" spans="3:4" x14ac:dyDescent="0.2">
      <c r="C448" s="49"/>
      <c r="D448" s="49"/>
    </row>
    <row r="449" spans="3:4" x14ac:dyDescent="0.2">
      <c r="C449" s="49"/>
      <c r="D449" s="49"/>
    </row>
    <row r="450" spans="3:4" x14ac:dyDescent="0.2">
      <c r="C450" s="49"/>
      <c r="D450" s="49"/>
    </row>
    <row r="451" spans="3:4" x14ac:dyDescent="0.2">
      <c r="C451" s="49"/>
      <c r="D451" s="49"/>
    </row>
    <row r="452" spans="3:4" x14ac:dyDescent="0.2">
      <c r="C452" s="49"/>
      <c r="D452" s="49"/>
    </row>
    <row r="453" spans="3:4" x14ac:dyDescent="0.2">
      <c r="C453" s="49"/>
      <c r="D453" s="49"/>
    </row>
    <row r="454" spans="3:4" x14ac:dyDescent="0.2">
      <c r="C454" s="49"/>
      <c r="D454" s="49"/>
    </row>
    <row r="455" spans="3:4" x14ac:dyDescent="0.2">
      <c r="C455" s="49"/>
      <c r="D455" s="49"/>
    </row>
    <row r="456" spans="3:4" x14ac:dyDescent="0.2">
      <c r="C456" s="49"/>
      <c r="D456" s="49"/>
    </row>
    <row r="457" spans="3:4" x14ac:dyDescent="0.2">
      <c r="C457" s="49"/>
      <c r="D457" s="49"/>
    </row>
    <row r="458" spans="3:4" x14ac:dyDescent="0.2">
      <c r="C458" s="49"/>
      <c r="D458" s="49"/>
    </row>
    <row r="459" spans="3:4" x14ac:dyDescent="0.2">
      <c r="C459" s="49"/>
      <c r="D459" s="49"/>
    </row>
    <row r="460" spans="3:4" x14ac:dyDescent="0.2">
      <c r="C460" s="49"/>
      <c r="D460" s="49"/>
    </row>
    <row r="461" spans="3:4" x14ac:dyDescent="0.2">
      <c r="C461" s="49"/>
      <c r="D461" s="49"/>
    </row>
    <row r="462" spans="3:4" x14ac:dyDescent="0.2">
      <c r="C462" s="49"/>
      <c r="D462" s="49"/>
    </row>
    <row r="463" spans="3:4" x14ac:dyDescent="0.2">
      <c r="C463" s="49"/>
      <c r="D463" s="49"/>
    </row>
    <row r="464" spans="3:4" x14ac:dyDescent="0.2">
      <c r="C464" s="49"/>
      <c r="D464" s="49"/>
    </row>
    <row r="465" spans="3:4" x14ac:dyDescent="0.2">
      <c r="C465" s="49"/>
      <c r="D465" s="49"/>
    </row>
    <row r="466" spans="3:4" x14ac:dyDescent="0.2">
      <c r="C466" s="49"/>
      <c r="D466" s="49"/>
    </row>
    <row r="467" spans="3:4" x14ac:dyDescent="0.2">
      <c r="C467" s="49"/>
      <c r="D467" s="49"/>
    </row>
    <row r="468" spans="3:4" x14ac:dyDescent="0.2">
      <c r="C468" s="49"/>
      <c r="D468" s="49"/>
    </row>
    <row r="469" spans="3:4" x14ac:dyDescent="0.2">
      <c r="C469" s="49"/>
      <c r="D469" s="49"/>
    </row>
    <row r="470" spans="3:4" x14ac:dyDescent="0.2">
      <c r="C470" s="49"/>
      <c r="D470" s="49"/>
    </row>
    <row r="471" spans="3:4" x14ac:dyDescent="0.2">
      <c r="C471" s="49"/>
      <c r="D471" s="49"/>
    </row>
    <row r="472" spans="3:4" x14ac:dyDescent="0.2">
      <c r="C472" s="49"/>
      <c r="D472" s="49"/>
    </row>
    <row r="473" spans="3:4" x14ac:dyDescent="0.2">
      <c r="C473" s="49"/>
      <c r="D473" s="49"/>
    </row>
    <row r="474" spans="3:4" x14ac:dyDescent="0.2">
      <c r="C474" s="49"/>
      <c r="D474" s="49"/>
    </row>
    <row r="475" spans="3:4" x14ac:dyDescent="0.2">
      <c r="C475" s="49"/>
      <c r="D475" s="49"/>
    </row>
    <row r="476" spans="3:4" x14ac:dyDescent="0.2">
      <c r="C476" s="49"/>
      <c r="D476" s="49"/>
    </row>
    <row r="477" spans="3:4" x14ac:dyDescent="0.2">
      <c r="C477" s="49"/>
      <c r="D477" s="49"/>
    </row>
    <row r="478" spans="3:4" x14ac:dyDescent="0.2">
      <c r="C478" s="49"/>
      <c r="D478" s="49"/>
    </row>
    <row r="479" spans="3:4" x14ac:dyDescent="0.2">
      <c r="C479" s="49"/>
      <c r="D479" s="49"/>
    </row>
    <row r="480" spans="3:4" x14ac:dyDescent="0.2">
      <c r="C480" s="49"/>
      <c r="D480" s="49"/>
    </row>
    <row r="481" spans="3:4" x14ac:dyDescent="0.2">
      <c r="C481" s="49"/>
      <c r="D481" s="49"/>
    </row>
    <row r="482" spans="3:4" x14ac:dyDescent="0.2">
      <c r="C482" s="49"/>
      <c r="D482" s="49"/>
    </row>
    <row r="483" spans="3:4" x14ac:dyDescent="0.2">
      <c r="C483" s="49"/>
      <c r="D483" s="49"/>
    </row>
    <row r="484" spans="3:4" x14ac:dyDescent="0.2">
      <c r="C484" s="49"/>
      <c r="D484" s="49"/>
    </row>
    <row r="485" spans="3:4" x14ac:dyDescent="0.2">
      <c r="C485" s="49"/>
      <c r="D485" s="49"/>
    </row>
    <row r="486" spans="3:4" x14ac:dyDescent="0.2">
      <c r="C486" s="49"/>
      <c r="D486" s="49"/>
    </row>
    <row r="487" spans="3:4" x14ac:dyDescent="0.2">
      <c r="C487" s="49"/>
      <c r="D487" s="49"/>
    </row>
    <row r="488" spans="3:4" x14ac:dyDescent="0.2">
      <c r="C488" s="49"/>
      <c r="D488" s="49"/>
    </row>
    <row r="489" spans="3:4" x14ac:dyDescent="0.2">
      <c r="C489" s="49"/>
      <c r="D489" s="49"/>
    </row>
    <row r="490" spans="3:4" x14ac:dyDescent="0.2">
      <c r="C490" s="49"/>
      <c r="D490" s="49"/>
    </row>
    <row r="491" spans="3:4" x14ac:dyDescent="0.2">
      <c r="C491" s="49"/>
      <c r="D491" s="49"/>
    </row>
    <row r="492" spans="3:4" x14ac:dyDescent="0.2">
      <c r="C492" s="49"/>
      <c r="D492" s="49"/>
    </row>
    <row r="493" spans="3:4" x14ac:dyDescent="0.2">
      <c r="C493" s="49"/>
      <c r="D493" s="49"/>
    </row>
    <row r="494" spans="3:4" x14ac:dyDescent="0.2">
      <c r="C494" s="49"/>
      <c r="D494" s="49"/>
    </row>
    <row r="495" spans="3:4" x14ac:dyDescent="0.2">
      <c r="C495" s="49"/>
      <c r="D495" s="49"/>
    </row>
    <row r="496" spans="3:4" x14ac:dyDescent="0.2">
      <c r="C496" s="49"/>
      <c r="D496" s="49"/>
    </row>
    <row r="497" spans="3:4" x14ac:dyDescent="0.2">
      <c r="C497" s="49"/>
      <c r="D497" s="49"/>
    </row>
    <row r="498" spans="3:4" x14ac:dyDescent="0.2">
      <c r="C498" s="49"/>
      <c r="D498" s="49"/>
    </row>
    <row r="499" spans="3:4" x14ac:dyDescent="0.2">
      <c r="C499" s="49"/>
      <c r="D499" s="49"/>
    </row>
    <row r="500" spans="3:4" x14ac:dyDescent="0.2">
      <c r="C500" s="49"/>
      <c r="D500" s="49"/>
    </row>
    <row r="501" spans="3:4" x14ac:dyDescent="0.2">
      <c r="C501" s="49"/>
      <c r="D501" s="49"/>
    </row>
    <row r="502" spans="3:4" x14ac:dyDescent="0.2">
      <c r="C502" s="49"/>
      <c r="D502" s="49"/>
    </row>
    <row r="503" spans="3:4" x14ac:dyDescent="0.2">
      <c r="C503" s="49"/>
      <c r="D503" s="49"/>
    </row>
    <row r="504" spans="3:4" x14ac:dyDescent="0.2">
      <c r="C504" s="49"/>
      <c r="D504" s="49"/>
    </row>
    <row r="505" spans="3:4" x14ac:dyDescent="0.2">
      <c r="C505" s="49"/>
      <c r="D505" s="49"/>
    </row>
    <row r="506" spans="3:4" x14ac:dyDescent="0.2">
      <c r="C506" s="49"/>
      <c r="D506" s="49"/>
    </row>
    <row r="507" spans="3:4" x14ac:dyDescent="0.2">
      <c r="C507" s="49"/>
      <c r="D507" s="49"/>
    </row>
    <row r="508" spans="3:4" x14ac:dyDescent="0.2">
      <c r="C508" s="49"/>
      <c r="D508" s="49"/>
    </row>
    <row r="509" spans="3:4" x14ac:dyDescent="0.2">
      <c r="C509" s="49"/>
      <c r="D509" s="49"/>
    </row>
    <row r="510" spans="3:4" x14ac:dyDescent="0.2">
      <c r="C510" s="49"/>
      <c r="D510" s="49"/>
    </row>
    <row r="511" spans="3:4" x14ac:dyDescent="0.2">
      <c r="C511" s="49"/>
      <c r="D511" s="49"/>
    </row>
    <row r="512" spans="3:4" x14ac:dyDescent="0.2">
      <c r="C512" s="49"/>
      <c r="D512" s="49"/>
    </row>
    <row r="513" spans="3:4" x14ac:dyDescent="0.2">
      <c r="C513" s="49"/>
      <c r="D513" s="49"/>
    </row>
    <row r="514" spans="3:4" x14ac:dyDescent="0.2">
      <c r="C514" s="49"/>
      <c r="D514" s="49"/>
    </row>
    <row r="515" spans="3:4" x14ac:dyDescent="0.2">
      <c r="C515" s="49"/>
      <c r="D515" s="49"/>
    </row>
    <row r="516" spans="3:4" x14ac:dyDescent="0.2">
      <c r="C516" s="49"/>
      <c r="D516" s="49"/>
    </row>
    <row r="517" spans="3:4" x14ac:dyDescent="0.2">
      <c r="C517" s="49"/>
      <c r="D517" s="49"/>
    </row>
    <row r="518" spans="3:4" x14ac:dyDescent="0.2">
      <c r="C518" s="49"/>
      <c r="D518" s="49"/>
    </row>
    <row r="519" spans="3:4" x14ac:dyDescent="0.2">
      <c r="C519" s="49"/>
      <c r="D519" s="49"/>
    </row>
    <row r="520" spans="3:4" x14ac:dyDescent="0.2">
      <c r="C520" s="49"/>
      <c r="D520" s="49"/>
    </row>
    <row r="521" spans="3:4" x14ac:dyDescent="0.2">
      <c r="C521" s="49"/>
      <c r="D521" s="49"/>
    </row>
    <row r="522" spans="3:4" x14ac:dyDescent="0.2">
      <c r="C522" s="49"/>
      <c r="D522" s="49"/>
    </row>
    <row r="523" spans="3:4" x14ac:dyDescent="0.2">
      <c r="C523" s="49"/>
      <c r="D523" s="49"/>
    </row>
    <row r="524" spans="3:4" x14ac:dyDescent="0.2">
      <c r="C524" s="49"/>
      <c r="D524" s="49"/>
    </row>
    <row r="525" spans="3:4" x14ac:dyDescent="0.2">
      <c r="C525" s="49"/>
      <c r="D525" s="49"/>
    </row>
    <row r="526" spans="3:4" x14ac:dyDescent="0.2">
      <c r="C526" s="49"/>
      <c r="D526" s="49"/>
    </row>
    <row r="527" spans="3:4" x14ac:dyDescent="0.2">
      <c r="C527" s="49"/>
      <c r="D527" s="49"/>
    </row>
    <row r="528" spans="3:4" x14ac:dyDescent="0.2">
      <c r="C528" s="49"/>
      <c r="D528" s="49"/>
    </row>
    <row r="529" spans="3:4" x14ac:dyDescent="0.2">
      <c r="C529" s="49"/>
      <c r="D529" s="49"/>
    </row>
    <row r="530" spans="3:4" x14ac:dyDescent="0.2">
      <c r="C530" s="49"/>
      <c r="D530" s="49"/>
    </row>
    <row r="531" spans="3:4" x14ac:dyDescent="0.2">
      <c r="C531" s="49"/>
      <c r="D531" s="49"/>
    </row>
    <row r="532" spans="3:4" x14ac:dyDescent="0.2">
      <c r="C532" s="49"/>
      <c r="D532" s="49"/>
    </row>
    <row r="533" spans="3:4" x14ac:dyDescent="0.2">
      <c r="C533" s="49"/>
      <c r="D533" s="49"/>
    </row>
    <row r="534" spans="3:4" x14ac:dyDescent="0.2">
      <c r="C534" s="49"/>
      <c r="D534" s="49"/>
    </row>
    <row r="535" spans="3:4" x14ac:dyDescent="0.2">
      <c r="C535" s="49"/>
      <c r="D535" s="49"/>
    </row>
    <row r="536" spans="3:4" x14ac:dyDescent="0.2">
      <c r="C536" s="49"/>
      <c r="D536" s="49"/>
    </row>
    <row r="537" spans="3:4" x14ac:dyDescent="0.2">
      <c r="C537" s="49"/>
      <c r="D537" s="49"/>
    </row>
    <row r="538" spans="3:4" x14ac:dyDescent="0.2">
      <c r="C538" s="49"/>
      <c r="D538" s="49"/>
    </row>
    <row r="539" spans="3:4" x14ac:dyDescent="0.2">
      <c r="C539" s="49"/>
      <c r="D539" s="49"/>
    </row>
    <row r="540" spans="3:4" x14ac:dyDescent="0.2">
      <c r="C540" s="49"/>
      <c r="D540" s="49"/>
    </row>
    <row r="541" spans="3:4" x14ac:dyDescent="0.2">
      <c r="C541" s="49"/>
      <c r="D541" s="49"/>
    </row>
    <row r="542" spans="3:4" x14ac:dyDescent="0.2">
      <c r="C542" s="49"/>
      <c r="D542" s="49"/>
    </row>
    <row r="543" spans="3:4" x14ac:dyDescent="0.2">
      <c r="C543" s="49"/>
      <c r="D543" s="49"/>
    </row>
    <row r="544" spans="3:4" x14ac:dyDescent="0.2">
      <c r="C544" s="49"/>
      <c r="D544" s="49"/>
    </row>
    <row r="545" spans="3:4" x14ac:dyDescent="0.2">
      <c r="C545" s="49"/>
      <c r="D545" s="49"/>
    </row>
    <row r="546" spans="3:4" x14ac:dyDescent="0.2">
      <c r="C546" s="49"/>
      <c r="D546" s="49"/>
    </row>
    <row r="547" spans="3:4" x14ac:dyDescent="0.2">
      <c r="C547" s="49"/>
      <c r="D547" s="49"/>
    </row>
    <row r="548" spans="3:4" x14ac:dyDescent="0.2">
      <c r="C548" s="49"/>
      <c r="D548" s="49"/>
    </row>
    <row r="549" spans="3:4" x14ac:dyDescent="0.2">
      <c r="C549" s="49"/>
      <c r="D549" s="49"/>
    </row>
    <row r="550" spans="3:4" x14ac:dyDescent="0.2">
      <c r="C550" s="49"/>
      <c r="D550" s="49"/>
    </row>
    <row r="551" spans="3:4" x14ac:dyDescent="0.2">
      <c r="C551" s="49"/>
      <c r="D551" s="49"/>
    </row>
    <row r="552" spans="3:4" x14ac:dyDescent="0.2">
      <c r="C552" s="49"/>
      <c r="D552" s="49"/>
    </row>
    <row r="553" spans="3:4" x14ac:dyDescent="0.2">
      <c r="C553" s="49"/>
      <c r="D553" s="49"/>
    </row>
    <row r="554" spans="3:4" x14ac:dyDescent="0.2">
      <c r="C554" s="49"/>
      <c r="D554" s="49"/>
    </row>
    <row r="555" spans="3:4" x14ac:dyDescent="0.2">
      <c r="C555" s="49"/>
      <c r="D555" s="49"/>
    </row>
    <row r="556" spans="3:4" x14ac:dyDescent="0.2">
      <c r="C556" s="49"/>
      <c r="D556" s="49"/>
    </row>
    <row r="557" spans="3:4" x14ac:dyDescent="0.2">
      <c r="C557" s="49"/>
      <c r="D557" s="49"/>
    </row>
    <row r="558" spans="3:4" x14ac:dyDescent="0.2">
      <c r="C558" s="49"/>
      <c r="D558" s="49"/>
    </row>
    <row r="559" spans="3:4" x14ac:dyDescent="0.2">
      <c r="C559" s="49"/>
      <c r="D559" s="49"/>
    </row>
    <row r="560" spans="3:4" x14ac:dyDescent="0.2">
      <c r="C560" s="49"/>
      <c r="D560" s="49"/>
    </row>
    <row r="561" spans="3:4" x14ac:dyDescent="0.2">
      <c r="C561" s="49"/>
      <c r="D561" s="49"/>
    </row>
    <row r="562" spans="3:4" x14ac:dyDescent="0.2">
      <c r="C562" s="49"/>
      <c r="D562" s="49"/>
    </row>
    <row r="563" spans="3:4" x14ac:dyDescent="0.2">
      <c r="C563" s="49"/>
      <c r="D563" s="49"/>
    </row>
    <row r="564" spans="3:4" x14ac:dyDescent="0.2">
      <c r="C564" s="49"/>
      <c r="D564" s="49"/>
    </row>
    <row r="565" spans="3:4" x14ac:dyDescent="0.2">
      <c r="C565" s="49"/>
      <c r="D565" s="49"/>
    </row>
    <row r="566" spans="3:4" x14ac:dyDescent="0.2">
      <c r="C566" s="49"/>
      <c r="D566" s="49"/>
    </row>
    <row r="567" spans="3:4" x14ac:dyDescent="0.2">
      <c r="C567" s="49"/>
      <c r="D567" s="49"/>
    </row>
    <row r="568" spans="3:4" x14ac:dyDescent="0.2">
      <c r="C568" s="49"/>
      <c r="D568" s="49"/>
    </row>
    <row r="569" spans="3:4" x14ac:dyDescent="0.2">
      <c r="C569" s="49"/>
      <c r="D569" s="49"/>
    </row>
    <row r="570" spans="3:4" x14ac:dyDescent="0.2">
      <c r="C570" s="49"/>
      <c r="D570" s="49"/>
    </row>
    <row r="571" spans="3:4" x14ac:dyDescent="0.2">
      <c r="C571" s="49"/>
      <c r="D571" s="49"/>
    </row>
    <row r="572" spans="3:4" x14ac:dyDescent="0.2">
      <c r="C572" s="49"/>
      <c r="D572" s="49"/>
    </row>
    <row r="573" spans="3:4" x14ac:dyDescent="0.2">
      <c r="C573" s="49"/>
      <c r="D573" s="49"/>
    </row>
    <row r="574" spans="3:4" x14ac:dyDescent="0.2">
      <c r="C574" s="49"/>
      <c r="D574" s="49"/>
    </row>
    <row r="575" spans="3:4" x14ac:dyDescent="0.2">
      <c r="C575" s="49"/>
      <c r="D575" s="49"/>
    </row>
    <row r="576" spans="3:4" x14ac:dyDescent="0.2">
      <c r="C576" s="49"/>
      <c r="D576" s="49"/>
    </row>
    <row r="577" spans="3:4" x14ac:dyDescent="0.2">
      <c r="C577" s="49"/>
      <c r="D577" s="49"/>
    </row>
    <row r="578" spans="3:4" x14ac:dyDescent="0.2">
      <c r="C578" s="49"/>
      <c r="D578" s="49"/>
    </row>
    <row r="579" spans="3:4" x14ac:dyDescent="0.2">
      <c r="C579" s="49"/>
      <c r="D579" s="49"/>
    </row>
    <row r="580" spans="3:4" x14ac:dyDescent="0.2">
      <c r="C580" s="49"/>
      <c r="D580" s="49"/>
    </row>
    <row r="581" spans="3:4" x14ac:dyDescent="0.2">
      <c r="C581" s="49"/>
      <c r="D581" s="49"/>
    </row>
    <row r="582" spans="3:4" x14ac:dyDescent="0.2">
      <c r="C582" s="49"/>
      <c r="D582" s="49"/>
    </row>
    <row r="583" spans="3:4" x14ac:dyDescent="0.2">
      <c r="C583" s="49"/>
      <c r="D583" s="49"/>
    </row>
    <row r="584" spans="3:4" x14ac:dyDescent="0.2">
      <c r="C584" s="49"/>
      <c r="D584" s="49"/>
    </row>
    <row r="585" spans="3:4" x14ac:dyDescent="0.2">
      <c r="C585" s="49"/>
      <c r="D585" s="49"/>
    </row>
    <row r="586" spans="3:4" x14ac:dyDescent="0.2">
      <c r="C586" s="49"/>
      <c r="D586" s="49"/>
    </row>
    <row r="587" spans="3:4" x14ac:dyDescent="0.2">
      <c r="C587" s="49"/>
      <c r="D587" s="49"/>
    </row>
    <row r="588" spans="3:4" x14ac:dyDescent="0.2">
      <c r="C588" s="49"/>
      <c r="D588" s="49"/>
    </row>
    <row r="589" spans="3:4" x14ac:dyDescent="0.2">
      <c r="C589" s="49"/>
      <c r="D589" s="49"/>
    </row>
    <row r="590" spans="3:4" x14ac:dyDescent="0.2">
      <c r="C590" s="49"/>
      <c r="D590" s="49"/>
    </row>
    <row r="591" spans="3:4" x14ac:dyDescent="0.2">
      <c r="C591" s="49"/>
      <c r="D591" s="49"/>
    </row>
    <row r="592" spans="3:4" x14ac:dyDescent="0.2">
      <c r="C592" s="49"/>
      <c r="D592" s="49"/>
    </row>
    <row r="593" spans="3:4" x14ac:dyDescent="0.2">
      <c r="C593" s="49"/>
      <c r="D593" s="49"/>
    </row>
    <row r="594" spans="3:4" x14ac:dyDescent="0.2">
      <c r="C594" s="49"/>
      <c r="D594" s="49"/>
    </row>
    <row r="595" spans="3:4" x14ac:dyDescent="0.2">
      <c r="C595" s="49"/>
      <c r="D595" s="49"/>
    </row>
    <row r="596" spans="3:4" x14ac:dyDescent="0.2">
      <c r="C596" s="49"/>
      <c r="D596" s="49"/>
    </row>
    <row r="597" spans="3:4" x14ac:dyDescent="0.2">
      <c r="C597" s="49"/>
      <c r="D597" s="49"/>
    </row>
    <row r="598" spans="3:4" x14ac:dyDescent="0.2">
      <c r="C598" s="49"/>
      <c r="D598" s="49"/>
    </row>
    <row r="599" spans="3:4" x14ac:dyDescent="0.2">
      <c r="C599" s="49"/>
      <c r="D599" s="49"/>
    </row>
    <row r="600" spans="3:4" x14ac:dyDescent="0.2">
      <c r="C600" s="49"/>
      <c r="D600" s="49"/>
    </row>
    <row r="601" spans="3:4" x14ac:dyDescent="0.2">
      <c r="C601" s="49"/>
      <c r="D601" s="49"/>
    </row>
    <row r="602" spans="3:4" x14ac:dyDescent="0.2">
      <c r="C602" s="49"/>
      <c r="D602" s="49"/>
    </row>
    <row r="603" spans="3:4" x14ac:dyDescent="0.2">
      <c r="C603" s="49"/>
      <c r="D603" s="49"/>
    </row>
    <row r="604" spans="3:4" x14ac:dyDescent="0.2">
      <c r="C604" s="49"/>
      <c r="D604" s="49"/>
    </row>
    <row r="605" spans="3:4" x14ac:dyDescent="0.2">
      <c r="C605" s="49"/>
      <c r="D605" s="49"/>
    </row>
    <row r="606" spans="3:4" x14ac:dyDescent="0.2">
      <c r="C606" s="49"/>
      <c r="D606" s="49"/>
    </row>
    <row r="607" spans="3:4" x14ac:dyDescent="0.2">
      <c r="C607" s="49"/>
      <c r="D607" s="49"/>
    </row>
    <row r="608" spans="3:4" x14ac:dyDescent="0.2">
      <c r="C608" s="49"/>
      <c r="D608" s="49"/>
    </row>
    <row r="609" spans="3:4" x14ac:dyDescent="0.2">
      <c r="C609" s="49"/>
      <c r="D609" s="49"/>
    </row>
    <row r="610" spans="3:4" x14ac:dyDescent="0.2">
      <c r="C610" s="49"/>
      <c r="D610" s="49"/>
    </row>
    <row r="611" spans="3:4" x14ac:dyDescent="0.2">
      <c r="C611" s="49"/>
      <c r="D611" s="49"/>
    </row>
    <row r="612" spans="3:4" x14ac:dyDescent="0.2">
      <c r="C612" s="49"/>
      <c r="D612" s="49"/>
    </row>
    <row r="613" spans="3:4" x14ac:dyDescent="0.2">
      <c r="C613" s="49"/>
      <c r="D613" s="49"/>
    </row>
    <row r="614" spans="3:4" x14ac:dyDescent="0.2">
      <c r="C614" s="49"/>
      <c r="D614" s="49"/>
    </row>
    <row r="615" spans="3:4" x14ac:dyDescent="0.2">
      <c r="C615" s="49"/>
      <c r="D615" s="49"/>
    </row>
    <row r="616" spans="3:4" x14ac:dyDescent="0.2">
      <c r="C616" s="49"/>
      <c r="D616" s="49"/>
    </row>
    <row r="617" spans="3:4" x14ac:dyDescent="0.2">
      <c r="C617" s="49"/>
      <c r="D617" s="49"/>
    </row>
    <row r="618" spans="3:4" x14ac:dyDescent="0.2">
      <c r="C618" s="49"/>
      <c r="D618" s="49"/>
    </row>
    <row r="619" spans="3:4" x14ac:dyDescent="0.2">
      <c r="C619" s="49"/>
      <c r="D619" s="49"/>
    </row>
    <row r="620" spans="3:4" x14ac:dyDescent="0.2">
      <c r="C620" s="49"/>
      <c r="D620" s="49"/>
    </row>
    <row r="621" spans="3:4" x14ac:dyDescent="0.2">
      <c r="C621" s="49"/>
      <c r="D621" s="49"/>
    </row>
    <row r="622" spans="3:4" x14ac:dyDescent="0.2">
      <c r="C622" s="49"/>
      <c r="D622" s="49"/>
    </row>
    <row r="623" spans="3:4" x14ac:dyDescent="0.2">
      <c r="C623" s="49"/>
      <c r="D623" s="49"/>
    </row>
    <row r="624" spans="3:4" x14ac:dyDescent="0.2">
      <c r="C624" s="49"/>
      <c r="D624" s="49"/>
    </row>
    <row r="625" spans="3:4" x14ac:dyDescent="0.2">
      <c r="C625" s="49"/>
      <c r="D625" s="49"/>
    </row>
    <row r="626" spans="3:4" x14ac:dyDescent="0.2">
      <c r="C626" s="49"/>
      <c r="D626" s="49"/>
    </row>
    <row r="627" spans="3:4" x14ac:dyDescent="0.2">
      <c r="C627" s="49"/>
      <c r="D627" s="49"/>
    </row>
    <row r="628" spans="3:4" x14ac:dyDescent="0.2">
      <c r="C628" s="49"/>
      <c r="D628" s="49"/>
    </row>
    <row r="629" spans="3:4" x14ac:dyDescent="0.2">
      <c r="C629" s="49"/>
      <c r="D629" s="49"/>
    </row>
    <row r="630" spans="3:4" x14ac:dyDescent="0.2">
      <c r="C630" s="49"/>
      <c r="D630" s="49"/>
    </row>
    <row r="631" spans="3:4" x14ac:dyDescent="0.2">
      <c r="C631" s="49"/>
      <c r="D631" s="49"/>
    </row>
    <row r="632" spans="3:4" x14ac:dyDescent="0.2">
      <c r="C632" s="49"/>
      <c r="D632" s="49"/>
    </row>
    <row r="633" spans="3:4" x14ac:dyDescent="0.2">
      <c r="C633" s="49"/>
      <c r="D633" s="49"/>
    </row>
    <row r="634" spans="3:4" x14ac:dyDescent="0.2">
      <c r="C634" s="49"/>
      <c r="D634" s="49"/>
    </row>
    <row r="635" spans="3:4" x14ac:dyDescent="0.2">
      <c r="C635" s="49"/>
      <c r="D635" s="49"/>
    </row>
    <row r="636" spans="3:4" x14ac:dyDescent="0.2">
      <c r="C636" s="49"/>
      <c r="D636" s="49"/>
    </row>
    <row r="637" spans="3:4" x14ac:dyDescent="0.2">
      <c r="C637" s="49"/>
      <c r="D637" s="49"/>
    </row>
    <row r="638" spans="3:4" x14ac:dyDescent="0.2">
      <c r="C638" s="49"/>
      <c r="D638" s="49"/>
    </row>
    <row r="639" spans="3:4" x14ac:dyDescent="0.2">
      <c r="C639" s="49"/>
      <c r="D639" s="49"/>
    </row>
    <row r="640" spans="3:4" x14ac:dyDescent="0.2">
      <c r="C640" s="49"/>
      <c r="D640" s="49"/>
    </row>
    <row r="641" spans="3:4" x14ac:dyDescent="0.2">
      <c r="C641" s="49"/>
      <c r="D641" s="49"/>
    </row>
    <row r="642" spans="3:4" x14ac:dyDescent="0.2">
      <c r="C642" s="49"/>
      <c r="D642" s="49"/>
    </row>
    <row r="643" spans="3:4" x14ac:dyDescent="0.2">
      <c r="C643" s="49"/>
      <c r="D643" s="49"/>
    </row>
    <row r="644" spans="3:4" x14ac:dyDescent="0.2">
      <c r="C644" s="49"/>
      <c r="D644" s="49"/>
    </row>
    <row r="645" spans="3:4" x14ac:dyDescent="0.2">
      <c r="C645" s="49"/>
      <c r="D645" s="49"/>
    </row>
    <row r="646" spans="3:4" x14ac:dyDescent="0.2">
      <c r="C646" s="49"/>
      <c r="D646" s="49"/>
    </row>
    <row r="647" spans="3:4" x14ac:dyDescent="0.2">
      <c r="C647" s="49"/>
      <c r="D647" s="49"/>
    </row>
    <row r="648" spans="3:4" x14ac:dyDescent="0.2">
      <c r="C648" s="49"/>
      <c r="D648" s="49"/>
    </row>
    <row r="649" spans="3:4" x14ac:dyDescent="0.2">
      <c r="C649" s="49"/>
      <c r="D649" s="49"/>
    </row>
    <row r="650" spans="3:4" x14ac:dyDescent="0.2">
      <c r="C650" s="49"/>
      <c r="D650" s="49"/>
    </row>
    <row r="651" spans="3:4" x14ac:dyDescent="0.2">
      <c r="C651" s="49"/>
      <c r="D651" s="49"/>
    </row>
    <row r="652" spans="3:4" x14ac:dyDescent="0.2">
      <c r="C652" s="49"/>
      <c r="D652" s="49"/>
    </row>
    <row r="653" spans="3:4" x14ac:dyDescent="0.2">
      <c r="C653" s="49"/>
      <c r="D653" s="49"/>
    </row>
    <row r="654" spans="3:4" x14ac:dyDescent="0.2">
      <c r="C654" s="49"/>
      <c r="D654" s="49"/>
    </row>
    <row r="655" spans="3:4" x14ac:dyDescent="0.2">
      <c r="C655" s="49"/>
      <c r="D655" s="49"/>
    </row>
    <row r="656" spans="3:4" x14ac:dyDescent="0.2">
      <c r="C656" s="49"/>
      <c r="D656" s="49"/>
    </row>
    <row r="657" spans="3:4" x14ac:dyDescent="0.2">
      <c r="C657" s="49"/>
      <c r="D657" s="49"/>
    </row>
    <row r="658" spans="3:4" x14ac:dyDescent="0.2">
      <c r="C658" s="49"/>
      <c r="D658" s="49"/>
    </row>
    <row r="659" spans="3:4" x14ac:dyDescent="0.2">
      <c r="C659" s="49"/>
      <c r="D659" s="49"/>
    </row>
    <row r="660" spans="3:4" x14ac:dyDescent="0.2">
      <c r="C660" s="49"/>
      <c r="D660" s="49"/>
    </row>
    <row r="661" spans="3:4" x14ac:dyDescent="0.2">
      <c r="C661" s="49"/>
      <c r="D661" s="49"/>
    </row>
    <row r="662" spans="3:4" x14ac:dyDescent="0.2">
      <c r="C662" s="49"/>
      <c r="D662" s="49"/>
    </row>
    <row r="663" spans="3:4" x14ac:dyDescent="0.2">
      <c r="C663" s="49"/>
      <c r="D663" s="49"/>
    </row>
    <row r="664" spans="3:4" x14ac:dyDescent="0.2">
      <c r="C664" s="49"/>
      <c r="D664" s="49"/>
    </row>
    <row r="665" spans="3:4" x14ac:dyDescent="0.2">
      <c r="C665" s="49"/>
      <c r="D665" s="49"/>
    </row>
    <row r="666" spans="3:4" x14ac:dyDescent="0.2">
      <c r="C666" s="49"/>
      <c r="D666" s="49"/>
    </row>
    <row r="667" spans="3:4" x14ac:dyDescent="0.2">
      <c r="C667" s="49"/>
      <c r="D667" s="49"/>
    </row>
    <row r="668" spans="3:4" x14ac:dyDescent="0.2">
      <c r="C668" s="49"/>
      <c r="D668" s="49"/>
    </row>
    <row r="669" spans="3:4" x14ac:dyDescent="0.2">
      <c r="C669" s="49"/>
      <c r="D669" s="49"/>
    </row>
    <row r="670" spans="3:4" x14ac:dyDescent="0.2">
      <c r="C670" s="49"/>
      <c r="D670" s="49"/>
    </row>
    <row r="671" spans="3:4" x14ac:dyDescent="0.2">
      <c r="C671" s="49"/>
      <c r="D671" s="49"/>
    </row>
    <row r="672" spans="3:4" x14ac:dyDescent="0.2">
      <c r="C672" s="49"/>
      <c r="D672" s="49"/>
    </row>
    <row r="673" spans="3:4" x14ac:dyDescent="0.2">
      <c r="C673" s="49"/>
      <c r="D673" s="49"/>
    </row>
    <row r="674" spans="3:4" x14ac:dyDescent="0.2">
      <c r="C674" s="49"/>
      <c r="D674" s="49"/>
    </row>
    <row r="675" spans="3:4" x14ac:dyDescent="0.2">
      <c r="C675" s="49"/>
      <c r="D675" s="49"/>
    </row>
    <row r="676" spans="3:4" x14ac:dyDescent="0.2">
      <c r="C676" s="49"/>
      <c r="D676" s="49"/>
    </row>
    <row r="677" spans="3:4" x14ac:dyDescent="0.2">
      <c r="C677" s="49"/>
      <c r="D677" s="49"/>
    </row>
    <row r="678" spans="3:4" x14ac:dyDescent="0.2">
      <c r="C678" s="49"/>
      <c r="D678" s="49"/>
    </row>
    <row r="679" spans="3:4" x14ac:dyDescent="0.2">
      <c r="C679" s="49"/>
      <c r="D679" s="49"/>
    </row>
    <row r="680" spans="3:4" x14ac:dyDescent="0.2">
      <c r="C680" s="49"/>
      <c r="D680" s="49"/>
    </row>
    <row r="681" spans="3:4" x14ac:dyDescent="0.2">
      <c r="C681" s="49"/>
      <c r="D681" s="49"/>
    </row>
    <row r="682" spans="3:4" x14ac:dyDescent="0.2">
      <c r="C682" s="49"/>
      <c r="D682" s="49"/>
    </row>
    <row r="683" spans="3:4" x14ac:dyDescent="0.2">
      <c r="C683" s="49"/>
      <c r="D683" s="49"/>
    </row>
    <row r="684" spans="3:4" x14ac:dyDescent="0.2">
      <c r="C684" s="49"/>
      <c r="D684" s="49"/>
    </row>
    <row r="685" spans="3:4" x14ac:dyDescent="0.2">
      <c r="C685" s="49"/>
      <c r="D685" s="49"/>
    </row>
    <row r="686" spans="3:4" x14ac:dyDescent="0.2">
      <c r="C686" s="49"/>
      <c r="D686" s="49"/>
    </row>
    <row r="687" spans="3:4" x14ac:dyDescent="0.2">
      <c r="C687" s="49"/>
      <c r="D687" s="49"/>
    </row>
    <row r="688" spans="3:4" x14ac:dyDescent="0.2">
      <c r="C688" s="49"/>
      <c r="D688" s="49"/>
    </row>
    <row r="689" spans="3:4" x14ac:dyDescent="0.2">
      <c r="C689" s="49"/>
      <c r="D689" s="49"/>
    </row>
    <row r="690" spans="3:4" x14ac:dyDescent="0.2">
      <c r="C690" s="49"/>
      <c r="D690" s="49"/>
    </row>
    <row r="691" spans="3:4" x14ac:dyDescent="0.2">
      <c r="C691" s="49"/>
      <c r="D691" s="49"/>
    </row>
    <row r="692" spans="3:4" x14ac:dyDescent="0.2">
      <c r="C692" s="49"/>
      <c r="D692" s="49"/>
    </row>
    <row r="693" spans="3:4" x14ac:dyDescent="0.2">
      <c r="C693" s="49"/>
      <c r="D693" s="49"/>
    </row>
    <row r="694" spans="3:4" x14ac:dyDescent="0.2">
      <c r="C694" s="49"/>
      <c r="D694" s="49"/>
    </row>
    <row r="695" spans="3:4" x14ac:dyDescent="0.2">
      <c r="C695" s="49"/>
      <c r="D695" s="49"/>
    </row>
    <row r="696" spans="3:4" x14ac:dyDescent="0.2">
      <c r="C696" s="49"/>
      <c r="D696" s="49"/>
    </row>
    <row r="697" spans="3:4" x14ac:dyDescent="0.2">
      <c r="C697" s="49"/>
      <c r="D697" s="49"/>
    </row>
    <row r="698" spans="3:4" x14ac:dyDescent="0.2">
      <c r="C698" s="49"/>
      <c r="D698" s="49"/>
    </row>
    <row r="699" spans="3:4" x14ac:dyDescent="0.2">
      <c r="C699" s="49"/>
      <c r="D699" s="49"/>
    </row>
    <row r="700" spans="3:4" x14ac:dyDescent="0.2">
      <c r="C700" s="49"/>
      <c r="D700" s="49"/>
    </row>
    <row r="701" spans="3:4" x14ac:dyDescent="0.2">
      <c r="C701" s="49"/>
      <c r="D701" s="49"/>
    </row>
    <row r="702" spans="3:4" x14ac:dyDescent="0.2">
      <c r="C702" s="49"/>
      <c r="D702" s="49"/>
    </row>
    <row r="703" spans="3:4" x14ac:dyDescent="0.2">
      <c r="C703" s="49"/>
      <c r="D703" s="49"/>
    </row>
    <row r="704" spans="3:4" x14ac:dyDescent="0.2">
      <c r="C704" s="49"/>
      <c r="D704" s="49"/>
    </row>
    <row r="705" spans="3:4" x14ac:dyDescent="0.2">
      <c r="C705" s="49"/>
      <c r="D705" s="49"/>
    </row>
    <row r="706" spans="3:4" x14ac:dyDescent="0.2">
      <c r="C706" s="49"/>
      <c r="D706" s="49"/>
    </row>
    <row r="707" spans="3:4" x14ac:dyDescent="0.2">
      <c r="C707" s="49"/>
      <c r="D707" s="49"/>
    </row>
    <row r="708" spans="3:4" x14ac:dyDescent="0.2">
      <c r="C708" s="49"/>
      <c r="D708" s="49"/>
    </row>
    <row r="709" spans="3:4" x14ac:dyDescent="0.2">
      <c r="C709" s="49"/>
      <c r="D709" s="49"/>
    </row>
    <row r="710" spans="3:4" x14ac:dyDescent="0.2">
      <c r="C710" s="49"/>
      <c r="D710" s="49"/>
    </row>
    <row r="711" spans="3:4" x14ac:dyDescent="0.2">
      <c r="C711" s="49"/>
      <c r="D711" s="49"/>
    </row>
    <row r="712" spans="3:4" x14ac:dyDescent="0.2">
      <c r="C712" s="49"/>
      <c r="D712" s="49"/>
    </row>
    <row r="713" spans="3:4" x14ac:dyDescent="0.2">
      <c r="C713" s="49"/>
      <c r="D713" s="49"/>
    </row>
    <row r="714" spans="3:4" x14ac:dyDescent="0.2">
      <c r="C714" s="49"/>
      <c r="D714" s="49"/>
    </row>
    <row r="715" spans="3:4" x14ac:dyDescent="0.2">
      <c r="C715" s="49"/>
      <c r="D715" s="49"/>
    </row>
    <row r="716" spans="3:4" x14ac:dyDescent="0.2">
      <c r="C716" s="49"/>
      <c r="D716" s="49"/>
    </row>
    <row r="717" spans="3:4" x14ac:dyDescent="0.2">
      <c r="C717" s="49"/>
      <c r="D717" s="49"/>
    </row>
    <row r="718" spans="3:4" x14ac:dyDescent="0.2">
      <c r="C718" s="49"/>
      <c r="D718" s="49"/>
    </row>
    <row r="719" spans="3:4" x14ac:dyDescent="0.2">
      <c r="C719" s="49"/>
      <c r="D719" s="49"/>
    </row>
    <row r="720" spans="3:4" x14ac:dyDescent="0.2">
      <c r="C720" s="49"/>
      <c r="D720" s="49"/>
    </row>
    <row r="721" spans="3:4" x14ac:dyDescent="0.2">
      <c r="C721" s="49"/>
      <c r="D721" s="49"/>
    </row>
    <row r="722" spans="3:4" x14ac:dyDescent="0.2">
      <c r="C722" s="49"/>
      <c r="D722" s="49"/>
    </row>
    <row r="723" spans="3:4" x14ac:dyDescent="0.2">
      <c r="C723" s="49"/>
      <c r="D723" s="49"/>
    </row>
    <row r="724" spans="3:4" x14ac:dyDescent="0.2">
      <c r="C724" s="49"/>
      <c r="D724" s="49"/>
    </row>
    <row r="725" spans="3:4" x14ac:dyDescent="0.2">
      <c r="C725" s="49"/>
      <c r="D725" s="49"/>
    </row>
    <row r="726" spans="3:4" x14ac:dyDescent="0.2">
      <c r="C726" s="49"/>
      <c r="D726" s="49"/>
    </row>
    <row r="727" spans="3:4" x14ac:dyDescent="0.2">
      <c r="C727" s="49"/>
      <c r="D727" s="49"/>
    </row>
    <row r="728" spans="3:4" x14ac:dyDescent="0.2">
      <c r="C728" s="49"/>
      <c r="D728" s="49"/>
    </row>
    <row r="729" spans="3:4" x14ac:dyDescent="0.2">
      <c r="C729" s="49"/>
      <c r="D729" s="49"/>
    </row>
    <row r="730" spans="3:4" x14ac:dyDescent="0.2">
      <c r="C730" s="49"/>
      <c r="D730" s="49"/>
    </row>
    <row r="731" spans="3:4" x14ac:dyDescent="0.2">
      <c r="C731" s="49"/>
      <c r="D731" s="49"/>
    </row>
    <row r="732" spans="3:4" x14ac:dyDescent="0.2">
      <c r="C732" s="49"/>
      <c r="D732" s="49"/>
    </row>
    <row r="733" spans="3:4" x14ac:dyDescent="0.2">
      <c r="C733" s="49"/>
      <c r="D733" s="49"/>
    </row>
    <row r="734" spans="3:4" x14ac:dyDescent="0.2">
      <c r="C734" s="49"/>
      <c r="D734" s="49"/>
    </row>
    <row r="735" spans="3:4" x14ac:dyDescent="0.2">
      <c r="C735" s="49"/>
      <c r="D735" s="49"/>
    </row>
    <row r="736" spans="3:4" x14ac:dyDescent="0.2">
      <c r="C736" s="49"/>
      <c r="D736" s="49"/>
    </row>
    <row r="737" spans="3:4" x14ac:dyDescent="0.2">
      <c r="C737" s="49"/>
      <c r="D737" s="49"/>
    </row>
    <row r="738" spans="3:4" x14ac:dyDescent="0.2">
      <c r="C738" s="49"/>
      <c r="D738" s="49"/>
    </row>
    <row r="739" spans="3:4" x14ac:dyDescent="0.2">
      <c r="C739" s="49"/>
      <c r="D739" s="49"/>
    </row>
    <row r="740" spans="3:4" x14ac:dyDescent="0.2">
      <c r="C740" s="49"/>
      <c r="D740" s="49"/>
    </row>
    <row r="741" spans="3:4" x14ac:dyDescent="0.2">
      <c r="C741" s="49"/>
      <c r="D741" s="49"/>
    </row>
    <row r="742" spans="3:4" x14ac:dyDescent="0.2">
      <c r="C742" s="49"/>
      <c r="D742" s="49"/>
    </row>
    <row r="743" spans="3:4" x14ac:dyDescent="0.2">
      <c r="C743" s="49"/>
      <c r="D743" s="49"/>
    </row>
    <row r="744" spans="3:4" x14ac:dyDescent="0.2">
      <c r="C744" s="49"/>
      <c r="D744" s="49"/>
    </row>
    <row r="745" spans="3:4" x14ac:dyDescent="0.2">
      <c r="C745" s="49"/>
      <c r="D745" s="49"/>
    </row>
    <row r="746" spans="3:4" x14ac:dyDescent="0.2">
      <c r="C746" s="49"/>
      <c r="D746" s="49"/>
    </row>
    <row r="747" spans="3:4" x14ac:dyDescent="0.2">
      <c r="C747" s="49"/>
      <c r="D747" s="49"/>
    </row>
    <row r="748" spans="3:4" x14ac:dyDescent="0.2">
      <c r="C748" s="49"/>
      <c r="D748" s="49"/>
    </row>
    <row r="749" spans="3:4" x14ac:dyDescent="0.2">
      <c r="C749" s="49"/>
      <c r="D749" s="49"/>
    </row>
    <row r="750" spans="3:4" x14ac:dyDescent="0.2">
      <c r="C750" s="49"/>
      <c r="D750" s="49"/>
    </row>
    <row r="751" spans="3:4" x14ac:dyDescent="0.2">
      <c r="C751" s="49"/>
      <c r="D751" s="49"/>
    </row>
    <row r="752" spans="3:4" x14ac:dyDescent="0.2">
      <c r="C752" s="49"/>
      <c r="D752" s="49"/>
    </row>
    <row r="753" spans="3:4" x14ac:dyDescent="0.2">
      <c r="C753" s="49"/>
      <c r="D753" s="49"/>
    </row>
    <row r="754" spans="3:4" x14ac:dyDescent="0.2">
      <c r="C754" s="49"/>
      <c r="D754" s="49"/>
    </row>
    <row r="755" spans="3:4" x14ac:dyDescent="0.2">
      <c r="C755" s="49"/>
      <c r="D755" s="49"/>
    </row>
    <row r="756" spans="3:4" x14ac:dyDescent="0.2">
      <c r="C756" s="49"/>
      <c r="D756" s="49"/>
    </row>
    <row r="757" spans="3:4" x14ac:dyDescent="0.2">
      <c r="C757" s="49"/>
      <c r="D757" s="49"/>
    </row>
    <row r="758" spans="3:4" x14ac:dyDescent="0.2">
      <c r="C758" s="49"/>
      <c r="D758" s="49"/>
    </row>
    <row r="759" spans="3:4" x14ac:dyDescent="0.2">
      <c r="C759" s="49"/>
      <c r="D759" s="49"/>
    </row>
    <row r="760" spans="3:4" x14ac:dyDescent="0.2">
      <c r="C760" s="49"/>
      <c r="D760" s="49"/>
    </row>
    <row r="761" spans="3:4" x14ac:dyDescent="0.2">
      <c r="C761" s="49"/>
      <c r="D761" s="49"/>
    </row>
    <row r="762" spans="3:4" x14ac:dyDescent="0.2">
      <c r="C762" s="49"/>
      <c r="D762" s="49"/>
    </row>
    <row r="763" spans="3:4" x14ac:dyDescent="0.2">
      <c r="C763" s="49"/>
      <c r="D763" s="49"/>
    </row>
    <row r="764" spans="3:4" x14ac:dyDescent="0.2">
      <c r="C764" s="49"/>
      <c r="D764" s="49"/>
    </row>
    <row r="765" spans="3:4" x14ac:dyDescent="0.2">
      <c r="C765" s="49"/>
      <c r="D765" s="49"/>
    </row>
    <row r="766" spans="3:4" x14ac:dyDescent="0.2">
      <c r="C766" s="49"/>
      <c r="D766" s="49"/>
    </row>
    <row r="767" spans="3:4" x14ac:dyDescent="0.2">
      <c r="C767" s="49"/>
      <c r="D767" s="49"/>
    </row>
    <row r="768" spans="3:4" x14ac:dyDescent="0.2">
      <c r="C768" s="49"/>
      <c r="D768" s="49"/>
    </row>
    <row r="769" spans="3:4" x14ac:dyDescent="0.2">
      <c r="C769" s="49"/>
      <c r="D769" s="49"/>
    </row>
    <row r="770" spans="3:4" x14ac:dyDescent="0.2">
      <c r="C770" s="49"/>
      <c r="D770" s="49"/>
    </row>
    <row r="771" spans="3:4" x14ac:dyDescent="0.2">
      <c r="C771" s="49"/>
      <c r="D771" s="49"/>
    </row>
    <row r="772" spans="3:4" x14ac:dyDescent="0.2">
      <c r="C772" s="49"/>
      <c r="D772" s="49"/>
    </row>
    <row r="773" spans="3:4" x14ac:dyDescent="0.2">
      <c r="C773" s="49"/>
      <c r="D773" s="49"/>
    </row>
    <row r="774" spans="3:4" x14ac:dyDescent="0.2">
      <c r="C774" s="49"/>
      <c r="D774" s="49"/>
    </row>
    <row r="775" spans="3:4" x14ac:dyDescent="0.2">
      <c r="C775" s="49"/>
      <c r="D775" s="49"/>
    </row>
    <row r="776" spans="3:4" x14ac:dyDescent="0.2">
      <c r="C776" s="49"/>
      <c r="D776" s="49"/>
    </row>
    <row r="777" spans="3:4" x14ac:dyDescent="0.2">
      <c r="C777" s="49"/>
      <c r="D777" s="49"/>
    </row>
    <row r="778" spans="3:4" x14ac:dyDescent="0.2">
      <c r="C778" s="49"/>
      <c r="D778" s="49"/>
    </row>
    <row r="779" spans="3:4" x14ac:dyDescent="0.2">
      <c r="C779" s="49"/>
      <c r="D779" s="49"/>
    </row>
    <row r="780" spans="3:4" x14ac:dyDescent="0.2">
      <c r="C780" s="49"/>
      <c r="D780" s="49"/>
    </row>
    <row r="781" spans="3:4" x14ac:dyDescent="0.2">
      <c r="C781" s="49"/>
      <c r="D781" s="49"/>
    </row>
    <row r="782" spans="3:4" x14ac:dyDescent="0.2">
      <c r="C782" s="49"/>
      <c r="D782" s="49"/>
    </row>
    <row r="783" spans="3:4" x14ac:dyDescent="0.2">
      <c r="C783" s="49"/>
      <c r="D783" s="49"/>
    </row>
    <row r="784" spans="3:4" x14ac:dyDescent="0.2">
      <c r="C784" s="49"/>
      <c r="D784" s="49"/>
    </row>
    <row r="785" spans="3:4" x14ac:dyDescent="0.2">
      <c r="C785" s="49"/>
      <c r="D785" s="49"/>
    </row>
    <row r="786" spans="3:4" x14ac:dyDescent="0.2">
      <c r="C786" s="49"/>
      <c r="D786" s="49"/>
    </row>
    <row r="787" spans="3:4" x14ac:dyDescent="0.2">
      <c r="C787" s="49"/>
      <c r="D787" s="49"/>
    </row>
    <row r="788" spans="3:4" x14ac:dyDescent="0.2">
      <c r="C788" s="49"/>
      <c r="D788" s="49"/>
    </row>
    <row r="789" spans="3:4" x14ac:dyDescent="0.2">
      <c r="C789" s="49"/>
      <c r="D789" s="49"/>
    </row>
    <row r="790" spans="3:4" x14ac:dyDescent="0.2">
      <c r="C790" s="49"/>
      <c r="D790" s="49"/>
    </row>
    <row r="791" spans="3:4" x14ac:dyDescent="0.2">
      <c r="C791" s="49"/>
      <c r="D791" s="49"/>
    </row>
    <row r="792" spans="3:4" x14ac:dyDescent="0.2">
      <c r="C792" s="49"/>
      <c r="D792" s="49"/>
    </row>
    <row r="793" spans="3:4" x14ac:dyDescent="0.2">
      <c r="C793" s="49"/>
      <c r="D793" s="49"/>
    </row>
    <row r="794" spans="3:4" x14ac:dyDescent="0.2">
      <c r="C794" s="49"/>
      <c r="D794" s="49"/>
    </row>
    <row r="795" spans="3:4" x14ac:dyDescent="0.2">
      <c r="C795" s="49"/>
      <c r="D795" s="49"/>
    </row>
    <row r="796" spans="3:4" x14ac:dyDescent="0.2">
      <c r="C796" s="49"/>
      <c r="D796" s="49"/>
    </row>
    <row r="797" spans="3:4" x14ac:dyDescent="0.2">
      <c r="C797" s="49"/>
      <c r="D797" s="49"/>
    </row>
    <row r="798" spans="3:4" x14ac:dyDescent="0.2">
      <c r="C798" s="49"/>
      <c r="D798" s="49"/>
    </row>
    <row r="799" spans="3:4" x14ac:dyDescent="0.2">
      <c r="C799" s="49"/>
      <c r="D799" s="49"/>
    </row>
    <row r="800" spans="3:4" x14ac:dyDescent="0.2">
      <c r="C800" s="49"/>
      <c r="D800" s="49"/>
    </row>
    <row r="801" spans="3:4" x14ac:dyDescent="0.2">
      <c r="C801" s="49"/>
      <c r="D801" s="49"/>
    </row>
    <row r="802" spans="3:4" x14ac:dyDescent="0.2">
      <c r="C802" s="49"/>
      <c r="D802" s="49"/>
    </row>
    <row r="803" spans="3:4" x14ac:dyDescent="0.2">
      <c r="C803" s="49"/>
      <c r="D803" s="49"/>
    </row>
    <row r="804" spans="3:4" x14ac:dyDescent="0.2">
      <c r="C804" s="49"/>
      <c r="D804" s="49"/>
    </row>
    <row r="805" spans="3:4" x14ac:dyDescent="0.2">
      <c r="C805" s="49"/>
      <c r="D805" s="49"/>
    </row>
    <row r="806" spans="3:4" x14ac:dyDescent="0.2">
      <c r="C806" s="49"/>
      <c r="D806" s="49"/>
    </row>
    <row r="807" spans="3:4" x14ac:dyDescent="0.2">
      <c r="C807" s="49"/>
      <c r="D807" s="49"/>
    </row>
    <row r="808" spans="3:4" x14ac:dyDescent="0.2">
      <c r="C808" s="49"/>
      <c r="D808" s="49"/>
    </row>
    <row r="809" spans="3:4" x14ac:dyDescent="0.2">
      <c r="C809" s="49"/>
      <c r="D809" s="49"/>
    </row>
    <row r="810" spans="3:4" x14ac:dyDescent="0.2">
      <c r="C810" s="49"/>
      <c r="D810" s="49"/>
    </row>
    <row r="811" spans="3:4" x14ac:dyDescent="0.2">
      <c r="C811" s="49"/>
      <c r="D811" s="49"/>
    </row>
    <row r="812" spans="3:4" x14ac:dyDescent="0.2">
      <c r="C812" s="49"/>
      <c r="D812" s="49"/>
    </row>
    <row r="813" spans="3:4" x14ac:dyDescent="0.2">
      <c r="C813" s="49"/>
      <c r="D813" s="49"/>
    </row>
    <row r="814" spans="3:4" x14ac:dyDescent="0.2">
      <c r="C814" s="49"/>
      <c r="D814" s="49"/>
    </row>
    <row r="815" spans="3:4" x14ac:dyDescent="0.2">
      <c r="C815" s="49"/>
      <c r="D815" s="49"/>
    </row>
    <row r="816" spans="3:4" x14ac:dyDescent="0.2">
      <c r="C816" s="49"/>
      <c r="D816" s="49"/>
    </row>
    <row r="817" spans="3:4" x14ac:dyDescent="0.2">
      <c r="C817" s="49"/>
      <c r="D817" s="49"/>
    </row>
    <row r="818" spans="3:4" x14ac:dyDescent="0.2">
      <c r="C818" s="49"/>
      <c r="D818" s="49"/>
    </row>
    <row r="819" spans="3:4" x14ac:dyDescent="0.2">
      <c r="C819" s="49"/>
      <c r="D819" s="49"/>
    </row>
    <row r="820" spans="3:4" x14ac:dyDescent="0.2">
      <c r="C820" s="49"/>
      <c r="D820" s="49"/>
    </row>
    <row r="821" spans="3:4" x14ac:dyDescent="0.2">
      <c r="C821" s="49"/>
      <c r="D821" s="49"/>
    </row>
    <row r="822" spans="3:4" x14ac:dyDescent="0.2">
      <c r="C822" s="49"/>
      <c r="D822" s="49"/>
    </row>
    <row r="823" spans="3:4" x14ac:dyDescent="0.2">
      <c r="C823" s="49"/>
      <c r="D823" s="49"/>
    </row>
    <row r="824" spans="3:4" x14ac:dyDescent="0.2">
      <c r="C824" s="49"/>
      <c r="D824" s="49"/>
    </row>
    <row r="825" spans="3:4" x14ac:dyDescent="0.2">
      <c r="C825" s="49"/>
      <c r="D825" s="49"/>
    </row>
    <row r="826" spans="3:4" x14ac:dyDescent="0.2">
      <c r="C826" s="49"/>
      <c r="D826" s="49"/>
    </row>
    <row r="827" spans="3:4" x14ac:dyDescent="0.2">
      <c r="C827" s="49"/>
      <c r="D827" s="49"/>
    </row>
    <row r="828" spans="3:4" x14ac:dyDescent="0.2">
      <c r="C828" s="49"/>
      <c r="D828" s="49"/>
    </row>
    <row r="829" spans="3:4" x14ac:dyDescent="0.2">
      <c r="C829" s="49"/>
      <c r="D829" s="49"/>
    </row>
    <row r="830" spans="3:4" x14ac:dyDescent="0.2">
      <c r="C830" s="49"/>
      <c r="D830" s="49"/>
    </row>
    <row r="831" spans="3:4" x14ac:dyDescent="0.2">
      <c r="C831" s="49"/>
      <c r="D831" s="49"/>
    </row>
    <row r="832" spans="3:4" x14ac:dyDescent="0.2">
      <c r="C832" s="49"/>
      <c r="D832" s="49"/>
    </row>
    <row r="833" spans="3:4" x14ac:dyDescent="0.2">
      <c r="C833" s="49"/>
      <c r="D833" s="49"/>
    </row>
    <row r="834" spans="3:4" x14ac:dyDescent="0.2">
      <c r="C834" s="49"/>
      <c r="D834" s="49"/>
    </row>
    <row r="835" spans="3:4" x14ac:dyDescent="0.2">
      <c r="C835" s="49"/>
      <c r="D835" s="49"/>
    </row>
    <row r="836" spans="3:4" x14ac:dyDescent="0.2">
      <c r="C836" s="49"/>
      <c r="D836" s="49"/>
    </row>
    <row r="837" spans="3:4" x14ac:dyDescent="0.2">
      <c r="C837" s="49"/>
      <c r="D837" s="49"/>
    </row>
    <row r="838" spans="3:4" x14ac:dyDescent="0.2">
      <c r="C838" s="49"/>
      <c r="D838" s="49"/>
    </row>
    <row r="839" spans="3:4" x14ac:dyDescent="0.2">
      <c r="C839" s="49"/>
      <c r="D839" s="49"/>
    </row>
    <row r="840" spans="3:4" x14ac:dyDescent="0.2">
      <c r="C840" s="49"/>
      <c r="D840" s="49"/>
    </row>
    <row r="841" spans="3:4" x14ac:dyDescent="0.2">
      <c r="C841" s="49"/>
      <c r="D841" s="49"/>
    </row>
    <row r="842" spans="3:4" x14ac:dyDescent="0.2">
      <c r="C842" s="49"/>
      <c r="D842" s="49"/>
    </row>
    <row r="843" spans="3:4" x14ac:dyDescent="0.2">
      <c r="C843" s="49"/>
      <c r="D843" s="49"/>
    </row>
    <row r="844" spans="3:4" x14ac:dyDescent="0.2">
      <c r="C844" s="49"/>
      <c r="D844" s="49"/>
    </row>
    <row r="845" spans="3:4" x14ac:dyDescent="0.2">
      <c r="C845" s="49"/>
      <c r="D845" s="49"/>
    </row>
    <row r="846" spans="3:4" x14ac:dyDescent="0.2">
      <c r="C846" s="49"/>
      <c r="D846" s="49"/>
    </row>
    <row r="847" spans="3:4" x14ac:dyDescent="0.2">
      <c r="C847" s="49"/>
      <c r="D847" s="49"/>
    </row>
    <row r="848" spans="3:4" x14ac:dyDescent="0.2">
      <c r="C848" s="49"/>
      <c r="D848" s="49"/>
    </row>
    <row r="849" spans="3:4" x14ac:dyDescent="0.2">
      <c r="C849" s="49"/>
      <c r="D849" s="49"/>
    </row>
    <row r="850" spans="3:4" x14ac:dyDescent="0.2">
      <c r="C850" s="49"/>
      <c r="D850" s="49"/>
    </row>
    <row r="851" spans="3:4" x14ac:dyDescent="0.2">
      <c r="C851" s="49"/>
      <c r="D851" s="49"/>
    </row>
    <row r="852" spans="3:4" x14ac:dyDescent="0.2">
      <c r="C852" s="49"/>
      <c r="D852" s="49"/>
    </row>
    <row r="853" spans="3:4" x14ac:dyDescent="0.2">
      <c r="C853" s="49"/>
      <c r="D853" s="49"/>
    </row>
    <row r="854" spans="3:4" x14ac:dyDescent="0.2">
      <c r="C854" s="49"/>
      <c r="D854" s="49"/>
    </row>
    <row r="855" spans="3:4" x14ac:dyDescent="0.2">
      <c r="C855" s="49"/>
      <c r="D855" s="49"/>
    </row>
    <row r="856" spans="3:4" x14ac:dyDescent="0.2">
      <c r="C856" s="49"/>
      <c r="D856" s="49"/>
    </row>
    <row r="857" spans="3:4" x14ac:dyDescent="0.2">
      <c r="C857" s="49"/>
      <c r="D857" s="49"/>
    </row>
    <row r="858" spans="3:4" x14ac:dyDescent="0.2">
      <c r="C858" s="49"/>
      <c r="D858" s="49"/>
    </row>
    <row r="859" spans="3:4" x14ac:dyDescent="0.2">
      <c r="C859" s="49"/>
      <c r="D859" s="49"/>
    </row>
    <row r="860" spans="3:4" x14ac:dyDescent="0.2">
      <c r="C860" s="49"/>
      <c r="D860" s="49"/>
    </row>
    <row r="861" spans="3:4" x14ac:dyDescent="0.2">
      <c r="C861" s="49"/>
      <c r="D861" s="49"/>
    </row>
    <row r="862" spans="3:4" x14ac:dyDescent="0.2">
      <c r="C862" s="49"/>
      <c r="D862" s="49"/>
    </row>
    <row r="863" spans="3:4" x14ac:dyDescent="0.2">
      <c r="C863" s="49"/>
      <c r="D863" s="49"/>
    </row>
    <row r="864" spans="3:4" x14ac:dyDescent="0.2">
      <c r="C864" s="49"/>
      <c r="D864" s="49"/>
    </row>
    <row r="865" spans="3:4" x14ac:dyDescent="0.2">
      <c r="C865" s="49"/>
      <c r="D865" s="49"/>
    </row>
    <row r="866" spans="3:4" x14ac:dyDescent="0.2">
      <c r="C866" s="49"/>
      <c r="D866" s="49"/>
    </row>
    <row r="867" spans="3:4" x14ac:dyDescent="0.2">
      <c r="C867" s="49"/>
      <c r="D867" s="49"/>
    </row>
    <row r="868" spans="3:4" x14ac:dyDescent="0.2">
      <c r="C868" s="49"/>
      <c r="D868" s="49"/>
    </row>
    <row r="869" spans="3:4" x14ac:dyDescent="0.2">
      <c r="C869" s="49"/>
      <c r="D869" s="49"/>
    </row>
    <row r="870" spans="3:4" x14ac:dyDescent="0.2">
      <c r="C870" s="49"/>
      <c r="D870" s="49"/>
    </row>
    <row r="871" spans="3:4" x14ac:dyDescent="0.2">
      <c r="C871" s="49"/>
      <c r="D871" s="49"/>
    </row>
    <row r="872" spans="3:4" x14ac:dyDescent="0.2">
      <c r="C872" s="49"/>
      <c r="D872" s="49"/>
    </row>
    <row r="873" spans="3:4" x14ac:dyDescent="0.2">
      <c r="C873" s="49"/>
      <c r="D873" s="49"/>
    </row>
    <row r="874" spans="3:4" x14ac:dyDescent="0.2">
      <c r="C874" s="49"/>
      <c r="D874" s="49"/>
    </row>
    <row r="875" spans="3:4" x14ac:dyDescent="0.2">
      <c r="C875" s="49"/>
      <c r="D875" s="49"/>
    </row>
    <row r="876" spans="3:4" x14ac:dyDescent="0.2">
      <c r="C876" s="49"/>
      <c r="D876" s="49"/>
    </row>
    <row r="877" spans="3:4" x14ac:dyDescent="0.2">
      <c r="C877" s="49"/>
      <c r="D877" s="49"/>
    </row>
    <row r="878" spans="3:4" x14ac:dyDescent="0.2">
      <c r="C878" s="49"/>
      <c r="D878" s="49"/>
    </row>
    <row r="879" spans="3:4" x14ac:dyDescent="0.2">
      <c r="C879" s="49"/>
      <c r="D879" s="49"/>
    </row>
    <row r="880" spans="3:4" x14ac:dyDescent="0.2">
      <c r="C880" s="49"/>
      <c r="D880" s="49"/>
    </row>
    <row r="881" spans="3:4" x14ac:dyDescent="0.2">
      <c r="C881" s="49"/>
      <c r="D881" s="49"/>
    </row>
    <row r="882" spans="3:4" x14ac:dyDescent="0.2">
      <c r="C882" s="49"/>
      <c r="D882" s="49"/>
    </row>
    <row r="883" spans="3:4" x14ac:dyDescent="0.2">
      <c r="C883" s="49"/>
      <c r="D883" s="49"/>
    </row>
    <row r="884" spans="3:4" x14ac:dyDescent="0.2">
      <c r="C884" s="49"/>
      <c r="D884" s="49"/>
    </row>
    <row r="885" spans="3:4" x14ac:dyDescent="0.2">
      <c r="C885" s="49"/>
      <c r="D885" s="49"/>
    </row>
    <row r="886" spans="3:4" x14ac:dyDescent="0.2">
      <c r="C886" s="49"/>
      <c r="D886" s="49"/>
    </row>
    <row r="887" spans="3:4" x14ac:dyDescent="0.2">
      <c r="C887" s="49"/>
      <c r="D887" s="49"/>
    </row>
    <row r="888" spans="3:4" x14ac:dyDescent="0.2">
      <c r="C888" s="49"/>
      <c r="D888" s="49"/>
    </row>
    <row r="889" spans="3:4" x14ac:dyDescent="0.2">
      <c r="C889" s="49"/>
      <c r="D889" s="49"/>
    </row>
    <row r="890" spans="3:4" x14ac:dyDescent="0.2">
      <c r="C890" s="49"/>
      <c r="D890" s="49"/>
    </row>
    <row r="891" spans="3:4" x14ac:dyDescent="0.2">
      <c r="C891" s="49"/>
      <c r="D891" s="49"/>
    </row>
    <row r="892" spans="3:4" x14ac:dyDescent="0.2">
      <c r="C892" s="49"/>
      <c r="D892" s="49"/>
    </row>
    <row r="893" spans="3:4" x14ac:dyDescent="0.2">
      <c r="C893" s="49"/>
      <c r="D893" s="49"/>
    </row>
    <row r="894" spans="3:4" x14ac:dyDescent="0.2">
      <c r="C894" s="49"/>
      <c r="D894" s="49"/>
    </row>
    <row r="895" spans="3:4" x14ac:dyDescent="0.2">
      <c r="C895" s="49"/>
      <c r="D895" s="49"/>
    </row>
    <row r="896" spans="3:4" x14ac:dyDescent="0.2">
      <c r="C896" s="49"/>
      <c r="D896" s="49"/>
    </row>
    <row r="897" spans="3:4" x14ac:dyDescent="0.2">
      <c r="C897" s="49"/>
      <c r="D897" s="49"/>
    </row>
    <row r="898" spans="3:4" x14ac:dyDescent="0.2">
      <c r="C898" s="49"/>
      <c r="D898" s="49"/>
    </row>
    <row r="899" spans="3:4" x14ac:dyDescent="0.2">
      <c r="C899" s="49"/>
      <c r="D899" s="49"/>
    </row>
    <row r="900" spans="3:4" x14ac:dyDescent="0.2">
      <c r="C900" s="49"/>
      <c r="D900" s="49"/>
    </row>
    <row r="901" spans="3:4" x14ac:dyDescent="0.2">
      <c r="C901" s="49"/>
      <c r="D901" s="49"/>
    </row>
    <row r="902" spans="3:4" x14ac:dyDescent="0.2">
      <c r="C902" s="49"/>
      <c r="D902" s="49"/>
    </row>
    <row r="903" spans="3:4" x14ac:dyDescent="0.2">
      <c r="C903" s="49"/>
      <c r="D903" s="49"/>
    </row>
    <row r="904" spans="3:4" x14ac:dyDescent="0.2">
      <c r="C904" s="49"/>
      <c r="D904" s="49"/>
    </row>
    <row r="905" spans="3:4" x14ac:dyDescent="0.2">
      <c r="C905" s="49"/>
      <c r="D905" s="49"/>
    </row>
    <row r="906" spans="3:4" x14ac:dyDescent="0.2">
      <c r="C906" s="49"/>
      <c r="D906" s="49"/>
    </row>
    <row r="907" spans="3:4" x14ac:dyDescent="0.2">
      <c r="C907" s="49"/>
      <c r="D907" s="49"/>
    </row>
    <row r="908" spans="3:4" x14ac:dyDescent="0.2">
      <c r="C908" s="49"/>
      <c r="D908" s="49"/>
    </row>
    <row r="909" spans="3:4" x14ac:dyDescent="0.2">
      <c r="C909" s="49"/>
      <c r="D909" s="49"/>
    </row>
    <row r="910" spans="3:4" x14ac:dyDescent="0.2">
      <c r="C910" s="49"/>
      <c r="D910" s="49"/>
    </row>
    <row r="911" spans="3:4" x14ac:dyDescent="0.2">
      <c r="C911" s="49"/>
      <c r="D911" s="49"/>
    </row>
    <row r="912" spans="3:4" x14ac:dyDescent="0.2">
      <c r="C912" s="49"/>
      <c r="D912" s="49"/>
    </row>
    <row r="913" spans="3:4" x14ac:dyDescent="0.2">
      <c r="C913" s="49"/>
      <c r="D913" s="49"/>
    </row>
    <row r="914" spans="3:4" x14ac:dyDescent="0.2">
      <c r="C914" s="49"/>
      <c r="D914" s="49"/>
    </row>
    <row r="915" spans="3:4" x14ac:dyDescent="0.2">
      <c r="C915" s="49"/>
      <c r="D915" s="49"/>
    </row>
    <row r="916" spans="3:4" x14ac:dyDescent="0.2">
      <c r="C916" s="49"/>
      <c r="D916" s="49"/>
    </row>
    <row r="917" spans="3:4" x14ac:dyDescent="0.2">
      <c r="C917" s="49"/>
      <c r="D917" s="49"/>
    </row>
    <row r="918" spans="3:4" x14ac:dyDescent="0.2">
      <c r="C918" s="49"/>
      <c r="D918" s="49"/>
    </row>
    <row r="919" spans="3:4" x14ac:dyDescent="0.2">
      <c r="C919" s="49"/>
      <c r="D919" s="49"/>
    </row>
    <row r="920" spans="3:4" x14ac:dyDescent="0.2">
      <c r="C920" s="49"/>
      <c r="D920" s="49"/>
    </row>
    <row r="921" spans="3:4" x14ac:dyDescent="0.2">
      <c r="C921" s="49"/>
      <c r="D921" s="49"/>
    </row>
    <row r="922" spans="3:4" x14ac:dyDescent="0.2">
      <c r="C922" s="49"/>
      <c r="D922" s="49"/>
    </row>
    <row r="923" spans="3:4" x14ac:dyDescent="0.2">
      <c r="C923" s="49"/>
      <c r="D923" s="49"/>
    </row>
    <row r="924" spans="3:4" x14ac:dyDescent="0.2">
      <c r="C924" s="49"/>
      <c r="D924" s="49"/>
    </row>
    <row r="925" spans="3:4" x14ac:dyDescent="0.2">
      <c r="C925" s="49"/>
      <c r="D925" s="49"/>
    </row>
    <row r="926" spans="3:4" x14ac:dyDescent="0.2">
      <c r="C926" s="49"/>
      <c r="D926" s="49"/>
    </row>
    <row r="927" spans="3:4" x14ac:dyDescent="0.2">
      <c r="C927" s="49"/>
      <c r="D927" s="49"/>
    </row>
    <row r="928" spans="3:4" x14ac:dyDescent="0.2">
      <c r="C928" s="49"/>
      <c r="D928" s="49"/>
    </row>
    <row r="929" spans="3:4" x14ac:dyDescent="0.2">
      <c r="C929" s="49"/>
      <c r="D929" s="49"/>
    </row>
    <row r="930" spans="3:4" x14ac:dyDescent="0.2">
      <c r="C930" s="49"/>
      <c r="D930" s="49"/>
    </row>
    <row r="931" spans="3:4" x14ac:dyDescent="0.2">
      <c r="C931" s="49"/>
      <c r="D931" s="49"/>
    </row>
    <row r="932" spans="3:4" x14ac:dyDescent="0.2">
      <c r="C932" s="49"/>
      <c r="D932" s="49"/>
    </row>
    <row r="933" spans="3:4" x14ac:dyDescent="0.2">
      <c r="C933" s="49"/>
      <c r="D933" s="49"/>
    </row>
    <row r="934" spans="3:4" x14ac:dyDescent="0.2">
      <c r="C934" s="49"/>
      <c r="D934" s="49"/>
    </row>
    <row r="935" spans="3:4" x14ac:dyDescent="0.2">
      <c r="C935" s="49"/>
      <c r="D935" s="49"/>
    </row>
    <row r="936" spans="3:4" x14ac:dyDescent="0.2">
      <c r="C936" s="49"/>
      <c r="D936" s="49"/>
    </row>
    <row r="937" spans="3:4" x14ac:dyDescent="0.2">
      <c r="C937" s="49"/>
      <c r="D937" s="49"/>
    </row>
    <row r="938" spans="3:4" x14ac:dyDescent="0.2">
      <c r="C938" s="49"/>
      <c r="D938" s="49"/>
    </row>
    <row r="939" spans="3:4" x14ac:dyDescent="0.2">
      <c r="C939" s="49"/>
      <c r="D939" s="49"/>
    </row>
    <row r="940" spans="3:4" x14ac:dyDescent="0.2">
      <c r="C940" s="49"/>
      <c r="D940" s="49"/>
    </row>
    <row r="941" spans="3:4" x14ac:dyDescent="0.2">
      <c r="C941" s="49"/>
      <c r="D941" s="49"/>
    </row>
    <row r="942" spans="3:4" x14ac:dyDescent="0.2">
      <c r="C942" s="49"/>
      <c r="D942" s="49"/>
    </row>
    <row r="943" spans="3:4" x14ac:dyDescent="0.2">
      <c r="C943" s="49"/>
      <c r="D943" s="49"/>
    </row>
    <row r="944" spans="3:4" x14ac:dyDescent="0.2">
      <c r="C944" s="49"/>
      <c r="D944" s="49"/>
    </row>
    <row r="945" spans="3:4" x14ac:dyDescent="0.2">
      <c r="C945" s="49"/>
      <c r="D945" s="49"/>
    </row>
    <row r="946" spans="3:4" x14ac:dyDescent="0.2">
      <c r="C946" s="49"/>
      <c r="D946" s="49"/>
    </row>
    <row r="947" spans="3:4" x14ac:dyDescent="0.2">
      <c r="C947" s="49"/>
      <c r="D947" s="49"/>
    </row>
    <row r="948" spans="3:4" x14ac:dyDescent="0.2">
      <c r="C948" s="49"/>
      <c r="D948" s="49"/>
    </row>
    <row r="949" spans="3:4" x14ac:dyDescent="0.2">
      <c r="C949" s="49"/>
      <c r="D949" s="49"/>
    </row>
    <row r="950" spans="3:4" x14ac:dyDescent="0.2">
      <c r="C950" s="49"/>
      <c r="D950" s="49"/>
    </row>
    <row r="951" spans="3:4" x14ac:dyDescent="0.2">
      <c r="C951" s="49"/>
      <c r="D951" s="49"/>
    </row>
    <row r="952" spans="3:4" x14ac:dyDescent="0.2">
      <c r="C952" s="49"/>
      <c r="D952" s="49"/>
    </row>
    <row r="953" spans="3:4" x14ac:dyDescent="0.2">
      <c r="C953" s="49"/>
      <c r="D953" s="49"/>
    </row>
    <row r="954" spans="3:4" x14ac:dyDescent="0.2">
      <c r="C954" s="49"/>
      <c r="D954" s="49"/>
    </row>
    <row r="955" spans="3:4" x14ac:dyDescent="0.2">
      <c r="C955" s="49"/>
      <c r="D955" s="49"/>
    </row>
    <row r="956" spans="3:4" x14ac:dyDescent="0.2">
      <c r="C956" s="49"/>
      <c r="D956" s="49"/>
    </row>
    <row r="957" spans="3:4" x14ac:dyDescent="0.2">
      <c r="C957" s="49"/>
      <c r="D957" s="49"/>
    </row>
    <row r="958" spans="3:4" x14ac:dyDescent="0.2">
      <c r="C958" s="49"/>
      <c r="D958" s="49"/>
    </row>
    <row r="959" spans="3:4" x14ac:dyDescent="0.2">
      <c r="C959" s="49"/>
      <c r="D959" s="49"/>
    </row>
    <row r="960" spans="3:4" x14ac:dyDescent="0.2">
      <c r="C960" s="49"/>
      <c r="D960" s="49"/>
    </row>
    <row r="961" spans="3:4" x14ac:dyDescent="0.2">
      <c r="C961" s="49"/>
      <c r="D961" s="49"/>
    </row>
    <row r="962" spans="3:4" x14ac:dyDescent="0.2">
      <c r="C962" s="49"/>
      <c r="D962" s="49"/>
    </row>
    <row r="963" spans="3:4" x14ac:dyDescent="0.2">
      <c r="C963" s="49"/>
      <c r="D963" s="49"/>
    </row>
    <row r="964" spans="3:4" x14ac:dyDescent="0.2">
      <c r="C964" s="49"/>
      <c r="D964" s="49"/>
    </row>
    <row r="965" spans="3:4" x14ac:dyDescent="0.2">
      <c r="C965" s="49"/>
      <c r="D965" s="49"/>
    </row>
    <row r="966" spans="3:4" x14ac:dyDescent="0.2">
      <c r="C966" s="49"/>
      <c r="D966" s="49"/>
    </row>
    <row r="967" spans="3:4" x14ac:dyDescent="0.2">
      <c r="C967" s="49"/>
      <c r="D967" s="49"/>
    </row>
    <row r="968" spans="3:4" x14ac:dyDescent="0.2">
      <c r="C968" s="49"/>
      <c r="D968" s="49"/>
    </row>
    <row r="969" spans="3:4" x14ac:dyDescent="0.2">
      <c r="C969" s="49"/>
      <c r="D969" s="49"/>
    </row>
    <row r="970" spans="3:4" x14ac:dyDescent="0.2">
      <c r="C970" s="49"/>
      <c r="D970" s="49"/>
    </row>
    <row r="971" spans="3:4" x14ac:dyDescent="0.2">
      <c r="C971" s="49"/>
      <c r="D971" s="49"/>
    </row>
    <row r="972" spans="3:4" x14ac:dyDescent="0.2">
      <c r="C972" s="49"/>
      <c r="D972" s="49"/>
    </row>
    <row r="973" spans="3:4" x14ac:dyDescent="0.2">
      <c r="C973" s="49"/>
      <c r="D973" s="49"/>
    </row>
    <row r="974" spans="3:4" x14ac:dyDescent="0.2">
      <c r="C974" s="49"/>
      <c r="D974" s="49"/>
    </row>
    <row r="975" spans="3:4" x14ac:dyDescent="0.2">
      <c r="C975" s="49"/>
      <c r="D975" s="49"/>
    </row>
    <row r="976" spans="3:4" x14ac:dyDescent="0.2">
      <c r="C976" s="49"/>
      <c r="D976" s="49"/>
    </row>
    <row r="977" spans="3:4" x14ac:dyDescent="0.2">
      <c r="C977" s="49"/>
      <c r="D977" s="49"/>
    </row>
    <row r="978" spans="3:4" x14ac:dyDescent="0.2">
      <c r="C978" s="49"/>
      <c r="D978" s="49"/>
    </row>
    <row r="979" spans="3:4" x14ac:dyDescent="0.2">
      <c r="C979" s="49"/>
      <c r="D979" s="49"/>
    </row>
    <row r="980" spans="3:4" x14ac:dyDescent="0.2">
      <c r="C980" s="49"/>
      <c r="D980" s="49"/>
    </row>
    <row r="981" spans="3:4" x14ac:dyDescent="0.2">
      <c r="C981" s="49"/>
      <c r="D981" s="49"/>
    </row>
    <row r="982" spans="3:4" x14ac:dyDescent="0.2">
      <c r="C982" s="49"/>
      <c r="D982" s="49"/>
    </row>
    <row r="983" spans="3:4" x14ac:dyDescent="0.2">
      <c r="C983" s="49"/>
      <c r="D983" s="49"/>
    </row>
    <row r="984" spans="3:4" x14ac:dyDescent="0.2">
      <c r="C984" s="49"/>
      <c r="D984" s="49"/>
    </row>
    <row r="985" spans="3:4" x14ac:dyDescent="0.2">
      <c r="C985" s="49"/>
      <c r="D985" s="49"/>
    </row>
    <row r="986" spans="3:4" x14ac:dyDescent="0.2">
      <c r="C986" s="49"/>
      <c r="D986" s="49"/>
    </row>
    <row r="987" spans="3:4" x14ac:dyDescent="0.2">
      <c r="C987" s="49"/>
      <c r="D987" s="49"/>
    </row>
    <row r="988" spans="3:4" x14ac:dyDescent="0.2">
      <c r="C988" s="49"/>
      <c r="D988" s="49"/>
    </row>
    <row r="989" spans="3:4" x14ac:dyDescent="0.2">
      <c r="C989" s="49"/>
      <c r="D989" s="49"/>
    </row>
    <row r="990" spans="3:4" x14ac:dyDescent="0.2">
      <c r="C990" s="49"/>
      <c r="D990" s="49"/>
    </row>
    <row r="991" spans="3:4" x14ac:dyDescent="0.2">
      <c r="C991" s="49"/>
      <c r="D991" s="49"/>
    </row>
    <row r="992" spans="3:4" x14ac:dyDescent="0.2">
      <c r="C992" s="49"/>
      <c r="D992" s="49"/>
    </row>
    <row r="993" spans="3:4" x14ac:dyDescent="0.2">
      <c r="C993" s="49"/>
      <c r="D993" s="49"/>
    </row>
    <row r="994" spans="3:4" x14ac:dyDescent="0.2">
      <c r="C994" s="49"/>
      <c r="D994" s="49"/>
    </row>
    <row r="995" spans="3:4" x14ac:dyDescent="0.2">
      <c r="C995" s="49"/>
      <c r="D995" s="49"/>
    </row>
    <row r="996" spans="3:4" x14ac:dyDescent="0.2">
      <c r="C996" s="49"/>
      <c r="D996" s="49"/>
    </row>
    <row r="997" spans="3:4" x14ac:dyDescent="0.2">
      <c r="C997" s="49"/>
      <c r="D997" s="49"/>
    </row>
    <row r="998" spans="3:4" x14ac:dyDescent="0.2">
      <c r="C998" s="49"/>
      <c r="D998" s="49"/>
    </row>
    <row r="999" spans="3:4" x14ac:dyDescent="0.2">
      <c r="C999" s="49"/>
      <c r="D999" s="49"/>
    </row>
    <row r="1000" spans="3:4" x14ac:dyDescent="0.2">
      <c r="C1000" s="49"/>
      <c r="D1000" s="49"/>
    </row>
    <row r="1001" spans="3:4" x14ac:dyDescent="0.2">
      <c r="C1001" s="49"/>
      <c r="D1001" s="49"/>
    </row>
    <row r="1002" spans="3:4" x14ac:dyDescent="0.2">
      <c r="C1002" s="49"/>
      <c r="D1002" s="49"/>
    </row>
    <row r="1003" spans="3:4" x14ac:dyDescent="0.2">
      <c r="C1003" s="49"/>
      <c r="D1003" s="49"/>
    </row>
    <row r="1004" spans="3:4" x14ac:dyDescent="0.2">
      <c r="C1004" s="49"/>
      <c r="D1004" s="49"/>
    </row>
    <row r="1005" spans="3:4" x14ac:dyDescent="0.2">
      <c r="C1005" s="49"/>
      <c r="D1005" s="49"/>
    </row>
    <row r="1006" spans="3:4" x14ac:dyDescent="0.2">
      <c r="C1006" s="49"/>
      <c r="D1006" s="49"/>
    </row>
    <row r="1007" spans="3:4" x14ac:dyDescent="0.2">
      <c r="C1007" s="49"/>
      <c r="D1007" s="49"/>
    </row>
    <row r="1008" spans="3:4" x14ac:dyDescent="0.2">
      <c r="C1008" s="49"/>
      <c r="D1008" s="49"/>
    </row>
    <row r="1009" spans="3:4" x14ac:dyDescent="0.2">
      <c r="C1009" s="49"/>
      <c r="D1009" s="49"/>
    </row>
    <row r="1010" spans="3:4" x14ac:dyDescent="0.2">
      <c r="C1010" s="49"/>
      <c r="D1010" s="49"/>
    </row>
    <row r="1011" spans="3:4" x14ac:dyDescent="0.2">
      <c r="C1011" s="49"/>
      <c r="D1011" s="49"/>
    </row>
    <row r="1012" spans="3:4" x14ac:dyDescent="0.2">
      <c r="C1012" s="49"/>
      <c r="D1012" s="49"/>
    </row>
    <row r="1013" spans="3:4" x14ac:dyDescent="0.2">
      <c r="C1013" s="49"/>
      <c r="D1013" s="49"/>
    </row>
    <row r="1014" spans="3:4" x14ac:dyDescent="0.2">
      <c r="C1014" s="49"/>
      <c r="D1014" s="49"/>
    </row>
    <row r="1015" spans="3:4" x14ac:dyDescent="0.2">
      <c r="C1015" s="49"/>
      <c r="D1015" s="49"/>
    </row>
    <row r="1016" spans="3:4" x14ac:dyDescent="0.2">
      <c r="C1016" s="49"/>
      <c r="D1016" s="49"/>
    </row>
    <row r="1017" spans="3:4" x14ac:dyDescent="0.2">
      <c r="C1017" s="49"/>
      <c r="D1017" s="49"/>
    </row>
    <row r="1018" spans="3:4" x14ac:dyDescent="0.2">
      <c r="C1018" s="49"/>
      <c r="D1018" s="49"/>
    </row>
    <row r="1019" spans="3:4" x14ac:dyDescent="0.2">
      <c r="C1019" s="49"/>
      <c r="D1019" s="49"/>
    </row>
    <row r="1020" spans="3:4" x14ac:dyDescent="0.2">
      <c r="C1020" s="49"/>
      <c r="D1020" s="49"/>
    </row>
    <row r="1021" spans="3:4" x14ac:dyDescent="0.2">
      <c r="C1021" s="49"/>
      <c r="D1021" s="49"/>
    </row>
    <row r="1022" spans="3:4" x14ac:dyDescent="0.2">
      <c r="C1022" s="49"/>
      <c r="D1022" s="49"/>
    </row>
    <row r="1023" spans="3:4" x14ac:dyDescent="0.2">
      <c r="C1023" s="49"/>
      <c r="D1023" s="49"/>
    </row>
    <row r="1024" spans="3:4" x14ac:dyDescent="0.2">
      <c r="C1024" s="49"/>
      <c r="D1024" s="49"/>
    </row>
    <row r="1025" spans="3:4" x14ac:dyDescent="0.2">
      <c r="C1025" s="49"/>
      <c r="D1025" s="49"/>
    </row>
    <row r="1026" spans="3:4" x14ac:dyDescent="0.2">
      <c r="C1026" s="49"/>
      <c r="D1026" s="49"/>
    </row>
    <row r="1027" spans="3:4" x14ac:dyDescent="0.2">
      <c r="C1027" s="49"/>
      <c r="D1027" s="49"/>
    </row>
    <row r="1028" spans="3:4" x14ac:dyDescent="0.2">
      <c r="C1028" s="49"/>
      <c r="D1028" s="49"/>
    </row>
    <row r="1029" spans="3:4" x14ac:dyDescent="0.2">
      <c r="C1029" s="49"/>
      <c r="D1029" s="49"/>
    </row>
    <row r="1030" spans="3:4" x14ac:dyDescent="0.2">
      <c r="C1030" s="49"/>
      <c r="D1030" s="49"/>
    </row>
    <row r="1031" spans="3:4" x14ac:dyDescent="0.2">
      <c r="C1031" s="49"/>
      <c r="D1031" s="49"/>
    </row>
    <row r="1032" spans="3:4" x14ac:dyDescent="0.2">
      <c r="C1032" s="49"/>
      <c r="D1032" s="49"/>
    </row>
    <row r="1033" spans="3:4" x14ac:dyDescent="0.2">
      <c r="C1033" s="49"/>
      <c r="D1033" s="49"/>
    </row>
    <row r="1034" spans="3:4" x14ac:dyDescent="0.2">
      <c r="C1034" s="49"/>
      <c r="D1034" s="49"/>
    </row>
    <row r="1035" spans="3:4" x14ac:dyDescent="0.2">
      <c r="C1035" s="49"/>
      <c r="D1035" s="49"/>
    </row>
    <row r="1036" spans="3:4" x14ac:dyDescent="0.2">
      <c r="C1036" s="49"/>
      <c r="D1036" s="49"/>
    </row>
    <row r="1037" spans="3:4" x14ac:dyDescent="0.2">
      <c r="C1037" s="49"/>
      <c r="D1037" s="49"/>
    </row>
    <row r="1038" spans="3:4" x14ac:dyDescent="0.2">
      <c r="C1038" s="49"/>
      <c r="D1038" s="49"/>
    </row>
    <row r="1039" spans="3:4" x14ac:dyDescent="0.2">
      <c r="C1039" s="49"/>
      <c r="D1039" s="49"/>
    </row>
    <row r="1040" spans="3:4" x14ac:dyDescent="0.2">
      <c r="C1040" s="49"/>
      <c r="D1040" s="49"/>
    </row>
    <row r="1041" spans="3:4" x14ac:dyDescent="0.2">
      <c r="C1041" s="49"/>
      <c r="D1041" s="49"/>
    </row>
    <row r="1042" spans="3:4" x14ac:dyDescent="0.2">
      <c r="C1042" s="49"/>
      <c r="D1042" s="49"/>
    </row>
    <row r="1043" spans="3:4" x14ac:dyDescent="0.2">
      <c r="C1043" s="49"/>
      <c r="D1043" s="49"/>
    </row>
    <row r="1044" spans="3:4" x14ac:dyDescent="0.2">
      <c r="C1044" s="49"/>
      <c r="D1044" s="49"/>
    </row>
    <row r="1045" spans="3:4" x14ac:dyDescent="0.2">
      <c r="C1045" s="49"/>
      <c r="D1045" s="49"/>
    </row>
    <row r="1046" spans="3:4" x14ac:dyDescent="0.2">
      <c r="C1046" s="49"/>
      <c r="D1046" s="49"/>
    </row>
    <row r="1047" spans="3:4" x14ac:dyDescent="0.2">
      <c r="C1047" s="49"/>
      <c r="D1047" s="49"/>
    </row>
    <row r="1048" spans="3:4" x14ac:dyDescent="0.2">
      <c r="C1048" s="49"/>
      <c r="D1048" s="49"/>
    </row>
    <row r="1049" spans="3:4" x14ac:dyDescent="0.2">
      <c r="C1049" s="49"/>
      <c r="D1049" s="49"/>
    </row>
    <row r="1050" spans="3:4" x14ac:dyDescent="0.2">
      <c r="C1050" s="49"/>
      <c r="D1050" s="49"/>
    </row>
    <row r="1051" spans="3:4" x14ac:dyDescent="0.2">
      <c r="C1051" s="49"/>
      <c r="D1051" s="49"/>
    </row>
    <row r="1052" spans="3:4" x14ac:dyDescent="0.2">
      <c r="C1052" s="49"/>
      <c r="D1052" s="49"/>
    </row>
    <row r="1053" spans="3:4" x14ac:dyDescent="0.2">
      <c r="C1053" s="49"/>
      <c r="D1053" s="49"/>
    </row>
    <row r="1054" spans="3:4" x14ac:dyDescent="0.2">
      <c r="C1054" s="49"/>
      <c r="D1054" s="49"/>
    </row>
    <row r="1055" spans="3:4" x14ac:dyDescent="0.2">
      <c r="C1055" s="49"/>
      <c r="D1055" s="49"/>
    </row>
    <row r="1056" spans="3:4" x14ac:dyDescent="0.2">
      <c r="C1056" s="49"/>
      <c r="D1056" s="49"/>
    </row>
    <row r="1057" spans="3:4" x14ac:dyDescent="0.2">
      <c r="C1057" s="49"/>
      <c r="D1057" s="49"/>
    </row>
    <row r="1058" spans="3:4" x14ac:dyDescent="0.2">
      <c r="C1058" s="49"/>
      <c r="D1058" s="49"/>
    </row>
    <row r="1059" spans="3:4" x14ac:dyDescent="0.2">
      <c r="C1059" s="49"/>
      <c r="D1059" s="49"/>
    </row>
    <row r="1060" spans="3:4" x14ac:dyDescent="0.2">
      <c r="C1060" s="49"/>
      <c r="D1060" s="49"/>
    </row>
    <row r="1061" spans="3:4" x14ac:dyDescent="0.2">
      <c r="C1061" s="49"/>
      <c r="D1061" s="49"/>
    </row>
    <row r="1062" spans="3:4" x14ac:dyDescent="0.2">
      <c r="C1062" s="49"/>
      <c r="D1062" s="49"/>
    </row>
    <row r="1063" spans="3:4" x14ac:dyDescent="0.2">
      <c r="C1063" s="49"/>
      <c r="D1063" s="49"/>
    </row>
    <row r="1064" spans="3:4" x14ac:dyDescent="0.2">
      <c r="C1064" s="49"/>
      <c r="D1064" s="49"/>
    </row>
    <row r="1065" spans="3:4" x14ac:dyDescent="0.2">
      <c r="C1065" s="49"/>
      <c r="D1065" s="49"/>
    </row>
    <row r="1066" spans="3:4" x14ac:dyDescent="0.2">
      <c r="C1066" s="49"/>
      <c r="D1066" s="49"/>
    </row>
    <row r="1067" spans="3:4" x14ac:dyDescent="0.2">
      <c r="C1067" s="49"/>
      <c r="D1067" s="49"/>
    </row>
    <row r="1068" spans="3:4" x14ac:dyDescent="0.2">
      <c r="C1068" s="49"/>
      <c r="D1068" s="49"/>
    </row>
    <row r="1069" spans="3:4" x14ac:dyDescent="0.2">
      <c r="C1069" s="49"/>
      <c r="D1069" s="49"/>
    </row>
    <row r="1070" spans="3:4" x14ac:dyDescent="0.2">
      <c r="C1070" s="49"/>
      <c r="D1070" s="49"/>
    </row>
    <row r="1071" spans="3:4" x14ac:dyDescent="0.2">
      <c r="C1071" s="49"/>
      <c r="D1071" s="49"/>
    </row>
    <row r="1072" spans="3:4" x14ac:dyDescent="0.2">
      <c r="C1072" s="49"/>
      <c r="D1072" s="49"/>
    </row>
    <row r="1073" spans="3:4" x14ac:dyDescent="0.2">
      <c r="C1073" s="49"/>
      <c r="D1073" s="49"/>
    </row>
    <row r="1074" spans="3:4" x14ac:dyDescent="0.2">
      <c r="C1074" s="49"/>
      <c r="D1074" s="49"/>
    </row>
    <row r="1075" spans="3:4" x14ac:dyDescent="0.2">
      <c r="C1075" s="49"/>
      <c r="D1075" s="49"/>
    </row>
    <row r="1076" spans="3:4" x14ac:dyDescent="0.2">
      <c r="C1076" s="49"/>
      <c r="D1076" s="49"/>
    </row>
    <row r="1077" spans="3:4" x14ac:dyDescent="0.2">
      <c r="C1077" s="49"/>
      <c r="D1077" s="49"/>
    </row>
    <row r="1078" spans="3:4" x14ac:dyDescent="0.2">
      <c r="C1078" s="49"/>
      <c r="D1078" s="49"/>
    </row>
    <row r="1079" spans="3:4" x14ac:dyDescent="0.2">
      <c r="C1079" s="49"/>
      <c r="D1079" s="49"/>
    </row>
    <row r="1080" spans="3:4" x14ac:dyDescent="0.2">
      <c r="C1080" s="49"/>
      <c r="D1080" s="49"/>
    </row>
    <row r="1081" spans="3:4" x14ac:dyDescent="0.2">
      <c r="C1081" s="49"/>
      <c r="D1081" s="49"/>
    </row>
    <row r="1082" spans="3:4" x14ac:dyDescent="0.2">
      <c r="C1082" s="49"/>
      <c r="D1082" s="49"/>
    </row>
    <row r="1083" spans="3:4" x14ac:dyDescent="0.2">
      <c r="C1083" s="49"/>
      <c r="D1083" s="49"/>
    </row>
    <row r="1084" spans="3:4" x14ac:dyDescent="0.2">
      <c r="C1084" s="49"/>
      <c r="D1084" s="49"/>
    </row>
    <row r="1085" spans="3:4" x14ac:dyDescent="0.2">
      <c r="C1085" s="49"/>
      <c r="D1085" s="49"/>
    </row>
    <row r="1086" spans="3:4" x14ac:dyDescent="0.2">
      <c r="C1086" s="49"/>
      <c r="D1086" s="49"/>
    </row>
    <row r="1087" spans="3:4" x14ac:dyDescent="0.2">
      <c r="C1087" s="49"/>
      <c r="D1087" s="49"/>
    </row>
    <row r="1088" spans="3:4" x14ac:dyDescent="0.2">
      <c r="C1088" s="49"/>
      <c r="D1088" s="49"/>
    </row>
    <row r="1089" spans="3:4" x14ac:dyDescent="0.2">
      <c r="C1089" s="49"/>
      <c r="D1089" s="49"/>
    </row>
    <row r="1090" spans="3:4" x14ac:dyDescent="0.2">
      <c r="C1090" s="49"/>
      <c r="D1090" s="49"/>
    </row>
    <row r="1091" spans="3:4" x14ac:dyDescent="0.2">
      <c r="C1091" s="49"/>
      <c r="D1091" s="49"/>
    </row>
    <row r="1092" spans="3:4" x14ac:dyDescent="0.2">
      <c r="C1092" s="49"/>
      <c r="D1092" s="49"/>
    </row>
    <row r="1093" spans="3:4" x14ac:dyDescent="0.2">
      <c r="C1093" s="49"/>
      <c r="D1093" s="49"/>
    </row>
    <row r="1094" spans="3:4" x14ac:dyDescent="0.2">
      <c r="C1094" s="49"/>
      <c r="D1094" s="49"/>
    </row>
    <row r="1095" spans="3:4" x14ac:dyDescent="0.2">
      <c r="C1095" s="49"/>
      <c r="D1095" s="49"/>
    </row>
    <row r="1096" spans="3:4" x14ac:dyDescent="0.2">
      <c r="C1096" s="49"/>
      <c r="D1096" s="49"/>
    </row>
    <row r="1097" spans="3:4" x14ac:dyDescent="0.2">
      <c r="C1097" s="49"/>
      <c r="D1097" s="49"/>
    </row>
    <row r="1098" spans="3:4" x14ac:dyDescent="0.2">
      <c r="C1098" s="49"/>
      <c r="D1098" s="49"/>
    </row>
    <row r="1099" spans="3:4" x14ac:dyDescent="0.2">
      <c r="C1099" s="49"/>
      <c r="D1099" s="49"/>
    </row>
    <row r="1100" spans="3:4" x14ac:dyDescent="0.2">
      <c r="C1100" s="49"/>
      <c r="D1100" s="49"/>
    </row>
    <row r="1101" spans="3:4" x14ac:dyDescent="0.2">
      <c r="C1101" s="49"/>
      <c r="D1101" s="49"/>
    </row>
    <row r="1102" spans="3:4" x14ac:dyDescent="0.2">
      <c r="C1102" s="49"/>
      <c r="D1102" s="49"/>
    </row>
    <row r="1103" spans="3:4" x14ac:dyDescent="0.2">
      <c r="C1103" s="49"/>
      <c r="D1103" s="49"/>
    </row>
    <row r="1104" spans="3:4" x14ac:dyDescent="0.2">
      <c r="C1104" s="49"/>
      <c r="D1104" s="49"/>
    </row>
    <row r="1105" spans="3:4" x14ac:dyDescent="0.2">
      <c r="C1105" s="49"/>
      <c r="D1105" s="49"/>
    </row>
    <row r="1106" spans="3:4" x14ac:dyDescent="0.2">
      <c r="C1106" s="49"/>
      <c r="D1106" s="49"/>
    </row>
    <row r="1107" spans="3:4" x14ac:dyDescent="0.2">
      <c r="C1107" s="49"/>
      <c r="D1107" s="49"/>
    </row>
    <row r="1108" spans="3:4" x14ac:dyDescent="0.2">
      <c r="C1108" s="49"/>
      <c r="D1108" s="49"/>
    </row>
    <row r="1109" spans="3:4" x14ac:dyDescent="0.2">
      <c r="C1109" s="49"/>
      <c r="D1109" s="49"/>
    </row>
    <row r="1110" spans="3:4" x14ac:dyDescent="0.2">
      <c r="C1110" s="49"/>
      <c r="D1110" s="49"/>
    </row>
    <row r="1111" spans="3:4" x14ac:dyDescent="0.2">
      <c r="C1111" s="49"/>
      <c r="D1111" s="49"/>
    </row>
    <row r="1112" spans="3:4" x14ac:dyDescent="0.2">
      <c r="C1112" s="49"/>
      <c r="D1112" s="49"/>
    </row>
    <row r="1113" spans="3:4" x14ac:dyDescent="0.2">
      <c r="C1113" s="49"/>
      <c r="D1113" s="49"/>
    </row>
    <row r="1114" spans="3:4" x14ac:dyDescent="0.2">
      <c r="C1114" s="49"/>
      <c r="D1114" s="49"/>
    </row>
    <row r="1115" spans="3:4" x14ac:dyDescent="0.2">
      <c r="C1115" s="49"/>
      <c r="D1115" s="49"/>
    </row>
    <row r="1116" spans="3:4" x14ac:dyDescent="0.2">
      <c r="C1116" s="49"/>
      <c r="D1116" s="49"/>
    </row>
    <row r="1117" spans="3:4" x14ac:dyDescent="0.2">
      <c r="C1117" s="49"/>
      <c r="D1117" s="49"/>
    </row>
    <row r="1118" spans="3:4" x14ac:dyDescent="0.2">
      <c r="C1118" s="49"/>
      <c r="D1118" s="49"/>
    </row>
    <row r="1119" spans="3:4" x14ac:dyDescent="0.2">
      <c r="C1119" s="49"/>
      <c r="D1119" s="49"/>
    </row>
    <row r="1120" spans="3:4" x14ac:dyDescent="0.2">
      <c r="C1120" s="49"/>
      <c r="D1120" s="49"/>
    </row>
    <row r="1121" spans="3:4" x14ac:dyDescent="0.2">
      <c r="C1121" s="49"/>
      <c r="D1121" s="49"/>
    </row>
    <row r="1122" spans="3:4" x14ac:dyDescent="0.2">
      <c r="C1122" s="49"/>
      <c r="D1122" s="49"/>
    </row>
    <row r="1123" spans="3:4" x14ac:dyDescent="0.2">
      <c r="C1123" s="49"/>
      <c r="D1123" s="49"/>
    </row>
    <row r="1124" spans="3:4" x14ac:dyDescent="0.2">
      <c r="C1124" s="49"/>
      <c r="D1124" s="49"/>
    </row>
    <row r="1125" spans="3:4" x14ac:dyDescent="0.2">
      <c r="C1125" s="49"/>
      <c r="D1125" s="49"/>
    </row>
    <row r="1126" spans="3:4" x14ac:dyDescent="0.2">
      <c r="C1126" s="49"/>
      <c r="D1126" s="49"/>
    </row>
    <row r="1127" spans="3:4" x14ac:dyDescent="0.2">
      <c r="C1127" s="49"/>
      <c r="D1127" s="49"/>
    </row>
    <row r="1128" spans="3:4" x14ac:dyDescent="0.2">
      <c r="C1128" s="49"/>
      <c r="D1128" s="49"/>
    </row>
    <row r="1129" spans="3:4" x14ac:dyDescent="0.2">
      <c r="C1129" s="49"/>
      <c r="D1129" s="49"/>
    </row>
    <row r="1130" spans="3:4" x14ac:dyDescent="0.2">
      <c r="C1130" s="49"/>
      <c r="D1130" s="49"/>
    </row>
    <row r="1131" spans="3:4" x14ac:dyDescent="0.2">
      <c r="C1131" s="49"/>
      <c r="D1131" s="49"/>
    </row>
    <row r="1132" spans="3:4" x14ac:dyDescent="0.2">
      <c r="C1132" s="49"/>
      <c r="D1132" s="49"/>
    </row>
    <row r="1133" spans="3:4" x14ac:dyDescent="0.2">
      <c r="C1133" s="49"/>
      <c r="D1133" s="49"/>
    </row>
    <row r="1134" spans="3:4" x14ac:dyDescent="0.2">
      <c r="C1134" s="49"/>
      <c r="D1134" s="49"/>
    </row>
    <row r="1135" spans="3:4" x14ac:dyDescent="0.2">
      <c r="C1135" s="49"/>
      <c r="D1135" s="49"/>
    </row>
    <row r="1136" spans="3:4" x14ac:dyDescent="0.2">
      <c r="C1136" s="49"/>
      <c r="D1136" s="49"/>
    </row>
    <row r="1137" spans="3:4" x14ac:dyDescent="0.2">
      <c r="C1137" s="49"/>
      <c r="D1137" s="49"/>
    </row>
    <row r="1138" spans="3:4" x14ac:dyDescent="0.2">
      <c r="C1138" s="49"/>
      <c r="D1138" s="49"/>
    </row>
    <row r="1139" spans="3:4" x14ac:dyDescent="0.2">
      <c r="C1139" s="49"/>
      <c r="D1139" s="49"/>
    </row>
    <row r="1140" spans="3:4" x14ac:dyDescent="0.2">
      <c r="C1140" s="49"/>
      <c r="D1140" s="49"/>
    </row>
    <row r="1141" spans="3:4" x14ac:dyDescent="0.2">
      <c r="C1141" s="49"/>
      <c r="D1141" s="49"/>
    </row>
    <row r="1142" spans="3:4" x14ac:dyDescent="0.2">
      <c r="C1142" s="49"/>
      <c r="D1142" s="49"/>
    </row>
    <row r="1143" spans="3:4" x14ac:dyDescent="0.2">
      <c r="C1143" s="49"/>
      <c r="D1143" s="49"/>
    </row>
    <row r="1144" spans="3:4" x14ac:dyDescent="0.2">
      <c r="C1144" s="49"/>
      <c r="D1144" s="49"/>
    </row>
    <row r="1145" spans="3:4" x14ac:dyDescent="0.2">
      <c r="C1145" s="49"/>
      <c r="D1145" s="49"/>
    </row>
    <row r="1146" spans="3:4" x14ac:dyDescent="0.2">
      <c r="C1146" s="49"/>
      <c r="D1146" s="49"/>
    </row>
    <row r="1147" spans="3:4" x14ac:dyDescent="0.2">
      <c r="C1147" s="49"/>
      <c r="D1147" s="49"/>
    </row>
    <row r="1148" spans="3:4" x14ac:dyDescent="0.2">
      <c r="C1148" s="49"/>
      <c r="D1148" s="49"/>
    </row>
    <row r="1149" spans="3:4" x14ac:dyDescent="0.2">
      <c r="C1149" s="49"/>
      <c r="D1149" s="49"/>
    </row>
    <row r="1150" spans="3:4" x14ac:dyDescent="0.2">
      <c r="C1150" s="49"/>
      <c r="D1150" s="49"/>
    </row>
    <row r="1151" spans="3:4" x14ac:dyDescent="0.2">
      <c r="C1151" s="49"/>
      <c r="D1151" s="49"/>
    </row>
    <row r="1152" spans="3:4" x14ac:dyDescent="0.2">
      <c r="C1152" s="49"/>
      <c r="D1152" s="49"/>
    </row>
    <row r="1153" spans="3:4" x14ac:dyDescent="0.2">
      <c r="C1153" s="49"/>
      <c r="D1153" s="49"/>
    </row>
    <row r="1154" spans="3:4" x14ac:dyDescent="0.2">
      <c r="C1154" s="49"/>
      <c r="D1154" s="49"/>
    </row>
    <row r="1155" spans="3:4" x14ac:dyDescent="0.2">
      <c r="C1155" s="49"/>
      <c r="D1155" s="49"/>
    </row>
    <row r="1156" spans="3:4" x14ac:dyDescent="0.2">
      <c r="C1156" s="49"/>
      <c r="D1156" s="49"/>
    </row>
    <row r="1157" spans="3:4" x14ac:dyDescent="0.2">
      <c r="C1157" s="49"/>
      <c r="D1157" s="49"/>
    </row>
    <row r="1158" spans="3:4" x14ac:dyDescent="0.2">
      <c r="C1158" s="49"/>
      <c r="D1158" s="49"/>
    </row>
    <row r="1159" spans="3:4" x14ac:dyDescent="0.2">
      <c r="C1159" s="49"/>
      <c r="D1159" s="49"/>
    </row>
    <row r="1160" spans="3:4" x14ac:dyDescent="0.2">
      <c r="C1160" s="49"/>
      <c r="D1160" s="49"/>
    </row>
    <row r="1161" spans="3:4" x14ac:dyDescent="0.2">
      <c r="C1161" s="49"/>
      <c r="D1161" s="49"/>
    </row>
    <row r="1162" spans="3:4" x14ac:dyDescent="0.2">
      <c r="C1162" s="49"/>
      <c r="D1162" s="49"/>
    </row>
    <row r="1163" spans="3:4" x14ac:dyDescent="0.2">
      <c r="C1163" s="49"/>
      <c r="D1163" s="49"/>
    </row>
    <row r="1164" spans="3:4" x14ac:dyDescent="0.2">
      <c r="C1164" s="49"/>
      <c r="D1164" s="49"/>
    </row>
    <row r="1165" spans="3:4" x14ac:dyDescent="0.2">
      <c r="C1165" s="49"/>
      <c r="D1165" s="49"/>
    </row>
    <row r="1166" spans="3:4" x14ac:dyDescent="0.2">
      <c r="C1166" s="49"/>
      <c r="D1166" s="49"/>
    </row>
    <row r="1167" spans="3:4" x14ac:dyDescent="0.2">
      <c r="C1167" s="49"/>
      <c r="D1167" s="49"/>
    </row>
    <row r="1168" spans="3:4" x14ac:dyDescent="0.2">
      <c r="C1168" s="49"/>
      <c r="D1168" s="49"/>
    </row>
    <row r="1169" spans="3:4" x14ac:dyDescent="0.2">
      <c r="C1169" s="49"/>
      <c r="D1169" s="49"/>
    </row>
    <row r="1170" spans="3:4" x14ac:dyDescent="0.2">
      <c r="C1170" s="49"/>
      <c r="D1170" s="49"/>
    </row>
    <row r="1171" spans="3:4" x14ac:dyDescent="0.2">
      <c r="C1171" s="49"/>
      <c r="D1171" s="49"/>
    </row>
    <row r="1172" spans="3:4" x14ac:dyDescent="0.2">
      <c r="C1172" s="49"/>
      <c r="D1172" s="49"/>
    </row>
    <row r="1173" spans="3:4" x14ac:dyDescent="0.2">
      <c r="C1173" s="49"/>
      <c r="D1173" s="49"/>
    </row>
    <row r="1174" spans="3:4" x14ac:dyDescent="0.2">
      <c r="C1174" s="49"/>
      <c r="D1174" s="49"/>
    </row>
    <row r="1175" spans="3:4" x14ac:dyDescent="0.2">
      <c r="C1175" s="49"/>
      <c r="D1175" s="49"/>
    </row>
    <row r="1176" spans="3:4" x14ac:dyDescent="0.2">
      <c r="C1176" s="49"/>
      <c r="D1176" s="49"/>
    </row>
    <row r="1177" spans="3:4" x14ac:dyDescent="0.2">
      <c r="C1177" s="49"/>
      <c r="D1177" s="49"/>
    </row>
    <row r="1178" spans="3:4" x14ac:dyDescent="0.2">
      <c r="C1178" s="49"/>
      <c r="D1178" s="49"/>
    </row>
    <row r="1179" spans="3:4" x14ac:dyDescent="0.2">
      <c r="C1179" s="49"/>
      <c r="D1179" s="49"/>
    </row>
    <row r="1180" spans="3:4" x14ac:dyDescent="0.2">
      <c r="C1180" s="49"/>
      <c r="D1180" s="49"/>
    </row>
    <row r="1181" spans="3:4" x14ac:dyDescent="0.2">
      <c r="C1181" s="49"/>
      <c r="D1181" s="49"/>
    </row>
    <row r="1182" spans="3:4" x14ac:dyDescent="0.2">
      <c r="C1182" s="49"/>
      <c r="D1182" s="49"/>
    </row>
    <row r="1183" spans="3:4" x14ac:dyDescent="0.2">
      <c r="C1183" s="49"/>
      <c r="D1183" s="49"/>
    </row>
    <row r="1184" spans="3:4" x14ac:dyDescent="0.2">
      <c r="C1184" s="49"/>
      <c r="D1184" s="49"/>
    </row>
    <row r="1185" spans="3:4" x14ac:dyDescent="0.2">
      <c r="C1185" s="49"/>
      <c r="D1185" s="49"/>
    </row>
    <row r="1186" spans="3:4" x14ac:dyDescent="0.2">
      <c r="C1186" s="49"/>
      <c r="D1186" s="49"/>
    </row>
    <row r="1187" spans="3:4" x14ac:dyDescent="0.2">
      <c r="C1187" s="49"/>
      <c r="D1187" s="49"/>
    </row>
    <row r="1188" spans="3:4" x14ac:dyDescent="0.2">
      <c r="C1188" s="49"/>
      <c r="D1188" s="49"/>
    </row>
    <row r="1189" spans="3:4" x14ac:dyDescent="0.2">
      <c r="C1189" s="49"/>
      <c r="D1189" s="49"/>
    </row>
    <row r="1190" spans="3:4" x14ac:dyDescent="0.2">
      <c r="C1190" s="49"/>
      <c r="D1190" s="49"/>
    </row>
    <row r="1191" spans="3:4" x14ac:dyDescent="0.2">
      <c r="C1191" s="49"/>
      <c r="D1191" s="49"/>
    </row>
    <row r="1192" spans="3:4" x14ac:dyDescent="0.2">
      <c r="C1192" s="49"/>
      <c r="D1192" s="49"/>
    </row>
    <row r="1193" spans="3:4" x14ac:dyDescent="0.2">
      <c r="C1193" s="49"/>
      <c r="D1193" s="49"/>
    </row>
    <row r="1194" spans="3:4" x14ac:dyDescent="0.2">
      <c r="C1194" s="49"/>
      <c r="D1194" s="49"/>
    </row>
    <row r="1195" spans="3:4" x14ac:dyDescent="0.2">
      <c r="C1195" s="49"/>
      <c r="D1195" s="49"/>
    </row>
    <row r="1196" spans="3:4" x14ac:dyDescent="0.2">
      <c r="C1196" s="49"/>
      <c r="D1196" s="49"/>
    </row>
    <row r="1197" spans="3:4" x14ac:dyDescent="0.2">
      <c r="C1197" s="49"/>
      <c r="D1197" s="49"/>
    </row>
    <row r="1198" spans="3:4" x14ac:dyDescent="0.2">
      <c r="C1198" s="49"/>
      <c r="D1198" s="49"/>
    </row>
    <row r="1199" spans="3:4" x14ac:dyDescent="0.2">
      <c r="C1199" s="49"/>
      <c r="D1199" s="49"/>
    </row>
    <row r="1200" spans="3:4" x14ac:dyDescent="0.2">
      <c r="C1200" s="49"/>
      <c r="D1200" s="49"/>
    </row>
    <row r="1201" spans="3:4" x14ac:dyDescent="0.2">
      <c r="C1201" s="49"/>
      <c r="D1201" s="49"/>
    </row>
    <row r="1202" spans="3:4" x14ac:dyDescent="0.2">
      <c r="C1202" s="49"/>
      <c r="D1202" s="49"/>
    </row>
    <row r="1203" spans="3:4" x14ac:dyDescent="0.2">
      <c r="C1203" s="49"/>
      <c r="D1203" s="49"/>
    </row>
    <row r="1204" spans="3:4" x14ac:dyDescent="0.2">
      <c r="C1204" s="49"/>
      <c r="D1204" s="49"/>
    </row>
    <row r="1205" spans="3:4" x14ac:dyDescent="0.2">
      <c r="C1205" s="49"/>
      <c r="D1205" s="49"/>
    </row>
    <row r="1206" spans="3:4" x14ac:dyDescent="0.2">
      <c r="C1206" s="49"/>
      <c r="D1206" s="49"/>
    </row>
    <row r="1207" spans="3:4" x14ac:dyDescent="0.2">
      <c r="C1207" s="49"/>
      <c r="D1207" s="49"/>
    </row>
    <row r="1208" spans="3:4" x14ac:dyDescent="0.2">
      <c r="C1208" s="49"/>
      <c r="D1208" s="49"/>
    </row>
    <row r="1209" spans="3:4" x14ac:dyDescent="0.2">
      <c r="C1209" s="49"/>
      <c r="D1209" s="49"/>
    </row>
    <row r="1210" spans="3:4" x14ac:dyDescent="0.2">
      <c r="C1210" s="49"/>
      <c r="D1210" s="49"/>
    </row>
    <row r="1211" spans="3:4" x14ac:dyDescent="0.2">
      <c r="C1211" s="49"/>
      <c r="D1211" s="49"/>
    </row>
    <row r="1212" spans="3:4" x14ac:dyDescent="0.2">
      <c r="C1212" s="49"/>
      <c r="D1212" s="49"/>
    </row>
    <row r="1213" spans="3:4" x14ac:dyDescent="0.2">
      <c r="C1213" s="49"/>
      <c r="D1213" s="49"/>
    </row>
    <row r="1214" spans="3:4" x14ac:dyDescent="0.2">
      <c r="C1214" s="49"/>
      <c r="D1214" s="49"/>
    </row>
    <row r="1215" spans="3:4" x14ac:dyDescent="0.2">
      <c r="C1215" s="49"/>
      <c r="D1215" s="49"/>
    </row>
    <row r="1216" spans="3:4" x14ac:dyDescent="0.2">
      <c r="C1216" s="49"/>
      <c r="D1216" s="49"/>
    </row>
    <row r="1217" spans="3:4" x14ac:dyDescent="0.2">
      <c r="C1217" s="49"/>
      <c r="D1217" s="49"/>
    </row>
    <row r="1218" spans="3:4" x14ac:dyDescent="0.2">
      <c r="C1218" s="49"/>
      <c r="D1218" s="49"/>
    </row>
    <row r="1219" spans="3:4" x14ac:dyDescent="0.2">
      <c r="C1219" s="49"/>
      <c r="D1219" s="49"/>
    </row>
    <row r="1220" spans="3:4" x14ac:dyDescent="0.2">
      <c r="C1220" s="49"/>
      <c r="D1220" s="49"/>
    </row>
    <row r="1221" spans="3:4" x14ac:dyDescent="0.2">
      <c r="C1221" s="49"/>
      <c r="D1221" s="49"/>
    </row>
    <row r="1222" spans="3:4" x14ac:dyDescent="0.2">
      <c r="C1222" s="49"/>
      <c r="D1222" s="49"/>
    </row>
    <row r="1223" spans="3:4" x14ac:dyDescent="0.2">
      <c r="C1223" s="49"/>
      <c r="D1223" s="49"/>
    </row>
    <row r="1224" spans="3:4" x14ac:dyDescent="0.2">
      <c r="C1224" s="49"/>
      <c r="D1224" s="49"/>
    </row>
    <row r="1225" spans="3:4" x14ac:dyDescent="0.2">
      <c r="C1225" s="49"/>
      <c r="D1225" s="49"/>
    </row>
    <row r="1226" spans="3:4" x14ac:dyDescent="0.2">
      <c r="C1226" s="49"/>
      <c r="D1226" s="49"/>
    </row>
    <row r="1227" spans="3:4" x14ac:dyDescent="0.2">
      <c r="C1227" s="49"/>
      <c r="D1227" s="49"/>
    </row>
    <row r="1228" spans="3:4" x14ac:dyDescent="0.2">
      <c r="C1228" s="49"/>
      <c r="D1228" s="49"/>
    </row>
    <row r="1229" spans="3:4" x14ac:dyDescent="0.2">
      <c r="C1229" s="49"/>
      <c r="D1229" s="49"/>
    </row>
    <row r="1230" spans="3:4" x14ac:dyDescent="0.2">
      <c r="C1230" s="49"/>
      <c r="D1230" s="49"/>
    </row>
    <row r="1231" spans="3:4" x14ac:dyDescent="0.2">
      <c r="C1231" s="49"/>
      <c r="D1231" s="49"/>
    </row>
    <row r="1232" spans="3:4" x14ac:dyDescent="0.2">
      <c r="C1232" s="49"/>
      <c r="D1232" s="49"/>
    </row>
    <row r="1233" spans="3:4" x14ac:dyDescent="0.2">
      <c r="C1233" s="49"/>
      <c r="D1233" s="49"/>
    </row>
    <row r="1234" spans="3:4" x14ac:dyDescent="0.2">
      <c r="C1234" s="49"/>
      <c r="D1234" s="49"/>
    </row>
    <row r="1235" spans="3:4" x14ac:dyDescent="0.2">
      <c r="C1235" s="49"/>
      <c r="D1235" s="49"/>
    </row>
    <row r="1236" spans="3:4" x14ac:dyDescent="0.2">
      <c r="C1236" s="49"/>
      <c r="D1236" s="49"/>
    </row>
    <row r="1237" spans="3:4" x14ac:dyDescent="0.2">
      <c r="C1237" s="49"/>
      <c r="D1237" s="49"/>
    </row>
    <row r="1238" spans="3:4" x14ac:dyDescent="0.2">
      <c r="C1238" s="49"/>
      <c r="D1238" s="49"/>
    </row>
    <row r="1239" spans="3:4" x14ac:dyDescent="0.2">
      <c r="C1239" s="49"/>
      <c r="D1239" s="49"/>
    </row>
    <row r="1240" spans="3:4" x14ac:dyDescent="0.2">
      <c r="C1240" s="49"/>
      <c r="D1240" s="49"/>
    </row>
    <row r="1241" spans="3:4" x14ac:dyDescent="0.2">
      <c r="C1241" s="49"/>
      <c r="D1241" s="49"/>
    </row>
    <row r="1242" spans="3:4" x14ac:dyDescent="0.2">
      <c r="C1242" s="49"/>
      <c r="D1242" s="49"/>
    </row>
    <row r="1243" spans="3:4" x14ac:dyDescent="0.2">
      <c r="C1243" s="49"/>
      <c r="D1243" s="49"/>
    </row>
    <row r="1244" spans="3:4" x14ac:dyDescent="0.2">
      <c r="C1244" s="49"/>
      <c r="D1244" s="49"/>
    </row>
    <row r="1245" spans="3:4" x14ac:dyDescent="0.2">
      <c r="C1245" s="49"/>
      <c r="D1245" s="49"/>
    </row>
    <row r="1246" spans="3:4" x14ac:dyDescent="0.2">
      <c r="C1246" s="49"/>
      <c r="D1246" s="49"/>
    </row>
    <row r="1247" spans="3:4" x14ac:dyDescent="0.2">
      <c r="C1247" s="49"/>
      <c r="D1247" s="49"/>
    </row>
    <row r="1248" spans="3:4" x14ac:dyDescent="0.2">
      <c r="C1248" s="49"/>
      <c r="D1248" s="49"/>
    </row>
    <row r="1249" spans="3:4" x14ac:dyDescent="0.2">
      <c r="C1249" s="49"/>
      <c r="D1249" s="49"/>
    </row>
    <row r="1250" spans="3:4" x14ac:dyDescent="0.2">
      <c r="C1250" s="49"/>
      <c r="D1250" s="49"/>
    </row>
    <row r="1251" spans="3:4" x14ac:dyDescent="0.2">
      <c r="C1251" s="49"/>
      <c r="D1251" s="49"/>
    </row>
    <row r="1252" spans="3:4" x14ac:dyDescent="0.2">
      <c r="C1252" s="49"/>
      <c r="D1252" s="49"/>
    </row>
    <row r="1253" spans="3:4" x14ac:dyDescent="0.2">
      <c r="C1253" s="49"/>
      <c r="D1253" s="49"/>
    </row>
    <row r="1254" spans="3:4" x14ac:dyDescent="0.2">
      <c r="C1254" s="49"/>
      <c r="D1254" s="49"/>
    </row>
    <row r="1255" spans="3:4" x14ac:dyDescent="0.2">
      <c r="C1255" s="49"/>
      <c r="D1255" s="49"/>
    </row>
    <row r="1256" spans="3:4" x14ac:dyDescent="0.2">
      <c r="C1256" s="49"/>
      <c r="D1256" s="49"/>
    </row>
    <row r="1257" spans="3:4" x14ac:dyDescent="0.2">
      <c r="C1257" s="49"/>
      <c r="D1257" s="49"/>
    </row>
    <row r="1258" spans="3:4" x14ac:dyDescent="0.2">
      <c r="C1258" s="49"/>
      <c r="D1258" s="49"/>
    </row>
    <row r="1259" spans="3:4" x14ac:dyDescent="0.2">
      <c r="C1259" s="49"/>
      <c r="D1259" s="49"/>
    </row>
    <row r="1260" spans="3:4" x14ac:dyDescent="0.2">
      <c r="C1260" s="49"/>
      <c r="D1260" s="49"/>
    </row>
    <row r="1261" spans="3:4" x14ac:dyDescent="0.2">
      <c r="C1261" s="49"/>
      <c r="D1261" s="49"/>
    </row>
    <row r="1262" spans="3:4" x14ac:dyDescent="0.2">
      <c r="C1262" s="49"/>
      <c r="D1262" s="49"/>
    </row>
    <row r="1263" spans="3:4" x14ac:dyDescent="0.2">
      <c r="C1263" s="49"/>
      <c r="D1263" s="49"/>
    </row>
    <row r="1264" spans="3:4" x14ac:dyDescent="0.2">
      <c r="C1264" s="49"/>
      <c r="D1264" s="49"/>
    </row>
    <row r="1265" spans="3:4" x14ac:dyDescent="0.2">
      <c r="C1265" s="49"/>
      <c r="D1265" s="49"/>
    </row>
    <row r="1266" spans="3:4" x14ac:dyDescent="0.2">
      <c r="C1266" s="49"/>
      <c r="D1266" s="49"/>
    </row>
    <row r="1267" spans="3:4" x14ac:dyDescent="0.2">
      <c r="C1267" s="49"/>
      <c r="D1267" s="49"/>
    </row>
    <row r="1268" spans="3:4" x14ac:dyDescent="0.2">
      <c r="C1268" s="49"/>
      <c r="D1268" s="49"/>
    </row>
    <row r="1269" spans="3:4" x14ac:dyDescent="0.2">
      <c r="C1269" s="49"/>
      <c r="D1269" s="49"/>
    </row>
    <row r="1270" spans="3:4" x14ac:dyDescent="0.2">
      <c r="C1270" s="49"/>
      <c r="D1270" s="49"/>
    </row>
    <row r="1271" spans="3:4" x14ac:dyDescent="0.2">
      <c r="C1271" s="49"/>
      <c r="D1271" s="49"/>
    </row>
    <row r="1272" spans="3:4" x14ac:dyDescent="0.2">
      <c r="C1272" s="49"/>
      <c r="D1272" s="49"/>
    </row>
    <row r="1273" spans="3:4" x14ac:dyDescent="0.2">
      <c r="C1273" s="49"/>
      <c r="D1273" s="49"/>
    </row>
    <row r="1274" spans="3:4" x14ac:dyDescent="0.2">
      <c r="C1274" s="49"/>
      <c r="D1274" s="49"/>
    </row>
    <row r="1275" spans="3:4" x14ac:dyDescent="0.2">
      <c r="C1275" s="49"/>
      <c r="D1275" s="49"/>
    </row>
    <row r="1276" spans="3:4" x14ac:dyDescent="0.2">
      <c r="C1276" s="49"/>
      <c r="D1276" s="49"/>
    </row>
    <row r="1277" spans="3:4" x14ac:dyDescent="0.2">
      <c r="C1277" s="49"/>
      <c r="D1277" s="49"/>
    </row>
    <row r="1278" spans="3:4" x14ac:dyDescent="0.2">
      <c r="C1278" s="49"/>
      <c r="D1278" s="49"/>
    </row>
    <row r="1279" spans="3:4" x14ac:dyDescent="0.2">
      <c r="C1279" s="49"/>
      <c r="D1279" s="49"/>
    </row>
    <row r="1280" spans="3:4" x14ac:dyDescent="0.2">
      <c r="C1280" s="49"/>
      <c r="D1280" s="49"/>
    </row>
    <row r="1281" spans="3:4" x14ac:dyDescent="0.2">
      <c r="C1281" s="49"/>
      <c r="D1281" s="49"/>
    </row>
    <row r="1282" spans="3:4" x14ac:dyDescent="0.2">
      <c r="C1282" s="49"/>
      <c r="D1282" s="49"/>
    </row>
    <row r="1283" spans="3:4" x14ac:dyDescent="0.2">
      <c r="C1283" s="49"/>
      <c r="D1283" s="49"/>
    </row>
    <row r="1284" spans="3:4" x14ac:dyDescent="0.2">
      <c r="C1284" s="49"/>
      <c r="D1284" s="49"/>
    </row>
    <row r="1285" spans="3:4" x14ac:dyDescent="0.2">
      <c r="C1285" s="49"/>
      <c r="D1285" s="49"/>
    </row>
    <row r="1286" spans="3:4" x14ac:dyDescent="0.2">
      <c r="C1286" s="49"/>
      <c r="D1286" s="49"/>
    </row>
    <row r="1287" spans="3:4" x14ac:dyDescent="0.2">
      <c r="C1287" s="49"/>
      <c r="D1287" s="49"/>
    </row>
    <row r="1288" spans="3:4" x14ac:dyDescent="0.2">
      <c r="C1288" s="49"/>
      <c r="D1288" s="49"/>
    </row>
    <row r="1289" spans="3:4" x14ac:dyDescent="0.2">
      <c r="C1289" s="49"/>
      <c r="D1289" s="49"/>
    </row>
    <row r="1290" spans="3:4" x14ac:dyDescent="0.2">
      <c r="C1290" s="49"/>
      <c r="D1290" s="49"/>
    </row>
    <row r="1291" spans="3:4" x14ac:dyDescent="0.2">
      <c r="C1291" s="49"/>
      <c r="D1291" s="49"/>
    </row>
    <row r="1292" spans="3:4" x14ac:dyDescent="0.2">
      <c r="C1292" s="49"/>
      <c r="D1292" s="49"/>
    </row>
    <row r="1293" spans="3:4" x14ac:dyDescent="0.2">
      <c r="C1293" s="49"/>
      <c r="D1293" s="49"/>
    </row>
    <row r="1294" spans="3:4" x14ac:dyDescent="0.2">
      <c r="C1294" s="49"/>
      <c r="D1294" s="49"/>
    </row>
    <row r="1295" spans="3:4" x14ac:dyDescent="0.2">
      <c r="C1295" s="49"/>
      <c r="D1295" s="49"/>
    </row>
    <row r="1296" spans="3:4" x14ac:dyDescent="0.2">
      <c r="C1296" s="49"/>
      <c r="D1296" s="49"/>
    </row>
    <row r="1297" spans="3:4" x14ac:dyDescent="0.2">
      <c r="C1297" s="49"/>
      <c r="D1297" s="49"/>
    </row>
    <row r="1298" spans="3:4" x14ac:dyDescent="0.2">
      <c r="C1298" s="49"/>
      <c r="D1298" s="49"/>
    </row>
    <row r="1299" spans="3:4" x14ac:dyDescent="0.2">
      <c r="C1299" s="49"/>
      <c r="D1299" s="49"/>
    </row>
    <row r="1300" spans="3:4" x14ac:dyDescent="0.2">
      <c r="C1300" s="49"/>
      <c r="D1300" s="49"/>
    </row>
    <row r="1301" spans="3:4" x14ac:dyDescent="0.2">
      <c r="C1301" s="49"/>
      <c r="D1301" s="49"/>
    </row>
    <row r="1302" spans="3:4" x14ac:dyDescent="0.2">
      <c r="C1302" s="49"/>
      <c r="D1302" s="49"/>
    </row>
    <row r="1303" spans="3:4" x14ac:dyDescent="0.2">
      <c r="C1303" s="49"/>
      <c r="D1303" s="49"/>
    </row>
    <row r="1304" spans="3:4" x14ac:dyDescent="0.2">
      <c r="C1304" s="49"/>
      <c r="D1304" s="49"/>
    </row>
    <row r="1305" spans="3:4" x14ac:dyDescent="0.2">
      <c r="C1305" s="49"/>
      <c r="D1305" s="49"/>
    </row>
    <row r="1306" spans="3:4" x14ac:dyDescent="0.2">
      <c r="C1306" s="49"/>
      <c r="D1306" s="49"/>
    </row>
    <row r="1307" spans="3:4" x14ac:dyDescent="0.2">
      <c r="C1307" s="49"/>
      <c r="D1307" s="49"/>
    </row>
    <row r="1308" spans="3:4" x14ac:dyDescent="0.2">
      <c r="C1308" s="49"/>
      <c r="D1308" s="49"/>
    </row>
    <row r="1309" spans="3:4" x14ac:dyDescent="0.2">
      <c r="C1309" s="49"/>
      <c r="D1309" s="49"/>
    </row>
    <row r="1310" spans="3:4" x14ac:dyDescent="0.2">
      <c r="C1310" s="49"/>
      <c r="D1310" s="49"/>
    </row>
    <row r="1311" spans="3:4" x14ac:dyDescent="0.2">
      <c r="C1311" s="49"/>
      <c r="D1311" s="49"/>
    </row>
    <row r="1312" spans="3:4" x14ac:dyDescent="0.2">
      <c r="C1312" s="49"/>
      <c r="D1312" s="49"/>
    </row>
    <row r="1313" spans="3:4" x14ac:dyDescent="0.2">
      <c r="C1313" s="49"/>
      <c r="D1313" s="49"/>
    </row>
    <row r="1314" spans="3:4" x14ac:dyDescent="0.2">
      <c r="C1314" s="49"/>
      <c r="D1314" s="49"/>
    </row>
    <row r="1315" spans="3:4" x14ac:dyDescent="0.2">
      <c r="C1315" s="49"/>
      <c r="D1315" s="49"/>
    </row>
    <row r="1316" spans="3:4" x14ac:dyDescent="0.2">
      <c r="C1316" s="49"/>
      <c r="D1316" s="49"/>
    </row>
    <row r="1317" spans="3:4" x14ac:dyDescent="0.2">
      <c r="C1317" s="49"/>
      <c r="D1317" s="49"/>
    </row>
    <row r="1318" spans="3:4" x14ac:dyDescent="0.2">
      <c r="C1318" s="49"/>
      <c r="D1318" s="49"/>
    </row>
    <row r="1319" spans="3:4" x14ac:dyDescent="0.2">
      <c r="C1319" s="49"/>
      <c r="D1319" s="49"/>
    </row>
    <row r="1320" spans="3:4" x14ac:dyDescent="0.2">
      <c r="C1320" s="49"/>
      <c r="D1320" s="49"/>
    </row>
    <row r="1321" spans="3:4" x14ac:dyDescent="0.2">
      <c r="C1321" s="49"/>
      <c r="D1321" s="49"/>
    </row>
    <row r="1322" spans="3:4" x14ac:dyDescent="0.2">
      <c r="C1322" s="49"/>
      <c r="D1322" s="49"/>
    </row>
    <row r="1323" spans="3:4" x14ac:dyDescent="0.2">
      <c r="C1323" s="49"/>
      <c r="D1323" s="49"/>
    </row>
    <row r="1324" spans="3:4" x14ac:dyDescent="0.2">
      <c r="C1324" s="49"/>
      <c r="D1324" s="49"/>
    </row>
    <row r="1325" spans="3:4" x14ac:dyDescent="0.2">
      <c r="C1325" s="49"/>
      <c r="D1325" s="49"/>
    </row>
    <row r="1326" spans="3:4" x14ac:dyDescent="0.2">
      <c r="C1326" s="49"/>
      <c r="D1326" s="49"/>
    </row>
    <row r="1327" spans="3:4" x14ac:dyDescent="0.2">
      <c r="C1327" s="49"/>
      <c r="D1327" s="49"/>
    </row>
    <row r="1328" spans="3:4" x14ac:dyDescent="0.2">
      <c r="C1328" s="49"/>
      <c r="D1328" s="49"/>
    </row>
    <row r="1329" spans="3:4" x14ac:dyDescent="0.2">
      <c r="C1329" s="49"/>
      <c r="D1329" s="49"/>
    </row>
    <row r="1330" spans="3:4" x14ac:dyDescent="0.2">
      <c r="C1330" s="49"/>
      <c r="D1330" s="49"/>
    </row>
    <row r="1331" spans="3:4" x14ac:dyDescent="0.2">
      <c r="C1331" s="49"/>
      <c r="D1331" s="49"/>
    </row>
    <row r="1332" spans="3:4" x14ac:dyDescent="0.2">
      <c r="C1332" s="49"/>
      <c r="D1332" s="49"/>
    </row>
    <row r="1333" spans="3:4" x14ac:dyDescent="0.2">
      <c r="C1333" s="49"/>
      <c r="D1333" s="49"/>
    </row>
    <row r="1334" spans="3:4" x14ac:dyDescent="0.2">
      <c r="C1334" s="49"/>
      <c r="D1334" s="49"/>
    </row>
    <row r="1335" spans="3:4" x14ac:dyDescent="0.2">
      <c r="C1335" s="49"/>
      <c r="D1335" s="49"/>
    </row>
    <row r="1336" spans="3:4" x14ac:dyDescent="0.2">
      <c r="C1336" s="49"/>
      <c r="D1336" s="49"/>
    </row>
    <row r="1337" spans="3:4" x14ac:dyDescent="0.2">
      <c r="C1337" s="49"/>
      <c r="D1337" s="49"/>
    </row>
    <row r="1338" spans="3:4" x14ac:dyDescent="0.2">
      <c r="C1338" s="49"/>
      <c r="D1338" s="49"/>
    </row>
    <row r="1339" spans="3:4" x14ac:dyDescent="0.2">
      <c r="C1339" s="49"/>
      <c r="D1339" s="49"/>
    </row>
    <row r="1340" spans="3:4" x14ac:dyDescent="0.2">
      <c r="C1340" s="49"/>
      <c r="D1340" s="49"/>
    </row>
    <row r="1341" spans="3:4" x14ac:dyDescent="0.2">
      <c r="C1341" s="49"/>
      <c r="D1341" s="49"/>
    </row>
    <row r="1342" spans="3:4" x14ac:dyDescent="0.2">
      <c r="C1342" s="49"/>
      <c r="D1342" s="49"/>
    </row>
    <row r="1343" spans="3:4" x14ac:dyDescent="0.2">
      <c r="C1343" s="49"/>
      <c r="D1343" s="49"/>
    </row>
    <row r="1344" spans="3:4" x14ac:dyDescent="0.2">
      <c r="C1344" s="49"/>
      <c r="D1344" s="49"/>
    </row>
    <row r="1345" spans="3:4" x14ac:dyDescent="0.2">
      <c r="C1345" s="49"/>
      <c r="D1345" s="49"/>
    </row>
    <row r="1346" spans="3:4" x14ac:dyDescent="0.2">
      <c r="C1346" s="49"/>
      <c r="D1346" s="49"/>
    </row>
    <row r="1347" spans="3:4" x14ac:dyDescent="0.2">
      <c r="C1347" s="49"/>
      <c r="D1347" s="49"/>
    </row>
    <row r="1348" spans="3:4" x14ac:dyDescent="0.2">
      <c r="C1348" s="49"/>
      <c r="D1348" s="49"/>
    </row>
    <row r="1349" spans="3:4" x14ac:dyDescent="0.2">
      <c r="C1349" s="49"/>
      <c r="D1349" s="49"/>
    </row>
    <row r="1350" spans="3:4" x14ac:dyDescent="0.2">
      <c r="C1350" s="49"/>
      <c r="D1350" s="49"/>
    </row>
    <row r="1351" spans="3:4" x14ac:dyDescent="0.2">
      <c r="C1351" s="49"/>
      <c r="D1351" s="49"/>
    </row>
    <row r="1352" spans="3:4" x14ac:dyDescent="0.2">
      <c r="C1352" s="49"/>
      <c r="D1352" s="49"/>
    </row>
    <row r="1353" spans="3:4" x14ac:dyDescent="0.2">
      <c r="C1353" s="49"/>
      <c r="D1353" s="49"/>
    </row>
    <row r="1354" spans="3:4" x14ac:dyDescent="0.2">
      <c r="C1354" s="49"/>
      <c r="D1354" s="49"/>
    </row>
    <row r="1355" spans="3:4" x14ac:dyDescent="0.2">
      <c r="C1355" s="49"/>
      <c r="D1355" s="49"/>
    </row>
    <row r="1356" spans="3:4" x14ac:dyDescent="0.2">
      <c r="C1356" s="49"/>
      <c r="D1356" s="49"/>
    </row>
    <row r="1357" spans="3:4" x14ac:dyDescent="0.2">
      <c r="C1357" s="49"/>
      <c r="D1357" s="49"/>
    </row>
    <row r="1358" spans="3:4" x14ac:dyDescent="0.2">
      <c r="C1358" s="49"/>
      <c r="D1358" s="49"/>
    </row>
    <row r="1359" spans="3:4" x14ac:dyDescent="0.2">
      <c r="C1359" s="49"/>
      <c r="D1359" s="49"/>
    </row>
    <row r="1360" spans="3:4" x14ac:dyDescent="0.2">
      <c r="C1360" s="49"/>
      <c r="D1360" s="49"/>
    </row>
    <row r="1361" spans="3:4" x14ac:dyDescent="0.2">
      <c r="C1361" s="49"/>
      <c r="D1361" s="49"/>
    </row>
    <row r="1362" spans="3:4" x14ac:dyDescent="0.2">
      <c r="C1362" s="49"/>
      <c r="D1362" s="49"/>
    </row>
    <row r="1363" spans="3:4" x14ac:dyDescent="0.2">
      <c r="C1363" s="49"/>
      <c r="D1363" s="49"/>
    </row>
    <row r="1364" spans="3:4" x14ac:dyDescent="0.2">
      <c r="C1364" s="49"/>
      <c r="D1364" s="49"/>
    </row>
    <row r="1365" spans="3:4" x14ac:dyDescent="0.2">
      <c r="C1365" s="49"/>
      <c r="D1365" s="49"/>
    </row>
    <row r="1366" spans="3:4" x14ac:dyDescent="0.2">
      <c r="C1366" s="49"/>
      <c r="D1366" s="49"/>
    </row>
    <row r="1367" spans="3:4" x14ac:dyDescent="0.2">
      <c r="C1367" s="49"/>
      <c r="D1367" s="49"/>
    </row>
    <row r="1368" spans="3:4" x14ac:dyDescent="0.2">
      <c r="C1368" s="49"/>
      <c r="D1368" s="49"/>
    </row>
    <row r="1369" spans="3:4" x14ac:dyDescent="0.2">
      <c r="C1369" s="49"/>
      <c r="D1369" s="49"/>
    </row>
    <row r="1370" spans="3:4" x14ac:dyDescent="0.2">
      <c r="C1370" s="49"/>
      <c r="D1370" s="49"/>
    </row>
    <row r="1371" spans="3:4" x14ac:dyDescent="0.2">
      <c r="C1371" s="49"/>
      <c r="D1371" s="49"/>
    </row>
    <row r="1372" spans="3:4" x14ac:dyDescent="0.2">
      <c r="C1372" s="49"/>
      <c r="D1372" s="49"/>
    </row>
    <row r="1373" spans="3:4" x14ac:dyDescent="0.2">
      <c r="C1373" s="49"/>
      <c r="D1373" s="49"/>
    </row>
    <row r="1374" spans="3:4" x14ac:dyDescent="0.2">
      <c r="C1374" s="49"/>
      <c r="D1374" s="49"/>
    </row>
    <row r="1375" spans="3:4" x14ac:dyDescent="0.2">
      <c r="C1375" s="49"/>
      <c r="D1375" s="49"/>
    </row>
    <row r="1376" spans="3:4" x14ac:dyDescent="0.2">
      <c r="C1376" s="49"/>
      <c r="D1376" s="49"/>
    </row>
    <row r="1377" spans="3:4" x14ac:dyDescent="0.2">
      <c r="C1377" s="49"/>
      <c r="D1377" s="49"/>
    </row>
    <row r="1378" spans="3:4" x14ac:dyDescent="0.2">
      <c r="C1378" s="49"/>
      <c r="D1378" s="49"/>
    </row>
    <row r="1379" spans="3:4" x14ac:dyDescent="0.2">
      <c r="C1379" s="49"/>
      <c r="D1379" s="49"/>
    </row>
    <row r="1380" spans="3:4" x14ac:dyDescent="0.2">
      <c r="C1380" s="49"/>
      <c r="D1380" s="49"/>
    </row>
    <row r="1381" spans="3:4" x14ac:dyDescent="0.2">
      <c r="C1381" s="49"/>
      <c r="D1381" s="49"/>
    </row>
    <row r="1382" spans="3:4" x14ac:dyDescent="0.2">
      <c r="C1382" s="49"/>
      <c r="D1382" s="49"/>
    </row>
    <row r="1383" spans="3:4" x14ac:dyDescent="0.2">
      <c r="C1383" s="49"/>
      <c r="D1383" s="49"/>
    </row>
    <row r="1384" spans="3:4" x14ac:dyDescent="0.2">
      <c r="C1384" s="49"/>
      <c r="D1384" s="49"/>
    </row>
    <row r="1385" spans="3:4" x14ac:dyDescent="0.2">
      <c r="C1385" s="49"/>
      <c r="D1385" s="49"/>
    </row>
    <row r="1386" spans="3:4" x14ac:dyDescent="0.2">
      <c r="C1386" s="49"/>
      <c r="D1386" s="49"/>
    </row>
    <row r="1387" spans="3:4" x14ac:dyDescent="0.2">
      <c r="C1387" s="49"/>
      <c r="D1387" s="49"/>
    </row>
    <row r="1388" spans="3:4" x14ac:dyDescent="0.2">
      <c r="C1388" s="49"/>
      <c r="D1388" s="49"/>
    </row>
    <row r="1389" spans="3:4" x14ac:dyDescent="0.2">
      <c r="C1389" s="49"/>
      <c r="D1389" s="49"/>
    </row>
    <row r="1390" spans="3:4" x14ac:dyDescent="0.2">
      <c r="C1390" s="49"/>
      <c r="D1390" s="49"/>
    </row>
    <row r="1391" spans="3:4" x14ac:dyDescent="0.2">
      <c r="C1391" s="49"/>
      <c r="D1391" s="49"/>
    </row>
    <row r="1392" spans="3:4" x14ac:dyDescent="0.2">
      <c r="C1392" s="49"/>
      <c r="D1392" s="49"/>
    </row>
    <row r="1393" spans="3:4" x14ac:dyDescent="0.2">
      <c r="C1393" s="49"/>
      <c r="D1393" s="49"/>
    </row>
    <row r="1394" spans="3:4" x14ac:dyDescent="0.2">
      <c r="C1394" s="49"/>
      <c r="D1394" s="49"/>
    </row>
    <row r="1395" spans="3:4" x14ac:dyDescent="0.2">
      <c r="C1395" s="49"/>
      <c r="D1395" s="49"/>
    </row>
    <row r="1396" spans="3:4" x14ac:dyDescent="0.2">
      <c r="C1396" s="49"/>
      <c r="D1396" s="49"/>
    </row>
    <row r="1397" spans="3:4" x14ac:dyDescent="0.2">
      <c r="C1397" s="49"/>
      <c r="D1397" s="49"/>
    </row>
    <row r="1398" spans="3:4" x14ac:dyDescent="0.2">
      <c r="C1398" s="49"/>
      <c r="D1398" s="49"/>
    </row>
    <row r="1399" spans="3:4" x14ac:dyDescent="0.2">
      <c r="C1399" s="49"/>
      <c r="D1399" s="49"/>
    </row>
    <row r="1400" spans="3:4" x14ac:dyDescent="0.2">
      <c r="C1400" s="49"/>
      <c r="D1400" s="49"/>
    </row>
    <row r="1401" spans="3:4" x14ac:dyDescent="0.2">
      <c r="C1401" s="49"/>
      <c r="D1401" s="49"/>
    </row>
    <row r="1402" spans="3:4" x14ac:dyDescent="0.2">
      <c r="C1402" s="49"/>
      <c r="D1402" s="49"/>
    </row>
    <row r="1403" spans="3:4" x14ac:dyDescent="0.2">
      <c r="C1403" s="49"/>
      <c r="D1403" s="49"/>
    </row>
    <row r="1404" spans="3:4" x14ac:dyDescent="0.2">
      <c r="C1404" s="49"/>
      <c r="D1404" s="49"/>
    </row>
    <row r="1405" spans="3:4" x14ac:dyDescent="0.2">
      <c r="C1405" s="49"/>
      <c r="D1405" s="49"/>
    </row>
    <row r="1406" spans="3:4" x14ac:dyDescent="0.2">
      <c r="C1406" s="49"/>
      <c r="D1406" s="49"/>
    </row>
    <row r="1407" spans="3:4" x14ac:dyDescent="0.2">
      <c r="C1407" s="49"/>
      <c r="D1407" s="49"/>
    </row>
    <row r="1408" spans="3:4" x14ac:dyDescent="0.2">
      <c r="C1408" s="49"/>
      <c r="D1408" s="49"/>
    </row>
    <row r="1409" spans="3:4" x14ac:dyDescent="0.2">
      <c r="C1409" s="49"/>
      <c r="D1409" s="49"/>
    </row>
    <row r="1410" spans="3:4" x14ac:dyDescent="0.2">
      <c r="C1410" s="49"/>
      <c r="D1410" s="49"/>
    </row>
    <row r="1411" spans="3:4" x14ac:dyDescent="0.2">
      <c r="C1411" s="49"/>
      <c r="D1411" s="49"/>
    </row>
    <row r="1412" spans="3:4" x14ac:dyDescent="0.2">
      <c r="C1412" s="49"/>
      <c r="D1412" s="49"/>
    </row>
    <row r="1413" spans="3:4" x14ac:dyDescent="0.2">
      <c r="C1413" s="49"/>
      <c r="D1413" s="49"/>
    </row>
    <row r="1414" spans="3:4" x14ac:dyDescent="0.2">
      <c r="C1414" s="49"/>
      <c r="D1414" s="49"/>
    </row>
    <row r="1415" spans="3:4" x14ac:dyDescent="0.2">
      <c r="C1415" s="49"/>
      <c r="D1415" s="49"/>
    </row>
    <row r="1416" spans="3:4" x14ac:dyDescent="0.2">
      <c r="C1416" s="49"/>
      <c r="D1416" s="49"/>
    </row>
    <row r="1417" spans="3:4" x14ac:dyDescent="0.2">
      <c r="C1417" s="49"/>
      <c r="D1417" s="49"/>
    </row>
    <row r="1418" spans="3:4" x14ac:dyDescent="0.2">
      <c r="C1418" s="49"/>
      <c r="D1418" s="49"/>
    </row>
    <row r="1419" spans="3:4" x14ac:dyDescent="0.2">
      <c r="C1419" s="49"/>
      <c r="D1419" s="49"/>
    </row>
    <row r="1420" spans="3:4" x14ac:dyDescent="0.2">
      <c r="C1420" s="49"/>
      <c r="D1420" s="49"/>
    </row>
    <row r="1421" spans="3:4" x14ac:dyDescent="0.2">
      <c r="C1421" s="49"/>
      <c r="D1421" s="49"/>
    </row>
    <row r="1422" spans="3:4" x14ac:dyDescent="0.2">
      <c r="C1422" s="49"/>
      <c r="D1422" s="49"/>
    </row>
    <row r="1423" spans="3:4" x14ac:dyDescent="0.2">
      <c r="C1423" s="49"/>
      <c r="D1423" s="49"/>
    </row>
    <row r="1424" spans="3:4" x14ac:dyDescent="0.2">
      <c r="C1424" s="49"/>
      <c r="D1424" s="49"/>
    </row>
    <row r="1425" spans="3:4" x14ac:dyDescent="0.2">
      <c r="C1425" s="49"/>
      <c r="D1425" s="49"/>
    </row>
    <row r="1426" spans="3:4" x14ac:dyDescent="0.2">
      <c r="C1426" s="49"/>
      <c r="D1426" s="49"/>
    </row>
    <row r="1427" spans="3:4" x14ac:dyDescent="0.2">
      <c r="C1427" s="49"/>
      <c r="D1427" s="49"/>
    </row>
    <row r="1428" spans="3:4" x14ac:dyDescent="0.2">
      <c r="C1428" s="49"/>
      <c r="D1428" s="49"/>
    </row>
    <row r="1429" spans="3:4" x14ac:dyDescent="0.2">
      <c r="C1429" s="49"/>
      <c r="D1429" s="49"/>
    </row>
    <row r="1430" spans="3:4" x14ac:dyDescent="0.2">
      <c r="C1430" s="49"/>
      <c r="D1430" s="49"/>
    </row>
    <row r="1431" spans="3:4" x14ac:dyDescent="0.2">
      <c r="C1431" s="49"/>
      <c r="D1431" s="49"/>
    </row>
    <row r="1432" spans="3:4" x14ac:dyDescent="0.2">
      <c r="C1432" s="49"/>
      <c r="D1432" s="49"/>
    </row>
    <row r="1433" spans="3:4" x14ac:dyDescent="0.2">
      <c r="C1433" s="49"/>
      <c r="D1433" s="49"/>
    </row>
    <row r="1434" spans="3:4" x14ac:dyDescent="0.2">
      <c r="C1434" s="49"/>
      <c r="D1434" s="49"/>
    </row>
    <row r="1435" spans="3:4" x14ac:dyDescent="0.2">
      <c r="C1435" s="49"/>
      <c r="D1435" s="49"/>
    </row>
    <row r="1436" spans="3:4" x14ac:dyDescent="0.2">
      <c r="C1436" s="49"/>
      <c r="D1436" s="49"/>
    </row>
    <row r="1437" spans="3:4" x14ac:dyDescent="0.2">
      <c r="C1437" s="49"/>
      <c r="D1437" s="49"/>
    </row>
    <row r="1438" spans="3:4" x14ac:dyDescent="0.2">
      <c r="C1438" s="49"/>
      <c r="D1438" s="49"/>
    </row>
    <row r="1439" spans="3:4" x14ac:dyDescent="0.2">
      <c r="C1439" s="49"/>
      <c r="D1439" s="49"/>
    </row>
    <row r="1440" spans="3:4" x14ac:dyDescent="0.2">
      <c r="C1440" s="49"/>
      <c r="D1440" s="49"/>
    </row>
    <row r="1441" spans="3:4" x14ac:dyDescent="0.2">
      <c r="C1441" s="49"/>
      <c r="D1441" s="49"/>
    </row>
    <row r="1442" spans="3:4" x14ac:dyDescent="0.2">
      <c r="C1442" s="49"/>
      <c r="D1442" s="49"/>
    </row>
    <row r="1443" spans="3:4" x14ac:dyDescent="0.2">
      <c r="C1443" s="49"/>
      <c r="D1443" s="49"/>
    </row>
    <row r="1444" spans="3:4" x14ac:dyDescent="0.2">
      <c r="C1444" s="49"/>
      <c r="D1444" s="49"/>
    </row>
    <row r="1445" spans="3:4" x14ac:dyDescent="0.2">
      <c r="C1445" s="49"/>
      <c r="D1445" s="49"/>
    </row>
    <row r="1446" spans="3:4" x14ac:dyDescent="0.2">
      <c r="C1446" s="49"/>
      <c r="D1446" s="49"/>
    </row>
    <row r="1447" spans="3:4" x14ac:dyDescent="0.2">
      <c r="C1447" s="49"/>
      <c r="D1447" s="49"/>
    </row>
    <row r="1448" spans="3:4" x14ac:dyDescent="0.2">
      <c r="C1448" s="49"/>
      <c r="D1448" s="49"/>
    </row>
    <row r="1449" spans="3:4" x14ac:dyDescent="0.2">
      <c r="C1449" s="49"/>
      <c r="D1449" s="49"/>
    </row>
    <row r="1450" spans="3:4" x14ac:dyDescent="0.2">
      <c r="C1450" s="49"/>
      <c r="D1450" s="49"/>
    </row>
    <row r="1451" spans="3:4" x14ac:dyDescent="0.2">
      <c r="C1451" s="49"/>
      <c r="D1451" s="49"/>
    </row>
    <row r="1452" spans="3:4" x14ac:dyDescent="0.2">
      <c r="C1452" s="49"/>
      <c r="D1452" s="49"/>
    </row>
    <row r="1453" spans="3:4" x14ac:dyDescent="0.2">
      <c r="C1453" s="49"/>
      <c r="D1453" s="49"/>
    </row>
    <row r="1454" spans="3:4" x14ac:dyDescent="0.2">
      <c r="C1454" s="49"/>
      <c r="D1454" s="49"/>
    </row>
    <row r="1455" spans="3:4" x14ac:dyDescent="0.2">
      <c r="C1455" s="49"/>
      <c r="D1455" s="49"/>
    </row>
    <row r="1456" spans="3:4" x14ac:dyDescent="0.2">
      <c r="C1456" s="49"/>
      <c r="D1456" s="49"/>
    </row>
    <row r="1457" spans="3:4" x14ac:dyDescent="0.2">
      <c r="C1457" s="49"/>
      <c r="D1457" s="49"/>
    </row>
    <row r="1458" spans="3:4" x14ac:dyDescent="0.2">
      <c r="C1458" s="49"/>
      <c r="D1458" s="49"/>
    </row>
    <row r="1459" spans="3:4" x14ac:dyDescent="0.2">
      <c r="C1459" s="49"/>
      <c r="D1459" s="49"/>
    </row>
    <row r="1460" spans="3:4" x14ac:dyDescent="0.2">
      <c r="C1460" s="49"/>
      <c r="D1460" s="49"/>
    </row>
    <row r="1461" spans="3:4" x14ac:dyDescent="0.2">
      <c r="C1461" s="49"/>
      <c r="D1461" s="49"/>
    </row>
    <row r="1462" spans="3:4" x14ac:dyDescent="0.2">
      <c r="C1462" s="49"/>
      <c r="D1462" s="49"/>
    </row>
    <row r="1463" spans="3:4" x14ac:dyDescent="0.2">
      <c r="C1463" s="49"/>
      <c r="D1463" s="49"/>
    </row>
    <row r="1464" spans="3:4" x14ac:dyDescent="0.2">
      <c r="C1464" s="49"/>
      <c r="D1464" s="49"/>
    </row>
    <row r="1465" spans="3:4" x14ac:dyDescent="0.2">
      <c r="C1465" s="49"/>
      <c r="D1465" s="49"/>
    </row>
    <row r="1466" spans="3:4" x14ac:dyDescent="0.2">
      <c r="C1466" s="49"/>
      <c r="D1466" s="49"/>
    </row>
    <row r="1467" spans="3:4" x14ac:dyDescent="0.2">
      <c r="C1467" s="49"/>
      <c r="D1467" s="49"/>
    </row>
    <row r="1468" spans="3:4" x14ac:dyDescent="0.2">
      <c r="C1468" s="49"/>
      <c r="D1468" s="49"/>
    </row>
    <row r="1469" spans="3:4" x14ac:dyDescent="0.2">
      <c r="C1469" s="49"/>
      <c r="D1469" s="49"/>
    </row>
    <row r="1470" spans="3:4" x14ac:dyDescent="0.2">
      <c r="C1470" s="49"/>
      <c r="D1470" s="49"/>
    </row>
    <row r="1471" spans="3:4" x14ac:dyDescent="0.2">
      <c r="C1471" s="49"/>
      <c r="D1471" s="49"/>
    </row>
    <row r="1472" spans="3:4" x14ac:dyDescent="0.2">
      <c r="C1472" s="49"/>
      <c r="D1472" s="49"/>
    </row>
    <row r="1473" spans="3:4" x14ac:dyDescent="0.2">
      <c r="C1473" s="49"/>
      <c r="D1473" s="49"/>
    </row>
    <row r="1474" spans="3:4" x14ac:dyDescent="0.2">
      <c r="C1474" s="49"/>
      <c r="D1474" s="49"/>
    </row>
    <row r="1475" spans="3:4" x14ac:dyDescent="0.2">
      <c r="C1475" s="49"/>
      <c r="D1475" s="49"/>
    </row>
    <row r="1476" spans="3:4" x14ac:dyDescent="0.2">
      <c r="C1476" s="49"/>
      <c r="D1476" s="49"/>
    </row>
    <row r="1477" spans="3:4" x14ac:dyDescent="0.2">
      <c r="C1477" s="49"/>
      <c r="D1477" s="49"/>
    </row>
    <row r="1478" spans="3:4" x14ac:dyDescent="0.2">
      <c r="C1478" s="49"/>
      <c r="D1478" s="49"/>
    </row>
    <row r="1479" spans="3:4" x14ac:dyDescent="0.2">
      <c r="C1479" s="49"/>
      <c r="D1479" s="49"/>
    </row>
    <row r="1480" spans="3:4" x14ac:dyDescent="0.2">
      <c r="C1480" s="49"/>
      <c r="D1480" s="49"/>
    </row>
    <row r="1481" spans="3:4" x14ac:dyDescent="0.2">
      <c r="C1481" s="49"/>
      <c r="D1481" s="49"/>
    </row>
    <row r="1482" spans="3:4" x14ac:dyDescent="0.2">
      <c r="C1482" s="49"/>
      <c r="D1482" s="49"/>
    </row>
    <row r="1483" spans="3:4" x14ac:dyDescent="0.2">
      <c r="C1483" s="49"/>
      <c r="D1483" s="49"/>
    </row>
    <row r="1484" spans="3:4" x14ac:dyDescent="0.2">
      <c r="C1484" s="49"/>
      <c r="D1484" s="49"/>
    </row>
    <row r="1485" spans="3:4" x14ac:dyDescent="0.2">
      <c r="C1485" s="49"/>
      <c r="D1485" s="49"/>
    </row>
    <row r="1486" spans="3:4" x14ac:dyDescent="0.2">
      <c r="C1486" s="49"/>
      <c r="D1486" s="49"/>
    </row>
    <row r="1487" spans="3:4" x14ac:dyDescent="0.2">
      <c r="C1487" s="49"/>
      <c r="D1487" s="49"/>
    </row>
    <row r="1488" spans="3:4" x14ac:dyDescent="0.2">
      <c r="C1488" s="49"/>
      <c r="D1488" s="49"/>
    </row>
    <row r="1489" spans="3:4" x14ac:dyDescent="0.2">
      <c r="C1489" s="49"/>
      <c r="D1489" s="49"/>
    </row>
    <row r="1490" spans="3:4" x14ac:dyDescent="0.2">
      <c r="C1490" s="49"/>
      <c r="D1490" s="49"/>
    </row>
    <row r="1491" spans="3:4" x14ac:dyDescent="0.2">
      <c r="C1491" s="49"/>
      <c r="D1491" s="49"/>
    </row>
    <row r="1492" spans="3:4" x14ac:dyDescent="0.2">
      <c r="C1492" s="49"/>
      <c r="D1492" s="49"/>
    </row>
    <row r="1493" spans="3:4" x14ac:dyDescent="0.2">
      <c r="C1493" s="49"/>
      <c r="D1493" s="49"/>
    </row>
    <row r="1494" spans="3:4" x14ac:dyDescent="0.2">
      <c r="C1494" s="49"/>
      <c r="D1494" s="49"/>
    </row>
    <row r="1495" spans="3:4" x14ac:dyDescent="0.2">
      <c r="C1495" s="49"/>
      <c r="D1495" s="49"/>
    </row>
    <row r="1496" spans="3:4" x14ac:dyDescent="0.2">
      <c r="C1496" s="49"/>
      <c r="D1496" s="49"/>
    </row>
    <row r="1497" spans="3:4" x14ac:dyDescent="0.2">
      <c r="C1497" s="49"/>
      <c r="D1497" s="49"/>
    </row>
    <row r="1498" spans="3:4" x14ac:dyDescent="0.2">
      <c r="C1498" s="49"/>
      <c r="D1498" s="49"/>
    </row>
    <row r="1499" spans="3:4" x14ac:dyDescent="0.2">
      <c r="C1499" s="49"/>
      <c r="D1499" s="49"/>
    </row>
    <row r="1500" spans="3:4" x14ac:dyDescent="0.2">
      <c r="C1500" s="49"/>
      <c r="D1500" s="49"/>
    </row>
    <row r="1501" spans="3:4" x14ac:dyDescent="0.2">
      <c r="C1501" s="49"/>
      <c r="D1501" s="49"/>
    </row>
    <row r="1502" spans="3:4" x14ac:dyDescent="0.2">
      <c r="C1502" s="49"/>
      <c r="D1502" s="49"/>
    </row>
    <row r="1503" spans="3:4" x14ac:dyDescent="0.2">
      <c r="C1503" s="49"/>
      <c r="D1503" s="49"/>
    </row>
    <row r="1504" spans="3:4" x14ac:dyDescent="0.2">
      <c r="C1504" s="49"/>
      <c r="D1504" s="49"/>
    </row>
    <row r="1505" spans="3:4" x14ac:dyDescent="0.2">
      <c r="C1505" s="49"/>
      <c r="D1505" s="49"/>
    </row>
    <row r="1506" spans="3:4" x14ac:dyDescent="0.2">
      <c r="C1506" s="49"/>
      <c r="D1506" s="49"/>
    </row>
    <row r="1507" spans="3:4" x14ac:dyDescent="0.2">
      <c r="C1507" s="49"/>
      <c r="D1507" s="49"/>
    </row>
    <row r="1508" spans="3:4" x14ac:dyDescent="0.2">
      <c r="C1508" s="49"/>
      <c r="D1508" s="49"/>
    </row>
    <row r="1509" spans="3:4" x14ac:dyDescent="0.2">
      <c r="C1509" s="49"/>
      <c r="D1509" s="49"/>
    </row>
    <row r="1510" spans="3:4" x14ac:dyDescent="0.2">
      <c r="C1510" s="49"/>
      <c r="D1510" s="49"/>
    </row>
    <row r="1511" spans="3:4" x14ac:dyDescent="0.2">
      <c r="C1511" s="49"/>
      <c r="D1511" s="49"/>
    </row>
    <row r="1512" spans="3:4" x14ac:dyDescent="0.2">
      <c r="C1512" s="49"/>
      <c r="D1512" s="49"/>
    </row>
    <row r="1513" spans="3:4" x14ac:dyDescent="0.2">
      <c r="C1513" s="49"/>
      <c r="D1513" s="49"/>
    </row>
    <row r="1514" spans="3:4" x14ac:dyDescent="0.2">
      <c r="C1514" s="49"/>
      <c r="D1514" s="49"/>
    </row>
    <row r="1515" spans="3:4" x14ac:dyDescent="0.2">
      <c r="C1515" s="49"/>
      <c r="D1515" s="49"/>
    </row>
    <row r="1516" spans="3:4" x14ac:dyDescent="0.2">
      <c r="C1516" s="49"/>
      <c r="D1516" s="49"/>
    </row>
    <row r="1517" spans="3:4" x14ac:dyDescent="0.2">
      <c r="C1517" s="49"/>
      <c r="D1517" s="49"/>
    </row>
    <row r="1518" spans="3:4" x14ac:dyDescent="0.2">
      <c r="C1518" s="49"/>
      <c r="D1518" s="49"/>
    </row>
    <row r="1519" spans="3:4" x14ac:dyDescent="0.2">
      <c r="C1519" s="49"/>
      <c r="D1519" s="49"/>
    </row>
    <row r="1520" spans="3:4" x14ac:dyDescent="0.2">
      <c r="C1520" s="49"/>
      <c r="D1520" s="49"/>
    </row>
    <row r="1521" spans="3:4" x14ac:dyDescent="0.2">
      <c r="C1521" s="49"/>
      <c r="D1521" s="49"/>
    </row>
    <row r="1522" spans="3:4" x14ac:dyDescent="0.2">
      <c r="C1522" s="49"/>
      <c r="D1522" s="49"/>
    </row>
    <row r="1523" spans="3:4" x14ac:dyDescent="0.2">
      <c r="C1523" s="49"/>
      <c r="D1523" s="49"/>
    </row>
    <row r="1524" spans="3:4" x14ac:dyDescent="0.2">
      <c r="C1524" s="49"/>
      <c r="D1524" s="49"/>
    </row>
    <row r="1525" spans="3:4" x14ac:dyDescent="0.2">
      <c r="C1525" s="49"/>
      <c r="D1525" s="49"/>
    </row>
    <row r="1526" spans="3:4" x14ac:dyDescent="0.2">
      <c r="C1526" s="49"/>
      <c r="D1526" s="49"/>
    </row>
    <row r="1527" spans="3:4" x14ac:dyDescent="0.2">
      <c r="C1527" s="49"/>
      <c r="D1527" s="49"/>
    </row>
    <row r="1528" spans="3:4" x14ac:dyDescent="0.2">
      <c r="C1528" s="49"/>
      <c r="D1528" s="49"/>
    </row>
    <row r="1529" spans="3:4" x14ac:dyDescent="0.2">
      <c r="C1529" s="49"/>
      <c r="D1529" s="49"/>
    </row>
    <row r="1530" spans="3:4" x14ac:dyDescent="0.2">
      <c r="C1530" s="49"/>
      <c r="D1530" s="49"/>
    </row>
    <row r="1531" spans="3:4" x14ac:dyDescent="0.2">
      <c r="C1531" s="49"/>
      <c r="D1531" s="49"/>
    </row>
    <row r="1532" spans="3:4" x14ac:dyDescent="0.2">
      <c r="C1532" s="49"/>
      <c r="D1532" s="49"/>
    </row>
    <row r="1533" spans="3:4" x14ac:dyDescent="0.2">
      <c r="C1533" s="49"/>
      <c r="D1533" s="49"/>
    </row>
    <row r="1534" spans="3:4" x14ac:dyDescent="0.2">
      <c r="C1534" s="49"/>
      <c r="D1534" s="49"/>
    </row>
    <row r="1535" spans="3:4" x14ac:dyDescent="0.2">
      <c r="C1535" s="49"/>
      <c r="D1535" s="49"/>
    </row>
    <row r="1536" spans="3:4" x14ac:dyDescent="0.2">
      <c r="C1536" s="49"/>
      <c r="D1536" s="49"/>
    </row>
    <row r="1537" spans="3:4" x14ac:dyDescent="0.2">
      <c r="C1537" s="49"/>
      <c r="D1537" s="49"/>
    </row>
    <row r="1538" spans="3:4" x14ac:dyDescent="0.2">
      <c r="C1538" s="49"/>
      <c r="D1538" s="49"/>
    </row>
    <row r="1539" spans="3:4" x14ac:dyDescent="0.2">
      <c r="C1539" s="49"/>
      <c r="D1539" s="49"/>
    </row>
    <row r="1540" spans="3:4" x14ac:dyDescent="0.2">
      <c r="C1540" s="49"/>
      <c r="D1540" s="49"/>
    </row>
    <row r="1541" spans="3:4" x14ac:dyDescent="0.2">
      <c r="C1541" s="49"/>
      <c r="D1541" s="49"/>
    </row>
    <row r="1542" spans="3:4" x14ac:dyDescent="0.2">
      <c r="C1542" s="49"/>
      <c r="D1542" s="49"/>
    </row>
    <row r="1543" spans="3:4" x14ac:dyDescent="0.2">
      <c r="C1543" s="49"/>
      <c r="D1543" s="49"/>
    </row>
    <row r="1544" spans="3:4" x14ac:dyDescent="0.2">
      <c r="C1544" s="49"/>
      <c r="D1544" s="49"/>
    </row>
    <row r="1545" spans="3:4" x14ac:dyDescent="0.2">
      <c r="C1545" s="49"/>
      <c r="D1545" s="49"/>
    </row>
    <row r="1546" spans="3:4" x14ac:dyDescent="0.2">
      <c r="C1546" s="49"/>
      <c r="D1546" s="49"/>
    </row>
    <row r="1547" spans="3:4" x14ac:dyDescent="0.2">
      <c r="C1547" s="49"/>
      <c r="D1547" s="49"/>
    </row>
    <row r="1548" spans="3:4" x14ac:dyDescent="0.2">
      <c r="C1548" s="49"/>
      <c r="D1548" s="49"/>
    </row>
    <row r="1549" spans="3:4" x14ac:dyDescent="0.2">
      <c r="C1549" s="49"/>
      <c r="D1549" s="49"/>
    </row>
    <row r="1550" spans="3:4" x14ac:dyDescent="0.2">
      <c r="C1550" s="49"/>
      <c r="D1550" s="49"/>
    </row>
    <row r="1551" spans="3:4" x14ac:dyDescent="0.2">
      <c r="C1551" s="49"/>
      <c r="D1551" s="49"/>
    </row>
    <row r="1552" spans="3:4" x14ac:dyDescent="0.2">
      <c r="C1552" s="49"/>
      <c r="D1552" s="49"/>
    </row>
    <row r="1553" spans="3:4" x14ac:dyDescent="0.2">
      <c r="C1553" s="49"/>
      <c r="D1553" s="49"/>
    </row>
    <row r="1554" spans="3:4" x14ac:dyDescent="0.2">
      <c r="C1554" s="49"/>
      <c r="D1554" s="49"/>
    </row>
    <row r="1555" spans="3:4" x14ac:dyDescent="0.2">
      <c r="C1555" s="49"/>
      <c r="D1555" s="49"/>
    </row>
    <row r="1556" spans="3:4" x14ac:dyDescent="0.2">
      <c r="C1556" s="49"/>
      <c r="D1556" s="49"/>
    </row>
    <row r="1557" spans="3:4" x14ac:dyDescent="0.2">
      <c r="C1557" s="49"/>
      <c r="D1557" s="49"/>
    </row>
    <row r="1558" spans="3:4" x14ac:dyDescent="0.2">
      <c r="C1558" s="49"/>
      <c r="D1558" s="49"/>
    </row>
    <row r="1559" spans="3:4" x14ac:dyDescent="0.2">
      <c r="C1559" s="49"/>
      <c r="D1559" s="49"/>
    </row>
    <row r="1560" spans="3:4" x14ac:dyDescent="0.2">
      <c r="C1560" s="49"/>
      <c r="D1560" s="49"/>
    </row>
    <row r="1561" spans="3:4" x14ac:dyDescent="0.2">
      <c r="C1561" s="49"/>
      <c r="D1561" s="49"/>
    </row>
    <row r="1562" spans="3:4" x14ac:dyDescent="0.2">
      <c r="C1562" s="49"/>
      <c r="D1562" s="49"/>
    </row>
    <row r="1563" spans="3:4" x14ac:dyDescent="0.2">
      <c r="C1563" s="49"/>
      <c r="D1563" s="49"/>
    </row>
    <row r="1564" spans="3:4" x14ac:dyDescent="0.2">
      <c r="C1564" s="49"/>
      <c r="D1564" s="49"/>
    </row>
    <row r="1565" spans="3:4" x14ac:dyDescent="0.2">
      <c r="C1565" s="49"/>
      <c r="D1565" s="49"/>
    </row>
    <row r="1566" spans="3:4" x14ac:dyDescent="0.2">
      <c r="C1566" s="49"/>
      <c r="D1566" s="49"/>
    </row>
    <row r="1567" spans="3:4" x14ac:dyDescent="0.2">
      <c r="C1567" s="49"/>
      <c r="D1567" s="49"/>
    </row>
    <row r="1568" spans="3:4" x14ac:dyDescent="0.2">
      <c r="C1568" s="49"/>
      <c r="D1568" s="49"/>
    </row>
    <row r="1569" spans="3:4" x14ac:dyDescent="0.2">
      <c r="C1569" s="49"/>
      <c r="D1569" s="49"/>
    </row>
    <row r="1570" spans="3:4" x14ac:dyDescent="0.2">
      <c r="C1570" s="49"/>
      <c r="D1570" s="49"/>
    </row>
    <row r="1571" spans="3:4" x14ac:dyDescent="0.2">
      <c r="C1571" s="49"/>
      <c r="D1571" s="49"/>
    </row>
    <row r="1572" spans="3:4" x14ac:dyDescent="0.2">
      <c r="C1572" s="49"/>
      <c r="D1572" s="49"/>
    </row>
    <row r="1573" spans="3:4" x14ac:dyDescent="0.2">
      <c r="C1573" s="49"/>
      <c r="D1573" s="49"/>
    </row>
    <row r="1574" spans="3:4" x14ac:dyDescent="0.2">
      <c r="C1574" s="49"/>
      <c r="D1574" s="49"/>
    </row>
    <row r="1575" spans="3:4" x14ac:dyDescent="0.2">
      <c r="C1575" s="49"/>
      <c r="D1575" s="49"/>
    </row>
    <row r="1576" spans="3:4" x14ac:dyDescent="0.2">
      <c r="C1576" s="49"/>
      <c r="D1576" s="49"/>
    </row>
    <row r="1577" spans="3:4" x14ac:dyDescent="0.2">
      <c r="C1577" s="49"/>
      <c r="D1577" s="49"/>
    </row>
    <row r="1578" spans="3:4" x14ac:dyDescent="0.2">
      <c r="C1578" s="49"/>
      <c r="D1578" s="49"/>
    </row>
    <row r="1579" spans="3:4" x14ac:dyDescent="0.2">
      <c r="C1579" s="49"/>
      <c r="D1579" s="49"/>
    </row>
    <row r="1580" spans="3:4" x14ac:dyDescent="0.2">
      <c r="C1580" s="49"/>
      <c r="D1580" s="49"/>
    </row>
    <row r="1581" spans="3:4" x14ac:dyDescent="0.2">
      <c r="C1581" s="49"/>
      <c r="D1581" s="49"/>
    </row>
    <row r="1582" spans="3:4" x14ac:dyDescent="0.2">
      <c r="C1582" s="49"/>
      <c r="D1582" s="49"/>
    </row>
    <row r="1583" spans="3:4" x14ac:dyDescent="0.2">
      <c r="C1583" s="49"/>
      <c r="D1583" s="49"/>
    </row>
    <row r="1584" spans="3:4" x14ac:dyDescent="0.2">
      <c r="C1584" s="49"/>
      <c r="D1584" s="49"/>
    </row>
    <row r="1585" spans="3:4" x14ac:dyDescent="0.2">
      <c r="C1585" s="49"/>
      <c r="D1585" s="49"/>
    </row>
    <row r="1586" spans="3:4" x14ac:dyDescent="0.2">
      <c r="C1586" s="49"/>
      <c r="D1586" s="49"/>
    </row>
    <row r="1587" spans="3:4" x14ac:dyDescent="0.2">
      <c r="C1587" s="49"/>
      <c r="D1587" s="49"/>
    </row>
    <row r="1588" spans="3:4" x14ac:dyDescent="0.2">
      <c r="C1588" s="49"/>
      <c r="D1588" s="49"/>
    </row>
    <row r="1589" spans="3:4" x14ac:dyDescent="0.2">
      <c r="C1589" s="49"/>
      <c r="D1589" s="49"/>
    </row>
    <row r="1590" spans="3:4" x14ac:dyDescent="0.2">
      <c r="C1590" s="49"/>
      <c r="D1590" s="49"/>
    </row>
    <row r="1591" spans="3:4" x14ac:dyDescent="0.2">
      <c r="C1591" s="49"/>
      <c r="D1591" s="49"/>
    </row>
    <row r="1592" spans="3:4" x14ac:dyDescent="0.2">
      <c r="C1592" s="49"/>
      <c r="D1592" s="49"/>
    </row>
    <row r="1593" spans="3:4" x14ac:dyDescent="0.2">
      <c r="C1593" s="49"/>
      <c r="D1593" s="49"/>
    </row>
    <row r="1594" spans="3:4" x14ac:dyDescent="0.2">
      <c r="C1594" s="49"/>
      <c r="D1594" s="49"/>
    </row>
    <row r="1595" spans="3:4" x14ac:dyDescent="0.2">
      <c r="C1595" s="49"/>
      <c r="D1595" s="49"/>
    </row>
    <row r="1596" spans="3:4" x14ac:dyDescent="0.2">
      <c r="C1596" s="49"/>
      <c r="D1596" s="49"/>
    </row>
    <row r="1597" spans="3:4" x14ac:dyDescent="0.2">
      <c r="C1597" s="49"/>
      <c r="D1597" s="49"/>
    </row>
    <row r="1598" spans="3:4" x14ac:dyDescent="0.2">
      <c r="C1598" s="49"/>
      <c r="D1598" s="49"/>
    </row>
    <row r="1599" spans="3:4" x14ac:dyDescent="0.2">
      <c r="C1599" s="49"/>
      <c r="D1599" s="49"/>
    </row>
    <row r="1600" spans="3:4" x14ac:dyDescent="0.2">
      <c r="C1600" s="49"/>
      <c r="D1600" s="49"/>
    </row>
    <row r="1601" spans="3:4" x14ac:dyDescent="0.2">
      <c r="C1601" s="49"/>
      <c r="D1601" s="49"/>
    </row>
    <row r="1602" spans="3:4" x14ac:dyDescent="0.2">
      <c r="C1602" s="49"/>
      <c r="D1602" s="49"/>
    </row>
    <row r="1603" spans="3:4" x14ac:dyDescent="0.2">
      <c r="C1603" s="49"/>
      <c r="D1603" s="49"/>
    </row>
    <row r="1604" spans="3:4" x14ac:dyDescent="0.2">
      <c r="C1604" s="49"/>
      <c r="D1604" s="49"/>
    </row>
    <row r="1605" spans="3:4" x14ac:dyDescent="0.2">
      <c r="C1605" s="49"/>
      <c r="D1605" s="49"/>
    </row>
    <row r="1606" spans="3:4" x14ac:dyDescent="0.2">
      <c r="C1606" s="49"/>
      <c r="D1606" s="49"/>
    </row>
    <row r="1607" spans="3:4" x14ac:dyDescent="0.2">
      <c r="C1607" s="49"/>
      <c r="D1607" s="49"/>
    </row>
    <row r="1608" spans="3:4" x14ac:dyDescent="0.2">
      <c r="C1608" s="49"/>
      <c r="D1608" s="49"/>
    </row>
    <row r="1609" spans="3:4" x14ac:dyDescent="0.2">
      <c r="C1609" s="49"/>
      <c r="D1609" s="49"/>
    </row>
    <row r="1610" spans="3:4" x14ac:dyDescent="0.2">
      <c r="C1610" s="49"/>
      <c r="D1610" s="49"/>
    </row>
    <row r="1611" spans="3:4" x14ac:dyDescent="0.2">
      <c r="C1611" s="49"/>
      <c r="D1611" s="49"/>
    </row>
    <row r="1612" spans="3:4" x14ac:dyDescent="0.2">
      <c r="C1612" s="49"/>
      <c r="D1612" s="49"/>
    </row>
    <row r="1613" spans="3:4" x14ac:dyDescent="0.2">
      <c r="C1613" s="49"/>
      <c r="D1613" s="49"/>
    </row>
    <row r="1614" spans="3:4" x14ac:dyDescent="0.2">
      <c r="C1614" s="49"/>
      <c r="D1614" s="49"/>
    </row>
    <row r="1615" spans="3:4" x14ac:dyDescent="0.2">
      <c r="C1615" s="49"/>
      <c r="D1615" s="49"/>
    </row>
    <row r="1616" spans="3:4" x14ac:dyDescent="0.2">
      <c r="C1616" s="49"/>
      <c r="D1616" s="49"/>
    </row>
    <row r="1617" spans="3:4" x14ac:dyDescent="0.2">
      <c r="C1617" s="49"/>
      <c r="D1617" s="49"/>
    </row>
    <row r="1618" spans="3:4" x14ac:dyDescent="0.2">
      <c r="C1618" s="49"/>
      <c r="D1618" s="49"/>
    </row>
    <row r="1619" spans="3:4" x14ac:dyDescent="0.2">
      <c r="C1619" s="49"/>
      <c r="D1619" s="49"/>
    </row>
    <row r="1620" spans="3:4" x14ac:dyDescent="0.2">
      <c r="C1620" s="49"/>
      <c r="D1620" s="49"/>
    </row>
    <row r="1621" spans="3:4" x14ac:dyDescent="0.2">
      <c r="C1621" s="49"/>
      <c r="D1621" s="49"/>
    </row>
    <row r="1622" spans="3:4" x14ac:dyDescent="0.2">
      <c r="C1622" s="49"/>
      <c r="D1622" s="49"/>
    </row>
    <row r="1623" spans="3:4" x14ac:dyDescent="0.2">
      <c r="C1623" s="49"/>
      <c r="D1623" s="49"/>
    </row>
    <row r="1624" spans="3:4" x14ac:dyDescent="0.2">
      <c r="C1624" s="49"/>
      <c r="D1624" s="49"/>
    </row>
    <row r="1625" spans="3:4" x14ac:dyDescent="0.2">
      <c r="C1625" s="49"/>
      <c r="D1625" s="49"/>
    </row>
    <row r="1626" spans="3:4" x14ac:dyDescent="0.2">
      <c r="C1626" s="49"/>
      <c r="D1626" s="49"/>
    </row>
    <row r="1627" spans="3:4" x14ac:dyDescent="0.2">
      <c r="C1627" s="49"/>
      <c r="D1627" s="49"/>
    </row>
    <row r="1628" spans="3:4" x14ac:dyDescent="0.2">
      <c r="C1628" s="49"/>
      <c r="D1628" s="49"/>
    </row>
    <row r="1629" spans="3:4" x14ac:dyDescent="0.2">
      <c r="C1629" s="49"/>
      <c r="D1629" s="49"/>
    </row>
    <row r="1630" spans="3:4" x14ac:dyDescent="0.2">
      <c r="C1630" s="49"/>
      <c r="D1630" s="49"/>
    </row>
    <row r="1631" spans="3:4" x14ac:dyDescent="0.2">
      <c r="C1631" s="49"/>
      <c r="D1631" s="49"/>
    </row>
    <row r="1632" spans="3:4" x14ac:dyDescent="0.2">
      <c r="C1632" s="49"/>
      <c r="D1632" s="49"/>
    </row>
    <row r="1633" spans="3:4" x14ac:dyDescent="0.2">
      <c r="C1633" s="49"/>
      <c r="D1633" s="49"/>
    </row>
    <row r="1634" spans="3:4" x14ac:dyDescent="0.2">
      <c r="C1634" s="49"/>
      <c r="D1634" s="49"/>
    </row>
    <row r="1635" spans="3:4" x14ac:dyDescent="0.2">
      <c r="C1635" s="49"/>
      <c r="D1635" s="49"/>
    </row>
    <row r="1636" spans="3:4" x14ac:dyDescent="0.2">
      <c r="C1636" s="49"/>
      <c r="D1636" s="49"/>
    </row>
    <row r="1637" spans="3:4" x14ac:dyDescent="0.2">
      <c r="C1637" s="49"/>
      <c r="D1637" s="49"/>
    </row>
    <row r="1638" spans="3:4" x14ac:dyDescent="0.2">
      <c r="C1638" s="49"/>
      <c r="D1638" s="49"/>
    </row>
    <row r="1639" spans="3:4" x14ac:dyDescent="0.2">
      <c r="C1639" s="49"/>
      <c r="D1639" s="49"/>
    </row>
    <row r="1640" spans="3:4" x14ac:dyDescent="0.2">
      <c r="C1640" s="49"/>
      <c r="D1640" s="49"/>
    </row>
    <row r="1641" spans="3:4" x14ac:dyDescent="0.2">
      <c r="C1641" s="49"/>
      <c r="D1641" s="49"/>
    </row>
    <row r="1642" spans="3:4" x14ac:dyDescent="0.2">
      <c r="C1642" s="49"/>
      <c r="D1642" s="49"/>
    </row>
    <row r="1643" spans="3:4" x14ac:dyDescent="0.2">
      <c r="C1643" s="49"/>
      <c r="D1643" s="49"/>
    </row>
    <row r="1644" spans="3:4" x14ac:dyDescent="0.2">
      <c r="C1644" s="49"/>
      <c r="D1644" s="49"/>
    </row>
    <row r="1645" spans="3:4" x14ac:dyDescent="0.2">
      <c r="C1645" s="49"/>
      <c r="D1645" s="49"/>
    </row>
    <row r="1646" spans="3:4" x14ac:dyDescent="0.2">
      <c r="C1646" s="49"/>
      <c r="D1646" s="49"/>
    </row>
    <row r="1647" spans="3:4" x14ac:dyDescent="0.2">
      <c r="C1647" s="49"/>
      <c r="D1647" s="49"/>
    </row>
    <row r="1648" spans="3:4" x14ac:dyDescent="0.2">
      <c r="C1648" s="49"/>
      <c r="D1648" s="49"/>
    </row>
    <row r="1649" spans="3:4" x14ac:dyDescent="0.2">
      <c r="C1649" s="49"/>
      <c r="D1649" s="49"/>
    </row>
    <row r="1650" spans="3:4" x14ac:dyDescent="0.2">
      <c r="C1650" s="49"/>
      <c r="D1650" s="49"/>
    </row>
    <row r="1651" spans="3:4" x14ac:dyDescent="0.2">
      <c r="C1651" s="49"/>
      <c r="D1651" s="49"/>
    </row>
    <row r="1652" spans="3:4" x14ac:dyDescent="0.2">
      <c r="C1652" s="49"/>
      <c r="D1652" s="49"/>
    </row>
    <row r="1653" spans="3:4" x14ac:dyDescent="0.2">
      <c r="C1653" s="49"/>
      <c r="D1653" s="49"/>
    </row>
    <row r="1654" spans="3:4" x14ac:dyDescent="0.2">
      <c r="C1654" s="49"/>
      <c r="D1654" s="49"/>
    </row>
    <row r="1655" spans="3:4" x14ac:dyDescent="0.2">
      <c r="C1655" s="49"/>
      <c r="D1655" s="49"/>
    </row>
    <row r="1656" spans="3:4" x14ac:dyDescent="0.2">
      <c r="C1656" s="49"/>
      <c r="D1656" s="49"/>
    </row>
    <row r="1657" spans="3:4" x14ac:dyDescent="0.2">
      <c r="C1657" s="49"/>
      <c r="D1657" s="49"/>
    </row>
    <row r="1658" spans="3:4" x14ac:dyDescent="0.2">
      <c r="C1658" s="49"/>
      <c r="D1658" s="49"/>
    </row>
    <row r="1659" spans="3:4" x14ac:dyDescent="0.2">
      <c r="C1659" s="49"/>
      <c r="D1659" s="49"/>
    </row>
    <row r="1660" spans="3:4" x14ac:dyDescent="0.2">
      <c r="C1660" s="49"/>
      <c r="D1660" s="49"/>
    </row>
    <row r="1661" spans="3:4" x14ac:dyDescent="0.2">
      <c r="C1661" s="49"/>
      <c r="D1661" s="49"/>
    </row>
    <row r="1662" spans="3:4" x14ac:dyDescent="0.2">
      <c r="C1662" s="49"/>
      <c r="D1662" s="49"/>
    </row>
    <row r="1663" spans="3:4" x14ac:dyDescent="0.2">
      <c r="C1663" s="49"/>
      <c r="D1663" s="49"/>
    </row>
    <row r="1664" spans="3:4" x14ac:dyDescent="0.2">
      <c r="C1664" s="49"/>
      <c r="D1664" s="49"/>
    </row>
    <row r="1665" spans="3:4" x14ac:dyDescent="0.2">
      <c r="C1665" s="49"/>
      <c r="D1665" s="49"/>
    </row>
    <row r="1666" spans="3:4" x14ac:dyDescent="0.2">
      <c r="C1666" s="49"/>
      <c r="D1666" s="49"/>
    </row>
    <row r="1667" spans="3:4" x14ac:dyDescent="0.2">
      <c r="C1667" s="49"/>
      <c r="D1667" s="49"/>
    </row>
    <row r="1668" spans="3:4" x14ac:dyDescent="0.2">
      <c r="C1668" s="49"/>
      <c r="D1668" s="49"/>
    </row>
    <row r="1669" spans="3:4" x14ac:dyDescent="0.2">
      <c r="C1669" s="49"/>
      <c r="D1669" s="49"/>
    </row>
    <row r="1670" spans="3:4" x14ac:dyDescent="0.2">
      <c r="C1670" s="49"/>
      <c r="D1670" s="49"/>
    </row>
    <row r="1671" spans="3:4" x14ac:dyDescent="0.2">
      <c r="C1671" s="49"/>
      <c r="D1671" s="49"/>
    </row>
    <row r="1672" spans="3:4" x14ac:dyDescent="0.2">
      <c r="C1672" s="49"/>
      <c r="D1672" s="49"/>
    </row>
    <row r="1673" spans="3:4" x14ac:dyDescent="0.2">
      <c r="C1673" s="49"/>
      <c r="D1673" s="49"/>
    </row>
    <row r="1674" spans="3:4" x14ac:dyDescent="0.2">
      <c r="C1674" s="49"/>
      <c r="D1674" s="49"/>
    </row>
    <row r="1675" spans="3:4" x14ac:dyDescent="0.2">
      <c r="C1675" s="49"/>
      <c r="D1675" s="49"/>
    </row>
    <row r="1676" spans="3:4" x14ac:dyDescent="0.2">
      <c r="C1676" s="49"/>
      <c r="D1676" s="49"/>
    </row>
    <row r="1677" spans="3:4" x14ac:dyDescent="0.2">
      <c r="C1677" s="49"/>
      <c r="D1677" s="49"/>
    </row>
    <row r="1678" spans="3:4" x14ac:dyDescent="0.2">
      <c r="C1678" s="49"/>
      <c r="D1678" s="49"/>
    </row>
    <row r="1679" spans="3:4" x14ac:dyDescent="0.2">
      <c r="C1679" s="49"/>
      <c r="D1679" s="49"/>
    </row>
    <row r="1680" spans="3:4" x14ac:dyDescent="0.2">
      <c r="C1680" s="49"/>
      <c r="D1680" s="49"/>
    </row>
    <row r="1681" spans="3:4" x14ac:dyDescent="0.2">
      <c r="C1681" s="49"/>
      <c r="D1681" s="49"/>
    </row>
    <row r="1682" spans="3:4" x14ac:dyDescent="0.2">
      <c r="C1682" s="49"/>
      <c r="D1682" s="49"/>
    </row>
    <row r="1683" spans="3:4" x14ac:dyDescent="0.2">
      <c r="C1683" s="49"/>
      <c r="D1683" s="49"/>
    </row>
    <row r="1684" spans="3:4" x14ac:dyDescent="0.2">
      <c r="C1684" s="49"/>
      <c r="D1684" s="49"/>
    </row>
    <row r="1685" spans="3:4" x14ac:dyDescent="0.2">
      <c r="C1685" s="49"/>
      <c r="D1685" s="49"/>
    </row>
    <row r="1686" spans="3:4" x14ac:dyDescent="0.2">
      <c r="C1686" s="49"/>
      <c r="D1686" s="49"/>
    </row>
    <row r="1687" spans="3:4" x14ac:dyDescent="0.2">
      <c r="C1687" s="49"/>
      <c r="D1687" s="49"/>
    </row>
    <row r="1688" spans="3:4" x14ac:dyDescent="0.2">
      <c r="C1688" s="49"/>
      <c r="D1688" s="49"/>
    </row>
    <row r="1689" spans="3:4" x14ac:dyDescent="0.2">
      <c r="C1689" s="49"/>
      <c r="D1689" s="49"/>
    </row>
    <row r="1690" spans="3:4" x14ac:dyDescent="0.2">
      <c r="C1690" s="49"/>
      <c r="D1690" s="49"/>
    </row>
    <row r="1691" spans="3:4" x14ac:dyDescent="0.2">
      <c r="C1691" s="49"/>
      <c r="D1691" s="49"/>
    </row>
    <row r="1692" spans="3:4" x14ac:dyDescent="0.2">
      <c r="C1692" s="49"/>
      <c r="D1692" s="49"/>
    </row>
    <row r="1693" spans="3:4" x14ac:dyDescent="0.2">
      <c r="C1693" s="49"/>
      <c r="D1693" s="49"/>
    </row>
    <row r="1694" spans="3:4" x14ac:dyDescent="0.2">
      <c r="C1694" s="49"/>
      <c r="D1694" s="49"/>
    </row>
    <row r="1695" spans="3:4" x14ac:dyDescent="0.2">
      <c r="C1695" s="49"/>
      <c r="D1695" s="49"/>
    </row>
    <row r="1696" spans="3:4" x14ac:dyDescent="0.2">
      <c r="C1696" s="49"/>
      <c r="D1696" s="49"/>
    </row>
    <row r="1697" spans="3:4" x14ac:dyDescent="0.2">
      <c r="C1697" s="49"/>
      <c r="D1697" s="49"/>
    </row>
    <row r="1698" spans="3:4" x14ac:dyDescent="0.2">
      <c r="C1698" s="49"/>
      <c r="D1698" s="49"/>
    </row>
    <row r="1699" spans="3:4" x14ac:dyDescent="0.2">
      <c r="C1699" s="49"/>
      <c r="D1699" s="49"/>
    </row>
    <row r="1700" spans="3:4" x14ac:dyDescent="0.2">
      <c r="C1700" s="49"/>
      <c r="D1700" s="49"/>
    </row>
    <row r="1701" spans="3:4" x14ac:dyDescent="0.2">
      <c r="C1701" s="49"/>
      <c r="D1701" s="49"/>
    </row>
    <row r="1702" spans="3:4" x14ac:dyDescent="0.2">
      <c r="C1702" s="49"/>
      <c r="D1702" s="49"/>
    </row>
    <row r="1703" spans="3:4" x14ac:dyDescent="0.2">
      <c r="C1703" s="49"/>
      <c r="D1703" s="49"/>
    </row>
    <row r="1704" spans="3:4" x14ac:dyDescent="0.2">
      <c r="C1704" s="49"/>
      <c r="D1704" s="49"/>
    </row>
    <row r="1705" spans="3:4" x14ac:dyDescent="0.2">
      <c r="C1705" s="49"/>
      <c r="D1705" s="49"/>
    </row>
    <row r="1706" spans="3:4" x14ac:dyDescent="0.2">
      <c r="C1706" s="49"/>
      <c r="D1706" s="49"/>
    </row>
    <row r="1707" spans="3:4" x14ac:dyDescent="0.2">
      <c r="C1707" s="49"/>
      <c r="D1707" s="49"/>
    </row>
    <row r="1708" spans="3:4" x14ac:dyDescent="0.2">
      <c r="C1708" s="49"/>
      <c r="D1708" s="49"/>
    </row>
    <row r="1709" spans="3:4" x14ac:dyDescent="0.2">
      <c r="C1709" s="49"/>
      <c r="D1709" s="49"/>
    </row>
    <row r="1710" spans="3:4" x14ac:dyDescent="0.2">
      <c r="C1710" s="49"/>
      <c r="D1710" s="49"/>
    </row>
    <row r="1711" spans="3:4" x14ac:dyDescent="0.2">
      <c r="C1711" s="49"/>
      <c r="D1711" s="49"/>
    </row>
    <row r="1712" spans="3:4" x14ac:dyDescent="0.2">
      <c r="C1712" s="49"/>
      <c r="D1712" s="49"/>
    </row>
    <row r="1713" spans="3:4" x14ac:dyDescent="0.2">
      <c r="C1713" s="49"/>
      <c r="D1713" s="49"/>
    </row>
    <row r="1714" spans="3:4" x14ac:dyDescent="0.2">
      <c r="C1714" s="49"/>
      <c r="D1714" s="49"/>
    </row>
    <row r="1715" spans="3:4" x14ac:dyDescent="0.2">
      <c r="C1715" s="49"/>
      <c r="D1715" s="49"/>
    </row>
    <row r="1716" spans="3:4" x14ac:dyDescent="0.2">
      <c r="C1716" s="49"/>
      <c r="D1716" s="49"/>
    </row>
    <row r="1717" spans="3:4" x14ac:dyDescent="0.2">
      <c r="C1717" s="49"/>
      <c r="D1717" s="49"/>
    </row>
    <row r="1718" spans="3:4" x14ac:dyDescent="0.2">
      <c r="C1718" s="49"/>
      <c r="D1718" s="49"/>
    </row>
    <row r="1719" spans="3:4" x14ac:dyDescent="0.2">
      <c r="C1719" s="49"/>
      <c r="D1719" s="49"/>
    </row>
    <row r="1720" spans="3:4" x14ac:dyDescent="0.2">
      <c r="C1720" s="49"/>
      <c r="D1720" s="49"/>
    </row>
    <row r="1721" spans="3:4" x14ac:dyDescent="0.2">
      <c r="C1721" s="49"/>
      <c r="D1721" s="49"/>
    </row>
    <row r="1722" spans="3:4" x14ac:dyDescent="0.2">
      <c r="C1722" s="49"/>
      <c r="D1722" s="49"/>
    </row>
    <row r="1723" spans="3:4" x14ac:dyDescent="0.2">
      <c r="C1723" s="49"/>
      <c r="D1723" s="49"/>
    </row>
    <row r="1724" spans="3:4" x14ac:dyDescent="0.2">
      <c r="C1724" s="49"/>
      <c r="D1724" s="49"/>
    </row>
    <row r="1725" spans="3:4" x14ac:dyDescent="0.2">
      <c r="C1725" s="49"/>
      <c r="D1725" s="49"/>
    </row>
    <row r="1726" spans="3:4" x14ac:dyDescent="0.2">
      <c r="C1726" s="49"/>
      <c r="D1726" s="49"/>
    </row>
    <row r="1727" spans="3:4" x14ac:dyDescent="0.2">
      <c r="C1727" s="49"/>
      <c r="D1727" s="49"/>
    </row>
    <row r="1728" spans="3:4" x14ac:dyDescent="0.2">
      <c r="C1728" s="49"/>
      <c r="D1728" s="49"/>
    </row>
    <row r="1729" spans="3:4" x14ac:dyDescent="0.2">
      <c r="C1729" s="49"/>
      <c r="D1729" s="49"/>
    </row>
    <row r="1730" spans="3:4" x14ac:dyDescent="0.2">
      <c r="C1730" s="49"/>
      <c r="D1730" s="49"/>
    </row>
    <row r="1731" spans="3:4" x14ac:dyDescent="0.2">
      <c r="C1731" s="49"/>
      <c r="D1731" s="49"/>
    </row>
    <row r="1732" spans="3:4" x14ac:dyDescent="0.2">
      <c r="C1732" s="49"/>
      <c r="D1732" s="49"/>
    </row>
    <row r="1733" spans="3:4" x14ac:dyDescent="0.2">
      <c r="C1733" s="49"/>
      <c r="D1733" s="49"/>
    </row>
    <row r="1734" spans="3:4" x14ac:dyDescent="0.2">
      <c r="C1734" s="49"/>
      <c r="D1734" s="49"/>
    </row>
    <row r="1735" spans="3:4" x14ac:dyDescent="0.2">
      <c r="C1735" s="49"/>
      <c r="D1735" s="49"/>
    </row>
    <row r="1736" spans="3:4" x14ac:dyDescent="0.2">
      <c r="C1736" s="49"/>
      <c r="D1736" s="49"/>
    </row>
    <row r="1737" spans="3:4" x14ac:dyDescent="0.2">
      <c r="C1737" s="49"/>
      <c r="D1737" s="49"/>
    </row>
    <row r="1738" spans="3:4" x14ac:dyDescent="0.2">
      <c r="C1738" s="49"/>
      <c r="D1738" s="49"/>
    </row>
    <row r="1739" spans="3:4" x14ac:dyDescent="0.2">
      <c r="C1739" s="49"/>
      <c r="D1739" s="49"/>
    </row>
    <row r="1740" spans="3:4" x14ac:dyDescent="0.2">
      <c r="C1740" s="49"/>
      <c r="D1740" s="49"/>
    </row>
    <row r="1741" spans="3:4" x14ac:dyDescent="0.2">
      <c r="C1741" s="49"/>
      <c r="D1741" s="49"/>
    </row>
    <row r="1742" spans="3:4" x14ac:dyDescent="0.2">
      <c r="C1742" s="49"/>
      <c r="D1742" s="49"/>
    </row>
    <row r="1743" spans="3:4" x14ac:dyDescent="0.2">
      <c r="C1743" s="49"/>
      <c r="D1743" s="49"/>
    </row>
    <row r="1744" spans="3:4" x14ac:dyDescent="0.2">
      <c r="C1744" s="49"/>
      <c r="D1744" s="49"/>
    </row>
    <row r="1745" spans="3:4" x14ac:dyDescent="0.2">
      <c r="C1745" s="49"/>
      <c r="D1745" s="49"/>
    </row>
    <row r="1746" spans="3:4" x14ac:dyDescent="0.2">
      <c r="C1746" s="49"/>
      <c r="D1746" s="49"/>
    </row>
    <row r="1747" spans="3:4" x14ac:dyDescent="0.2">
      <c r="C1747" s="49"/>
      <c r="D1747" s="49"/>
    </row>
    <row r="1748" spans="3:4" x14ac:dyDescent="0.2">
      <c r="C1748" s="49"/>
      <c r="D1748" s="49"/>
    </row>
    <row r="1749" spans="3:4" x14ac:dyDescent="0.2">
      <c r="C1749" s="49"/>
      <c r="D1749" s="49"/>
    </row>
    <row r="1750" spans="3:4" x14ac:dyDescent="0.2">
      <c r="C1750" s="49"/>
      <c r="D1750" s="49"/>
    </row>
    <row r="1751" spans="3:4" x14ac:dyDescent="0.2">
      <c r="C1751" s="49"/>
      <c r="D1751" s="49"/>
    </row>
    <row r="1752" spans="3:4" x14ac:dyDescent="0.2">
      <c r="C1752" s="49"/>
      <c r="D1752" s="49"/>
    </row>
    <row r="1753" spans="3:4" x14ac:dyDescent="0.2">
      <c r="C1753" s="49"/>
      <c r="D1753" s="49"/>
    </row>
    <row r="1754" spans="3:4" x14ac:dyDescent="0.2">
      <c r="C1754" s="49"/>
      <c r="D1754" s="49"/>
    </row>
    <row r="1755" spans="3:4" x14ac:dyDescent="0.2">
      <c r="C1755" s="49"/>
      <c r="D1755" s="49"/>
    </row>
    <row r="1756" spans="3:4" x14ac:dyDescent="0.2">
      <c r="C1756" s="49"/>
      <c r="D1756" s="49"/>
    </row>
    <row r="1757" spans="3:4" x14ac:dyDescent="0.2">
      <c r="C1757" s="49"/>
      <c r="D1757" s="49"/>
    </row>
    <row r="1758" spans="3:4" x14ac:dyDescent="0.2">
      <c r="C1758" s="49"/>
      <c r="D1758" s="49"/>
    </row>
    <row r="1759" spans="3:4" x14ac:dyDescent="0.2">
      <c r="C1759" s="49"/>
      <c r="D1759" s="49"/>
    </row>
    <row r="1760" spans="3:4" x14ac:dyDescent="0.2">
      <c r="C1760" s="49"/>
      <c r="D1760" s="49"/>
    </row>
    <row r="1761" spans="3:4" x14ac:dyDescent="0.2">
      <c r="C1761" s="49"/>
      <c r="D1761" s="49"/>
    </row>
    <row r="1762" spans="3:4" x14ac:dyDescent="0.2">
      <c r="C1762" s="49"/>
      <c r="D1762" s="49"/>
    </row>
    <row r="1763" spans="3:4" x14ac:dyDescent="0.2">
      <c r="C1763" s="49"/>
      <c r="D1763" s="49"/>
    </row>
    <row r="1764" spans="3:4" x14ac:dyDescent="0.2">
      <c r="C1764" s="49"/>
      <c r="D1764" s="49"/>
    </row>
    <row r="1765" spans="3:4" x14ac:dyDescent="0.2">
      <c r="C1765" s="49"/>
      <c r="D1765" s="49"/>
    </row>
    <row r="1766" spans="3:4" x14ac:dyDescent="0.2">
      <c r="C1766" s="49"/>
      <c r="D1766" s="49"/>
    </row>
    <row r="1767" spans="3:4" x14ac:dyDescent="0.2">
      <c r="C1767" s="49"/>
      <c r="D1767" s="49"/>
    </row>
    <row r="1768" spans="3:4" x14ac:dyDescent="0.2">
      <c r="C1768" s="49"/>
      <c r="D1768" s="49"/>
    </row>
    <row r="1769" spans="3:4" x14ac:dyDescent="0.2">
      <c r="C1769" s="49"/>
      <c r="D1769" s="49"/>
    </row>
    <row r="1770" spans="3:4" x14ac:dyDescent="0.2">
      <c r="C1770" s="49"/>
      <c r="D1770" s="49"/>
    </row>
    <row r="1771" spans="3:4" x14ac:dyDescent="0.2">
      <c r="C1771" s="49"/>
      <c r="D1771" s="49"/>
    </row>
    <row r="1772" spans="3:4" x14ac:dyDescent="0.2">
      <c r="C1772" s="49"/>
      <c r="D1772" s="49"/>
    </row>
    <row r="1773" spans="3:4" x14ac:dyDescent="0.2">
      <c r="C1773" s="49"/>
      <c r="D1773" s="49"/>
    </row>
    <row r="1774" spans="3:4" x14ac:dyDescent="0.2">
      <c r="C1774" s="49"/>
      <c r="D1774" s="49"/>
    </row>
    <row r="1775" spans="3:4" x14ac:dyDescent="0.2">
      <c r="C1775" s="49"/>
      <c r="D1775" s="49"/>
    </row>
    <row r="1776" spans="3:4" x14ac:dyDescent="0.2">
      <c r="C1776" s="49"/>
      <c r="D1776" s="49"/>
    </row>
    <row r="1777" spans="3:4" x14ac:dyDescent="0.2">
      <c r="C1777" s="49"/>
      <c r="D1777" s="49"/>
    </row>
    <row r="1778" spans="3:4" x14ac:dyDescent="0.2">
      <c r="C1778" s="49"/>
      <c r="D1778" s="49"/>
    </row>
    <row r="1779" spans="3:4" x14ac:dyDescent="0.2">
      <c r="C1779" s="49"/>
      <c r="D1779" s="49"/>
    </row>
    <row r="1780" spans="3:4" x14ac:dyDescent="0.2">
      <c r="C1780" s="49"/>
      <c r="D1780" s="49"/>
    </row>
    <row r="1781" spans="3:4" x14ac:dyDescent="0.2">
      <c r="C1781" s="49"/>
      <c r="D1781" s="49"/>
    </row>
    <row r="1782" spans="3:4" x14ac:dyDescent="0.2">
      <c r="C1782" s="49"/>
      <c r="D1782" s="49"/>
    </row>
    <row r="1783" spans="3:4" x14ac:dyDescent="0.2">
      <c r="C1783" s="49"/>
      <c r="D1783" s="49"/>
    </row>
    <row r="1784" spans="3:4" x14ac:dyDescent="0.2">
      <c r="C1784" s="49"/>
      <c r="D1784" s="49"/>
    </row>
    <row r="1785" spans="3:4" x14ac:dyDescent="0.2">
      <c r="C1785" s="49"/>
      <c r="D1785" s="49"/>
    </row>
    <row r="1786" spans="3:4" x14ac:dyDescent="0.2">
      <c r="C1786" s="49"/>
      <c r="D1786" s="49"/>
    </row>
    <row r="1787" spans="3:4" x14ac:dyDescent="0.2">
      <c r="C1787" s="49"/>
      <c r="D1787" s="49"/>
    </row>
    <row r="1788" spans="3:4" x14ac:dyDescent="0.2">
      <c r="C1788" s="49"/>
      <c r="D1788" s="49"/>
    </row>
    <row r="1789" spans="3:4" x14ac:dyDescent="0.2">
      <c r="C1789" s="49"/>
      <c r="D1789" s="49"/>
    </row>
    <row r="1790" spans="3:4" x14ac:dyDescent="0.2">
      <c r="C1790" s="49"/>
      <c r="D1790" s="49"/>
    </row>
    <row r="1791" spans="3:4" x14ac:dyDescent="0.2">
      <c r="C1791" s="49"/>
      <c r="D1791" s="49"/>
    </row>
    <row r="1792" spans="3:4" x14ac:dyDescent="0.2">
      <c r="C1792" s="49"/>
      <c r="D1792" s="49"/>
    </row>
    <row r="1793" spans="3:4" x14ac:dyDescent="0.2">
      <c r="C1793" s="49"/>
      <c r="D1793" s="49"/>
    </row>
    <row r="1794" spans="3:4" x14ac:dyDescent="0.2">
      <c r="C1794" s="49"/>
      <c r="D1794" s="49"/>
    </row>
    <row r="1795" spans="3:4" x14ac:dyDescent="0.2">
      <c r="C1795" s="49"/>
      <c r="D1795" s="49"/>
    </row>
    <row r="1796" spans="3:4" x14ac:dyDescent="0.2">
      <c r="C1796" s="49"/>
      <c r="D1796" s="49"/>
    </row>
    <row r="1797" spans="3:4" x14ac:dyDescent="0.2">
      <c r="C1797" s="49"/>
      <c r="D1797" s="49"/>
    </row>
    <row r="1798" spans="3:4" x14ac:dyDescent="0.2">
      <c r="C1798" s="49"/>
      <c r="D1798" s="49"/>
    </row>
    <row r="1799" spans="3:4" x14ac:dyDescent="0.2">
      <c r="C1799" s="49"/>
      <c r="D1799" s="49"/>
    </row>
    <row r="1800" spans="3:4" x14ac:dyDescent="0.2">
      <c r="C1800" s="49"/>
      <c r="D1800" s="49"/>
    </row>
    <row r="1801" spans="3:4" x14ac:dyDescent="0.2">
      <c r="C1801" s="49"/>
      <c r="D1801" s="49"/>
    </row>
    <row r="1802" spans="3:4" x14ac:dyDescent="0.2">
      <c r="C1802" s="49"/>
      <c r="D1802" s="49"/>
    </row>
    <row r="1803" spans="3:4" x14ac:dyDescent="0.2">
      <c r="C1803" s="49"/>
      <c r="D1803" s="49"/>
    </row>
    <row r="1804" spans="3:4" x14ac:dyDescent="0.2">
      <c r="C1804" s="49"/>
      <c r="D1804" s="49"/>
    </row>
    <row r="1805" spans="3:4" x14ac:dyDescent="0.2">
      <c r="C1805" s="49"/>
      <c r="D1805" s="49"/>
    </row>
    <row r="1806" spans="3:4" x14ac:dyDescent="0.2">
      <c r="C1806" s="49"/>
      <c r="D1806" s="49"/>
    </row>
    <row r="1807" spans="3:4" x14ac:dyDescent="0.2">
      <c r="C1807" s="49"/>
      <c r="D1807" s="49"/>
    </row>
    <row r="1808" spans="3:4" x14ac:dyDescent="0.2">
      <c r="C1808" s="49"/>
      <c r="D1808" s="49"/>
    </row>
    <row r="1809" spans="3:4" x14ac:dyDescent="0.2">
      <c r="C1809" s="49"/>
      <c r="D1809" s="49"/>
    </row>
    <row r="1810" spans="3:4" x14ac:dyDescent="0.2">
      <c r="C1810" s="49"/>
      <c r="D1810" s="49"/>
    </row>
    <row r="1811" spans="3:4" x14ac:dyDescent="0.2">
      <c r="C1811" s="49"/>
      <c r="D1811" s="49"/>
    </row>
    <row r="1812" spans="3:4" x14ac:dyDescent="0.2">
      <c r="C1812" s="49"/>
      <c r="D1812" s="49"/>
    </row>
    <row r="1813" spans="3:4" x14ac:dyDescent="0.2">
      <c r="C1813" s="49"/>
      <c r="D1813" s="49"/>
    </row>
    <row r="1814" spans="3:4" x14ac:dyDescent="0.2">
      <c r="C1814" s="49"/>
      <c r="D1814" s="49"/>
    </row>
    <row r="1815" spans="3:4" x14ac:dyDescent="0.2">
      <c r="C1815" s="49"/>
      <c r="D1815" s="49"/>
    </row>
    <row r="1816" spans="3:4" x14ac:dyDescent="0.2">
      <c r="C1816" s="49"/>
      <c r="D1816" s="49"/>
    </row>
    <row r="1817" spans="3:4" x14ac:dyDescent="0.2">
      <c r="C1817" s="49"/>
      <c r="D1817" s="49"/>
    </row>
    <row r="1818" spans="3:4" x14ac:dyDescent="0.2">
      <c r="C1818" s="49"/>
      <c r="D1818" s="49"/>
    </row>
    <row r="1819" spans="3:4" x14ac:dyDescent="0.2">
      <c r="C1819" s="49"/>
      <c r="D1819" s="49"/>
    </row>
    <row r="1820" spans="3:4" x14ac:dyDescent="0.2">
      <c r="C1820" s="49"/>
      <c r="D1820" s="49"/>
    </row>
    <row r="1821" spans="3:4" x14ac:dyDescent="0.2">
      <c r="C1821" s="49"/>
      <c r="D1821" s="49"/>
    </row>
    <row r="1822" spans="3:4" x14ac:dyDescent="0.2">
      <c r="C1822" s="49"/>
      <c r="D1822" s="49"/>
    </row>
    <row r="1823" spans="3:4" x14ac:dyDescent="0.2">
      <c r="C1823" s="49"/>
      <c r="D1823" s="49"/>
    </row>
    <row r="1824" spans="3:4" x14ac:dyDescent="0.2">
      <c r="C1824" s="49"/>
      <c r="D1824" s="49"/>
    </row>
    <row r="1825" spans="3:4" x14ac:dyDescent="0.2">
      <c r="C1825" s="49"/>
      <c r="D1825" s="49"/>
    </row>
    <row r="1826" spans="3:4" x14ac:dyDescent="0.2">
      <c r="C1826" s="49"/>
      <c r="D1826" s="49"/>
    </row>
    <row r="1827" spans="3:4" x14ac:dyDescent="0.2">
      <c r="C1827" s="49"/>
      <c r="D1827" s="49"/>
    </row>
    <row r="1828" spans="3:4" x14ac:dyDescent="0.2">
      <c r="C1828" s="49"/>
      <c r="D1828" s="49"/>
    </row>
    <row r="1829" spans="3:4" x14ac:dyDescent="0.2">
      <c r="C1829" s="49"/>
      <c r="D1829" s="49"/>
    </row>
    <row r="1830" spans="3:4" x14ac:dyDescent="0.2">
      <c r="C1830" s="49"/>
      <c r="D1830" s="49"/>
    </row>
    <row r="1831" spans="3:4" x14ac:dyDescent="0.2">
      <c r="C1831" s="49"/>
      <c r="D1831" s="49"/>
    </row>
    <row r="1832" spans="3:4" x14ac:dyDescent="0.2">
      <c r="C1832" s="49"/>
      <c r="D1832" s="49"/>
    </row>
    <row r="1833" spans="3:4" x14ac:dyDescent="0.2">
      <c r="C1833" s="49"/>
      <c r="D1833" s="49"/>
    </row>
    <row r="1834" spans="3:4" x14ac:dyDescent="0.2">
      <c r="C1834" s="49"/>
      <c r="D1834" s="49"/>
    </row>
    <row r="1835" spans="3:4" x14ac:dyDescent="0.2">
      <c r="C1835" s="49"/>
      <c r="D1835" s="49"/>
    </row>
    <row r="1836" spans="3:4" x14ac:dyDescent="0.2">
      <c r="C1836" s="49"/>
      <c r="D1836" s="49"/>
    </row>
    <row r="1837" spans="3:4" x14ac:dyDescent="0.2">
      <c r="C1837" s="49"/>
      <c r="D1837" s="49"/>
    </row>
    <row r="1838" spans="3:4" x14ac:dyDescent="0.2">
      <c r="C1838" s="49"/>
      <c r="D1838" s="49"/>
    </row>
    <row r="1839" spans="3:4" x14ac:dyDescent="0.2">
      <c r="C1839" s="49"/>
      <c r="D1839" s="49"/>
    </row>
    <row r="1840" spans="3:4" x14ac:dyDescent="0.2">
      <c r="C1840" s="49"/>
      <c r="D1840" s="49"/>
    </row>
    <row r="1841" spans="3:4" x14ac:dyDescent="0.2">
      <c r="C1841" s="49"/>
      <c r="D1841" s="49"/>
    </row>
    <row r="1842" spans="3:4" x14ac:dyDescent="0.2">
      <c r="C1842" s="49"/>
      <c r="D1842" s="49"/>
    </row>
    <row r="1843" spans="3:4" x14ac:dyDescent="0.2">
      <c r="C1843" s="49"/>
      <c r="D1843" s="49"/>
    </row>
    <row r="1844" spans="3:4" x14ac:dyDescent="0.2">
      <c r="C1844" s="49"/>
      <c r="D1844" s="49"/>
    </row>
    <row r="1845" spans="3:4" x14ac:dyDescent="0.2">
      <c r="C1845" s="49"/>
      <c r="D1845" s="49"/>
    </row>
    <row r="1846" spans="3:4" x14ac:dyDescent="0.2">
      <c r="C1846" s="49"/>
      <c r="D1846" s="49"/>
    </row>
    <row r="1847" spans="3:4" x14ac:dyDescent="0.2">
      <c r="C1847" s="49"/>
      <c r="D1847" s="49"/>
    </row>
    <row r="1848" spans="3:4" x14ac:dyDescent="0.2">
      <c r="C1848" s="49"/>
      <c r="D1848" s="49"/>
    </row>
    <row r="1849" spans="3:4" x14ac:dyDescent="0.2">
      <c r="C1849" s="49"/>
      <c r="D1849" s="49"/>
    </row>
    <row r="1850" spans="3:4" x14ac:dyDescent="0.2">
      <c r="C1850" s="49"/>
      <c r="D1850" s="49"/>
    </row>
    <row r="1851" spans="3:4" x14ac:dyDescent="0.2">
      <c r="C1851" s="49"/>
      <c r="D1851" s="49"/>
    </row>
    <row r="1852" spans="3:4" x14ac:dyDescent="0.2">
      <c r="C1852" s="49"/>
      <c r="D1852" s="49"/>
    </row>
    <row r="1853" spans="3:4" x14ac:dyDescent="0.2">
      <c r="C1853" s="49"/>
      <c r="D1853" s="49"/>
    </row>
    <row r="1854" spans="3:4" x14ac:dyDescent="0.2">
      <c r="C1854" s="49"/>
      <c r="D1854" s="49"/>
    </row>
    <row r="1855" spans="3:4" x14ac:dyDescent="0.2">
      <c r="C1855" s="49"/>
      <c r="D1855" s="49"/>
    </row>
    <row r="1856" spans="3:4" x14ac:dyDescent="0.2">
      <c r="C1856" s="49"/>
      <c r="D1856" s="49"/>
    </row>
    <row r="1857" spans="3:4" x14ac:dyDescent="0.2">
      <c r="C1857" s="49"/>
      <c r="D1857" s="49"/>
    </row>
    <row r="1858" spans="3:4" x14ac:dyDescent="0.2">
      <c r="C1858" s="49"/>
      <c r="D1858" s="49"/>
    </row>
    <row r="1859" spans="3:4" x14ac:dyDescent="0.2">
      <c r="C1859" s="49"/>
      <c r="D1859" s="49"/>
    </row>
    <row r="1860" spans="3:4" x14ac:dyDescent="0.2">
      <c r="C1860" s="49"/>
      <c r="D1860" s="49"/>
    </row>
    <row r="1861" spans="3:4" x14ac:dyDescent="0.2">
      <c r="C1861" s="49"/>
      <c r="D1861" s="49"/>
    </row>
    <row r="1862" spans="3:4" x14ac:dyDescent="0.2">
      <c r="C1862" s="49"/>
      <c r="D1862" s="49"/>
    </row>
    <row r="1863" spans="3:4" x14ac:dyDescent="0.2">
      <c r="C1863" s="49"/>
      <c r="D1863" s="49"/>
    </row>
    <row r="1864" spans="3:4" x14ac:dyDescent="0.2">
      <c r="C1864" s="49"/>
      <c r="D1864" s="49"/>
    </row>
    <row r="1865" spans="3:4" x14ac:dyDescent="0.2">
      <c r="C1865" s="49"/>
      <c r="D1865" s="49"/>
    </row>
    <row r="1866" spans="3:4" x14ac:dyDescent="0.2">
      <c r="C1866" s="49"/>
      <c r="D1866" s="49"/>
    </row>
    <row r="1867" spans="3:4" x14ac:dyDescent="0.2">
      <c r="C1867" s="49"/>
      <c r="D1867" s="49"/>
    </row>
    <row r="1868" spans="3:4" x14ac:dyDescent="0.2">
      <c r="C1868" s="49"/>
      <c r="D1868" s="49"/>
    </row>
    <row r="1869" spans="3:4" x14ac:dyDescent="0.2">
      <c r="C1869" s="49"/>
      <c r="D1869" s="49"/>
    </row>
    <row r="1870" spans="3:4" x14ac:dyDescent="0.2">
      <c r="C1870" s="49"/>
      <c r="D1870" s="49"/>
    </row>
    <row r="1871" spans="3:4" x14ac:dyDescent="0.2">
      <c r="C1871" s="49"/>
      <c r="D1871" s="49"/>
    </row>
    <row r="1872" spans="3:4" x14ac:dyDescent="0.2">
      <c r="C1872" s="49"/>
      <c r="D1872" s="49"/>
    </row>
    <row r="1873" spans="3:4" x14ac:dyDescent="0.2">
      <c r="C1873" s="49"/>
      <c r="D1873" s="49"/>
    </row>
    <row r="1874" spans="3:4" x14ac:dyDescent="0.2">
      <c r="C1874" s="49"/>
      <c r="D1874" s="49"/>
    </row>
    <row r="1875" spans="3:4" x14ac:dyDescent="0.2">
      <c r="C1875" s="49"/>
      <c r="D1875" s="49"/>
    </row>
    <row r="1876" spans="3:4" x14ac:dyDescent="0.2">
      <c r="C1876" s="49"/>
      <c r="D1876" s="49"/>
    </row>
    <row r="1877" spans="3:4" x14ac:dyDescent="0.2">
      <c r="C1877" s="49"/>
      <c r="D1877" s="49"/>
    </row>
    <row r="1878" spans="3:4" x14ac:dyDescent="0.2">
      <c r="C1878" s="49"/>
      <c r="D1878" s="49"/>
    </row>
    <row r="1879" spans="3:4" x14ac:dyDescent="0.2">
      <c r="C1879" s="49"/>
      <c r="D1879" s="49"/>
    </row>
    <row r="1880" spans="3:4" x14ac:dyDescent="0.2">
      <c r="C1880" s="49"/>
      <c r="D1880" s="49"/>
    </row>
    <row r="1881" spans="3:4" x14ac:dyDescent="0.2">
      <c r="C1881" s="49"/>
      <c r="D1881" s="49"/>
    </row>
    <row r="1882" spans="3:4" x14ac:dyDescent="0.2">
      <c r="C1882" s="49"/>
      <c r="D1882" s="49"/>
    </row>
    <row r="1883" spans="3:4" x14ac:dyDescent="0.2">
      <c r="C1883" s="49"/>
      <c r="D1883" s="49"/>
    </row>
    <row r="1884" spans="3:4" x14ac:dyDescent="0.2">
      <c r="C1884" s="49"/>
      <c r="D1884" s="49"/>
    </row>
    <row r="1885" spans="3:4" x14ac:dyDescent="0.2">
      <c r="C1885" s="49"/>
      <c r="D1885" s="49"/>
    </row>
    <row r="1886" spans="3:4" x14ac:dyDescent="0.2">
      <c r="C1886" s="49"/>
      <c r="D1886" s="49"/>
    </row>
    <row r="1887" spans="3:4" x14ac:dyDescent="0.2">
      <c r="C1887" s="49"/>
      <c r="D1887" s="49"/>
    </row>
    <row r="1888" spans="3:4" x14ac:dyDescent="0.2">
      <c r="C1888" s="49"/>
      <c r="D1888" s="49"/>
    </row>
    <row r="1889" spans="3:4" x14ac:dyDescent="0.2">
      <c r="C1889" s="49"/>
      <c r="D1889" s="49"/>
    </row>
    <row r="1890" spans="3:4" x14ac:dyDescent="0.2">
      <c r="C1890" s="49"/>
      <c r="D1890" s="49"/>
    </row>
    <row r="1891" spans="3:4" x14ac:dyDescent="0.2">
      <c r="C1891" s="49"/>
      <c r="D1891" s="49"/>
    </row>
    <row r="1892" spans="3:4" x14ac:dyDescent="0.2">
      <c r="C1892" s="49"/>
      <c r="D1892" s="49"/>
    </row>
    <row r="1893" spans="3:4" x14ac:dyDescent="0.2">
      <c r="C1893" s="49"/>
      <c r="D1893" s="49"/>
    </row>
    <row r="1894" spans="3:4" x14ac:dyDescent="0.2">
      <c r="C1894" s="49"/>
      <c r="D1894" s="49"/>
    </row>
    <row r="1895" spans="3:4" x14ac:dyDescent="0.2">
      <c r="C1895" s="49"/>
      <c r="D1895" s="49"/>
    </row>
    <row r="1896" spans="3:4" x14ac:dyDescent="0.2">
      <c r="C1896" s="49"/>
      <c r="D1896" s="49"/>
    </row>
    <row r="1897" spans="3:4" x14ac:dyDescent="0.2">
      <c r="C1897" s="49"/>
      <c r="D1897" s="49"/>
    </row>
    <row r="1898" spans="3:4" x14ac:dyDescent="0.2">
      <c r="C1898" s="49"/>
      <c r="D1898" s="49"/>
    </row>
    <row r="1899" spans="3:4" x14ac:dyDescent="0.2">
      <c r="C1899" s="49"/>
      <c r="D1899" s="49"/>
    </row>
    <row r="1900" spans="3:4" x14ac:dyDescent="0.2">
      <c r="C1900" s="49"/>
      <c r="D1900" s="49"/>
    </row>
    <row r="1901" spans="3:4" x14ac:dyDescent="0.2">
      <c r="C1901" s="49"/>
      <c r="D1901" s="49"/>
    </row>
    <row r="1902" spans="3:4" x14ac:dyDescent="0.2">
      <c r="C1902" s="49"/>
      <c r="D1902" s="49"/>
    </row>
    <row r="1903" spans="3:4" x14ac:dyDescent="0.2">
      <c r="C1903" s="49"/>
      <c r="D1903" s="49"/>
    </row>
    <row r="1904" spans="3:4" x14ac:dyDescent="0.2">
      <c r="C1904" s="49"/>
      <c r="D1904" s="49"/>
    </row>
    <row r="1905" spans="3:4" x14ac:dyDescent="0.2">
      <c r="C1905" s="49"/>
      <c r="D1905" s="49"/>
    </row>
    <row r="1906" spans="3:4" x14ac:dyDescent="0.2">
      <c r="C1906" s="49"/>
      <c r="D1906" s="49"/>
    </row>
    <row r="1907" spans="3:4" x14ac:dyDescent="0.2">
      <c r="C1907" s="49"/>
      <c r="D1907" s="49"/>
    </row>
    <row r="1908" spans="3:4" x14ac:dyDescent="0.2">
      <c r="C1908" s="49"/>
      <c r="D1908" s="49"/>
    </row>
    <row r="1909" spans="3:4" x14ac:dyDescent="0.2">
      <c r="C1909" s="49"/>
      <c r="D1909" s="49"/>
    </row>
    <row r="1910" spans="3:4" x14ac:dyDescent="0.2">
      <c r="C1910" s="49"/>
      <c r="D1910" s="49"/>
    </row>
    <row r="1911" spans="3:4" x14ac:dyDescent="0.2">
      <c r="C1911" s="49"/>
      <c r="D1911" s="49"/>
    </row>
    <row r="1912" spans="3:4" x14ac:dyDescent="0.2">
      <c r="C1912" s="49"/>
      <c r="D1912" s="49"/>
    </row>
    <row r="1913" spans="3:4" x14ac:dyDescent="0.2">
      <c r="C1913" s="49"/>
      <c r="D1913" s="49"/>
    </row>
    <row r="1914" spans="3:4" x14ac:dyDescent="0.2">
      <c r="C1914" s="49"/>
      <c r="D1914" s="49"/>
    </row>
    <row r="1915" spans="3:4" x14ac:dyDescent="0.2">
      <c r="C1915" s="49"/>
      <c r="D1915" s="49"/>
    </row>
    <row r="1916" spans="3:4" x14ac:dyDescent="0.2">
      <c r="C1916" s="49"/>
      <c r="D1916" s="49"/>
    </row>
    <row r="1917" spans="3:4" x14ac:dyDescent="0.2">
      <c r="C1917" s="49"/>
      <c r="D1917" s="49"/>
    </row>
    <row r="1918" spans="3:4" x14ac:dyDescent="0.2">
      <c r="C1918" s="49"/>
      <c r="D1918" s="49"/>
    </row>
    <row r="1919" spans="3:4" x14ac:dyDescent="0.2">
      <c r="C1919" s="49"/>
      <c r="D1919" s="49"/>
    </row>
    <row r="1920" spans="3:4" x14ac:dyDescent="0.2">
      <c r="C1920" s="49"/>
      <c r="D1920" s="49"/>
    </row>
    <row r="1921" spans="3:4" x14ac:dyDescent="0.2">
      <c r="C1921" s="49"/>
      <c r="D1921" s="49"/>
    </row>
    <row r="1922" spans="3:4" x14ac:dyDescent="0.2">
      <c r="C1922" s="49"/>
      <c r="D1922" s="49"/>
    </row>
    <row r="1923" spans="3:4" x14ac:dyDescent="0.2">
      <c r="C1923" s="49"/>
      <c r="D1923" s="49"/>
    </row>
    <row r="1924" spans="3:4" x14ac:dyDescent="0.2">
      <c r="C1924" s="49"/>
      <c r="D1924" s="49"/>
    </row>
    <row r="1925" spans="3:4" x14ac:dyDescent="0.2">
      <c r="C1925" s="49"/>
      <c r="D1925" s="49"/>
    </row>
    <row r="1926" spans="3:4" x14ac:dyDescent="0.2">
      <c r="C1926" s="49"/>
      <c r="D1926" s="49"/>
    </row>
    <row r="1927" spans="3:4" x14ac:dyDescent="0.2">
      <c r="C1927" s="49"/>
      <c r="D1927" s="49"/>
    </row>
    <row r="1928" spans="3:4" x14ac:dyDescent="0.2">
      <c r="C1928" s="49"/>
      <c r="D1928" s="49"/>
    </row>
    <row r="1929" spans="3:4" x14ac:dyDescent="0.2">
      <c r="C1929" s="49"/>
      <c r="D1929" s="49"/>
    </row>
    <row r="1930" spans="3:4" x14ac:dyDescent="0.2">
      <c r="C1930" s="49"/>
      <c r="D1930" s="49"/>
    </row>
    <row r="1931" spans="3:4" x14ac:dyDescent="0.2">
      <c r="C1931" s="49"/>
      <c r="D1931" s="49"/>
    </row>
    <row r="1932" spans="3:4" x14ac:dyDescent="0.2">
      <c r="C1932" s="49"/>
      <c r="D1932" s="49"/>
    </row>
    <row r="1933" spans="3:4" x14ac:dyDescent="0.2">
      <c r="C1933" s="49"/>
      <c r="D1933" s="49"/>
    </row>
    <row r="1934" spans="3:4" x14ac:dyDescent="0.2">
      <c r="C1934" s="49"/>
      <c r="D1934" s="49"/>
    </row>
    <row r="1935" spans="3:4" x14ac:dyDescent="0.2">
      <c r="C1935" s="49"/>
      <c r="D1935" s="49"/>
    </row>
    <row r="1936" spans="3:4" x14ac:dyDescent="0.2">
      <c r="C1936" s="49"/>
      <c r="D1936" s="49"/>
    </row>
    <row r="1937" spans="3:4" x14ac:dyDescent="0.2">
      <c r="C1937" s="49"/>
      <c r="D1937" s="49"/>
    </row>
    <row r="1938" spans="3:4" x14ac:dyDescent="0.2">
      <c r="C1938" s="49"/>
      <c r="D1938" s="49"/>
    </row>
    <row r="1939" spans="3:4" x14ac:dyDescent="0.2">
      <c r="C1939" s="49"/>
      <c r="D1939" s="49"/>
    </row>
    <row r="1940" spans="3:4" x14ac:dyDescent="0.2">
      <c r="C1940" s="49"/>
      <c r="D1940" s="49"/>
    </row>
    <row r="1941" spans="3:4" x14ac:dyDescent="0.2">
      <c r="C1941" s="49"/>
      <c r="D1941" s="49"/>
    </row>
    <row r="1942" spans="3:4" x14ac:dyDescent="0.2">
      <c r="C1942" s="49"/>
      <c r="D1942" s="49"/>
    </row>
    <row r="1943" spans="3:4" x14ac:dyDescent="0.2">
      <c r="C1943" s="49"/>
      <c r="D1943" s="49"/>
    </row>
    <row r="1944" spans="3:4" x14ac:dyDescent="0.2">
      <c r="C1944" s="49"/>
      <c r="D1944" s="49"/>
    </row>
    <row r="1945" spans="3:4" x14ac:dyDescent="0.2">
      <c r="C1945" s="49"/>
      <c r="D1945" s="49"/>
    </row>
    <row r="1946" spans="3:4" x14ac:dyDescent="0.2">
      <c r="C1946" s="49"/>
      <c r="D1946" s="49"/>
    </row>
    <row r="1947" spans="3:4" x14ac:dyDescent="0.2">
      <c r="C1947" s="49"/>
      <c r="D1947" s="49"/>
    </row>
    <row r="1948" spans="3:4" x14ac:dyDescent="0.2">
      <c r="C1948" s="49"/>
      <c r="D1948" s="49"/>
    </row>
    <row r="1949" spans="3:4" x14ac:dyDescent="0.2">
      <c r="C1949" s="49"/>
      <c r="D1949" s="49"/>
    </row>
    <row r="1950" spans="3:4" x14ac:dyDescent="0.2">
      <c r="C1950" s="49"/>
      <c r="D1950" s="49"/>
    </row>
    <row r="1951" spans="3:4" x14ac:dyDescent="0.2">
      <c r="C1951" s="49"/>
      <c r="D1951" s="49"/>
    </row>
    <row r="1952" spans="3:4" x14ac:dyDescent="0.2">
      <c r="C1952" s="49"/>
      <c r="D1952" s="49"/>
    </row>
    <row r="1953" spans="3:4" x14ac:dyDescent="0.2">
      <c r="C1953" s="49"/>
      <c r="D1953" s="49"/>
    </row>
    <row r="1954" spans="3:4" x14ac:dyDescent="0.2">
      <c r="C1954" s="49"/>
      <c r="D1954" s="49"/>
    </row>
    <row r="1955" spans="3:4" x14ac:dyDescent="0.2">
      <c r="C1955" s="49"/>
      <c r="D1955" s="49"/>
    </row>
    <row r="1956" spans="3:4" x14ac:dyDescent="0.2">
      <c r="C1956" s="49"/>
      <c r="D1956" s="49"/>
    </row>
    <row r="1957" spans="3:4" x14ac:dyDescent="0.2">
      <c r="C1957" s="49"/>
      <c r="D1957" s="49"/>
    </row>
    <row r="1958" spans="3:4" x14ac:dyDescent="0.2">
      <c r="C1958" s="49"/>
      <c r="D1958" s="49"/>
    </row>
    <row r="1959" spans="3:4" x14ac:dyDescent="0.2">
      <c r="C1959" s="49"/>
      <c r="D1959" s="49"/>
    </row>
    <row r="1960" spans="3:4" x14ac:dyDescent="0.2">
      <c r="C1960" s="49"/>
      <c r="D1960" s="49"/>
    </row>
    <row r="1961" spans="3:4" x14ac:dyDescent="0.2">
      <c r="C1961" s="49"/>
      <c r="D1961" s="49"/>
    </row>
    <row r="1962" spans="3:4" x14ac:dyDescent="0.2">
      <c r="C1962" s="49"/>
      <c r="D1962" s="49"/>
    </row>
    <row r="1963" spans="3:4" x14ac:dyDescent="0.2">
      <c r="C1963" s="49"/>
      <c r="D1963" s="49"/>
    </row>
    <row r="1964" spans="3:4" x14ac:dyDescent="0.2">
      <c r="C1964" s="49"/>
      <c r="D1964" s="49"/>
    </row>
    <row r="1965" spans="3:4" x14ac:dyDescent="0.2">
      <c r="C1965" s="49"/>
      <c r="D1965" s="49"/>
    </row>
    <row r="1966" spans="3:4" x14ac:dyDescent="0.2">
      <c r="C1966" s="49"/>
      <c r="D1966" s="49"/>
    </row>
    <row r="1967" spans="3:4" x14ac:dyDescent="0.2">
      <c r="C1967" s="49"/>
      <c r="D1967" s="49"/>
    </row>
    <row r="1968" spans="3:4" x14ac:dyDescent="0.2">
      <c r="C1968" s="49"/>
      <c r="D1968" s="49"/>
    </row>
    <row r="1969" spans="3:4" x14ac:dyDescent="0.2">
      <c r="C1969" s="49"/>
      <c r="D1969" s="49"/>
    </row>
    <row r="1970" spans="3:4" x14ac:dyDescent="0.2">
      <c r="C1970" s="49"/>
      <c r="D1970" s="49"/>
    </row>
    <row r="1971" spans="3:4" x14ac:dyDescent="0.2">
      <c r="C1971" s="49"/>
      <c r="D1971" s="49"/>
    </row>
    <row r="1972" spans="3:4" x14ac:dyDescent="0.2">
      <c r="C1972" s="49"/>
      <c r="D1972" s="49"/>
    </row>
    <row r="1973" spans="3:4" x14ac:dyDescent="0.2">
      <c r="C1973" s="49"/>
      <c r="D1973" s="49"/>
    </row>
    <row r="1974" spans="3:4" x14ac:dyDescent="0.2">
      <c r="C1974" s="49"/>
      <c r="D1974" s="49"/>
    </row>
    <row r="1975" spans="3:4" x14ac:dyDescent="0.2">
      <c r="C1975" s="49"/>
      <c r="D1975" s="49"/>
    </row>
    <row r="1976" spans="3:4" x14ac:dyDescent="0.2">
      <c r="C1976" s="49"/>
      <c r="D1976" s="49"/>
    </row>
    <row r="1977" spans="3:4" x14ac:dyDescent="0.2">
      <c r="C1977" s="49"/>
      <c r="D1977" s="49"/>
    </row>
    <row r="1978" spans="3:4" x14ac:dyDescent="0.2">
      <c r="C1978" s="49"/>
      <c r="D1978" s="49"/>
    </row>
    <row r="1979" spans="3:4" x14ac:dyDescent="0.2">
      <c r="C1979" s="49"/>
      <c r="D1979" s="49"/>
    </row>
    <row r="1980" spans="3:4" x14ac:dyDescent="0.2">
      <c r="C1980" s="49"/>
      <c r="D1980" s="49"/>
    </row>
    <row r="1981" spans="3:4" x14ac:dyDescent="0.2">
      <c r="C1981" s="49"/>
      <c r="D1981" s="49"/>
    </row>
    <row r="1982" spans="3:4" x14ac:dyDescent="0.2">
      <c r="C1982" s="49"/>
      <c r="D1982" s="49"/>
    </row>
    <row r="1983" spans="3:4" x14ac:dyDescent="0.2">
      <c r="C1983" s="49"/>
      <c r="D1983" s="49"/>
    </row>
    <row r="1984" spans="3:4" x14ac:dyDescent="0.2">
      <c r="C1984" s="49"/>
      <c r="D1984" s="49"/>
    </row>
    <row r="1985" spans="3:4" x14ac:dyDescent="0.2">
      <c r="C1985" s="49"/>
      <c r="D1985" s="49"/>
    </row>
    <row r="1986" spans="3:4" x14ac:dyDescent="0.2">
      <c r="C1986" s="49"/>
      <c r="D1986" s="49"/>
    </row>
    <row r="1987" spans="3:4" x14ac:dyDescent="0.2">
      <c r="C1987" s="49"/>
      <c r="D1987" s="49"/>
    </row>
    <row r="1988" spans="3:4" x14ac:dyDescent="0.2">
      <c r="C1988" s="49"/>
      <c r="D1988" s="49"/>
    </row>
    <row r="1989" spans="3:4" x14ac:dyDescent="0.2">
      <c r="C1989" s="49"/>
      <c r="D1989" s="49"/>
    </row>
    <row r="1990" spans="3:4" x14ac:dyDescent="0.2">
      <c r="C1990" s="49"/>
      <c r="D1990" s="49"/>
    </row>
    <row r="1991" spans="3:4" x14ac:dyDescent="0.2">
      <c r="C1991" s="49"/>
      <c r="D1991" s="49"/>
    </row>
    <row r="1992" spans="3:4" x14ac:dyDescent="0.2">
      <c r="C1992" s="49"/>
      <c r="D1992" s="49"/>
    </row>
    <row r="1993" spans="3:4" x14ac:dyDescent="0.2">
      <c r="C1993" s="49"/>
      <c r="D1993" s="49"/>
    </row>
    <row r="1994" spans="3:4" x14ac:dyDescent="0.2">
      <c r="C1994" s="49"/>
      <c r="D1994" s="49"/>
    </row>
    <row r="1995" spans="3:4" x14ac:dyDescent="0.2">
      <c r="C1995" s="49"/>
      <c r="D1995" s="49"/>
    </row>
    <row r="1996" spans="3:4" x14ac:dyDescent="0.2">
      <c r="C1996" s="49"/>
      <c r="D1996" s="49"/>
    </row>
    <row r="1997" spans="3:4" x14ac:dyDescent="0.2">
      <c r="C1997" s="49"/>
      <c r="D1997" s="49"/>
    </row>
    <row r="1998" spans="3:4" x14ac:dyDescent="0.2">
      <c r="C1998" s="49"/>
      <c r="D1998" s="49"/>
    </row>
    <row r="1999" spans="3:4" x14ac:dyDescent="0.2">
      <c r="C1999" s="49"/>
      <c r="D1999" s="49"/>
    </row>
    <row r="2000" spans="3:4" x14ac:dyDescent="0.2">
      <c r="C2000" s="49"/>
      <c r="D2000" s="49"/>
    </row>
    <row r="2001" spans="3:4" x14ac:dyDescent="0.2">
      <c r="C2001" s="49"/>
      <c r="D2001" s="49"/>
    </row>
    <row r="2002" spans="3:4" x14ac:dyDescent="0.2">
      <c r="C2002" s="49"/>
      <c r="D2002" s="49"/>
    </row>
    <row r="2003" spans="3:4" x14ac:dyDescent="0.2">
      <c r="C2003" s="49"/>
      <c r="D2003" s="49"/>
    </row>
    <row r="2004" spans="3:4" x14ac:dyDescent="0.2">
      <c r="C2004" s="49"/>
      <c r="D2004" s="49"/>
    </row>
    <row r="2005" spans="3:4" x14ac:dyDescent="0.2">
      <c r="C2005" s="49"/>
      <c r="D2005" s="49"/>
    </row>
    <row r="2006" spans="3:4" x14ac:dyDescent="0.2">
      <c r="C2006" s="49"/>
      <c r="D2006" s="49"/>
    </row>
    <row r="2007" spans="3:4" x14ac:dyDescent="0.2">
      <c r="C2007" s="49"/>
      <c r="D2007" s="49"/>
    </row>
    <row r="2008" spans="3:4" x14ac:dyDescent="0.2">
      <c r="C2008" s="49"/>
      <c r="D2008" s="49"/>
    </row>
    <row r="2009" spans="3:4" x14ac:dyDescent="0.2">
      <c r="C2009" s="49"/>
      <c r="D2009" s="49"/>
    </row>
    <row r="2010" spans="3:4" x14ac:dyDescent="0.2">
      <c r="C2010" s="49"/>
      <c r="D2010" s="49"/>
    </row>
    <row r="2011" spans="3:4" x14ac:dyDescent="0.2">
      <c r="C2011" s="49"/>
      <c r="D2011" s="49"/>
    </row>
    <row r="2012" spans="3:4" x14ac:dyDescent="0.2">
      <c r="C2012" s="49"/>
      <c r="D2012" s="49"/>
    </row>
    <row r="2013" spans="3:4" x14ac:dyDescent="0.2">
      <c r="C2013" s="49"/>
      <c r="D2013" s="49"/>
    </row>
    <row r="2014" spans="3:4" x14ac:dyDescent="0.2">
      <c r="C2014" s="49"/>
      <c r="D2014" s="49"/>
    </row>
    <row r="2015" spans="3:4" x14ac:dyDescent="0.2">
      <c r="C2015" s="49"/>
      <c r="D2015" s="49"/>
    </row>
    <row r="2016" spans="3:4" x14ac:dyDescent="0.2">
      <c r="C2016" s="49"/>
      <c r="D2016" s="49"/>
    </row>
    <row r="2017" spans="3:4" x14ac:dyDescent="0.2">
      <c r="C2017" s="49"/>
      <c r="D2017" s="49"/>
    </row>
    <row r="2018" spans="3:4" x14ac:dyDescent="0.2">
      <c r="C2018" s="49"/>
      <c r="D2018" s="49"/>
    </row>
    <row r="2019" spans="3:4" x14ac:dyDescent="0.2">
      <c r="C2019" s="49"/>
      <c r="D2019" s="49"/>
    </row>
    <row r="2020" spans="3:4" x14ac:dyDescent="0.2">
      <c r="C2020" s="49"/>
      <c r="D2020" s="49"/>
    </row>
    <row r="2021" spans="3:4" x14ac:dyDescent="0.2">
      <c r="C2021" s="49"/>
      <c r="D2021" s="49"/>
    </row>
    <row r="2022" spans="3:4" x14ac:dyDescent="0.2">
      <c r="C2022" s="49"/>
      <c r="D2022" s="49"/>
    </row>
    <row r="2023" spans="3:4" x14ac:dyDescent="0.2">
      <c r="C2023" s="49"/>
      <c r="D2023" s="49"/>
    </row>
    <row r="2024" spans="3:4" x14ac:dyDescent="0.2">
      <c r="C2024" s="49"/>
      <c r="D2024" s="49"/>
    </row>
    <row r="2025" spans="3:4" x14ac:dyDescent="0.2">
      <c r="C2025" s="49"/>
      <c r="D2025" s="49"/>
    </row>
    <row r="2026" spans="3:4" x14ac:dyDescent="0.2">
      <c r="C2026" s="49"/>
      <c r="D2026" s="49"/>
    </row>
    <row r="2027" spans="3:4" x14ac:dyDescent="0.2">
      <c r="C2027" s="49"/>
      <c r="D2027" s="49"/>
    </row>
    <row r="2028" spans="3:4" x14ac:dyDescent="0.2">
      <c r="C2028" s="49"/>
      <c r="D2028" s="49"/>
    </row>
    <row r="2029" spans="3:4" x14ac:dyDescent="0.2">
      <c r="C2029" s="49"/>
      <c r="D2029" s="49"/>
    </row>
    <row r="2030" spans="3:4" x14ac:dyDescent="0.2">
      <c r="C2030" s="49"/>
      <c r="D2030" s="49"/>
    </row>
    <row r="2031" spans="3:4" x14ac:dyDescent="0.2">
      <c r="C2031" s="49"/>
      <c r="D2031" s="49"/>
    </row>
    <row r="2032" spans="3:4" x14ac:dyDescent="0.2">
      <c r="C2032" s="49"/>
      <c r="D2032" s="49"/>
    </row>
    <row r="2033" spans="3:4" x14ac:dyDescent="0.2">
      <c r="C2033" s="49"/>
      <c r="D2033" s="49"/>
    </row>
    <row r="2034" spans="3:4" x14ac:dyDescent="0.2">
      <c r="C2034" s="49"/>
      <c r="D2034" s="49"/>
    </row>
    <row r="2035" spans="3:4" x14ac:dyDescent="0.2">
      <c r="C2035" s="49"/>
      <c r="D2035" s="49"/>
    </row>
    <row r="2036" spans="3:4" x14ac:dyDescent="0.2">
      <c r="C2036" s="49"/>
      <c r="D2036" s="49"/>
    </row>
    <row r="2037" spans="3:4" x14ac:dyDescent="0.2">
      <c r="C2037" s="49"/>
      <c r="D2037" s="49"/>
    </row>
    <row r="2038" spans="3:4" x14ac:dyDescent="0.2">
      <c r="C2038" s="49"/>
      <c r="D2038" s="49"/>
    </row>
    <row r="2039" spans="3:4" x14ac:dyDescent="0.2">
      <c r="C2039" s="49"/>
      <c r="D2039" s="49"/>
    </row>
    <row r="2040" spans="3:4" x14ac:dyDescent="0.2">
      <c r="C2040" s="49"/>
      <c r="D2040" s="49"/>
    </row>
    <row r="2041" spans="3:4" x14ac:dyDescent="0.2">
      <c r="C2041" s="49"/>
      <c r="D2041" s="49"/>
    </row>
    <row r="2042" spans="3:4" x14ac:dyDescent="0.2">
      <c r="C2042" s="49"/>
      <c r="D2042" s="49"/>
    </row>
    <row r="2043" spans="3:4" x14ac:dyDescent="0.2">
      <c r="C2043" s="49"/>
      <c r="D2043" s="49"/>
    </row>
    <row r="2044" spans="3:4" x14ac:dyDescent="0.2">
      <c r="C2044" s="49"/>
      <c r="D2044" s="49"/>
    </row>
    <row r="2045" spans="3:4" x14ac:dyDescent="0.2">
      <c r="C2045" s="49"/>
      <c r="D2045" s="49"/>
    </row>
    <row r="2046" spans="3:4" x14ac:dyDescent="0.2">
      <c r="C2046" s="49"/>
      <c r="D2046" s="49"/>
    </row>
    <row r="2047" spans="3:4" x14ac:dyDescent="0.2">
      <c r="C2047" s="49"/>
      <c r="D2047" s="49"/>
    </row>
    <row r="2048" spans="3:4" x14ac:dyDescent="0.2">
      <c r="C2048" s="49"/>
      <c r="D2048" s="49"/>
    </row>
    <row r="2049" spans="3:4" x14ac:dyDescent="0.2">
      <c r="C2049" s="49"/>
      <c r="D2049" s="49"/>
    </row>
    <row r="2050" spans="3:4" x14ac:dyDescent="0.2">
      <c r="C2050" s="49"/>
      <c r="D2050" s="49"/>
    </row>
    <row r="2051" spans="3:4" x14ac:dyDescent="0.2">
      <c r="C2051" s="49"/>
      <c r="D2051" s="49"/>
    </row>
    <row r="2052" spans="3:4" x14ac:dyDescent="0.2">
      <c r="C2052" s="49"/>
      <c r="D2052" s="49"/>
    </row>
    <row r="2053" spans="3:4" x14ac:dyDescent="0.2">
      <c r="C2053" s="49"/>
      <c r="D2053" s="49"/>
    </row>
    <row r="2054" spans="3:4" x14ac:dyDescent="0.2">
      <c r="C2054" s="49"/>
      <c r="D2054" s="49"/>
    </row>
    <row r="2055" spans="3:4" x14ac:dyDescent="0.2">
      <c r="C2055" s="49"/>
      <c r="D2055" s="49"/>
    </row>
    <row r="2056" spans="3:4" x14ac:dyDescent="0.2">
      <c r="C2056" s="49"/>
      <c r="D2056" s="49"/>
    </row>
    <row r="2057" spans="3:4" x14ac:dyDescent="0.2">
      <c r="C2057" s="49"/>
      <c r="D2057" s="49"/>
    </row>
    <row r="2058" spans="3:4" x14ac:dyDescent="0.2">
      <c r="C2058" s="49"/>
      <c r="D2058" s="49"/>
    </row>
    <row r="2059" spans="3:4" x14ac:dyDescent="0.2">
      <c r="C2059" s="49"/>
      <c r="D2059" s="49"/>
    </row>
    <row r="2060" spans="3:4" x14ac:dyDescent="0.2">
      <c r="C2060" s="49"/>
      <c r="D2060" s="49"/>
    </row>
    <row r="2061" spans="3:4" x14ac:dyDescent="0.2">
      <c r="C2061" s="49"/>
      <c r="D2061" s="49"/>
    </row>
    <row r="2062" spans="3:4" x14ac:dyDescent="0.2">
      <c r="C2062" s="49"/>
      <c r="D2062" s="49"/>
    </row>
    <row r="2063" spans="3:4" x14ac:dyDescent="0.2">
      <c r="C2063" s="49"/>
      <c r="D2063" s="49"/>
    </row>
    <row r="2064" spans="3:4" x14ac:dyDescent="0.2">
      <c r="C2064" s="49"/>
      <c r="D2064" s="49"/>
    </row>
    <row r="2065" spans="3:4" x14ac:dyDescent="0.2">
      <c r="C2065" s="49"/>
      <c r="D2065" s="49"/>
    </row>
    <row r="2066" spans="3:4" x14ac:dyDescent="0.2">
      <c r="C2066" s="49"/>
      <c r="D2066" s="49"/>
    </row>
    <row r="2067" spans="3:4" x14ac:dyDescent="0.2">
      <c r="C2067" s="49"/>
      <c r="D2067" s="49"/>
    </row>
    <row r="2068" spans="3:4" x14ac:dyDescent="0.2">
      <c r="C2068" s="49"/>
      <c r="D2068" s="49"/>
    </row>
    <row r="2069" spans="3:4" x14ac:dyDescent="0.2">
      <c r="C2069" s="49"/>
      <c r="D2069" s="49"/>
    </row>
    <row r="2070" spans="3:4" x14ac:dyDescent="0.2">
      <c r="C2070" s="49"/>
      <c r="D2070" s="49"/>
    </row>
    <row r="2071" spans="3:4" x14ac:dyDescent="0.2">
      <c r="C2071" s="49"/>
      <c r="D2071" s="49"/>
    </row>
    <row r="2072" spans="3:4" x14ac:dyDescent="0.2">
      <c r="C2072" s="49"/>
      <c r="D2072" s="49"/>
    </row>
    <row r="2073" spans="3:4" x14ac:dyDescent="0.2">
      <c r="C2073" s="49"/>
      <c r="D2073" s="49"/>
    </row>
    <row r="2074" spans="3:4" x14ac:dyDescent="0.2">
      <c r="C2074" s="49"/>
      <c r="D2074" s="49"/>
    </row>
    <row r="2075" spans="3:4" x14ac:dyDescent="0.2">
      <c r="C2075" s="49"/>
      <c r="D2075" s="49"/>
    </row>
    <row r="2076" spans="3:4" x14ac:dyDescent="0.2">
      <c r="C2076" s="49"/>
      <c r="D2076" s="49"/>
    </row>
    <row r="2077" spans="3:4" x14ac:dyDescent="0.2">
      <c r="C2077" s="49"/>
      <c r="D2077" s="49"/>
    </row>
    <row r="2078" spans="3:4" x14ac:dyDescent="0.2">
      <c r="C2078" s="49"/>
      <c r="D2078" s="49"/>
    </row>
    <row r="2079" spans="3:4" x14ac:dyDescent="0.2">
      <c r="C2079" s="49"/>
      <c r="D2079" s="49"/>
    </row>
    <row r="2080" spans="3:4" x14ac:dyDescent="0.2">
      <c r="C2080" s="49"/>
      <c r="D2080" s="49"/>
    </row>
    <row r="2081" spans="3:4" x14ac:dyDescent="0.2">
      <c r="C2081" s="49"/>
      <c r="D2081" s="49"/>
    </row>
    <row r="2082" spans="3:4" x14ac:dyDescent="0.2">
      <c r="C2082" s="49"/>
      <c r="D2082" s="49"/>
    </row>
    <row r="2083" spans="3:4" x14ac:dyDescent="0.2">
      <c r="C2083" s="49"/>
      <c r="D2083" s="49"/>
    </row>
    <row r="2084" spans="3:4" x14ac:dyDescent="0.2">
      <c r="C2084" s="49"/>
      <c r="D2084" s="49"/>
    </row>
    <row r="2085" spans="3:4" x14ac:dyDescent="0.2">
      <c r="C2085" s="49"/>
      <c r="D2085" s="49"/>
    </row>
    <row r="2086" spans="3:4" x14ac:dyDescent="0.2">
      <c r="C2086" s="49"/>
      <c r="D2086" s="49"/>
    </row>
    <row r="2087" spans="3:4" x14ac:dyDescent="0.2">
      <c r="C2087" s="49"/>
      <c r="D2087" s="49"/>
    </row>
    <row r="2088" spans="3:4" x14ac:dyDescent="0.2">
      <c r="C2088" s="49"/>
      <c r="D2088" s="49"/>
    </row>
    <row r="2089" spans="3:4" x14ac:dyDescent="0.2">
      <c r="C2089" s="49"/>
      <c r="D2089" s="49"/>
    </row>
    <row r="2090" spans="3:4" x14ac:dyDescent="0.2">
      <c r="C2090" s="49"/>
      <c r="D2090" s="49"/>
    </row>
    <row r="2091" spans="3:4" x14ac:dyDescent="0.2">
      <c r="C2091" s="49"/>
      <c r="D2091" s="49"/>
    </row>
    <row r="2092" spans="3:4" x14ac:dyDescent="0.2">
      <c r="C2092" s="49"/>
      <c r="D2092" s="49"/>
    </row>
    <row r="2093" spans="3:4" x14ac:dyDescent="0.2">
      <c r="C2093" s="49"/>
      <c r="D2093" s="49"/>
    </row>
    <row r="2094" spans="3:4" x14ac:dyDescent="0.2">
      <c r="C2094" s="49"/>
      <c r="D2094" s="49"/>
    </row>
    <row r="2095" spans="3:4" x14ac:dyDescent="0.2">
      <c r="C2095" s="49"/>
      <c r="D2095" s="49"/>
    </row>
    <row r="2096" spans="3:4" x14ac:dyDescent="0.2">
      <c r="C2096" s="49"/>
      <c r="D2096" s="49"/>
    </row>
    <row r="2097" spans="3:4" x14ac:dyDescent="0.2">
      <c r="C2097" s="49"/>
      <c r="D2097" s="49"/>
    </row>
    <row r="2098" spans="3:4" x14ac:dyDescent="0.2">
      <c r="C2098" s="49"/>
      <c r="D2098" s="49"/>
    </row>
    <row r="2099" spans="3:4" x14ac:dyDescent="0.2">
      <c r="C2099" s="49"/>
      <c r="D2099" s="49"/>
    </row>
    <row r="2100" spans="3:4" x14ac:dyDescent="0.2">
      <c r="C2100" s="49"/>
      <c r="D2100" s="49"/>
    </row>
    <row r="2101" spans="3:4" x14ac:dyDescent="0.2">
      <c r="C2101" s="49"/>
      <c r="D2101" s="49"/>
    </row>
    <row r="2102" spans="3:4" x14ac:dyDescent="0.2">
      <c r="C2102" s="49"/>
      <c r="D2102" s="49"/>
    </row>
    <row r="2103" spans="3:4" x14ac:dyDescent="0.2">
      <c r="C2103" s="49"/>
      <c r="D2103" s="49"/>
    </row>
    <row r="2104" spans="3:4" x14ac:dyDescent="0.2">
      <c r="C2104" s="49"/>
      <c r="D2104" s="49"/>
    </row>
    <row r="2105" spans="3:4" x14ac:dyDescent="0.2">
      <c r="C2105" s="49"/>
      <c r="D2105" s="49"/>
    </row>
    <row r="2106" spans="3:4" x14ac:dyDescent="0.2">
      <c r="C2106" s="49"/>
      <c r="D2106" s="49"/>
    </row>
    <row r="2107" spans="3:4" x14ac:dyDescent="0.2">
      <c r="C2107" s="49"/>
      <c r="D2107" s="49"/>
    </row>
    <row r="2108" spans="3:4" x14ac:dyDescent="0.2">
      <c r="C2108" s="49"/>
      <c r="D2108" s="49"/>
    </row>
    <row r="2109" spans="3:4" x14ac:dyDescent="0.2">
      <c r="C2109" s="49"/>
      <c r="D2109" s="49"/>
    </row>
    <row r="2110" spans="3:4" x14ac:dyDescent="0.2">
      <c r="C2110" s="49"/>
      <c r="D2110" s="49"/>
    </row>
    <row r="2111" spans="3:4" x14ac:dyDescent="0.2">
      <c r="C2111" s="49"/>
      <c r="D2111" s="49"/>
    </row>
    <row r="2112" spans="3:4" x14ac:dyDescent="0.2">
      <c r="C2112" s="49"/>
      <c r="D2112" s="49"/>
    </row>
    <row r="2113" spans="3:4" x14ac:dyDescent="0.2">
      <c r="C2113" s="49"/>
      <c r="D2113" s="49"/>
    </row>
    <row r="2114" spans="3:4" x14ac:dyDescent="0.2">
      <c r="C2114" s="49"/>
      <c r="D2114" s="49"/>
    </row>
    <row r="2115" spans="3:4" x14ac:dyDescent="0.2">
      <c r="C2115" s="49"/>
      <c r="D2115" s="49"/>
    </row>
    <row r="2116" spans="3:4" x14ac:dyDescent="0.2">
      <c r="C2116" s="49"/>
      <c r="D2116" s="49"/>
    </row>
    <row r="2117" spans="3:4" x14ac:dyDescent="0.2">
      <c r="C2117" s="49"/>
      <c r="D2117" s="49"/>
    </row>
    <row r="2118" spans="3:4" x14ac:dyDescent="0.2">
      <c r="C2118" s="49"/>
      <c r="D2118" s="49"/>
    </row>
    <row r="2119" spans="3:4" x14ac:dyDescent="0.2">
      <c r="C2119" s="49"/>
      <c r="D2119" s="49"/>
    </row>
    <row r="2120" spans="3:4" x14ac:dyDescent="0.2">
      <c r="C2120" s="49"/>
      <c r="D2120" s="49"/>
    </row>
    <row r="2121" spans="3:4" x14ac:dyDescent="0.2">
      <c r="C2121" s="49"/>
      <c r="D2121" s="49"/>
    </row>
    <row r="2122" spans="3:4" x14ac:dyDescent="0.2">
      <c r="C2122" s="49"/>
      <c r="D2122" s="49"/>
    </row>
    <row r="2123" spans="3:4" x14ac:dyDescent="0.2">
      <c r="C2123" s="49"/>
      <c r="D2123" s="49"/>
    </row>
    <row r="2124" spans="3:4" x14ac:dyDescent="0.2">
      <c r="C2124" s="49"/>
      <c r="D2124" s="49"/>
    </row>
    <row r="2125" spans="3:4" x14ac:dyDescent="0.2">
      <c r="C2125" s="49"/>
      <c r="D2125" s="49"/>
    </row>
    <row r="2126" spans="3:4" x14ac:dyDescent="0.2">
      <c r="C2126" s="49"/>
      <c r="D2126" s="49"/>
    </row>
    <row r="2127" spans="3:4" x14ac:dyDescent="0.2">
      <c r="C2127" s="49"/>
      <c r="D2127" s="49"/>
    </row>
    <row r="2128" spans="3:4" x14ac:dyDescent="0.2">
      <c r="C2128" s="49"/>
      <c r="D2128" s="49"/>
    </row>
    <row r="2129" spans="3:4" x14ac:dyDescent="0.2">
      <c r="C2129" s="49"/>
      <c r="D2129" s="49"/>
    </row>
    <row r="2130" spans="3:4" x14ac:dyDescent="0.2">
      <c r="C2130" s="49"/>
      <c r="D2130" s="49"/>
    </row>
    <row r="2131" spans="3:4" x14ac:dyDescent="0.2">
      <c r="C2131" s="49"/>
      <c r="D2131" s="49"/>
    </row>
    <row r="2132" spans="3:4" x14ac:dyDescent="0.2">
      <c r="C2132" s="49"/>
      <c r="D2132" s="49"/>
    </row>
    <row r="2133" spans="3:4" x14ac:dyDescent="0.2">
      <c r="C2133" s="49"/>
      <c r="D2133" s="49"/>
    </row>
    <row r="2134" spans="3:4" x14ac:dyDescent="0.2">
      <c r="C2134" s="49"/>
      <c r="D2134" s="49"/>
    </row>
    <row r="2135" spans="3:4" x14ac:dyDescent="0.2">
      <c r="C2135" s="49"/>
      <c r="D2135" s="49"/>
    </row>
    <row r="2136" spans="3:4" x14ac:dyDescent="0.2">
      <c r="C2136" s="49"/>
      <c r="D2136" s="49"/>
    </row>
    <row r="2137" spans="3:4" x14ac:dyDescent="0.2">
      <c r="C2137" s="49"/>
      <c r="D2137" s="49"/>
    </row>
    <row r="2138" spans="3:4" x14ac:dyDescent="0.2">
      <c r="C2138" s="49"/>
      <c r="D2138" s="49"/>
    </row>
    <row r="2139" spans="3:4" x14ac:dyDescent="0.2">
      <c r="C2139" s="49"/>
      <c r="D2139" s="49"/>
    </row>
    <row r="2140" spans="3:4" x14ac:dyDescent="0.2">
      <c r="C2140" s="49"/>
      <c r="D2140" s="49"/>
    </row>
    <row r="2141" spans="3:4" x14ac:dyDescent="0.2">
      <c r="C2141" s="49"/>
      <c r="D2141" s="49"/>
    </row>
    <row r="2142" spans="3:4" x14ac:dyDescent="0.2">
      <c r="C2142" s="49"/>
      <c r="D2142" s="49"/>
    </row>
    <row r="2143" spans="3:4" x14ac:dyDescent="0.2">
      <c r="C2143" s="49"/>
      <c r="D2143" s="49"/>
    </row>
    <row r="2144" spans="3:4" x14ac:dyDescent="0.2">
      <c r="C2144" s="49"/>
      <c r="D2144" s="49"/>
    </row>
    <row r="2145" spans="3:4" x14ac:dyDescent="0.2">
      <c r="C2145" s="49"/>
      <c r="D2145" s="49"/>
    </row>
    <row r="2146" spans="3:4" x14ac:dyDescent="0.2">
      <c r="C2146" s="49"/>
      <c r="D2146" s="49"/>
    </row>
    <row r="2147" spans="3:4" x14ac:dyDescent="0.2">
      <c r="C2147" s="49"/>
      <c r="D2147" s="49"/>
    </row>
    <row r="2148" spans="3:4" x14ac:dyDescent="0.2">
      <c r="C2148" s="49"/>
      <c r="D2148" s="49"/>
    </row>
    <row r="2149" spans="3:4" x14ac:dyDescent="0.2">
      <c r="C2149" s="49"/>
      <c r="D2149" s="49"/>
    </row>
    <row r="2150" spans="3:4" x14ac:dyDescent="0.2">
      <c r="C2150" s="49"/>
      <c r="D2150" s="49"/>
    </row>
    <row r="2151" spans="3:4" x14ac:dyDescent="0.2">
      <c r="C2151" s="49"/>
      <c r="D2151" s="49"/>
    </row>
    <row r="2152" spans="3:4" x14ac:dyDescent="0.2">
      <c r="C2152" s="49"/>
      <c r="D2152" s="49"/>
    </row>
    <row r="2153" spans="3:4" x14ac:dyDescent="0.2">
      <c r="C2153" s="49"/>
      <c r="D2153" s="49"/>
    </row>
    <row r="2154" spans="3:4" x14ac:dyDescent="0.2">
      <c r="C2154" s="49"/>
      <c r="D2154" s="49"/>
    </row>
    <row r="2155" spans="3:4" x14ac:dyDescent="0.2">
      <c r="C2155" s="49"/>
      <c r="D2155" s="49"/>
    </row>
    <row r="2156" spans="3:4" x14ac:dyDescent="0.2">
      <c r="C2156" s="49"/>
      <c r="D2156" s="49"/>
    </row>
    <row r="2157" spans="3:4" x14ac:dyDescent="0.2">
      <c r="C2157" s="49"/>
      <c r="D2157" s="49"/>
    </row>
    <row r="2158" spans="3:4" x14ac:dyDescent="0.2">
      <c r="C2158" s="49"/>
      <c r="D2158" s="49"/>
    </row>
    <row r="2159" spans="3:4" x14ac:dyDescent="0.2">
      <c r="C2159" s="49"/>
      <c r="D2159" s="49"/>
    </row>
    <row r="2160" spans="3:4" x14ac:dyDescent="0.2">
      <c r="C2160" s="49"/>
      <c r="D2160" s="49"/>
    </row>
    <row r="2161" spans="3:4" x14ac:dyDescent="0.2">
      <c r="C2161" s="49"/>
      <c r="D2161" s="49"/>
    </row>
    <row r="2162" spans="3:4" x14ac:dyDescent="0.2">
      <c r="C2162" s="49"/>
      <c r="D2162" s="49"/>
    </row>
    <row r="2163" spans="3:4" x14ac:dyDescent="0.2">
      <c r="C2163" s="49"/>
      <c r="D2163" s="49"/>
    </row>
    <row r="2164" spans="3:4" x14ac:dyDescent="0.2">
      <c r="C2164" s="49"/>
      <c r="D2164" s="49"/>
    </row>
    <row r="2165" spans="3:4" x14ac:dyDescent="0.2">
      <c r="C2165" s="49"/>
      <c r="D2165" s="49"/>
    </row>
    <row r="2166" spans="3:4" x14ac:dyDescent="0.2">
      <c r="C2166" s="49"/>
      <c r="D2166" s="49"/>
    </row>
    <row r="2167" spans="3:4" x14ac:dyDescent="0.2">
      <c r="C2167" s="49"/>
      <c r="D2167" s="49"/>
    </row>
    <row r="2168" spans="3:4" x14ac:dyDescent="0.2">
      <c r="C2168" s="49"/>
      <c r="D2168" s="49"/>
    </row>
    <row r="2169" spans="3:4" x14ac:dyDescent="0.2">
      <c r="C2169" s="49"/>
      <c r="D2169" s="49"/>
    </row>
    <row r="2170" spans="3:4" x14ac:dyDescent="0.2">
      <c r="C2170" s="49"/>
      <c r="D2170" s="49"/>
    </row>
    <row r="2171" spans="3:4" x14ac:dyDescent="0.2">
      <c r="C2171" s="49"/>
      <c r="D2171" s="49"/>
    </row>
    <row r="2172" spans="3:4" x14ac:dyDescent="0.2">
      <c r="C2172" s="49"/>
      <c r="D2172" s="49"/>
    </row>
    <row r="2173" spans="3:4" x14ac:dyDescent="0.2">
      <c r="C2173" s="49"/>
      <c r="D2173" s="49"/>
    </row>
    <row r="2174" spans="3:4" x14ac:dyDescent="0.2">
      <c r="C2174" s="49"/>
      <c r="D2174" s="49"/>
    </row>
    <row r="2175" spans="3:4" x14ac:dyDescent="0.2">
      <c r="C2175" s="49"/>
      <c r="D2175" s="49"/>
    </row>
    <row r="2176" spans="3:4" x14ac:dyDescent="0.2">
      <c r="C2176" s="49"/>
      <c r="D2176" s="49"/>
    </row>
    <row r="2177" spans="3:4" x14ac:dyDescent="0.2">
      <c r="C2177" s="49"/>
      <c r="D2177" s="49"/>
    </row>
    <row r="2178" spans="3:4" x14ac:dyDescent="0.2">
      <c r="C2178" s="49"/>
      <c r="D2178" s="49"/>
    </row>
    <row r="2179" spans="3:4" x14ac:dyDescent="0.2">
      <c r="C2179" s="49"/>
      <c r="D2179" s="49"/>
    </row>
    <row r="2180" spans="3:4" x14ac:dyDescent="0.2">
      <c r="C2180" s="49"/>
      <c r="D2180" s="49"/>
    </row>
    <row r="2181" spans="3:4" x14ac:dyDescent="0.2">
      <c r="C2181" s="49"/>
      <c r="D2181" s="49"/>
    </row>
    <row r="2182" spans="3:4" x14ac:dyDescent="0.2">
      <c r="C2182" s="49"/>
      <c r="D2182" s="49"/>
    </row>
    <row r="2183" spans="3:4" x14ac:dyDescent="0.2">
      <c r="C2183" s="49"/>
      <c r="D2183" s="49"/>
    </row>
    <row r="2184" spans="3:4" x14ac:dyDescent="0.2">
      <c r="C2184" s="49"/>
      <c r="D2184" s="49"/>
    </row>
    <row r="2185" spans="3:4" x14ac:dyDescent="0.2">
      <c r="C2185" s="49"/>
      <c r="D2185" s="49"/>
    </row>
    <row r="2186" spans="3:4" x14ac:dyDescent="0.2">
      <c r="C2186" s="49"/>
      <c r="D2186" s="49"/>
    </row>
    <row r="2187" spans="3:4" x14ac:dyDescent="0.2">
      <c r="C2187" s="49"/>
      <c r="D2187" s="49"/>
    </row>
    <row r="2188" spans="3:4" x14ac:dyDescent="0.2">
      <c r="C2188" s="49"/>
      <c r="D2188" s="49"/>
    </row>
    <row r="2189" spans="3:4" x14ac:dyDescent="0.2">
      <c r="C2189" s="49"/>
      <c r="D2189" s="49"/>
    </row>
    <row r="2190" spans="3:4" x14ac:dyDescent="0.2">
      <c r="C2190" s="49"/>
      <c r="D2190" s="49"/>
    </row>
    <row r="2191" spans="3:4" x14ac:dyDescent="0.2">
      <c r="C2191" s="49"/>
      <c r="D2191" s="49"/>
    </row>
    <row r="2192" spans="3:4" x14ac:dyDescent="0.2">
      <c r="C2192" s="49"/>
      <c r="D2192" s="49"/>
    </row>
    <row r="2193" spans="3:4" x14ac:dyDescent="0.2">
      <c r="C2193" s="49"/>
      <c r="D2193" s="49"/>
    </row>
    <row r="2194" spans="3:4" x14ac:dyDescent="0.2">
      <c r="C2194" s="49"/>
      <c r="D2194" s="49"/>
    </row>
    <row r="2195" spans="3:4" x14ac:dyDescent="0.2">
      <c r="C2195" s="49"/>
      <c r="D2195" s="49"/>
    </row>
    <row r="2196" spans="3:4" x14ac:dyDescent="0.2">
      <c r="C2196" s="49"/>
      <c r="D2196" s="49"/>
    </row>
    <row r="2197" spans="3:4" x14ac:dyDescent="0.2">
      <c r="C2197" s="49"/>
      <c r="D2197" s="49"/>
    </row>
    <row r="2198" spans="3:4" x14ac:dyDescent="0.2">
      <c r="C2198" s="49"/>
      <c r="D2198" s="49"/>
    </row>
    <row r="2199" spans="3:4" x14ac:dyDescent="0.2">
      <c r="C2199" s="49"/>
      <c r="D2199" s="49"/>
    </row>
    <row r="2200" spans="3:4" x14ac:dyDescent="0.2">
      <c r="C2200" s="49"/>
      <c r="D2200" s="49"/>
    </row>
    <row r="2201" spans="3:4" x14ac:dyDescent="0.2">
      <c r="C2201" s="49"/>
      <c r="D2201" s="49"/>
    </row>
    <row r="2202" spans="3:4" x14ac:dyDescent="0.2">
      <c r="C2202" s="49"/>
      <c r="D2202" s="49"/>
    </row>
    <row r="2203" spans="3:4" x14ac:dyDescent="0.2">
      <c r="C2203" s="49"/>
      <c r="D2203" s="49"/>
    </row>
    <row r="2204" spans="3:4" x14ac:dyDescent="0.2">
      <c r="C2204" s="49"/>
      <c r="D2204" s="49"/>
    </row>
    <row r="2205" spans="3:4" x14ac:dyDescent="0.2">
      <c r="C2205" s="49"/>
      <c r="D2205" s="49"/>
    </row>
    <row r="2206" spans="3:4" x14ac:dyDescent="0.2">
      <c r="C2206" s="49"/>
      <c r="D2206" s="49"/>
    </row>
    <row r="2207" spans="3:4" x14ac:dyDescent="0.2">
      <c r="C2207" s="49"/>
      <c r="D2207" s="49"/>
    </row>
    <row r="2208" spans="3:4" x14ac:dyDescent="0.2">
      <c r="C2208" s="49"/>
      <c r="D2208" s="49"/>
    </row>
    <row r="2209" spans="3:4" x14ac:dyDescent="0.2">
      <c r="C2209" s="49"/>
      <c r="D2209" s="49"/>
    </row>
    <row r="2210" spans="3:4" x14ac:dyDescent="0.2">
      <c r="C2210" s="49"/>
      <c r="D2210" s="49"/>
    </row>
    <row r="2211" spans="3:4" x14ac:dyDescent="0.2">
      <c r="C2211" s="49"/>
      <c r="D2211" s="49"/>
    </row>
    <row r="2212" spans="3:4" x14ac:dyDescent="0.2">
      <c r="C2212" s="49"/>
      <c r="D2212" s="49"/>
    </row>
    <row r="2213" spans="3:4" x14ac:dyDescent="0.2">
      <c r="C2213" s="49"/>
      <c r="D2213" s="49"/>
    </row>
    <row r="2214" spans="3:4" x14ac:dyDescent="0.2">
      <c r="C2214" s="49"/>
      <c r="D2214" s="49"/>
    </row>
    <row r="2215" spans="3:4" x14ac:dyDescent="0.2">
      <c r="C2215" s="49"/>
      <c r="D2215" s="49"/>
    </row>
    <row r="2216" spans="3:4" x14ac:dyDescent="0.2">
      <c r="C2216" s="49"/>
      <c r="D2216" s="49"/>
    </row>
    <row r="2217" spans="3:4" x14ac:dyDescent="0.2">
      <c r="C2217" s="49"/>
      <c r="D2217" s="49"/>
    </row>
    <row r="2218" spans="3:4" x14ac:dyDescent="0.2">
      <c r="C2218" s="49"/>
      <c r="D2218" s="49"/>
    </row>
    <row r="2219" spans="3:4" x14ac:dyDescent="0.2">
      <c r="C2219" s="49"/>
      <c r="D2219" s="49"/>
    </row>
    <row r="2220" spans="3:4" x14ac:dyDescent="0.2">
      <c r="C2220" s="49"/>
      <c r="D2220" s="49"/>
    </row>
    <row r="2221" spans="3:4" x14ac:dyDescent="0.2">
      <c r="C2221" s="49"/>
      <c r="D2221" s="49"/>
    </row>
    <row r="2222" spans="3:4" x14ac:dyDescent="0.2">
      <c r="C2222" s="49"/>
      <c r="D2222" s="49"/>
    </row>
    <row r="2223" spans="3:4" x14ac:dyDescent="0.2">
      <c r="C2223" s="49"/>
      <c r="D2223" s="49"/>
    </row>
    <row r="2224" spans="3:4" x14ac:dyDescent="0.2">
      <c r="C2224" s="49"/>
      <c r="D2224" s="49"/>
    </row>
    <row r="2225" spans="3:4" x14ac:dyDescent="0.2">
      <c r="C2225" s="49"/>
      <c r="D2225" s="49"/>
    </row>
    <row r="2226" spans="3:4" x14ac:dyDescent="0.2">
      <c r="C2226" s="49"/>
      <c r="D2226" s="49"/>
    </row>
    <row r="2227" spans="3:4" x14ac:dyDescent="0.2">
      <c r="C2227" s="49"/>
      <c r="D2227" s="49"/>
    </row>
    <row r="2228" spans="3:4" x14ac:dyDescent="0.2">
      <c r="C2228" s="49"/>
      <c r="D2228" s="49"/>
    </row>
    <row r="2229" spans="3:4" x14ac:dyDescent="0.2">
      <c r="C2229" s="49"/>
      <c r="D2229" s="49"/>
    </row>
    <row r="2230" spans="3:4" x14ac:dyDescent="0.2">
      <c r="C2230" s="49"/>
      <c r="D2230" s="49"/>
    </row>
    <row r="2231" spans="3:4" x14ac:dyDescent="0.2">
      <c r="C2231" s="49"/>
      <c r="D2231" s="49"/>
    </row>
    <row r="2232" spans="3:4" x14ac:dyDescent="0.2">
      <c r="C2232" s="49"/>
      <c r="D2232" s="49"/>
    </row>
    <row r="2233" spans="3:4" x14ac:dyDescent="0.2">
      <c r="C2233" s="49"/>
      <c r="D2233" s="49"/>
    </row>
    <row r="2234" spans="3:4" x14ac:dyDescent="0.2">
      <c r="C2234" s="49"/>
      <c r="D2234" s="49"/>
    </row>
    <row r="2235" spans="3:4" x14ac:dyDescent="0.2">
      <c r="C2235" s="49"/>
      <c r="D2235" s="49"/>
    </row>
    <row r="2236" spans="3:4" x14ac:dyDescent="0.2">
      <c r="C2236" s="49"/>
      <c r="D2236" s="49"/>
    </row>
    <row r="2237" spans="3:4" x14ac:dyDescent="0.2">
      <c r="C2237" s="49"/>
      <c r="D2237" s="49"/>
    </row>
    <row r="2238" spans="3:4" x14ac:dyDescent="0.2">
      <c r="C2238" s="49"/>
      <c r="D2238" s="49"/>
    </row>
    <row r="2239" spans="3:4" x14ac:dyDescent="0.2">
      <c r="C2239" s="49"/>
      <c r="D2239" s="49"/>
    </row>
    <row r="2240" spans="3:4" x14ac:dyDescent="0.2">
      <c r="C2240" s="49"/>
      <c r="D2240" s="49"/>
    </row>
    <row r="2241" spans="3:4" x14ac:dyDescent="0.2">
      <c r="C2241" s="49"/>
      <c r="D2241" s="49"/>
    </row>
    <row r="2242" spans="3:4" x14ac:dyDescent="0.2">
      <c r="C2242" s="49"/>
      <c r="D2242" s="49"/>
    </row>
    <row r="2243" spans="3:4" x14ac:dyDescent="0.2">
      <c r="C2243" s="49"/>
      <c r="D2243" s="49"/>
    </row>
    <row r="2244" spans="3:4" x14ac:dyDescent="0.2">
      <c r="C2244" s="49"/>
      <c r="D2244" s="49"/>
    </row>
    <row r="2245" spans="3:4" x14ac:dyDescent="0.2">
      <c r="C2245" s="49"/>
      <c r="D2245" s="49"/>
    </row>
    <row r="2246" spans="3:4" x14ac:dyDescent="0.2">
      <c r="C2246" s="49"/>
      <c r="D2246" s="49"/>
    </row>
    <row r="2247" spans="3:4" x14ac:dyDescent="0.2">
      <c r="C2247" s="49"/>
      <c r="D2247" s="49"/>
    </row>
    <row r="2248" spans="3:4" x14ac:dyDescent="0.2">
      <c r="C2248" s="49"/>
      <c r="D2248" s="49"/>
    </row>
    <row r="2249" spans="3:4" x14ac:dyDescent="0.2">
      <c r="C2249" s="49"/>
      <c r="D2249" s="49"/>
    </row>
    <row r="2250" spans="3:4" x14ac:dyDescent="0.2">
      <c r="C2250" s="49"/>
      <c r="D2250" s="49"/>
    </row>
    <row r="2251" spans="3:4" x14ac:dyDescent="0.2">
      <c r="C2251" s="49"/>
      <c r="D2251" s="49"/>
    </row>
    <row r="2252" spans="3:4" x14ac:dyDescent="0.2">
      <c r="C2252" s="49"/>
      <c r="D2252" s="49"/>
    </row>
    <row r="2253" spans="3:4" x14ac:dyDescent="0.2">
      <c r="C2253" s="49"/>
      <c r="D2253" s="49"/>
    </row>
    <row r="2254" spans="3:4" x14ac:dyDescent="0.2">
      <c r="C2254" s="49"/>
      <c r="D2254" s="49"/>
    </row>
    <row r="2255" spans="3:4" x14ac:dyDescent="0.2">
      <c r="C2255" s="49"/>
      <c r="D2255" s="49"/>
    </row>
    <row r="2256" spans="3:4" x14ac:dyDescent="0.2">
      <c r="C2256" s="49"/>
      <c r="D2256" s="49"/>
    </row>
    <row r="2257" spans="3:4" x14ac:dyDescent="0.2">
      <c r="C2257" s="49"/>
      <c r="D2257" s="49"/>
    </row>
    <row r="2258" spans="3:4" x14ac:dyDescent="0.2">
      <c r="C2258" s="49"/>
      <c r="D2258" s="49"/>
    </row>
    <row r="2259" spans="3:4" x14ac:dyDescent="0.2">
      <c r="C2259" s="49"/>
      <c r="D2259" s="49"/>
    </row>
    <row r="2260" spans="3:4" x14ac:dyDescent="0.2">
      <c r="C2260" s="49"/>
      <c r="D2260" s="49"/>
    </row>
    <row r="2261" spans="3:4" x14ac:dyDescent="0.2">
      <c r="C2261" s="49"/>
      <c r="D2261" s="49"/>
    </row>
    <row r="2262" spans="3:4" x14ac:dyDescent="0.2">
      <c r="C2262" s="49"/>
      <c r="D2262" s="49"/>
    </row>
    <row r="2263" spans="3:4" x14ac:dyDescent="0.2">
      <c r="C2263" s="49"/>
      <c r="D2263" s="49"/>
    </row>
    <row r="2264" spans="3:4" x14ac:dyDescent="0.2">
      <c r="C2264" s="49"/>
      <c r="D2264" s="49"/>
    </row>
    <row r="2265" spans="3:4" x14ac:dyDescent="0.2">
      <c r="C2265" s="49"/>
      <c r="D2265" s="49"/>
    </row>
    <row r="2266" spans="3:4" x14ac:dyDescent="0.2">
      <c r="C2266" s="49"/>
      <c r="D2266" s="49"/>
    </row>
    <row r="2267" spans="3:4" x14ac:dyDescent="0.2">
      <c r="C2267" s="49"/>
      <c r="D2267" s="49"/>
    </row>
    <row r="2268" spans="3:4" x14ac:dyDescent="0.2">
      <c r="C2268" s="49"/>
      <c r="D2268" s="49"/>
    </row>
    <row r="2269" spans="3:4" x14ac:dyDescent="0.2">
      <c r="C2269" s="49"/>
      <c r="D2269" s="49"/>
    </row>
    <row r="2270" spans="3:4" x14ac:dyDescent="0.2">
      <c r="C2270" s="49"/>
      <c r="D2270" s="49"/>
    </row>
    <row r="2271" spans="3:4" x14ac:dyDescent="0.2">
      <c r="C2271" s="49"/>
      <c r="D2271" s="49"/>
    </row>
    <row r="2272" spans="3:4" x14ac:dyDescent="0.2">
      <c r="C2272" s="49"/>
      <c r="D2272" s="49"/>
    </row>
    <row r="2273" spans="3:4" x14ac:dyDescent="0.2">
      <c r="C2273" s="49"/>
      <c r="D2273" s="49"/>
    </row>
    <row r="2274" spans="3:4" x14ac:dyDescent="0.2">
      <c r="C2274" s="49"/>
      <c r="D2274" s="49"/>
    </row>
    <row r="2275" spans="3:4" x14ac:dyDescent="0.2">
      <c r="C2275" s="49"/>
      <c r="D2275" s="49"/>
    </row>
    <row r="2276" spans="3:4" x14ac:dyDescent="0.2">
      <c r="C2276" s="49"/>
      <c r="D2276" s="49"/>
    </row>
    <row r="2277" spans="3:4" x14ac:dyDescent="0.2">
      <c r="C2277" s="49"/>
      <c r="D2277" s="49"/>
    </row>
    <row r="2278" spans="3:4" x14ac:dyDescent="0.2">
      <c r="C2278" s="49"/>
      <c r="D2278" s="49"/>
    </row>
    <row r="2279" spans="3:4" x14ac:dyDescent="0.2">
      <c r="C2279" s="49"/>
      <c r="D2279" s="49"/>
    </row>
    <row r="2280" spans="3:4" x14ac:dyDescent="0.2">
      <c r="C2280" s="49"/>
      <c r="D2280" s="49"/>
    </row>
    <row r="2281" spans="3:4" x14ac:dyDescent="0.2">
      <c r="C2281" s="49"/>
      <c r="D2281" s="49"/>
    </row>
    <row r="2282" spans="3:4" x14ac:dyDescent="0.2">
      <c r="C2282" s="49"/>
      <c r="D2282" s="49"/>
    </row>
    <row r="2283" spans="3:4" x14ac:dyDescent="0.2">
      <c r="C2283" s="49"/>
      <c r="D2283" s="49"/>
    </row>
    <row r="2284" spans="3:4" x14ac:dyDescent="0.2">
      <c r="C2284" s="49"/>
      <c r="D2284" s="49"/>
    </row>
    <row r="2285" spans="3:4" x14ac:dyDescent="0.2">
      <c r="C2285" s="49"/>
      <c r="D2285" s="49"/>
    </row>
    <row r="2286" spans="3:4" x14ac:dyDescent="0.2">
      <c r="C2286" s="49"/>
      <c r="D2286" s="49"/>
    </row>
    <row r="2287" spans="3:4" x14ac:dyDescent="0.2">
      <c r="C2287" s="49"/>
      <c r="D2287" s="49"/>
    </row>
    <row r="2288" spans="3:4" x14ac:dyDescent="0.2">
      <c r="C2288" s="49"/>
      <c r="D2288" s="49"/>
    </row>
    <row r="2289" spans="3:4" x14ac:dyDescent="0.2">
      <c r="C2289" s="49"/>
      <c r="D2289" s="49"/>
    </row>
    <row r="2290" spans="3:4" x14ac:dyDescent="0.2">
      <c r="C2290" s="49"/>
      <c r="D2290" s="49"/>
    </row>
    <row r="2291" spans="3:4" x14ac:dyDescent="0.2">
      <c r="C2291" s="49"/>
      <c r="D2291" s="49"/>
    </row>
    <row r="2292" spans="3:4" x14ac:dyDescent="0.2">
      <c r="C2292" s="49"/>
      <c r="D2292" s="49"/>
    </row>
    <row r="2293" spans="3:4" x14ac:dyDescent="0.2">
      <c r="C2293" s="49"/>
      <c r="D2293" s="49"/>
    </row>
    <row r="2294" spans="3:4" x14ac:dyDescent="0.2">
      <c r="C2294" s="49"/>
      <c r="D2294" s="49"/>
    </row>
    <row r="2295" spans="3:4" x14ac:dyDescent="0.2">
      <c r="C2295" s="49"/>
      <c r="D2295" s="49"/>
    </row>
    <row r="2296" spans="3:4" x14ac:dyDescent="0.2">
      <c r="C2296" s="49"/>
      <c r="D2296" s="49"/>
    </row>
    <row r="2297" spans="3:4" x14ac:dyDescent="0.2">
      <c r="C2297" s="49"/>
      <c r="D2297" s="49"/>
    </row>
    <row r="2298" spans="3:4" x14ac:dyDescent="0.2">
      <c r="C2298" s="49"/>
      <c r="D2298" s="49"/>
    </row>
    <row r="2299" spans="3:4" x14ac:dyDescent="0.2">
      <c r="C2299" s="49"/>
      <c r="D2299" s="49"/>
    </row>
    <row r="2300" spans="3:4" x14ac:dyDescent="0.2">
      <c r="C2300" s="49"/>
      <c r="D2300" s="49"/>
    </row>
    <row r="2301" spans="3:4" x14ac:dyDescent="0.2">
      <c r="C2301" s="49"/>
      <c r="D2301" s="49"/>
    </row>
    <row r="2302" spans="3:4" x14ac:dyDescent="0.2">
      <c r="C2302" s="49"/>
      <c r="D2302" s="49"/>
    </row>
    <row r="2303" spans="3:4" x14ac:dyDescent="0.2">
      <c r="C2303" s="49"/>
      <c r="D2303" s="49"/>
    </row>
    <row r="2304" spans="3:4" x14ac:dyDescent="0.2">
      <c r="C2304" s="49"/>
      <c r="D2304" s="49"/>
    </row>
    <row r="2305" spans="3:4" x14ac:dyDescent="0.2">
      <c r="C2305" s="49"/>
      <c r="D2305" s="49"/>
    </row>
    <row r="2306" spans="3:4" x14ac:dyDescent="0.2">
      <c r="C2306" s="49"/>
      <c r="D2306" s="49"/>
    </row>
    <row r="2307" spans="3:4" x14ac:dyDescent="0.2">
      <c r="C2307" s="49"/>
      <c r="D2307" s="49"/>
    </row>
    <row r="2308" spans="3:4" x14ac:dyDescent="0.2">
      <c r="C2308" s="49"/>
      <c r="D2308" s="49"/>
    </row>
    <row r="2309" spans="3:4" x14ac:dyDescent="0.2">
      <c r="C2309" s="49"/>
      <c r="D2309" s="49"/>
    </row>
    <row r="2310" spans="3:4" x14ac:dyDescent="0.2">
      <c r="C2310" s="49"/>
      <c r="D2310" s="49"/>
    </row>
    <row r="2311" spans="3:4" x14ac:dyDescent="0.2">
      <c r="C2311" s="49"/>
      <c r="D2311" s="49"/>
    </row>
    <row r="2312" spans="3:4" x14ac:dyDescent="0.2">
      <c r="C2312" s="49"/>
      <c r="D2312" s="49"/>
    </row>
    <row r="2313" spans="3:4" x14ac:dyDescent="0.2">
      <c r="C2313" s="49"/>
      <c r="D2313" s="49"/>
    </row>
    <row r="2314" spans="3:4" x14ac:dyDescent="0.2">
      <c r="C2314" s="49"/>
      <c r="D2314" s="49"/>
    </row>
    <row r="2315" spans="3:4" x14ac:dyDescent="0.2">
      <c r="C2315" s="49"/>
      <c r="D2315" s="49"/>
    </row>
    <row r="2316" spans="3:4" x14ac:dyDescent="0.2">
      <c r="C2316" s="49"/>
      <c r="D2316" s="49"/>
    </row>
    <row r="2317" spans="3:4" x14ac:dyDescent="0.2">
      <c r="C2317" s="49"/>
      <c r="D2317" s="49"/>
    </row>
    <row r="2318" spans="3:4" x14ac:dyDescent="0.2">
      <c r="C2318" s="49"/>
      <c r="D2318" s="49"/>
    </row>
    <row r="2319" spans="3:4" x14ac:dyDescent="0.2">
      <c r="C2319" s="49"/>
      <c r="D2319" s="49"/>
    </row>
    <row r="2320" spans="3:4" x14ac:dyDescent="0.2">
      <c r="C2320" s="49"/>
      <c r="D2320" s="49"/>
    </row>
    <row r="2321" spans="3:4" x14ac:dyDescent="0.2">
      <c r="C2321" s="49"/>
      <c r="D2321" s="49"/>
    </row>
    <row r="2322" spans="3:4" x14ac:dyDescent="0.2">
      <c r="C2322" s="49"/>
      <c r="D2322" s="49"/>
    </row>
    <row r="2323" spans="3:4" x14ac:dyDescent="0.2">
      <c r="C2323" s="49"/>
      <c r="D2323" s="49"/>
    </row>
    <row r="2324" spans="3:4" x14ac:dyDescent="0.2">
      <c r="C2324" s="49"/>
      <c r="D2324" s="49"/>
    </row>
    <row r="2325" spans="3:4" x14ac:dyDescent="0.2">
      <c r="C2325" s="49"/>
      <c r="D2325" s="49"/>
    </row>
    <row r="2326" spans="3:4" x14ac:dyDescent="0.2">
      <c r="C2326" s="49"/>
      <c r="D2326" s="49"/>
    </row>
    <row r="2327" spans="3:4" x14ac:dyDescent="0.2">
      <c r="C2327" s="49"/>
      <c r="D2327" s="49"/>
    </row>
    <row r="2328" spans="3:4" x14ac:dyDescent="0.2">
      <c r="C2328" s="49"/>
      <c r="D2328" s="49"/>
    </row>
    <row r="2329" spans="3:4" x14ac:dyDescent="0.2">
      <c r="C2329" s="49"/>
      <c r="D2329" s="49"/>
    </row>
    <row r="2330" spans="3:4" x14ac:dyDescent="0.2">
      <c r="C2330" s="49"/>
      <c r="D2330" s="49"/>
    </row>
    <row r="2331" spans="3:4" x14ac:dyDescent="0.2">
      <c r="C2331" s="49"/>
      <c r="D2331" s="49"/>
    </row>
    <row r="2332" spans="3:4" x14ac:dyDescent="0.2">
      <c r="C2332" s="49"/>
      <c r="D2332" s="49"/>
    </row>
    <row r="2333" spans="3:4" x14ac:dyDescent="0.2">
      <c r="C2333" s="49"/>
      <c r="D2333" s="49"/>
    </row>
    <row r="2334" spans="3:4" x14ac:dyDescent="0.2">
      <c r="C2334" s="49"/>
      <c r="D2334" s="49"/>
    </row>
    <row r="2335" spans="3:4" x14ac:dyDescent="0.2">
      <c r="C2335" s="49"/>
      <c r="D2335" s="49"/>
    </row>
    <row r="2336" spans="3:4" x14ac:dyDescent="0.2">
      <c r="C2336" s="49"/>
      <c r="D2336" s="49"/>
    </row>
    <row r="2337" spans="3:4" x14ac:dyDescent="0.2">
      <c r="C2337" s="49"/>
      <c r="D2337" s="49"/>
    </row>
    <row r="2338" spans="3:4" x14ac:dyDescent="0.2">
      <c r="C2338" s="49"/>
      <c r="D2338" s="49"/>
    </row>
    <row r="2339" spans="3:4" x14ac:dyDescent="0.2">
      <c r="C2339" s="49"/>
      <c r="D2339" s="49"/>
    </row>
    <row r="2340" spans="3:4" x14ac:dyDescent="0.2">
      <c r="C2340" s="49"/>
      <c r="D2340" s="49"/>
    </row>
    <row r="2341" spans="3:4" x14ac:dyDescent="0.2">
      <c r="C2341" s="49"/>
      <c r="D2341" s="49"/>
    </row>
    <row r="2342" spans="3:4" x14ac:dyDescent="0.2">
      <c r="C2342" s="49"/>
      <c r="D2342" s="49"/>
    </row>
    <row r="2343" spans="3:4" x14ac:dyDescent="0.2">
      <c r="C2343" s="49"/>
      <c r="D2343" s="49"/>
    </row>
    <row r="2344" spans="3:4" x14ac:dyDescent="0.2">
      <c r="C2344" s="49"/>
      <c r="D2344" s="49"/>
    </row>
    <row r="2345" spans="3:4" x14ac:dyDescent="0.2">
      <c r="C2345" s="49"/>
      <c r="D2345" s="49"/>
    </row>
    <row r="2346" spans="3:4" x14ac:dyDescent="0.2">
      <c r="C2346" s="49"/>
      <c r="D2346" s="49"/>
    </row>
    <row r="2347" spans="3:4" x14ac:dyDescent="0.2">
      <c r="C2347" s="49"/>
      <c r="D2347" s="49"/>
    </row>
    <row r="2348" spans="3:4" x14ac:dyDescent="0.2">
      <c r="C2348" s="49"/>
      <c r="D2348" s="49"/>
    </row>
    <row r="2349" spans="3:4" x14ac:dyDescent="0.2">
      <c r="C2349" s="49"/>
      <c r="D2349" s="49"/>
    </row>
    <row r="2350" spans="3:4" x14ac:dyDescent="0.2">
      <c r="C2350" s="49"/>
      <c r="D2350" s="49"/>
    </row>
    <row r="2351" spans="3:4" x14ac:dyDescent="0.2">
      <c r="C2351" s="49"/>
      <c r="D2351" s="49"/>
    </row>
    <row r="2352" spans="3:4" x14ac:dyDescent="0.2">
      <c r="C2352" s="49"/>
      <c r="D2352" s="49"/>
    </row>
    <row r="2353" spans="3:4" x14ac:dyDescent="0.2">
      <c r="C2353" s="49"/>
      <c r="D2353" s="49"/>
    </row>
    <row r="2354" spans="3:4" x14ac:dyDescent="0.2">
      <c r="C2354" s="49"/>
      <c r="D2354" s="49"/>
    </row>
    <row r="2355" spans="3:4" x14ac:dyDescent="0.2">
      <c r="C2355" s="49"/>
      <c r="D2355" s="49"/>
    </row>
    <row r="2356" spans="3:4" x14ac:dyDescent="0.2">
      <c r="C2356" s="49"/>
      <c r="D2356" s="49"/>
    </row>
    <row r="2357" spans="3:4" x14ac:dyDescent="0.2">
      <c r="C2357" s="49"/>
      <c r="D2357" s="49"/>
    </row>
    <row r="2358" spans="3:4" x14ac:dyDescent="0.2">
      <c r="C2358" s="49"/>
      <c r="D2358" s="49"/>
    </row>
    <row r="2359" spans="3:4" x14ac:dyDescent="0.2">
      <c r="C2359" s="49"/>
      <c r="D2359" s="49"/>
    </row>
    <row r="2360" spans="3:4" x14ac:dyDescent="0.2">
      <c r="C2360" s="49"/>
      <c r="D2360" s="49"/>
    </row>
    <row r="2361" spans="3:4" x14ac:dyDescent="0.2">
      <c r="C2361" s="49"/>
      <c r="D2361" s="49"/>
    </row>
    <row r="2362" spans="3:4" x14ac:dyDescent="0.2">
      <c r="C2362" s="49"/>
      <c r="D2362" s="49"/>
    </row>
    <row r="2363" spans="3:4" x14ac:dyDescent="0.2">
      <c r="C2363" s="49"/>
      <c r="D2363" s="49"/>
    </row>
    <row r="2364" spans="3:4" x14ac:dyDescent="0.2">
      <c r="C2364" s="49"/>
      <c r="D2364" s="49"/>
    </row>
    <row r="2365" spans="3:4" x14ac:dyDescent="0.2">
      <c r="C2365" s="49"/>
      <c r="D2365" s="49"/>
    </row>
    <row r="2366" spans="3:4" x14ac:dyDescent="0.2">
      <c r="C2366" s="49"/>
      <c r="D2366" s="49"/>
    </row>
    <row r="2367" spans="3:4" x14ac:dyDescent="0.2">
      <c r="C2367" s="49"/>
      <c r="D2367" s="49"/>
    </row>
    <row r="2368" spans="3:4" x14ac:dyDescent="0.2">
      <c r="C2368" s="49"/>
      <c r="D2368" s="49"/>
    </row>
    <row r="2369" spans="3:4" x14ac:dyDescent="0.2">
      <c r="C2369" s="49"/>
      <c r="D2369" s="49"/>
    </row>
    <row r="2370" spans="3:4" x14ac:dyDescent="0.2">
      <c r="C2370" s="49"/>
      <c r="D2370" s="49"/>
    </row>
    <row r="2371" spans="3:4" x14ac:dyDescent="0.2">
      <c r="C2371" s="49"/>
      <c r="D2371" s="49"/>
    </row>
    <row r="2372" spans="3:4" x14ac:dyDescent="0.2">
      <c r="C2372" s="49"/>
      <c r="D2372" s="49"/>
    </row>
    <row r="2373" spans="3:4" x14ac:dyDescent="0.2">
      <c r="C2373" s="49"/>
      <c r="D2373" s="49"/>
    </row>
    <row r="2374" spans="3:4" x14ac:dyDescent="0.2">
      <c r="C2374" s="49"/>
      <c r="D2374" s="49"/>
    </row>
    <row r="2375" spans="3:4" x14ac:dyDescent="0.2">
      <c r="C2375" s="49"/>
      <c r="D2375" s="49"/>
    </row>
    <row r="2376" spans="3:4" x14ac:dyDescent="0.2">
      <c r="C2376" s="49"/>
      <c r="D2376" s="49"/>
    </row>
    <row r="2377" spans="3:4" x14ac:dyDescent="0.2">
      <c r="C2377" s="49"/>
      <c r="D2377" s="49"/>
    </row>
    <row r="2378" spans="3:4" x14ac:dyDescent="0.2">
      <c r="C2378" s="49"/>
      <c r="D2378" s="49"/>
    </row>
    <row r="2379" spans="3:4" x14ac:dyDescent="0.2">
      <c r="C2379" s="49"/>
      <c r="D2379" s="49"/>
    </row>
    <row r="2380" spans="3:4" x14ac:dyDescent="0.2">
      <c r="C2380" s="49"/>
      <c r="D2380" s="49"/>
    </row>
    <row r="2381" spans="3:4" x14ac:dyDescent="0.2">
      <c r="C2381" s="49"/>
      <c r="D2381" s="49"/>
    </row>
    <row r="2382" spans="3:4" x14ac:dyDescent="0.2">
      <c r="C2382" s="49"/>
      <c r="D2382" s="49"/>
    </row>
    <row r="2383" spans="3:4" x14ac:dyDescent="0.2">
      <c r="C2383" s="49"/>
      <c r="D2383" s="49"/>
    </row>
    <row r="2384" spans="3:4" x14ac:dyDescent="0.2">
      <c r="C2384" s="49"/>
      <c r="D2384" s="49"/>
    </row>
    <row r="2385" spans="3:4" x14ac:dyDescent="0.2">
      <c r="C2385" s="49"/>
      <c r="D2385" s="49"/>
    </row>
    <row r="2386" spans="3:4" x14ac:dyDescent="0.2">
      <c r="C2386" s="49"/>
      <c r="D2386" s="49"/>
    </row>
    <row r="2387" spans="3:4" x14ac:dyDescent="0.2">
      <c r="C2387" s="49"/>
      <c r="D2387" s="49"/>
    </row>
    <row r="2388" spans="3:4" x14ac:dyDescent="0.2">
      <c r="C2388" s="49"/>
      <c r="D2388" s="49"/>
    </row>
    <row r="2389" spans="3:4" x14ac:dyDescent="0.2">
      <c r="C2389" s="49"/>
      <c r="D2389" s="49"/>
    </row>
    <row r="2390" spans="3:4" x14ac:dyDescent="0.2">
      <c r="C2390" s="49"/>
      <c r="D2390" s="49"/>
    </row>
    <row r="2391" spans="3:4" x14ac:dyDescent="0.2">
      <c r="C2391" s="49"/>
      <c r="D2391" s="49"/>
    </row>
    <row r="2392" spans="3:4" x14ac:dyDescent="0.2">
      <c r="C2392" s="49"/>
      <c r="D2392" s="49"/>
    </row>
    <row r="2393" spans="3:4" x14ac:dyDescent="0.2">
      <c r="C2393" s="49"/>
      <c r="D2393" s="49"/>
    </row>
    <row r="2394" spans="3:4" x14ac:dyDescent="0.2">
      <c r="C2394" s="49"/>
      <c r="D2394" s="49"/>
    </row>
    <row r="2395" spans="3:4" x14ac:dyDescent="0.2">
      <c r="C2395" s="49"/>
      <c r="D2395" s="49"/>
    </row>
    <row r="2396" spans="3:4" x14ac:dyDescent="0.2">
      <c r="C2396" s="49"/>
      <c r="D2396" s="49"/>
    </row>
    <row r="2397" spans="3:4" x14ac:dyDescent="0.2">
      <c r="C2397" s="49"/>
      <c r="D2397" s="49"/>
    </row>
    <row r="2398" spans="3:4" x14ac:dyDescent="0.2">
      <c r="C2398" s="49"/>
      <c r="D2398" s="49"/>
    </row>
    <row r="2399" spans="3:4" x14ac:dyDescent="0.2">
      <c r="C2399" s="49"/>
      <c r="D2399" s="49"/>
    </row>
    <row r="2400" spans="3:4" x14ac:dyDescent="0.2">
      <c r="C2400" s="49"/>
      <c r="D2400" s="49"/>
    </row>
    <row r="2401" spans="3:4" x14ac:dyDescent="0.2">
      <c r="C2401" s="49"/>
      <c r="D2401" s="49"/>
    </row>
    <row r="2402" spans="3:4" x14ac:dyDescent="0.2">
      <c r="C2402" s="49"/>
      <c r="D2402" s="49"/>
    </row>
    <row r="2403" spans="3:4" x14ac:dyDescent="0.2">
      <c r="C2403" s="49"/>
      <c r="D2403" s="49"/>
    </row>
    <row r="2404" spans="3:4" x14ac:dyDescent="0.2">
      <c r="C2404" s="49"/>
      <c r="D2404" s="49"/>
    </row>
    <row r="2405" spans="3:4" x14ac:dyDescent="0.2">
      <c r="C2405" s="49"/>
      <c r="D2405" s="49"/>
    </row>
    <row r="2406" spans="3:4" x14ac:dyDescent="0.2">
      <c r="C2406" s="49"/>
      <c r="D2406" s="49"/>
    </row>
    <row r="2407" spans="3:4" x14ac:dyDescent="0.2">
      <c r="C2407" s="49"/>
      <c r="D2407" s="49"/>
    </row>
    <row r="2408" spans="3:4" x14ac:dyDescent="0.2">
      <c r="C2408" s="49"/>
      <c r="D2408" s="49"/>
    </row>
    <row r="2409" spans="3:4" x14ac:dyDescent="0.2">
      <c r="C2409" s="49"/>
      <c r="D2409" s="49"/>
    </row>
    <row r="2410" spans="3:4" x14ac:dyDescent="0.2">
      <c r="C2410" s="49"/>
      <c r="D2410" s="49"/>
    </row>
    <row r="2411" spans="3:4" x14ac:dyDescent="0.2">
      <c r="C2411" s="49"/>
      <c r="D2411" s="49"/>
    </row>
    <row r="2412" spans="3:4" x14ac:dyDescent="0.2">
      <c r="C2412" s="49"/>
      <c r="D2412" s="49"/>
    </row>
    <row r="2413" spans="3:4" x14ac:dyDescent="0.2">
      <c r="C2413" s="49"/>
      <c r="D2413" s="49"/>
    </row>
    <row r="2414" spans="3:4" x14ac:dyDescent="0.2">
      <c r="C2414" s="49"/>
      <c r="D2414" s="49"/>
    </row>
    <row r="2415" spans="3:4" x14ac:dyDescent="0.2">
      <c r="C2415" s="49"/>
      <c r="D2415" s="49"/>
    </row>
    <row r="2416" spans="3:4" x14ac:dyDescent="0.2">
      <c r="C2416" s="49"/>
      <c r="D2416" s="49"/>
    </row>
    <row r="2417" spans="3:4" x14ac:dyDescent="0.2">
      <c r="C2417" s="49"/>
      <c r="D2417" s="49"/>
    </row>
    <row r="2418" spans="3:4" x14ac:dyDescent="0.2">
      <c r="C2418" s="49"/>
      <c r="D2418" s="49"/>
    </row>
    <row r="2419" spans="3:4" x14ac:dyDescent="0.2">
      <c r="C2419" s="49"/>
      <c r="D2419" s="49"/>
    </row>
    <row r="2420" spans="3:4" x14ac:dyDescent="0.2">
      <c r="C2420" s="49"/>
      <c r="D2420" s="49"/>
    </row>
    <row r="2421" spans="3:4" x14ac:dyDescent="0.2">
      <c r="C2421" s="49"/>
      <c r="D2421" s="49"/>
    </row>
    <row r="2422" spans="3:4" x14ac:dyDescent="0.2">
      <c r="C2422" s="49"/>
      <c r="D2422" s="49"/>
    </row>
    <row r="2423" spans="3:4" x14ac:dyDescent="0.2">
      <c r="C2423" s="49"/>
      <c r="D2423" s="49"/>
    </row>
    <row r="2424" spans="3:4" x14ac:dyDescent="0.2">
      <c r="C2424" s="49"/>
      <c r="D2424" s="49"/>
    </row>
    <row r="2425" spans="3:4" x14ac:dyDescent="0.2">
      <c r="C2425" s="49"/>
      <c r="D2425" s="49"/>
    </row>
    <row r="2426" spans="3:4" x14ac:dyDescent="0.2">
      <c r="C2426" s="49"/>
      <c r="D2426" s="49"/>
    </row>
    <row r="2427" spans="3:4" x14ac:dyDescent="0.2">
      <c r="C2427" s="49"/>
      <c r="D2427" s="49"/>
    </row>
    <row r="2428" spans="3:4" x14ac:dyDescent="0.2">
      <c r="C2428" s="49"/>
      <c r="D2428" s="49"/>
    </row>
    <row r="2429" spans="3:4" x14ac:dyDescent="0.2">
      <c r="C2429" s="49"/>
      <c r="D2429" s="49"/>
    </row>
    <row r="2430" spans="3:4" x14ac:dyDescent="0.2">
      <c r="C2430" s="49"/>
      <c r="D2430" s="49"/>
    </row>
    <row r="2431" spans="3:4" x14ac:dyDescent="0.2">
      <c r="C2431" s="49"/>
      <c r="D2431" s="49"/>
    </row>
    <row r="2432" spans="3:4" x14ac:dyDescent="0.2">
      <c r="C2432" s="49"/>
      <c r="D2432" s="49"/>
    </row>
    <row r="2433" spans="3:4" x14ac:dyDescent="0.2">
      <c r="C2433" s="49"/>
      <c r="D2433" s="49"/>
    </row>
    <row r="2434" spans="3:4" x14ac:dyDescent="0.2">
      <c r="C2434" s="49"/>
      <c r="D2434" s="49"/>
    </row>
    <row r="2435" spans="3:4" x14ac:dyDescent="0.2">
      <c r="C2435" s="49"/>
      <c r="D2435" s="49"/>
    </row>
    <row r="2436" spans="3:4" x14ac:dyDescent="0.2">
      <c r="C2436" s="49"/>
      <c r="D2436" s="49"/>
    </row>
    <row r="2437" spans="3:4" x14ac:dyDescent="0.2">
      <c r="C2437" s="49"/>
      <c r="D2437" s="49"/>
    </row>
    <row r="2438" spans="3:4" x14ac:dyDescent="0.2">
      <c r="C2438" s="49"/>
      <c r="D2438" s="49"/>
    </row>
    <row r="2439" spans="3:4" x14ac:dyDescent="0.2">
      <c r="C2439" s="49"/>
      <c r="D2439" s="49"/>
    </row>
    <row r="2440" spans="3:4" x14ac:dyDescent="0.2">
      <c r="C2440" s="49"/>
      <c r="D2440" s="49"/>
    </row>
    <row r="2441" spans="3:4" x14ac:dyDescent="0.2">
      <c r="C2441" s="49"/>
      <c r="D2441" s="49"/>
    </row>
    <row r="2442" spans="3:4" x14ac:dyDescent="0.2">
      <c r="C2442" s="49"/>
      <c r="D2442" s="49"/>
    </row>
    <row r="2443" spans="3:4" x14ac:dyDescent="0.2">
      <c r="C2443" s="49"/>
      <c r="D2443" s="49"/>
    </row>
    <row r="2444" spans="3:4" x14ac:dyDescent="0.2">
      <c r="C2444" s="49"/>
      <c r="D2444" s="49"/>
    </row>
    <row r="2445" spans="3:4" x14ac:dyDescent="0.2">
      <c r="C2445" s="49"/>
      <c r="D2445" s="49"/>
    </row>
    <row r="2446" spans="3:4" x14ac:dyDescent="0.2">
      <c r="C2446" s="49"/>
      <c r="D2446" s="49"/>
    </row>
    <row r="2447" spans="3:4" x14ac:dyDescent="0.2">
      <c r="C2447" s="49"/>
      <c r="D2447" s="49"/>
    </row>
    <row r="2448" spans="3:4" x14ac:dyDescent="0.2">
      <c r="C2448" s="49"/>
      <c r="D2448" s="49"/>
    </row>
    <row r="2449" spans="3:4" x14ac:dyDescent="0.2">
      <c r="C2449" s="49"/>
      <c r="D2449" s="49"/>
    </row>
    <row r="2450" spans="3:4" x14ac:dyDescent="0.2">
      <c r="C2450" s="49"/>
      <c r="D2450" s="49"/>
    </row>
    <row r="2451" spans="3:4" x14ac:dyDescent="0.2">
      <c r="C2451" s="49"/>
      <c r="D2451" s="49"/>
    </row>
    <row r="2452" spans="3:4" x14ac:dyDescent="0.2">
      <c r="C2452" s="49"/>
      <c r="D2452" s="49"/>
    </row>
    <row r="2453" spans="3:4" x14ac:dyDescent="0.2">
      <c r="C2453" s="49"/>
      <c r="D2453" s="49"/>
    </row>
    <row r="2454" spans="3:4" x14ac:dyDescent="0.2">
      <c r="C2454" s="49"/>
      <c r="D2454" s="49"/>
    </row>
    <row r="2455" spans="3:4" x14ac:dyDescent="0.2">
      <c r="C2455" s="49"/>
      <c r="D2455" s="49"/>
    </row>
    <row r="2456" spans="3:4" x14ac:dyDescent="0.2">
      <c r="C2456" s="49"/>
      <c r="D2456" s="49"/>
    </row>
    <row r="2457" spans="3:4" x14ac:dyDescent="0.2">
      <c r="C2457" s="49"/>
      <c r="D2457" s="49"/>
    </row>
    <row r="2458" spans="3:4" x14ac:dyDescent="0.2">
      <c r="C2458" s="49"/>
      <c r="D2458" s="49"/>
    </row>
    <row r="2459" spans="3:4" x14ac:dyDescent="0.2">
      <c r="C2459" s="49"/>
      <c r="D2459" s="49"/>
    </row>
    <row r="2460" spans="3:4" x14ac:dyDescent="0.2">
      <c r="C2460" s="49"/>
      <c r="D2460" s="49"/>
    </row>
    <row r="2461" spans="3:4" x14ac:dyDescent="0.2">
      <c r="C2461" s="49"/>
      <c r="D2461" s="49"/>
    </row>
    <row r="2462" spans="3:4" x14ac:dyDescent="0.2">
      <c r="C2462" s="49"/>
      <c r="D2462" s="49"/>
    </row>
    <row r="2463" spans="3:4" x14ac:dyDescent="0.2">
      <c r="C2463" s="49"/>
      <c r="D2463" s="49"/>
    </row>
    <row r="2464" spans="3:4" x14ac:dyDescent="0.2">
      <c r="C2464" s="49"/>
      <c r="D2464" s="49"/>
    </row>
    <row r="2465" spans="3:4" x14ac:dyDescent="0.2">
      <c r="C2465" s="49"/>
      <c r="D2465" s="49"/>
    </row>
    <row r="2466" spans="3:4" x14ac:dyDescent="0.2">
      <c r="C2466" s="49"/>
      <c r="D2466" s="49"/>
    </row>
    <row r="2467" spans="3:4" x14ac:dyDescent="0.2">
      <c r="C2467" s="49"/>
      <c r="D2467" s="49"/>
    </row>
  </sheetData>
  <sheetProtection sheet="1"/>
  <phoneticPr fontId="7" type="noConversion"/>
  <hyperlinks>
    <hyperlink ref="A64" r:id="rId1" display="http://www.bav-astro.de/sfs/BAVM_link.php?BAVMnr=80" xr:uid="{00000000-0004-0000-0400-000000000000}"/>
    <hyperlink ref="A65" r:id="rId2" display="http://www.bav-astro.de/sfs/BAVM_link.php?BAVMnr=80" xr:uid="{00000000-0004-0000-0400-000001000000}"/>
    <hyperlink ref="A71" r:id="rId3" display="http://www.konkoly.hu/cgi-bin/IBVS?5371" xr:uid="{00000000-0004-0000-0400-000002000000}"/>
    <hyperlink ref="A79" r:id="rId4" display="http://vsolj.cetus-net.org/no43.pdf" xr:uid="{00000000-0004-0000-0400-000003000000}"/>
    <hyperlink ref="A85" r:id="rId5" display="http://www.konkoly.hu/cgi-bin/IBVS?5741" xr:uid="{00000000-0004-0000-0400-000004000000}"/>
    <hyperlink ref="A114" r:id="rId6" display="http://www.bav-astro.de/sfs/BAVM_link.php?BAVMnr=203" xr:uid="{00000000-0004-0000-0400-000005000000}"/>
    <hyperlink ref="A115" r:id="rId7" display="http://www.bav-astro.de/sfs/BAVM_link.php?BAVMnr=212" xr:uid="{00000000-0004-0000-0400-000006000000}"/>
    <hyperlink ref="A116" r:id="rId8" display="http://www.bav-astro.de/sfs/BAVM_link.php?BAVMnr=212" xr:uid="{00000000-0004-0000-0400-000007000000}"/>
    <hyperlink ref="A117" r:id="rId9" display="http://www.bav-astro.de/sfs/BAVM_link.php?BAVMnr=212" xr:uid="{00000000-0004-0000-0400-000008000000}"/>
    <hyperlink ref="A118" r:id="rId10" display="http://www.bav-astro.de/sfs/BAVM_link.php?BAVMnr=212" xr:uid="{00000000-0004-0000-0400-000009000000}"/>
    <hyperlink ref="A119" r:id="rId11" display="http://www.bav-astro.de/sfs/BAVM_link.php?BAVMnr=215" xr:uid="{00000000-0004-0000-0400-00000A000000}"/>
    <hyperlink ref="A124" r:id="rId12" display="http://www.bav-astro.de/sfs/BAVM_link.php?BAVMnr=225" xr:uid="{00000000-0004-0000-0400-00000B000000}"/>
  </hyperlinks>
  <pageMargins left="0.75" right="0.75" top="1" bottom="1" header="0.5" footer="0.5"/>
  <pageSetup orientation="portrait" horizontalDpi="300" verticalDpi="300" r:id="rId13"/>
  <headerFooter alignWithMargins="0"/>
  <drawing r:id="rId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5"/>
  <sheetViews>
    <sheetView workbookViewId="0">
      <selection activeCell="D6" sqref="D6"/>
    </sheetView>
  </sheetViews>
  <sheetFormatPr defaultRowHeight="12.75" x14ac:dyDescent="0.2"/>
  <cols>
    <col min="1" max="1" width="19.7109375" style="49" customWidth="1"/>
    <col min="2" max="2" width="3.7109375" style="49" customWidth="1"/>
    <col min="3" max="3" width="18.5703125" style="49" customWidth="1"/>
    <col min="4" max="4" width="9.85546875" style="49" customWidth="1"/>
    <col min="5" max="5" width="20.140625" style="3" customWidth="1"/>
    <col min="6" max="8" width="18.5703125" style="3" customWidth="1"/>
    <col min="10" max="10" width="18.5703125" style="3" customWidth="1"/>
    <col min="11" max="11" width="31.85546875" style="3" customWidth="1"/>
    <col min="13" max="16384" width="9.140625" style="3"/>
  </cols>
  <sheetData>
    <row r="1" spans="1:12" ht="18" x14ac:dyDescent="0.25">
      <c r="A1" s="127" t="s">
        <v>559</v>
      </c>
    </row>
    <row r="3" spans="1:12" x14ac:dyDescent="0.2">
      <c r="A3" s="49" t="s">
        <v>560</v>
      </c>
    </row>
    <row r="10" spans="1:12" x14ac:dyDescent="0.2">
      <c r="I10" s="3"/>
      <c r="L10" s="3"/>
    </row>
    <row r="11" spans="1:12" x14ac:dyDescent="0.2">
      <c r="A11" s="99" t="s">
        <v>179</v>
      </c>
      <c r="B11" s="97" t="str">
        <f t="shared" ref="B11:B42" si="0">IF(G11=INT(G11),"I","II")</f>
        <v>I</v>
      </c>
      <c r="C11" s="99">
        <v>37192.46</v>
      </c>
      <c r="D11" s="99" t="s">
        <v>431</v>
      </c>
      <c r="E11" s="96">
        <f>VLOOKUP(C11,'Active 1'!C$21:E$108,3,FALSE)</f>
        <v>-44065.564748870303</v>
      </c>
      <c r="F11" s="97" t="s">
        <v>182</v>
      </c>
      <c r="G11" s="96">
        <v>-21485</v>
      </c>
      <c r="H11" s="96" t="s">
        <v>183</v>
      </c>
      <c r="I11" s="3"/>
      <c r="J11" s="97"/>
      <c r="K11" s="98" t="s">
        <v>178</v>
      </c>
      <c r="L11" s="3"/>
    </row>
    <row r="12" spans="1:12" x14ac:dyDescent="0.2">
      <c r="A12" s="99" t="s">
        <v>187</v>
      </c>
      <c r="B12" s="97" t="str">
        <f t="shared" si="0"/>
        <v>I</v>
      </c>
      <c r="C12" s="99">
        <v>37530.480000000003</v>
      </c>
      <c r="D12" s="99" t="s">
        <v>431</v>
      </c>
      <c r="E12" s="96">
        <f>VLOOKUP(C12,'Active 1'!C$21:E$108,3,FALSE)</f>
        <v>-42902.511111322143</v>
      </c>
      <c r="F12" s="97" t="s">
        <v>188</v>
      </c>
      <c r="G12" s="96">
        <v>-20491</v>
      </c>
      <c r="H12" s="96" t="s">
        <v>189</v>
      </c>
      <c r="I12" s="3"/>
      <c r="J12" s="97"/>
      <c r="K12" s="98" t="s">
        <v>186</v>
      </c>
      <c r="L12" s="3"/>
    </row>
    <row r="13" spans="1:12" x14ac:dyDescent="0.2">
      <c r="A13" s="99" t="s">
        <v>208</v>
      </c>
      <c r="B13" s="97" t="str">
        <f t="shared" si="0"/>
        <v>II</v>
      </c>
      <c r="C13" s="99">
        <v>42633.375</v>
      </c>
      <c r="D13" s="99" t="s">
        <v>432</v>
      </c>
      <c r="E13" s="96">
        <f>VLOOKUP(C13,'Active 1'!C$21:E$108,3,FALSE)</f>
        <v>-25344.554210025708</v>
      </c>
      <c r="F13" s="97" t="s">
        <v>205</v>
      </c>
      <c r="G13" s="96">
        <v>-5484.5</v>
      </c>
      <c r="H13" s="96" t="s">
        <v>206</v>
      </c>
      <c r="I13" s="3"/>
      <c r="J13" s="97"/>
      <c r="K13" s="98" t="s">
        <v>207</v>
      </c>
      <c r="L13" s="3"/>
    </row>
    <row r="14" spans="1:12" x14ac:dyDescent="0.2">
      <c r="A14" s="99" t="s">
        <v>211</v>
      </c>
      <c r="B14" s="97" t="str">
        <f t="shared" si="0"/>
        <v>II</v>
      </c>
      <c r="C14" s="99">
        <v>42748.313999999998</v>
      </c>
      <c r="D14" s="99" t="s">
        <v>432</v>
      </c>
      <c r="E14" s="96">
        <f>VLOOKUP(C14,'Active 1'!C$21:E$108,3,FALSE)</f>
        <v>-24949.073995700688</v>
      </c>
      <c r="F14" s="97" t="s">
        <v>209</v>
      </c>
      <c r="G14" s="96">
        <v>-5146.5</v>
      </c>
      <c r="H14" s="96" t="s">
        <v>210</v>
      </c>
      <c r="I14" s="3"/>
      <c r="J14" s="97"/>
      <c r="K14" s="98" t="s">
        <v>207</v>
      </c>
      <c r="L14" s="3"/>
    </row>
    <row r="15" spans="1:12" x14ac:dyDescent="0.2">
      <c r="A15" s="99" t="s">
        <v>213</v>
      </c>
      <c r="B15" s="97" t="str">
        <f t="shared" si="0"/>
        <v>I</v>
      </c>
      <c r="C15" s="99">
        <v>43791.413</v>
      </c>
      <c r="D15" s="99" t="s">
        <v>432</v>
      </c>
      <c r="E15" s="96">
        <f>VLOOKUP(C15,'Active 1'!C$21:E$108,3,FALSE)</f>
        <v>-21359.996171096132</v>
      </c>
      <c r="F15" s="97" t="s">
        <v>212</v>
      </c>
      <c r="G15" s="96">
        <v>-2079</v>
      </c>
      <c r="H15" s="96" t="s">
        <v>195</v>
      </c>
      <c r="I15" s="3"/>
      <c r="J15" s="97"/>
      <c r="K15" s="98" t="s">
        <v>207</v>
      </c>
      <c r="L15" s="3"/>
    </row>
    <row r="16" spans="1:12" x14ac:dyDescent="0.2">
      <c r="A16" s="99" t="s">
        <v>216</v>
      </c>
      <c r="B16" s="97" t="str">
        <f t="shared" si="0"/>
        <v>I</v>
      </c>
      <c r="C16" s="99">
        <v>44448.381000000001</v>
      </c>
      <c r="D16" s="99" t="s">
        <v>432</v>
      </c>
      <c r="E16" s="96">
        <f>VLOOKUP(C16,'Active 1'!C$21:E$108,3,FALSE)</f>
        <v>-19099.511518848547</v>
      </c>
      <c r="F16" s="97" t="s">
        <v>214</v>
      </c>
      <c r="G16" s="96">
        <v>-147</v>
      </c>
      <c r="H16" s="96" t="s">
        <v>215</v>
      </c>
      <c r="I16" s="3"/>
      <c r="J16" s="97"/>
      <c r="K16" s="98" t="s">
        <v>207</v>
      </c>
      <c r="L16" s="3"/>
    </row>
    <row r="17" spans="1:12" x14ac:dyDescent="0.2">
      <c r="A17" s="99" t="s">
        <v>216</v>
      </c>
      <c r="B17" s="97" t="str">
        <f t="shared" si="0"/>
        <v>II</v>
      </c>
      <c r="C17" s="99">
        <v>44458.421000000002</v>
      </c>
      <c r="D17" s="99" t="s">
        <v>432</v>
      </c>
      <c r="E17" s="96">
        <f>VLOOKUP(C17,'Active 1'!C$21:E$108,3,FALSE)</f>
        <v>-19064.966052541866</v>
      </c>
      <c r="F17" s="97" t="s">
        <v>217</v>
      </c>
      <c r="G17" s="96">
        <v>-117.5</v>
      </c>
      <c r="H17" s="96" t="s">
        <v>218</v>
      </c>
      <c r="I17" s="3"/>
      <c r="J17" s="97"/>
      <c r="K17" s="98" t="s">
        <v>207</v>
      </c>
      <c r="L17" s="3"/>
    </row>
    <row r="18" spans="1:12" x14ac:dyDescent="0.2">
      <c r="A18" s="99" t="s">
        <v>220</v>
      </c>
      <c r="B18" s="97" t="str">
        <f t="shared" si="0"/>
        <v>II</v>
      </c>
      <c r="C18" s="99">
        <v>44490.372000000003</v>
      </c>
      <c r="D18" s="99" t="s">
        <v>432</v>
      </c>
      <c r="E18" s="96">
        <f>VLOOKUP(C18,'Active 1'!C$21:E$108,3,FALSE)</f>
        <v>-18955.029579039405</v>
      </c>
      <c r="F18" s="97" t="s">
        <v>219</v>
      </c>
      <c r="G18" s="96">
        <v>-23.5</v>
      </c>
      <c r="H18" s="96" t="s">
        <v>193</v>
      </c>
      <c r="I18" s="3"/>
      <c r="J18" s="97"/>
      <c r="K18" s="98" t="s">
        <v>207</v>
      </c>
      <c r="L18" s="3"/>
    </row>
    <row r="19" spans="1:12" x14ac:dyDescent="0.2">
      <c r="A19" s="99" t="s">
        <v>220</v>
      </c>
      <c r="B19" s="97" t="str">
        <f t="shared" si="0"/>
        <v>I</v>
      </c>
      <c r="C19" s="99">
        <v>44498.366000000002</v>
      </c>
      <c r="D19" s="99" t="s">
        <v>432</v>
      </c>
      <c r="E19" s="96">
        <f>VLOOKUP(C19,'Active 1'!C$21:E$108,3,FALSE)</f>
        <v>-18927.523955766941</v>
      </c>
      <c r="F19" s="97" t="s">
        <v>221</v>
      </c>
      <c r="G19" s="96">
        <v>0</v>
      </c>
      <c r="H19" s="96" t="s">
        <v>222</v>
      </c>
      <c r="I19" s="3"/>
      <c r="J19" s="97"/>
      <c r="K19" s="98" t="s">
        <v>207</v>
      </c>
      <c r="L19" s="3"/>
    </row>
    <row r="20" spans="1:12" x14ac:dyDescent="0.2">
      <c r="A20" s="99" t="s">
        <v>224</v>
      </c>
      <c r="B20" s="97" t="str">
        <f t="shared" si="0"/>
        <v>II</v>
      </c>
      <c r="C20" s="99">
        <v>44539.345999999998</v>
      </c>
      <c r="D20" s="99" t="s">
        <v>432</v>
      </c>
      <c r="E20" s="96">
        <f>VLOOKUP(C20,'Active 1'!C$21:E$108,3,FALSE)</f>
        <v>-18786.520648072965</v>
      </c>
      <c r="F20" s="97" t="s">
        <v>223</v>
      </c>
      <c r="G20" s="96">
        <v>120.5</v>
      </c>
      <c r="H20" s="96" t="s">
        <v>176</v>
      </c>
      <c r="I20" s="3"/>
      <c r="J20" s="97"/>
      <c r="K20" s="98" t="s">
        <v>207</v>
      </c>
      <c r="L20" s="3"/>
    </row>
    <row r="21" spans="1:12" x14ac:dyDescent="0.2">
      <c r="A21" s="99" t="s">
        <v>227</v>
      </c>
      <c r="B21" s="97" t="str">
        <f t="shared" si="0"/>
        <v>I</v>
      </c>
      <c r="C21" s="99">
        <v>44793.514000000003</v>
      </c>
      <c r="D21" s="99" t="s">
        <v>432</v>
      </c>
      <c r="E21" s="96">
        <f>VLOOKUP(C21,'Active 1'!C$21:E$108,3,FALSE)</f>
        <v>-17911.983588288509</v>
      </c>
      <c r="F21" s="97" t="s">
        <v>225</v>
      </c>
      <c r="G21" s="96">
        <v>868</v>
      </c>
      <c r="H21" s="96" t="s">
        <v>226</v>
      </c>
      <c r="I21" s="3"/>
      <c r="J21" s="97"/>
      <c r="K21" s="98" t="s">
        <v>207</v>
      </c>
      <c r="L21" s="3"/>
    </row>
    <row r="22" spans="1:12" x14ac:dyDescent="0.2">
      <c r="A22" s="100" t="s">
        <v>232</v>
      </c>
      <c r="B22" s="97" t="str">
        <f t="shared" si="0"/>
        <v>I</v>
      </c>
      <c r="C22" s="99">
        <v>45163.479299999999</v>
      </c>
      <c r="D22" s="99" t="s">
        <v>433</v>
      </c>
      <c r="E22" s="96">
        <f>VLOOKUP(C22,'Active 1'!C$21:E$108,3,FALSE)</f>
        <v>-16639.013089703854</v>
      </c>
      <c r="F22" s="97" t="s">
        <v>228</v>
      </c>
      <c r="G22" s="96">
        <v>1956</v>
      </c>
      <c r="H22" s="96" t="s">
        <v>229</v>
      </c>
      <c r="I22" s="3"/>
      <c r="J22" s="97" t="s">
        <v>230</v>
      </c>
      <c r="K22" s="98" t="s">
        <v>231</v>
      </c>
      <c r="L22" s="3"/>
    </row>
    <row r="23" spans="1:12" x14ac:dyDescent="0.2">
      <c r="A23" s="100" t="s">
        <v>232</v>
      </c>
      <c r="B23" s="97" t="str">
        <f t="shared" si="0"/>
        <v>II</v>
      </c>
      <c r="C23" s="99">
        <v>45207.5095</v>
      </c>
      <c r="D23" s="99" t="s">
        <v>433</v>
      </c>
      <c r="E23" s="96">
        <f>VLOOKUP(C23,'Active 1'!C$21:E$108,3,FALSE)</f>
        <v>-16487.514704188281</v>
      </c>
      <c r="F23" s="97" t="s">
        <v>233</v>
      </c>
      <c r="G23" s="96">
        <v>2085.5</v>
      </c>
      <c r="H23" s="96" t="s">
        <v>234</v>
      </c>
      <c r="I23" s="3"/>
      <c r="J23" s="97" t="s">
        <v>230</v>
      </c>
      <c r="K23" s="98" t="s">
        <v>231</v>
      </c>
      <c r="L23" s="3"/>
    </row>
    <row r="24" spans="1:12" x14ac:dyDescent="0.2">
      <c r="A24" s="100" t="s">
        <v>232</v>
      </c>
      <c r="B24" s="97" t="str">
        <f t="shared" si="0"/>
        <v>II</v>
      </c>
      <c r="C24" s="99">
        <v>45209.5435</v>
      </c>
      <c r="D24" s="99" t="s">
        <v>433</v>
      </c>
      <c r="E24" s="96">
        <f>VLOOKUP(C24,'Active 1'!C$21:E$108,3,FALSE)</f>
        <v>-16480.516150556035</v>
      </c>
      <c r="F24" s="97" t="s">
        <v>235</v>
      </c>
      <c r="G24" s="96">
        <v>2091.5</v>
      </c>
      <c r="H24" s="96" t="s">
        <v>236</v>
      </c>
      <c r="I24" s="3"/>
      <c r="J24" s="97" t="s">
        <v>230</v>
      </c>
      <c r="K24" s="98" t="s">
        <v>231</v>
      </c>
      <c r="L24" s="3"/>
    </row>
    <row r="25" spans="1:12" x14ac:dyDescent="0.2">
      <c r="A25" s="100" t="s">
        <v>241</v>
      </c>
      <c r="B25" s="97" t="str">
        <f t="shared" si="0"/>
        <v>II</v>
      </c>
      <c r="C25" s="99">
        <v>49518.452899999997</v>
      </c>
      <c r="D25" s="99" t="s">
        <v>433</v>
      </c>
      <c r="E25" s="96">
        <f>VLOOKUP(C25,'Active 1'!C$21:E$108,3,FALSE)</f>
        <v>-1654.491798342031</v>
      </c>
      <c r="F25" s="97" t="s">
        <v>237</v>
      </c>
      <c r="G25" s="96">
        <v>14763.5</v>
      </c>
      <c r="H25" s="96" t="s">
        <v>238</v>
      </c>
      <c r="I25" s="3"/>
      <c r="J25" s="97" t="s">
        <v>239</v>
      </c>
      <c r="K25" s="98" t="s">
        <v>240</v>
      </c>
      <c r="L25" s="3"/>
    </row>
    <row r="26" spans="1:12" x14ac:dyDescent="0.2">
      <c r="A26" s="100" t="s">
        <v>241</v>
      </c>
      <c r="B26" s="97" t="str">
        <f t="shared" si="0"/>
        <v>I</v>
      </c>
      <c r="C26" s="99">
        <v>49527.465199999999</v>
      </c>
      <c r="D26" s="99" t="s">
        <v>433</v>
      </c>
      <c r="E26" s="96">
        <f>VLOOKUP(C26,'Active 1'!C$21:E$108,3,FALSE)</f>
        <v>-1623.4824252348847</v>
      </c>
      <c r="F26" s="97" t="s">
        <v>242</v>
      </c>
      <c r="G26" s="96">
        <v>14790</v>
      </c>
      <c r="H26" s="96" t="s">
        <v>243</v>
      </c>
      <c r="I26" s="3"/>
      <c r="J26" s="97" t="s">
        <v>239</v>
      </c>
      <c r="K26" s="98" t="s">
        <v>240</v>
      </c>
      <c r="L26" s="3"/>
    </row>
    <row r="27" spans="1:12" x14ac:dyDescent="0.2">
      <c r="A27" s="100" t="s">
        <v>241</v>
      </c>
      <c r="B27" s="97" t="str">
        <f t="shared" si="0"/>
        <v>I</v>
      </c>
      <c r="C27" s="99">
        <v>49639.356</v>
      </c>
      <c r="D27" s="99" t="s">
        <v>433</v>
      </c>
      <c r="E27" s="96">
        <f>VLOOKUP(C27,'Active 1'!C$21:E$108,3,FALSE)</f>
        <v>-1238.4904071644366</v>
      </c>
      <c r="F27" s="97" t="s">
        <v>248</v>
      </c>
      <c r="G27" s="96">
        <v>15119</v>
      </c>
      <c r="H27" s="96" t="s">
        <v>249</v>
      </c>
      <c r="I27" s="3"/>
      <c r="J27" s="97" t="s">
        <v>239</v>
      </c>
      <c r="K27" s="98" t="s">
        <v>246</v>
      </c>
      <c r="L27" s="3"/>
    </row>
    <row r="28" spans="1:12" x14ac:dyDescent="0.2">
      <c r="A28" s="100" t="s">
        <v>252</v>
      </c>
      <c r="B28" s="97" t="str">
        <f t="shared" si="0"/>
        <v>II</v>
      </c>
      <c r="C28" s="99">
        <v>49999.3024</v>
      </c>
      <c r="D28" s="99" t="s">
        <v>433</v>
      </c>
      <c r="E28" s="96">
        <f>VLOOKUP(C28,'Active 1'!C$21:E$108,3,FALSE)</f>
        <v>7.2256453357400965E-3</v>
      </c>
      <c r="F28" s="97" t="s">
        <v>250</v>
      </c>
      <c r="G28" s="96">
        <v>16177.5</v>
      </c>
      <c r="H28" s="96" t="s">
        <v>251</v>
      </c>
      <c r="I28" s="3"/>
      <c r="J28" s="97" t="s">
        <v>239</v>
      </c>
      <c r="K28" s="98" t="s">
        <v>240</v>
      </c>
      <c r="L28" s="3"/>
    </row>
    <row r="29" spans="1:12" x14ac:dyDescent="0.2">
      <c r="A29" s="100" t="s">
        <v>252</v>
      </c>
      <c r="B29" s="97" t="str">
        <f t="shared" si="0"/>
        <v>I</v>
      </c>
      <c r="C29" s="99">
        <v>49999.447399999997</v>
      </c>
      <c r="D29" s="99" t="s">
        <v>433</v>
      </c>
      <c r="E29" s="96">
        <f>VLOOKUP(C29,'Active 1'!C$21:E$108,3,FALSE)</f>
        <v>0.50613925234348267</v>
      </c>
      <c r="F29" s="97" t="s">
        <v>253</v>
      </c>
      <c r="G29" s="96">
        <v>16178</v>
      </c>
      <c r="H29" s="96" t="s">
        <v>254</v>
      </c>
      <c r="I29" s="3"/>
      <c r="J29" s="97" t="s">
        <v>239</v>
      </c>
      <c r="K29" s="98" t="s">
        <v>240</v>
      </c>
      <c r="L29" s="3"/>
    </row>
    <row r="30" spans="1:12" x14ac:dyDescent="0.2">
      <c r="A30" s="100" t="s">
        <v>257</v>
      </c>
      <c r="B30" s="97" t="str">
        <f t="shared" si="0"/>
        <v>II</v>
      </c>
      <c r="C30" s="99">
        <v>50246.482499999998</v>
      </c>
      <c r="D30" s="99" t="s">
        <v>433</v>
      </c>
      <c r="E30" s="96">
        <f>VLOOKUP(C30,'Active 1'!C$21:E$108,3,FALSE)</f>
        <v>850.50043443330935</v>
      </c>
      <c r="F30" s="97" t="s">
        <v>255</v>
      </c>
      <c r="G30" s="96">
        <v>16904.5</v>
      </c>
      <c r="H30" s="96" t="s">
        <v>256</v>
      </c>
      <c r="I30" s="3"/>
      <c r="J30" s="97" t="s">
        <v>239</v>
      </c>
      <c r="K30" s="98" t="s">
        <v>240</v>
      </c>
      <c r="L30" s="3"/>
    </row>
    <row r="31" spans="1:12" x14ac:dyDescent="0.2">
      <c r="A31" s="100" t="s">
        <v>263</v>
      </c>
      <c r="B31" s="97" t="str">
        <f t="shared" si="0"/>
        <v>I</v>
      </c>
      <c r="C31" s="99">
        <v>51770.399400000002</v>
      </c>
      <c r="D31" s="99" t="s">
        <v>433</v>
      </c>
      <c r="E31" s="96">
        <f>VLOOKUP(C31,'Active 1'!C$21:E$108,3,FALSE)</f>
        <v>6093.9685542667276</v>
      </c>
      <c r="F31" s="97" t="s">
        <v>261</v>
      </c>
      <c r="G31" s="96">
        <v>21386</v>
      </c>
      <c r="H31" s="96" t="s">
        <v>262</v>
      </c>
      <c r="I31" s="3"/>
      <c r="J31" s="97" t="s">
        <v>239</v>
      </c>
      <c r="K31" s="98" t="s">
        <v>240</v>
      </c>
      <c r="L31" s="3"/>
    </row>
    <row r="32" spans="1:12" x14ac:dyDescent="0.2">
      <c r="A32" s="100" t="s">
        <v>263</v>
      </c>
      <c r="B32" s="97" t="str">
        <f t="shared" si="0"/>
        <v>II</v>
      </c>
      <c r="C32" s="99">
        <v>51770.544900000001</v>
      </c>
      <c r="D32" s="99" t="s">
        <v>433</v>
      </c>
      <c r="E32" s="96">
        <f>VLOOKUP(C32,'Active 1'!C$21:E$108,3,FALSE)</f>
        <v>6094.4691882654906</v>
      </c>
      <c r="F32" s="97" t="s">
        <v>264</v>
      </c>
      <c r="G32" s="96">
        <v>21386.5</v>
      </c>
      <c r="H32" s="96" t="s">
        <v>265</v>
      </c>
      <c r="I32" s="3"/>
      <c r="J32" s="97" t="s">
        <v>239</v>
      </c>
      <c r="K32" s="98" t="s">
        <v>240</v>
      </c>
      <c r="L32" s="3"/>
    </row>
    <row r="33" spans="1:12" x14ac:dyDescent="0.2">
      <c r="A33" s="100" t="s">
        <v>263</v>
      </c>
      <c r="B33" s="97" t="str">
        <f t="shared" si="0"/>
        <v>I</v>
      </c>
      <c r="C33" s="99">
        <v>52203.294699999999</v>
      </c>
      <c r="D33" s="99" t="s">
        <v>433</v>
      </c>
      <c r="E33" s="96">
        <f>VLOOKUP(C33,'Active 1'!C$21:E$108,3,FALSE)</f>
        <v>7583.4675582975251</v>
      </c>
      <c r="F33" s="97" t="s">
        <v>266</v>
      </c>
      <c r="G33" s="96">
        <v>22659</v>
      </c>
      <c r="H33" s="96" t="s">
        <v>267</v>
      </c>
      <c r="I33" s="3"/>
      <c r="J33" s="97" t="s">
        <v>268</v>
      </c>
      <c r="K33" s="98" t="s">
        <v>269</v>
      </c>
      <c r="L33" s="3"/>
    </row>
    <row r="34" spans="1:12" x14ac:dyDescent="0.2">
      <c r="A34" s="100" t="s">
        <v>279</v>
      </c>
      <c r="B34" s="97" t="str">
        <f t="shared" si="0"/>
        <v>II</v>
      </c>
      <c r="C34" s="99">
        <v>52801.553</v>
      </c>
      <c r="D34" s="99" t="s">
        <v>433</v>
      </c>
      <c r="E34" s="96">
        <f>VLOOKUP(C34,'Active 1'!C$21:E$108,3,FALSE)</f>
        <v>9641.9448436900129</v>
      </c>
      <c r="F34" s="97" t="s">
        <v>275</v>
      </c>
      <c r="G34" s="96" t="s">
        <v>276</v>
      </c>
      <c r="H34" s="96" t="s">
        <v>277</v>
      </c>
      <c r="I34" s="3"/>
      <c r="J34" s="97" t="s">
        <v>230</v>
      </c>
      <c r="K34" s="98" t="s">
        <v>278</v>
      </c>
      <c r="L34" s="3"/>
    </row>
    <row r="35" spans="1:12" x14ac:dyDescent="0.2">
      <c r="A35" s="100" t="s">
        <v>283</v>
      </c>
      <c r="B35" s="97" t="str">
        <f t="shared" si="0"/>
        <v>II</v>
      </c>
      <c r="C35" s="99">
        <v>52835.410600000003</v>
      </c>
      <c r="D35" s="99" t="s">
        <v>433</v>
      </c>
      <c r="E35" s="96">
        <f>VLOOKUP(C35,'Active 1'!C$21:E$108,3,FALSE)</f>
        <v>9758.4415150072527</v>
      </c>
      <c r="F35" s="97" t="s">
        <v>280</v>
      </c>
      <c r="G35" s="96" t="s">
        <v>281</v>
      </c>
      <c r="H35" s="96" t="s">
        <v>282</v>
      </c>
      <c r="I35" s="3"/>
      <c r="J35" s="97" t="s">
        <v>268</v>
      </c>
      <c r="K35" s="98" t="s">
        <v>240</v>
      </c>
      <c r="L35" s="3"/>
    </row>
    <row r="36" spans="1:12" x14ac:dyDescent="0.2">
      <c r="A36" s="100" t="s">
        <v>283</v>
      </c>
      <c r="B36" s="97" t="str">
        <f t="shared" si="0"/>
        <v>II</v>
      </c>
      <c r="C36" s="99">
        <v>52846.454400000002</v>
      </c>
      <c r="D36" s="99" t="s">
        <v>433</v>
      </c>
      <c r="E36" s="96">
        <f>VLOOKUP(C36,'Active 1'!C$21:E$108,3,FALSE)</f>
        <v>9796.4408397878979</v>
      </c>
      <c r="F36" s="97" t="s">
        <v>284</v>
      </c>
      <c r="G36" s="96" t="s">
        <v>285</v>
      </c>
      <c r="H36" s="96" t="s">
        <v>286</v>
      </c>
      <c r="I36" s="3"/>
      <c r="J36" s="97" t="s">
        <v>268</v>
      </c>
      <c r="K36" s="98" t="s">
        <v>240</v>
      </c>
      <c r="L36" s="3"/>
    </row>
    <row r="37" spans="1:12" x14ac:dyDescent="0.2">
      <c r="A37" s="100" t="s">
        <v>279</v>
      </c>
      <c r="B37" s="97" t="str">
        <f t="shared" si="0"/>
        <v>II</v>
      </c>
      <c r="C37" s="99">
        <v>52859.533100000001</v>
      </c>
      <c r="D37" s="99" t="s">
        <v>433</v>
      </c>
      <c r="E37" s="96">
        <f>VLOOKUP(C37,'Active 1'!C$21:E$108,3,FALSE)</f>
        <v>9841.4418149059347</v>
      </c>
      <c r="F37" s="97" t="s">
        <v>287</v>
      </c>
      <c r="G37" s="96" t="s">
        <v>288</v>
      </c>
      <c r="H37" s="96" t="s">
        <v>289</v>
      </c>
      <c r="I37" s="3"/>
      <c r="J37" s="97" t="s">
        <v>230</v>
      </c>
      <c r="K37" s="98" t="s">
        <v>278</v>
      </c>
      <c r="L37" s="3"/>
    </row>
    <row r="38" spans="1:12" x14ac:dyDescent="0.2">
      <c r="A38" s="100" t="s">
        <v>283</v>
      </c>
      <c r="B38" s="97" t="str">
        <f t="shared" si="0"/>
        <v>II</v>
      </c>
      <c r="C38" s="99">
        <v>52897.460599999999</v>
      </c>
      <c r="D38" s="99" t="s">
        <v>433</v>
      </c>
      <c r="E38" s="96">
        <f>VLOOKUP(C38,'Active 1'!C$21:E$108,3,FALSE)</f>
        <v>9971.9421309763002</v>
      </c>
      <c r="F38" s="97" t="s">
        <v>290</v>
      </c>
      <c r="G38" s="96" t="s">
        <v>291</v>
      </c>
      <c r="H38" s="96" t="s">
        <v>292</v>
      </c>
      <c r="I38" s="3"/>
      <c r="J38" s="97" t="s">
        <v>268</v>
      </c>
      <c r="K38" s="98" t="s">
        <v>293</v>
      </c>
      <c r="L38" s="3"/>
    </row>
    <row r="39" spans="1:12" x14ac:dyDescent="0.2">
      <c r="A39" s="100" t="s">
        <v>283</v>
      </c>
      <c r="B39" s="97" t="str">
        <f t="shared" si="0"/>
        <v>II</v>
      </c>
      <c r="C39" s="99">
        <v>52981.308299999997</v>
      </c>
      <c r="D39" s="99" t="s">
        <v>433</v>
      </c>
      <c r="E39" s="96">
        <f>VLOOKUP(C39,'Active 1'!C$21:E$108,3,FALSE)</f>
        <v>10260.443913370962</v>
      </c>
      <c r="F39" s="97" t="s">
        <v>294</v>
      </c>
      <c r="G39" s="96" t="s">
        <v>295</v>
      </c>
      <c r="H39" s="96" t="s">
        <v>296</v>
      </c>
      <c r="I39" s="3"/>
      <c r="J39" s="97" t="s">
        <v>268</v>
      </c>
      <c r="K39" s="98" t="s">
        <v>293</v>
      </c>
      <c r="L39" s="3"/>
    </row>
    <row r="40" spans="1:12" x14ac:dyDescent="0.2">
      <c r="A40" s="100" t="s">
        <v>301</v>
      </c>
      <c r="B40" s="97" t="str">
        <f t="shared" si="0"/>
        <v>II</v>
      </c>
      <c r="C40" s="99">
        <v>53168.762999999999</v>
      </c>
      <c r="D40" s="99" t="s">
        <v>433</v>
      </c>
      <c r="E40" s="96">
        <f>VLOOKUP(C40,'Active 1'!C$21:E$108,3,FALSE)</f>
        <v>10905.434951506273</v>
      </c>
      <c r="F40" s="97" t="s">
        <v>297</v>
      </c>
      <c r="G40" s="96" t="s">
        <v>298</v>
      </c>
      <c r="H40" s="96" t="s">
        <v>299</v>
      </c>
      <c r="I40" s="3"/>
      <c r="J40" s="97" t="s">
        <v>230</v>
      </c>
      <c r="K40" s="98" t="s">
        <v>300</v>
      </c>
      <c r="L40" s="3"/>
    </row>
    <row r="41" spans="1:12" x14ac:dyDescent="0.2">
      <c r="A41" s="100" t="s">
        <v>310</v>
      </c>
      <c r="B41" s="97" t="str">
        <f t="shared" si="0"/>
        <v>II</v>
      </c>
      <c r="C41" s="99">
        <v>53250.430099999998</v>
      </c>
      <c r="D41" s="99" t="s">
        <v>433</v>
      </c>
      <c r="E41" s="96">
        <f>VLOOKUP(C41,'Active 1'!C$21:E$108,3,FALSE)</f>
        <v>11186.433761408072</v>
      </c>
      <c r="F41" s="97" t="s">
        <v>307</v>
      </c>
      <c r="G41" s="96" t="s">
        <v>308</v>
      </c>
      <c r="H41" s="96" t="s">
        <v>309</v>
      </c>
      <c r="I41" s="3"/>
      <c r="J41" s="97" t="s">
        <v>268</v>
      </c>
      <c r="K41" s="98" t="s">
        <v>293</v>
      </c>
      <c r="L41" s="3"/>
    </row>
    <row r="42" spans="1:12" x14ac:dyDescent="0.2">
      <c r="A42" s="100" t="s">
        <v>310</v>
      </c>
      <c r="B42" s="97" t="str">
        <f t="shared" si="0"/>
        <v>II</v>
      </c>
      <c r="C42" s="99">
        <v>53250.574399999998</v>
      </c>
      <c r="D42" s="99" t="s">
        <v>433</v>
      </c>
      <c r="E42" s="96">
        <f>VLOOKUP(C42,'Active 1'!C$21:E$108,3,FALSE)</f>
        <v>11186.930266466645</v>
      </c>
      <c r="F42" s="97" t="s">
        <v>311</v>
      </c>
      <c r="G42" s="96" t="s">
        <v>312</v>
      </c>
      <c r="H42" s="96" t="s">
        <v>313</v>
      </c>
      <c r="I42" s="3"/>
      <c r="J42" s="97" t="s">
        <v>268</v>
      </c>
      <c r="K42" s="98" t="s">
        <v>293</v>
      </c>
      <c r="L42" s="3"/>
    </row>
    <row r="43" spans="1:12" x14ac:dyDescent="0.2">
      <c r="A43" s="100" t="s">
        <v>310</v>
      </c>
      <c r="B43" s="97" t="str">
        <f t="shared" ref="B43:B74" si="1">IF(G43=INT(G43),"I","II")</f>
        <v>II</v>
      </c>
      <c r="C43" s="99">
        <v>53258.422100000003</v>
      </c>
      <c r="D43" s="99" t="s">
        <v>433</v>
      </c>
      <c r="E43" s="96">
        <f>VLOOKUP(C43,'Active 1'!C$21:E$108,3,FALSE)</f>
        <v>11213.932503113569</v>
      </c>
      <c r="F43" s="97" t="s">
        <v>314</v>
      </c>
      <c r="G43" s="96" t="s">
        <v>315</v>
      </c>
      <c r="H43" s="96" t="s">
        <v>316</v>
      </c>
      <c r="I43" s="3"/>
      <c r="J43" s="97" t="s">
        <v>239</v>
      </c>
      <c r="K43" s="98" t="s">
        <v>240</v>
      </c>
      <c r="L43" s="3"/>
    </row>
    <row r="44" spans="1:12" x14ac:dyDescent="0.2">
      <c r="A44" s="100" t="s">
        <v>310</v>
      </c>
      <c r="B44" s="97" t="str">
        <f t="shared" si="1"/>
        <v>II</v>
      </c>
      <c r="C44" s="99">
        <v>53258.5677</v>
      </c>
      <c r="D44" s="99" t="s">
        <v>433</v>
      </c>
      <c r="E44" s="96">
        <f>VLOOKUP(C44,'Active 1'!C$21:E$108,3,FALSE)</f>
        <v>11214.433481190672</v>
      </c>
      <c r="F44" s="97" t="s">
        <v>317</v>
      </c>
      <c r="G44" s="96" t="s">
        <v>318</v>
      </c>
      <c r="H44" s="96" t="s">
        <v>319</v>
      </c>
      <c r="I44" s="3"/>
      <c r="J44" s="97" t="s">
        <v>239</v>
      </c>
      <c r="K44" s="98" t="s">
        <v>240</v>
      </c>
      <c r="L44" s="3"/>
    </row>
    <row r="45" spans="1:12" x14ac:dyDescent="0.2">
      <c r="A45" s="100" t="s">
        <v>323</v>
      </c>
      <c r="B45" s="97" t="str">
        <f t="shared" si="1"/>
        <v>II</v>
      </c>
      <c r="C45" s="99">
        <v>53261.765299999999</v>
      </c>
      <c r="D45" s="99" t="s">
        <v>433</v>
      </c>
      <c r="E45" s="96">
        <f>VLOOKUP(C45,'Active 1'!C$21:E$108,3,FALSE)</f>
        <v>11225.435730499657</v>
      </c>
      <c r="F45" s="97" t="s">
        <v>320</v>
      </c>
      <c r="G45" s="96" t="s">
        <v>321</v>
      </c>
      <c r="H45" s="96" t="s">
        <v>322</v>
      </c>
      <c r="I45" s="3"/>
      <c r="J45" s="97" t="s">
        <v>230</v>
      </c>
      <c r="K45" s="98" t="s">
        <v>273</v>
      </c>
      <c r="L45" s="3"/>
    </row>
    <row r="46" spans="1:12" x14ac:dyDescent="0.2">
      <c r="A46" s="100" t="s">
        <v>310</v>
      </c>
      <c r="B46" s="97" t="str">
        <f t="shared" si="1"/>
        <v>II</v>
      </c>
      <c r="C46" s="99">
        <v>53316.2575</v>
      </c>
      <c r="D46" s="99" t="s">
        <v>433</v>
      </c>
      <c r="E46" s="96">
        <f>VLOOKUP(C46,'Active 1'!C$21:E$108,3,FALSE)</f>
        <v>11412.931592957504</v>
      </c>
      <c r="F46" s="97" t="s">
        <v>328</v>
      </c>
      <c r="G46" s="96" t="s">
        <v>329</v>
      </c>
      <c r="H46" s="96" t="s">
        <v>330</v>
      </c>
      <c r="I46" s="3"/>
      <c r="J46" s="97" t="s">
        <v>268</v>
      </c>
      <c r="K46" s="98" t="s">
        <v>269</v>
      </c>
      <c r="L46" s="3"/>
    </row>
    <row r="47" spans="1:12" x14ac:dyDescent="0.2">
      <c r="A47" s="100" t="s">
        <v>334</v>
      </c>
      <c r="B47" s="97" t="str">
        <f t="shared" si="1"/>
        <v>II</v>
      </c>
      <c r="C47" s="99">
        <v>53648.303</v>
      </c>
      <c r="D47" s="99" t="s">
        <v>434</v>
      </c>
      <c r="E47" s="96">
        <f>VLOOKUP(C47,'Active 1'!C$21:E$108,3,FALSE)</f>
        <v>12555.428269504726</v>
      </c>
      <c r="F47" s="97" t="s">
        <v>331</v>
      </c>
      <c r="G47" s="96" t="s">
        <v>332</v>
      </c>
      <c r="H47" s="96" t="s">
        <v>333</v>
      </c>
      <c r="I47" s="3"/>
      <c r="J47" s="97" t="s">
        <v>268</v>
      </c>
      <c r="K47" s="98" t="s">
        <v>269</v>
      </c>
      <c r="L47" s="3"/>
    </row>
    <row r="48" spans="1:12" x14ac:dyDescent="0.2">
      <c r="A48" s="100" t="s">
        <v>334</v>
      </c>
      <c r="B48" s="97" t="str">
        <f t="shared" si="1"/>
        <v>II</v>
      </c>
      <c r="C48" s="99">
        <v>53657.312899999997</v>
      </c>
      <c r="D48" s="99" t="s">
        <v>434</v>
      </c>
      <c r="E48" s="96">
        <f>VLOOKUP(C48,'Active 1'!C$21:E$108,3,FALSE)</f>
        <v>12586.429384731464</v>
      </c>
      <c r="F48" s="97" t="s">
        <v>335</v>
      </c>
      <c r="G48" s="96" t="s">
        <v>336</v>
      </c>
      <c r="H48" s="96" t="s">
        <v>337</v>
      </c>
      <c r="I48" s="3"/>
      <c r="J48" s="97" t="s">
        <v>268</v>
      </c>
      <c r="K48" s="98" t="s">
        <v>293</v>
      </c>
      <c r="L48" s="3"/>
    </row>
    <row r="49" spans="1:12" x14ac:dyDescent="0.2">
      <c r="A49" s="100" t="s">
        <v>342</v>
      </c>
      <c r="B49" s="97" t="str">
        <f t="shared" si="1"/>
        <v>II</v>
      </c>
      <c r="C49" s="99">
        <v>53894.46918</v>
      </c>
      <c r="D49" s="99" t="s">
        <v>434</v>
      </c>
      <c r="E49" s="96">
        <f>VLOOKUP(C49,'Active 1'!C$21:E$108,3,FALSE)</f>
        <v>13402.432799089753</v>
      </c>
      <c r="F49" s="97" t="s">
        <v>338</v>
      </c>
      <c r="G49" s="96" t="s">
        <v>339</v>
      </c>
      <c r="H49" s="96" t="s">
        <v>340</v>
      </c>
      <c r="I49" s="3"/>
      <c r="J49" s="97" t="s">
        <v>118</v>
      </c>
      <c r="K49" s="98" t="s">
        <v>341</v>
      </c>
      <c r="L49" s="3"/>
    </row>
    <row r="50" spans="1:12" x14ac:dyDescent="0.2">
      <c r="A50" s="100" t="s">
        <v>347</v>
      </c>
      <c r="B50" s="97" t="str">
        <f t="shared" si="1"/>
        <v>II</v>
      </c>
      <c r="C50" s="99">
        <v>54013.337800000001</v>
      </c>
      <c r="D50" s="99" t="s">
        <v>433</v>
      </c>
      <c r="E50" s="96" t="e">
        <f>VLOOKUP(C50,'Active 1'!C$21:E$108,3,FALSE)</f>
        <v>#N/A</v>
      </c>
      <c r="F50" s="97" t="s">
        <v>343</v>
      </c>
      <c r="G50" s="96" t="s">
        <v>344</v>
      </c>
      <c r="H50" s="96" t="s">
        <v>345</v>
      </c>
      <c r="I50" s="3"/>
      <c r="J50" s="97" t="s">
        <v>230</v>
      </c>
      <c r="K50" s="98" t="s">
        <v>346</v>
      </c>
      <c r="L50" s="3"/>
    </row>
    <row r="51" spans="1:12" x14ac:dyDescent="0.2">
      <c r="A51" s="100" t="s">
        <v>342</v>
      </c>
      <c r="B51" s="97" t="str">
        <f t="shared" si="1"/>
        <v>II</v>
      </c>
      <c r="C51" s="99">
        <v>54034.262710000003</v>
      </c>
      <c r="D51" s="99" t="s">
        <v>434</v>
      </c>
      <c r="E51" s="96" t="e">
        <f>VLOOKUP(C51,'Active 1'!C$21:E$108,3,FALSE)</f>
        <v>#N/A</v>
      </c>
      <c r="F51" s="97" t="s">
        <v>348</v>
      </c>
      <c r="G51" s="96" t="s">
        <v>349</v>
      </c>
      <c r="H51" s="96" t="s">
        <v>350</v>
      </c>
      <c r="I51" s="3"/>
      <c r="J51" s="97" t="s">
        <v>351</v>
      </c>
      <c r="K51" s="98" t="s">
        <v>352</v>
      </c>
      <c r="L51" s="3"/>
    </row>
    <row r="52" spans="1:12" x14ac:dyDescent="0.2">
      <c r="A52" s="100" t="s">
        <v>356</v>
      </c>
      <c r="B52" s="97" t="str">
        <f t="shared" si="1"/>
        <v>II</v>
      </c>
      <c r="C52" s="99">
        <v>54210.965900000003</v>
      </c>
      <c r="D52" s="99" t="s">
        <v>434</v>
      </c>
      <c r="E52" s="96" t="e">
        <f>VLOOKUP(C52,'Active 1'!C$21:E$108,3,FALSE)</f>
        <v>#N/A</v>
      </c>
      <c r="F52" s="97" t="s">
        <v>353</v>
      </c>
      <c r="G52" s="96" t="s">
        <v>354</v>
      </c>
      <c r="H52" s="96" t="s">
        <v>355</v>
      </c>
      <c r="I52" s="3"/>
      <c r="J52" s="97" t="s">
        <v>351</v>
      </c>
      <c r="K52" s="98" t="s">
        <v>273</v>
      </c>
      <c r="L52" s="3"/>
    </row>
    <row r="53" spans="1:12" x14ac:dyDescent="0.2">
      <c r="A53" s="100" t="s">
        <v>342</v>
      </c>
      <c r="B53" s="97" t="str">
        <f t="shared" si="1"/>
        <v>II</v>
      </c>
      <c r="C53" s="99">
        <v>54246.422319999998</v>
      </c>
      <c r="D53" s="99" t="s">
        <v>434</v>
      </c>
      <c r="E53" s="96" t="e">
        <f>VLOOKUP(C53,'Active 1'!C$21:E$108,3,FALSE)</f>
        <v>#N/A</v>
      </c>
      <c r="F53" s="97" t="s">
        <v>357</v>
      </c>
      <c r="G53" s="96" t="s">
        <v>358</v>
      </c>
      <c r="H53" s="96" t="s">
        <v>359</v>
      </c>
      <c r="I53" s="3"/>
      <c r="J53" s="97" t="s">
        <v>351</v>
      </c>
      <c r="K53" s="98" t="s">
        <v>341</v>
      </c>
      <c r="L53" s="3"/>
    </row>
    <row r="54" spans="1:12" x14ac:dyDescent="0.2">
      <c r="A54" s="100" t="s">
        <v>342</v>
      </c>
      <c r="B54" s="97" t="str">
        <f t="shared" si="1"/>
        <v>II</v>
      </c>
      <c r="C54" s="99">
        <v>54246.422610000001</v>
      </c>
      <c r="D54" s="99" t="s">
        <v>434</v>
      </c>
      <c r="E54" s="96" t="e">
        <f>VLOOKUP(C54,'Active 1'!C$21:E$108,3,FALSE)</f>
        <v>#N/A</v>
      </c>
      <c r="F54" s="97" t="s">
        <v>357</v>
      </c>
      <c r="G54" s="96" t="s">
        <v>358</v>
      </c>
      <c r="H54" s="96" t="s">
        <v>360</v>
      </c>
      <c r="I54" s="3"/>
      <c r="J54" s="97" t="s">
        <v>118</v>
      </c>
      <c r="K54" s="98" t="s">
        <v>341</v>
      </c>
      <c r="L54" s="3"/>
    </row>
    <row r="55" spans="1:12" x14ac:dyDescent="0.2">
      <c r="A55" s="100" t="s">
        <v>342</v>
      </c>
      <c r="B55" s="97" t="str">
        <f t="shared" si="1"/>
        <v>II</v>
      </c>
      <c r="C55" s="99">
        <v>54246.422769999997</v>
      </c>
      <c r="D55" s="99" t="s">
        <v>434</v>
      </c>
      <c r="E55" s="96" t="e">
        <f>VLOOKUP(C55,'Active 1'!C$21:E$108,3,FALSE)</f>
        <v>#N/A</v>
      </c>
      <c r="F55" s="97" t="s">
        <v>357</v>
      </c>
      <c r="G55" s="96" t="s">
        <v>358</v>
      </c>
      <c r="H55" s="96" t="s">
        <v>361</v>
      </c>
      <c r="I55" s="3"/>
      <c r="J55" s="97" t="s">
        <v>362</v>
      </c>
      <c r="K55" s="98" t="s">
        <v>341</v>
      </c>
      <c r="L55" s="3"/>
    </row>
    <row r="56" spans="1:12" x14ac:dyDescent="0.2">
      <c r="A56" s="100" t="s">
        <v>342</v>
      </c>
      <c r="B56" s="97" t="str">
        <f t="shared" si="1"/>
        <v>II</v>
      </c>
      <c r="C56" s="99">
        <v>54293.504059999999</v>
      </c>
      <c r="D56" s="99" t="s">
        <v>434</v>
      </c>
      <c r="E56" s="96" t="e">
        <f>VLOOKUP(C56,'Active 1'!C$21:E$108,3,FALSE)</f>
        <v>#N/A</v>
      </c>
      <c r="F56" s="97" t="s">
        <v>363</v>
      </c>
      <c r="G56" s="96" t="s">
        <v>364</v>
      </c>
      <c r="H56" s="96" t="s">
        <v>365</v>
      </c>
      <c r="I56" s="3"/>
      <c r="J56" s="97" t="s">
        <v>362</v>
      </c>
      <c r="K56" s="98" t="s">
        <v>341</v>
      </c>
      <c r="L56" s="3"/>
    </row>
    <row r="57" spans="1:12" x14ac:dyDescent="0.2">
      <c r="A57" s="100" t="s">
        <v>413</v>
      </c>
      <c r="B57" s="97" t="str">
        <f t="shared" si="1"/>
        <v>II</v>
      </c>
      <c r="C57" s="99">
        <v>56006.612699999998</v>
      </c>
      <c r="D57" s="99" t="s">
        <v>434</v>
      </c>
      <c r="E57" s="96" t="e">
        <f>VLOOKUP(C57,'Active 1'!C$21:E$108,3,FALSE)</f>
        <v>#N/A</v>
      </c>
      <c r="F57" s="97" t="s">
        <v>410</v>
      </c>
      <c r="G57" s="96">
        <v>33843.5</v>
      </c>
      <c r="H57" s="96" t="s">
        <v>411</v>
      </c>
      <c r="I57" s="3"/>
      <c r="J57" s="97" t="s">
        <v>239</v>
      </c>
      <c r="K57" s="98" t="s">
        <v>412</v>
      </c>
      <c r="L57" s="3"/>
    </row>
    <row r="58" spans="1:12" x14ac:dyDescent="0.2">
      <c r="A58" s="100" t="s">
        <v>417</v>
      </c>
      <c r="B58" s="97" t="str">
        <f t="shared" si="1"/>
        <v>II</v>
      </c>
      <c r="C58" s="99">
        <v>56013.006600000001</v>
      </c>
      <c r="D58" s="99" t="s">
        <v>434</v>
      </c>
      <c r="E58" s="96" t="e">
        <f>VLOOKUP(C58,'Active 1'!C$21:E$108,3,FALSE)</f>
        <v>#N/A</v>
      </c>
      <c r="F58" s="97" t="s">
        <v>414</v>
      </c>
      <c r="G58" s="96">
        <v>33862.5</v>
      </c>
      <c r="H58" s="96" t="s">
        <v>415</v>
      </c>
      <c r="I58" s="3"/>
      <c r="J58" s="97" t="s">
        <v>416</v>
      </c>
      <c r="K58" s="98" t="s">
        <v>273</v>
      </c>
      <c r="L58" s="3"/>
    </row>
    <row r="59" spans="1:12" x14ac:dyDescent="0.2">
      <c r="A59" s="100" t="s">
        <v>420</v>
      </c>
      <c r="B59" s="97" t="str">
        <f t="shared" si="1"/>
        <v>I</v>
      </c>
      <c r="C59" s="99">
        <v>56159.338450000003</v>
      </c>
      <c r="D59" s="99" t="s">
        <v>434</v>
      </c>
      <c r="E59" s="96" t="e">
        <f>VLOOKUP(C59,'Active 1'!C$21:E$108,3,FALSE)</f>
        <v>#N/A</v>
      </c>
      <c r="F59" s="97" t="s">
        <v>418</v>
      </c>
      <c r="G59" s="96">
        <v>34293</v>
      </c>
      <c r="H59" s="96" t="s">
        <v>419</v>
      </c>
      <c r="I59" s="3"/>
      <c r="J59" s="97" t="s">
        <v>379</v>
      </c>
      <c r="K59" s="98" t="s">
        <v>341</v>
      </c>
      <c r="L59" s="3"/>
    </row>
    <row r="60" spans="1:12" x14ac:dyDescent="0.2">
      <c r="A60" s="100" t="s">
        <v>420</v>
      </c>
      <c r="B60" s="97" t="str">
        <f t="shared" si="1"/>
        <v>II</v>
      </c>
      <c r="C60" s="99">
        <v>56159.483350000002</v>
      </c>
      <c r="D60" s="99" t="s">
        <v>434</v>
      </c>
      <c r="E60" s="96" t="e">
        <f>VLOOKUP(C60,'Active 1'!C$21:E$108,3,FALSE)</f>
        <v>#N/A</v>
      </c>
      <c r="F60" s="97" t="s">
        <v>421</v>
      </c>
      <c r="G60" s="96">
        <v>34293.5</v>
      </c>
      <c r="H60" s="96" t="s">
        <v>422</v>
      </c>
      <c r="I60" s="3"/>
      <c r="J60" s="97" t="s">
        <v>379</v>
      </c>
      <c r="K60" s="98" t="s">
        <v>341</v>
      </c>
      <c r="L60" s="3"/>
    </row>
    <row r="61" spans="1:12" x14ac:dyDescent="0.2">
      <c r="A61" s="100" t="s">
        <v>420</v>
      </c>
      <c r="B61" s="97" t="str">
        <f t="shared" si="1"/>
        <v>II</v>
      </c>
      <c r="C61" s="99">
        <v>56463.4804</v>
      </c>
      <c r="D61" s="99" t="s">
        <v>434</v>
      </c>
      <c r="E61" s="96" t="e">
        <f>VLOOKUP(C61,'Active 1'!C$21:E$108,3,FALSE)</f>
        <v>#N/A</v>
      </c>
      <c r="F61" s="97" t="s">
        <v>423</v>
      </c>
      <c r="G61" s="96">
        <v>35187.5</v>
      </c>
      <c r="H61" s="96" t="s">
        <v>424</v>
      </c>
      <c r="I61" s="3"/>
      <c r="J61" s="97" t="s">
        <v>362</v>
      </c>
      <c r="K61" s="98" t="s">
        <v>341</v>
      </c>
      <c r="L61" s="3"/>
    </row>
    <row r="62" spans="1:12" x14ac:dyDescent="0.2">
      <c r="A62" s="100" t="s">
        <v>420</v>
      </c>
      <c r="B62" s="97" t="str">
        <f t="shared" si="1"/>
        <v>II</v>
      </c>
      <c r="C62" s="99">
        <v>56463.480629999998</v>
      </c>
      <c r="D62" s="99" t="s">
        <v>434</v>
      </c>
      <c r="E62" s="96" t="e">
        <f>VLOOKUP(C62,'Active 1'!C$21:E$108,3,FALSE)</f>
        <v>#N/A</v>
      </c>
      <c r="F62" s="97" t="s">
        <v>425</v>
      </c>
      <c r="G62" s="96">
        <v>35187.5</v>
      </c>
      <c r="H62" s="96" t="s">
        <v>426</v>
      </c>
      <c r="I62" s="3"/>
      <c r="J62" s="97" t="s">
        <v>351</v>
      </c>
      <c r="K62" s="98" t="s">
        <v>341</v>
      </c>
      <c r="L62" s="3"/>
    </row>
    <row r="63" spans="1:12" x14ac:dyDescent="0.2">
      <c r="A63" s="100" t="s">
        <v>430</v>
      </c>
      <c r="B63" s="97" t="str">
        <f t="shared" si="1"/>
        <v>I</v>
      </c>
      <c r="C63" s="99">
        <v>56517.3914</v>
      </c>
      <c r="D63" s="99" t="s">
        <v>434</v>
      </c>
      <c r="E63" s="96" t="e">
        <f>VLOOKUP(C63,'Active 1'!C$21:E$108,3,FALSE)</f>
        <v>#N/A</v>
      </c>
      <c r="F63" s="97" t="s">
        <v>427</v>
      </c>
      <c r="G63" s="96">
        <v>35346</v>
      </c>
      <c r="H63" s="96" t="s">
        <v>428</v>
      </c>
      <c r="I63" s="3"/>
      <c r="J63" s="97" t="s">
        <v>239</v>
      </c>
      <c r="K63" s="98" t="s">
        <v>429</v>
      </c>
      <c r="L63" s="3"/>
    </row>
    <row r="64" spans="1:12" x14ac:dyDescent="0.2">
      <c r="A64" s="99" t="s">
        <v>164</v>
      </c>
      <c r="B64" s="97" t="str">
        <f t="shared" si="1"/>
        <v>I</v>
      </c>
      <c r="C64" s="99">
        <v>32028.863000000001</v>
      </c>
      <c r="D64" s="99" t="s">
        <v>435</v>
      </c>
      <c r="E64" s="96">
        <f>VLOOKUP(C64,'Active 1'!C$21:E$108,3,FALSE)</f>
        <v>-61832.384089982275</v>
      </c>
      <c r="F64" s="97" t="s">
        <v>161</v>
      </c>
      <c r="G64" s="96">
        <v>-36670</v>
      </c>
      <c r="H64" s="96" t="s">
        <v>162</v>
      </c>
      <c r="I64" s="3"/>
      <c r="J64" s="97"/>
      <c r="K64" s="98" t="s">
        <v>163</v>
      </c>
      <c r="L64" s="3"/>
    </row>
    <row r="65" spans="1:12" x14ac:dyDescent="0.2">
      <c r="A65" s="99" t="s">
        <v>164</v>
      </c>
      <c r="B65" s="97" t="str">
        <f t="shared" si="1"/>
        <v>I</v>
      </c>
      <c r="C65" s="99">
        <v>32350.897000000001</v>
      </c>
      <c r="D65" s="99" t="s">
        <v>435</v>
      </c>
      <c r="E65" s="96">
        <f>VLOOKUP(C65,'Active 1'!C$21:E$108,3,FALSE)</f>
        <v>-60724.334817412077</v>
      </c>
      <c r="F65" s="97" t="s">
        <v>165</v>
      </c>
      <c r="G65" s="96">
        <v>-35723</v>
      </c>
      <c r="H65" s="96" t="s">
        <v>166</v>
      </c>
      <c r="I65" s="3"/>
      <c r="J65" s="97"/>
      <c r="K65" s="98" t="s">
        <v>163</v>
      </c>
      <c r="L65" s="3"/>
    </row>
    <row r="66" spans="1:12" x14ac:dyDescent="0.2">
      <c r="A66" s="99" t="s">
        <v>164</v>
      </c>
      <c r="B66" s="97" t="str">
        <f t="shared" si="1"/>
        <v>I</v>
      </c>
      <c r="C66" s="99">
        <v>32708.948</v>
      </c>
      <c r="D66" s="99" t="s">
        <v>435</v>
      </c>
      <c r="E66" s="96">
        <f>VLOOKUP(C66,'Active 1'!C$21:E$108,3,FALSE)</f>
        <v>-59492.358845641917</v>
      </c>
      <c r="F66" s="97" t="s">
        <v>167</v>
      </c>
      <c r="G66" s="96">
        <v>-34670</v>
      </c>
      <c r="H66" s="96" t="s">
        <v>168</v>
      </c>
      <c r="I66" s="3"/>
      <c r="J66" s="97"/>
      <c r="K66" s="98" t="s">
        <v>163</v>
      </c>
      <c r="L66" s="3"/>
    </row>
    <row r="67" spans="1:12" x14ac:dyDescent="0.2">
      <c r="A67" s="99" t="s">
        <v>164</v>
      </c>
      <c r="B67" s="97" t="str">
        <f t="shared" si="1"/>
        <v>I</v>
      </c>
      <c r="C67" s="99">
        <v>32820.832999999999</v>
      </c>
      <c r="D67" s="99" t="s">
        <v>435</v>
      </c>
      <c r="E67" s="96">
        <f>VLOOKUP(C67,'Active 1'!C$21:E$108,3,FALSE)</f>
        <v>-59107.386784115763</v>
      </c>
      <c r="F67" s="97" t="s">
        <v>169</v>
      </c>
      <c r="G67" s="96">
        <v>-34341</v>
      </c>
      <c r="H67" s="96" t="s">
        <v>170</v>
      </c>
      <c r="I67" s="3"/>
      <c r="J67" s="97"/>
      <c r="K67" s="98" t="s">
        <v>163</v>
      </c>
      <c r="L67" s="3"/>
    </row>
    <row r="68" spans="1:12" x14ac:dyDescent="0.2">
      <c r="A68" s="99" t="s">
        <v>164</v>
      </c>
      <c r="B68" s="97" t="str">
        <f t="shared" si="1"/>
        <v>I</v>
      </c>
      <c r="C68" s="99">
        <v>33002.750999999997</v>
      </c>
      <c r="D68" s="99" t="s">
        <v>435</v>
      </c>
      <c r="E68" s="96">
        <f>VLOOKUP(C68,'Active 1'!C$21:E$108,3,FALSE)</f>
        <v>-58481.446331966537</v>
      </c>
      <c r="F68" s="97" t="s">
        <v>171</v>
      </c>
      <c r="G68" s="96">
        <v>-33806</v>
      </c>
      <c r="H68" s="96" t="s">
        <v>172</v>
      </c>
      <c r="I68" s="3"/>
      <c r="J68" s="97"/>
      <c r="K68" s="98" t="s">
        <v>163</v>
      </c>
      <c r="L68" s="3"/>
    </row>
    <row r="69" spans="1:12" x14ac:dyDescent="0.2">
      <c r="A69" s="99" t="s">
        <v>164</v>
      </c>
      <c r="B69" s="97" t="str">
        <f t="shared" si="1"/>
        <v>I</v>
      </c>
      <c r="C69" s="99">
        <v>33229.572</v>
      </c>
      <c r="D69" s="99" t="s">
        <v>435</v>
      </c>
      <c r="E69" s="96">
        <f>VLOOKUP(C69,'Active 1'!C$21:E$108,3,FALSE)</f>
        <v>-57701.004378465826</v>
      </c>
      <c r="F69" s="97" t="s">
        <v>173</v>
      </c>
      <c r="G69" s="96">
        <v>-33139</v>
      </c>
      <c r="H69" s="96" t="s">
        <v>174</v>
      </c>
      <c r="I69" s="3"/>
      <c r="J69" s="97"/>
      <c r="K69" s="98" t="s">
        <v>163</v>
      </c>
      <c r="L69" s="3"/>
    </row>
    <row r="70" spans="1:12" x14ac:dyDescent="0.2">
      <c r="A70" s="99" t="s">
        <v>164</v>
      </c>
      <c r="B70" s="97" t="str">
        <f t="shared" si="1"/>
        <v>I</v>
      </c>
      <c r="C70" s="99">
        <v>33503.659</v>
      </c>
      <c r="D70" s="99" t="s">
        <v>435</v>
      </c>
      <c r="E70" s="96">
        <f>VLOOKUP(C70,'Active 1'!C$21:E$108,3,FALSE)</f>
        <v>-56757.930352210999</v>
      </c>
      <c r="F70" s="97" t="s">
        <v>175</v>
      </c>
      <c r="G70" s="96">
        <v>-32333</v>
      </c>
      <c r="H70" s="96" t="s">
        <v>176</v>
      </c>
      <c r="I70" s="3"/>
      <c r="J70" s="97"/>
      <c r="K70" s="98" t="s">
        <v>163</v>
      </c>
      <c r="L70" s="3"/>
    </row>
    <row r="71" spans="1:12" x14ac:dyDescent="0.2">
      <c r="A71" s="99" t="s">
        <v>179</v>
      </c>
      <c r="B71" s="97" t="str">
        <f t="shared" si="1"/>
        <v>I</v>
      </c>
      <c r="C71" s="99">
        <v>36819.425000000003</v>
      </c>
      <c r="D71" s="99" t="s">
        <v>435</v>
      </c>
      <c r="E71" s="96">
        <f>VLOOKUP(C71,'Active 1'!C$21:E$108,3,FALSE)</f>
        <v>-45349.097420554717</v>
      </c>
      <c r="F71" s="97" t="s">
        <v>177</v>
      </c>
      <c r="G71" s="96">
        <v>-22582</v>
      </c>
      <c r="H71" s="96" t="s">
        <v>168</v>
      </c>
      <c r="I71" s="3"/>
      <c r="J71" s="97"/>
      <c r="K71" s="98" t="s">
        <v>178</v>
      </c>
      <c r="L71" s="3"/>
    </row>
    <row r="72" spans="1:12" x14ac:dyDescent="0.2">
      <c r="A72" s="99" t="s">
        <v>179</v>
      </c>
      <c r="B72" s="97" t="str">
        <f t="shared" si="1"/>
        <v>I</v>
      </c>
      <c r="C72" s="99">
        <v>37146.546999999999</v>
      </c>
      <c r="D72" s="99" t="s">
        <v>435</v>
      </c>
      <c r="E72" s="96">
        <f>VLOOKUP(C72,'Active 1'!C$21:E$108,3,FALSE)</f>
        <v>-44223.541441553418</v>
      </c>
      <c r="F72" s="97" t="s">
        <v>180</v>
      </c>
      <c r="G72" s="96">
        <v>-21620</v>
      </c>
      <c r="H72" s="96" t="s">
        <v>181</v>
      </c>
      <c r="I72" s="3"/>
      <c r="J72" s="97"/>
      <c r="K72" s="98" t="s">
        <v>178</v>
      </c>
      <c r="L72" s="3"/>
    </row>
    <row r="73" spans="1:12" x14ac:dyDescent="0.2">
      <c r="A73" s="99" t="s">
        <v>187</v>
      </c>
      <c r="B73" s="97" t="str">
        <f t="shared" si="1"/>
        <v>I</v>
      </c>
      <c r="C73" s="99">
        <v>37280.207999999999</v>
      </c>
      <c r="D73" s="99" t="s">
        <v>431</v>
      </c>
      <c r="E73" s="96">
        <f>VLOOKUP(C73,'Active 1'!C$21:E$108,3,FALSE)</f>
        <v>-43763.642878603532</v>
      </c>
      <c r="F73" s="97" t="s">
        <v>184</v>
      </c>
      <c r="G73" s="96">
        <v>-21227</v>
      </c>
      <c r="H73" s="96" t="s">
        <v>185</v>
      </c>
      <c r="I73" s="3"/>
      <c r="J73" s="97"/>
      <c r="K73" s="98" t="s">
        <v>186</v>
      </c>
      <c r="L73" s="3"/>
    </row>
    <row r="74" spans="1:12" x14ac:dyDescent="0.2">
      <c r="A74" s="99" t="s">
        <v>187</v>
      </c>
      <c r="B74" s="97" t="str">
        <f t="shared" si="1"/>
        <v>I</v>
      </c>
      <c r="C74" s="99">
        <v>37542.398999999998</v>
      </c>
      <c r="D74" s="99" t="s">
        <v>431</v>
      </c>
      <c r="E74" s="96">
        <f>VLOOKUP(C74,'Active 1'!C$21:E$108,3,FALSE)</f>
        <v>-42861.500412825219</v>
      </c>
      <c r="F74" s="97" t="s">
        <v>190</v>
      </c>
      <c r="G74" s="96">
        <v>-20456</v>
      </c>
      <c r="H74" s="96" t="s">
        <v>191</v>
      </c>
      <c r="I74" s="3"/>
      <c r="J74" s="97"/>
      <c r="K74" s="98" t="s">
        <v>186</v>
      </c>
      <c r="L74" s="3"/>
    </row>
    <row r="75" spans="1:12" x14ac:dyDescent="0.2">
      <c r="A75" s="99" t="s">
        <v>179</v>
      </c>
      <c r="B75" s="97" t="str">
        <f t="shared" ref="B75:B105" si="2">IF(G75=INT(G75),"I","II")</f>
        <v>I</v>
      </c>
      <c r="C75" s="99">
        <v>37544.42</v>
      </c>
      <c r="D75" s="99" t="s">
        <v>431</v>
      </c>
      <c r="E75" s="96">
        <f>VLOOKUP(C75,'Active 1'!C$21:E$108,3,FALSE)</f>
        <v>-42854.546589378428</v>
      </c>
      <c r="F75" s="97" t="s">
        <v>192</v>
      </c>
      <c r="G75" s="96">
        <v>-20450</v>
      </c>
      <c r="H75" s="96" t="s">
        <v>193</v>
      </c>
      <c r="I75" s="3"/>
      <c r="J75" s="97"/>
      <c r="K75" s="98" t="s">
        <v>178</v>
      </c>
      <c r="L75" s="3"/>
    </row>
    <row r="76" spans="1:12" x14ac:dyDescent="0.2">
      <c r="A76" s="99" t="s">
        <v>187</v>
      </c>
      <c r="B76" s="97" t="str">
        <f t="shared" si="2"/>
        <v>I</v>
      </c>
      <c r="C76" s="99">
        <v>37559.387999999999</v>
      </c>
      <c r="D76" s="99" t="s">
        <v>431</v>
      </c>
      <c r="E76" s="96">
        <f>VLOOKUP(C76,'Active 1'!C$21:E$108,3,FALSE)</f>
        <v>-42803.044942000102</v>
      </c>
      <c r="F76" s="97" t="s">
        <v>194</v>
      </c>
      <c r="G76" s="96">
        <v>-20406</v>
      </c>
      <c r="H76" s="96" t="s">
        <v>195</v>
      </c>
      <c r="I76" s="3"/>
      <c r="J76" s="97"/>
      <c r="K76" s="98" t="s">
        <v>186</v>
      </c>
      <c r="L76" s="3"/>
    </row>
    <row r="77" spans="1:12" x14ac:dyDescent="0.2">
      <c r="A77" s="99" t="s">
        <v>187</v>
      </c>
      <c r="B77" s="97" t="str">
        <f t="shared" si="2"/>
        <v>I</v>
      </c>
      <c r="C77" s="99">
        <v>37575.375999999997</v>
      </c>
      <c r="D77" s="99" t="s">
        <v>431</v>
      </c>
      <c r="E77" s="96">
        <f>VLOOKUP(C77,'Active 1'!C$21:E$108,3,FALSE)</f>
        <v>-42748.033695455175</v>
      </c>
      <c r="F77" s="97" t="s">
        <v>196</v>
      </c>
      <c r="G77" s="96">
        <v>-20359</v>
      </c>
      <c r="H77" s="96" t="s">
        <v>197</v>
      </c>
      <c r="I77" s="3"/>
      <c r="J77" s="97"/>
      <c r="K77" s="98" t="s">
        <v>186</v>
      </c>
      <c r="L77" s="3"/>
    </row>
    <row r="78" spans="1:12" x14ac:dyDescent="0.2">
      <c r="A78" s="99" t="s">
        <v>179</v>
      </c>
      <c r="B78" s="97" t="str">
        <f t="shared" si="2"/>
        <v>I</v>
      </c>
      <c r="C78" s="99">
        <v>37576.383999999998</v>
      </c>
      <c r="D78" s="99" t="s">
        <v>431</v>
      </c>
      <c r="E78" s="96">
        <f>VLOOKUP(C78,'Active 1'!C$21:E$108,3,FALSE)</f>
        <v>-42744.565385690512</v>
      </c>
      <c r="F78" s="97" t="s">
        <v>198</v>
      </c>
      <c r="G78" s="96">
        <v>-20356</v>
      </c>
      <c r="H78" s="96" t="s">
        <v>199</v>
      </c>
      <c r="I78" s="3"/>
      <c r="J78" s="97"/>
      <c r="K78" s="98" t="s">
        <v>178</v>
      </c>
      <c r="L78" s="3"/>
    </row>
    <row r="79" spans="1:12" x14ac:dyDescent="0.2">
      <c r="A79" s="99" t="s">
        <v>187</v>
      </c>
      <c r="B79" s="97" t="str">
        <f t="shared" si="2"/>
        <v>I</v>
      </c>
      <c r="C79" s="99">
        <v>37854.542000000001</v>
      </c>
      <c r="D79" s="99" t="s">
        <v>431</v>
      </c>
      <c r="E79" s="96">
        <f>VLOOKUP(C79,'Active 1'!C$21:E$108,3,FALSE)</f>
        <v>-41787.483929820686</v>
      </c>
      <c r="F79" s="97" t="s">
        <v>200</v>
      </c>
      <c r="G79" s="96">
        <v>-19538</v>
      </c>
      <c r="H79" s="96" t="s">
        <v>193</v>
      </c>
      <c r="I79" s="3"/>
      <c r="J79" s="97"/>
      <c r="K79" s="98" t="s">
        <v>186</v>
      </c>
      <c r="L79" s="3"/>
    </row>
    <row r="80" spans="1:12" x14ac:dyDescent="0.2">
      <c r="A80" s="99" t="s">
        <v>179</v>
      </c>
      <c r="B80" s="97" t="str">
        <f t="shared" si="2"/>
        <v>II</v>
      </c>
      <c r="C80" s="99">
        <v>37940.394</v>
      </c>
      <c r="D80" s="99" t="s">
        <v>431</v>
      </c>
      <c r="E80" s="96">
        <f>VLOOKUP(C80,'Active 1'!C$21:E$108,3,FALSE)</f>
        <v>-41492.085785063624</v>
      </c>
      <c r="F80" s="97" t="s">
        <v>201</v>
      </c>
      <c r="G80" s="96">
        <v>-19285.5</v>
      </c>
      <c r="H80" s="96" t="s">
        <v>162</v>
      </c>
      <c r="I80" s="3"/>
      <c r="J80" s="97"/>
      <c r="K80" s="98" t="s">
        <v>178</v>
      </c>
      <c r="L80" s="3"/>
    </row>
    <row r="81" spans="1:12" x14ac:dyDescent="0.2">
      <c r="A81" s="99" t="s">
        <v>187</v>
      </c>
      <c r="B81" s="97" t="str">
        <f t="shared" si="2"/>
        <v>I</v>
      </c>
      <c r="C81" s="99">
        <v>39773.419000000002</v>
      </c>
      <c r="D81" s="99" t="s">
        <v>431</v>
      </c>
      <c r="E81" s="96">
        <f>VLOOKUP(C81,'Active 1'!C$21:E$108,3,FALSE)</f>
        <v>-35185.043616059767</v>
      </c>
      <c r="F81" s="97" t="s">
        <v>202</v>
      </c>
      <c r="G81" s="96">
        <v>-13895</v>
      </c>
      <c r="H81" s="96" t="s">
        <v>174</v>
      </c>
      <c r="I81" s="3"/>
      <c r="J81" s="97"/>
      <c r="K81" s="98" t="s">
        <v>186</v>
      </c>
      <c r="L81" s="3"/>
    </row>
    <row r="82" spans="1:12" x14ac:dyDescent="0.2">
      <c r="A82" s="99" t="s">
        <v>187</v>
      </c>
      <c r="B82" s="97" t="str">
        <f t="shared" si="2"/>
        <v>I</v>
      </c>
      <c r="C82" s="99">
        <v>40125.366000000002</v>
      </c>
      <c r="D82" s="99" t="s">
        <v>431</v>
      </c>
      <c r="E82" s="96">
        <f>VLOOKUP(C82,'Active 1'!C$21:E$108,3,FALSE)</f>
        <v>-33974.070186753343</v>
      </c>
      <c r="F82" s="97" t="s">
        <v>203</v>
      </c>
      <c r="G82" s="96">
        <v>-12860</v>
      </c>
      <c r="H82" s="96" t="s">
        <v>204</v>
      </c>
      <c r="I82" s="3"/>
      <c r="J82" s="97"/>
      <c r="K82" s="98" t="s">
        <v>186</v>
      </c>
      <c r="L82" s="3"/>
    </row>
    <row r="83" spans="1:12" x14ac:dyDescent="0.2">
      <c r="A83" s="100" t="s">
        <v>241</v>
      </c>
      <c r="B83" s="97" t="str">
        <f t="shared" si="2"/>
        <v>II</v>
      </c>
      <c r="C83" s="99">
        <v>49535.455800000003</v>
      </c>
      <c r="D83" s="99" t="s">
        <v>433</v>
      </c>
      <c r="E83" s="96">
        <f>VLOOKUP(C83,'Active 1'!C$21:E$108,3,FALSE)</f>
        <v>-1595.9885006262889</v>
      </c>
      <c r="F83" s="97" t="s">
        <v>244</v>
      </c>
      <c r="G83" s="96">
        <v>14813.5</v>
      </c>
      <c r="H83" s="96" t="s">
        <v>245</v>
      </c>
      <c r="I83" s="3"/>
      <c r="J83" s="97" t="s">
        <v>239</v>
      </c>
      <c r="K83" s="98" t="s">
        <v>246</v>
      </c>
      <c r="L83" s="3"/>
    </row>
    <row r="84" spans="1:12" x14ac:dyDescent="0.2">
      <c r="A84" s="100" t="s">
        <v>241</v>
      </c>
      <c r="B84" s="97" t="str">
        <f t="shared" si="2"/>
        <v>II</v>
      </c>
      <c r="C84" s="99">
        <v>49535.456299999998</v>
      </c>
      <c r="D84" s="99" t="s">
        <v>433</v>
      </c>
      <c r="E84" s="96">
        <f>VLOOKUP(C84,'Active 1'!C$21:E$108,3,FALSE)</f>
        <v>-1595.9867802345589</v>
      </c>
      <c r="F84" s="97" t="s">
        <v>247</v>
      </c>
      <c r="G84" s="96">
        <v>14813.5</v>
      </c>
      <c r="H84" s="96" t="s">
        <v>243</v>
      </c>
      <c r="I84" s="3"/>
      <c r="J84" s="97" t="s">
        <v>239</v>
      </c>
      <c r="K84" s="98" t="s">
        <v>240</v>
      </c>
      <c r="L84" s="3"/>
    </row>
    <row r="85" spans="1:12" x14ac:dyDescent="0.2">
      <c r="A85" s="99" t="s">
        <v>260</v>
      </c>
      <c r="B85" s="97" t="str">
        <f t="shared" si="2"/>
        <v>II</v>
      </c>
      <c r="C85" s="99">
        <v>50324.371500000001</v>
      </c>
      <c r="D85" s="99" t="s">
        <v>433</v>
      </c>
      <c r="E85" s="96">
        <f>VLOOKUP(C85,'Active 1'!C$21:E$108,3,FALSE)</f>
        <v>1118.4996202063126</v>
      </c>
      <c r="F85" s="97" t="s">
        <v>258</v>
      </c>
      <c r="G85" s="96">
        <v>17133.5</v>
      </c>
      <c r="H85" s="96" t="s">
        <v>259</v>
      </c>
      <c r="I85" s="3"/>
      <c r="J85" s="97" t="s">
        <v>230</v>
      </c>
      <c r="K85" s="98" t="s">
        <v>207</v>
      </c>
      <c r="L85" s="3"/>
    </row>
    <row r="86" spans="1:12" x14ac:dyDescent="0.2">
      <c r="A86" s="100" t="s">
        <v>274</v>
      </c>
      <c r="B86" s="97" t="str">
        <f t="shared" si="2"/>
        <v>II</v>
      </c>
      <c r="C86" s="99">
        <v>52609.591999999997</v>
      </c>
      <c r="D86" s="99" t="s">
        <v>433</v>
      </c>
      <c r="E86" s="96">
        <f>VLOOKUP(C86,'Active 1'!C$21:E$108,3,FALSE)</f>
        <v>8981.4486028836054</v>
      </c>
      <c r="F86" s="97" t="s">
        <v>270</v>
      </c>
      <c r="G86" s="96" t="s">
        <v>271</v>
      </c>
      <c r="H86" s="96" t="s">
        <v>272</v>
      </c>
      <c r="I86" s="3"/>
      <c r="J86" s="97" t="s">
        <v>230</v>
      </c>
      <c r="K86" s="98" t="s">
        <v>273</v>
      </c>
      <c r="L86" s="3"/>
    </row>
    <row r="87" spans="1:12" x14ac:dyDescent="0.2">
      <c r="A87" s="100" t="s">
        <v>306</v>
      </c>
      <c r="B87" s="97" t="str">
        <f t="shared" si="2"/>
        <v>II</v>
      </c>
      <c r="C87" s="99">
        <v>53187.219400000002</v>
      </c>
      <c r="D87" s="99" t="s">
        <v>433</v>
      </c>
      <c r="E87" s="96">
        <f>VLOOKUP(C87,'Active 1'!C$21:E$108,3,FALSE)</f>
        <v>10968.939428034428</v>
      </c>
      <c r="F87" s="97" t="s">
        <v>302</v>
      </c>
      <c r="G87" s="96" t="s">
        <v>303</v>
      </c>
      <c r="H87" s="96" t="s">
        <v>304</v>
      </c>
      <c r="I87" s="3"/>
      <c r="J87" s="97" t="s">
        <v>230</v>
      </c>
      <c r="K87" s="98" t="s">
        <v>305</v>
      </c>
      <c r="L87" s="3"/>
    </row>
    <row r="88" spans="1:12" x14ac:dyDescent="0.2">
      <c r="A88" s="100" t="s">
        <v>327</v>
      </c>
      <c r="B88" s="97" t="str">
        <f t="shared" si="2"/>
        <v>II</v>
      </c>
      <c r="C88" s="99">
        <v>53290.3923</v>
      </c>
      <c r="D88" s="99" t="s">
        <v>433</v>
      </c>
      <c r="E88" s="96">
        <f>VLOOKUP(C88,'Active 1'!C$21:E$108,3,FALSE)</f>
        <v>11323.935039659149</v>
      </c>
      <c r="F88" s="97" t="s">
        <v>324</v>
      </c>
      <c r="G88" s="96" t="s">
        <v>325</v>
      </c>
      <c r="H88" s="96" t="s">
        <v>282</v>
      </c>
      <c r="I88" s="3"/>
      <c r="J88" s="97" t="s">
        <v>230</v>
      </c>
      <c r="K88" s="98" t="s">
        <v>326</v>
      </c>
      <c r="L88" s="3"/>
    </row>
    <row r="89" spans="1:12" x14ac:dyDescent="0.2">
      <c r="A89" s="100" t="s">
        <v>370</v>
      </c>
      <c r="B89" s="97" t="str">
        <f t="shared" si="2"/>
        <v>II</v>
      </c>
      <c r="C89" s="99">
        <v>54405.395900000003</v>
      </c>
      <c r="D89" s="99" t="s">
        <v>434</v>
      </c>
      <c r="E89" s="96" t="e">
        <f>VLOOKUP(C89,'Active 1'!C$21:E$108,3,FALSE)</f>
        <v>#N/A</v>
      </c>
      <c r="F89" s="97" t="s">
        <v>366</v>
      </c>
      <c r="G89" s="96" t="s">
        <v>367</v>
      </c>
      <c r="H89" s="96" t="s">
        <v>368</v>
      </c>
      <c r="I89" s="3"/>
      <c r="J89" s="97" t="s">
        <v>351</v>
      </c>
      <c r="K89" s="98" t="s">
        <v>369</v>
      </c>
      <c r="L89" s="3"/>
    </row>
    <row r="90" spans="1:12" x14ac:dyDescent="0.2">
      <c r="A90" s="100" t="s">
        <v>370</v>
      </c>
      <c r="B90" s="97" t="str">
        <f t="shared" si="2"/>
        <v>II</v>
      </c>
      <c r="C90" s="99">
        <v>54597.499400000001</v>
      </c>
      <c r="D90" s="99" t="s">
        <v>434</v>
      </c>
      <c r="E90" s="96" t="e">
        <f>VLOOKUP(C90,'Active 1'!C$21:E$108,3,FALSE)</f>
        <v>#N/A</v>
      </c>
      <c r="F90" s="97" t="s">
        <v>371</v>
      </c>
      <c r="G90" s="96" t="s">
        <v>372</v>
      </c>
      <c r="H90" s="96" t="s">
        <v>373</v>
      </c>
      <c r="I90" s="3"/>
      <c r="J90" s="97" t="s">
        <v>351</v>
      </c>
      <c r="K90" s="98" t="s">
        <v>341</v>
      </c>
      <c r="L90" s="3"/>
    </row>
    <row r="91" spans="1:12" x14ac:dyDescent="0.2">
      <c r="A91" s="100" t="s">
        <v>370</v>
      </c>
      <c r="B91" s="97" t="str">
        <f t="shared" si="2"/>
        <v>II</v>
      </c>
      <c r="C91" s="99">
        <v>54597.499600000003</v>
      </c>
      <c r="D91" s="99" t="s">
        <v>434</v>
      </c>
      <c r="E91" s="96" t="e">
        <f>VLOOKUP(C91,'Active 1'!C$21:E$108,3,FALSE)</f>
        <v>#N/A</v>
      </c>
      <c r="F91" s="97" t="s">
        <v>371</v>
      </c>
      <c r="G91" s="96" t="s">
        <v>372</v>
      </c>
      <c r="H91" s="96" t="s">
        <v>374</v>
      </c>
      <c r="I91" s="3"/>
      <c r="J91" s="97" t="s">
        <v>362</v>
      </c>
      <c r="K91" s="98" t="s">
        <v>341</v>
      </c>
      <c r="L91" s="3"/>
    </row>
    <row r="92" spans="1:12" x14ac:dyDescent="0.2">
      <c r="A92" s="100" t="s">
        <v>370</v>
      </c>
      <c r="B92" s="97" t="str">
        <f t="shared" si="2"/>
        <v>II</v>
      </c>
      <c r="C92" s="99">
        <v>54597.499799999998</v>
      </c>
      <c r="D92" s="99" t="s">
        <v>434</v>
      </c>
      <c r="E92" s="96" t="e">
        <f>VLOOKUP(C92,'Active 1'!C$21:E$108,3,FALSE)</f>
        <v>#N/A</v>
      </c>
      <c r="F92" s="97" t="s">
        <v>371</v>
      </c>
      <c r="G92" s="96" t="s">
        <v>372</v>
      </c>
      <c r="H92" s="96" t="s">
        <v>375</v>
      </c>
      <c r="I92" s="3"/>
      <c r="J92" s="97" t="s">
        <v>118</v>
      </c>
      <c r="K92" s="98" t="s">
        <v>341</v>
      </c>
      <c r="L92" s="3"/>
    </row>
    <row r="93" spans="1:12" x14ac:dyDescent="0.2">
      <c r="A93" s="100" t="s">
        <v>370</v>
      </c>
      <c r="B93" s="97" t="str">
        <f t="shared" si="2"/>
        <v>II</v>
      </c>
      <c r="C93" s="99">
        <v>54650.401899999997</v>
      </c>
      <c r="D93" s="99" t="s">
        <v>434</v>
      </c>
      <c r="E93" s="96" t="e">
        <f>VLOOKUP(C93,'Active 1'!C$21:E$108,3,FALSE)</f>
        <v>#N/A</v>
      </c>
      <c r="F93" s="97" t="s">
        <v>376</v>
      </c>
      <c r="G93" s="96" t="s">
        <v>377</v>
      </c>
      <c r="H93" s="96" t="s">
        <v>378</v>
      </c>
      <c r="I93" s="3"/>
      <c r="J93" s="97" t="s">
        <v>379</v>
      </c>
      <c r="K93" s="98" t="s">
        <v>380</v>
      </c>
      <c r="L93" s="3"/>
    </row>
    <row r="94" spans="1:12" x14ac:dyDescent="0.2">
      <c r="A94" s="100" t="s">
        <v>384</v>
      </c>
      <c r="B94" s="97" t="str">
        <f t="shared" si="2"/>
        <v>II</v>
      </c>
      <c r="C94" s="99">
        <v>54707.504999999997</v>
      </c>
      <c r="D94" s="99" t="s">
        <v>434</v>
      </c>
      <c r="E94" s="96" t="e">
        <f>VLOOKUP(C94,'Active 1'!C$21:E$108,3,FALSE)</f>
        <v>#N/A</v>
      </c>
      <c r="F94" s="97" t="s">
        <v>381</v>
      </c>
      <c r="G94" s="96" t="s">
        <v>382</v>
      </c>
      <c r="H94" s="96" t="s">
        <v>383</v>
      </c>
      <c r="I94" s="3"/>
      <c r="J94" s="97" t="s">
        <v>268</v>
      </c>
      <c r="K94" s="98" t="s">
        <v>240</v>
      </c>
      <c r="L94" s="3"/>
    </row>
    <row r="95" spans="1:12" x14ac:dyDescent="0.2">
      <c r="A95" s="100" t="s">
        <v>387</v>
      </c>
      <c r="B95" s="97" t="str">
        <f t="shared" si="2"/>
        <v>I</v>
      </c>
      <c r="C95" s="99">
        <v>55050.445699999997</v>
      </c>
      <c r="D95" s="99" t="s">
        <v>434</v>
      </c>
      <c r="E95" s="96" t="e">
        <f>VLOOKUP(C95,'Active 1'!C$21:E$108,3,FALSE)</f>
        <v>#N/A</v>
      </c>
      <c r="F95" s="97" t="s">
        <v>385</v>
      </c>
      <c r="G95" s="96">
        <v>31032</v>
      </c>
      <c r="H95" s="96" t="s">
        <v>386</v>
      </c>
      <c r="I95" s="3"/>
      <c r="J95" s="97" t="s">
        <v>268</v>
      </c>
      <c r="K95" s="98" t="s">
        <v>240</v>
      </c>
      <c r="L95" s="3"/>
    </row>
    <row r="96" spans="1:12" x14ac:dyDescent="0.2">
      <c r="A96" s="100" t="s">
        <v>387</v>
      </c>
      <c r="B96" s="97" t="str">
        <f t="shared" si="2"/>
        <v>I</v>
      </c>
      <c r="C96" s="99">
        <v>55050.590799999998</v>
      </c>
      <c r="D96" s="99" t="s">
        <v>434</v>
      </c>
      <c r="E96" s="96" t="e">
        <f>VLOOKUP(C96,'Active 1'!C$21:E$108,3,FALSE)</f>
        <v>#N/A</v>
      </c>
      <c r="F96" s="97" t="s">
        <v>388</v>
      </c>
      <c r="G96" s="96">
        <v>31032</v>
      </c>
      <c r="H96" s="96" t="s">
        <v>389</v>
      </c>
      <c r="I96" s="3"/>
      <c r="J96" s="97" t="s">
        <v>268</v>
      </c>
      <c r="K96" s="98" t="s">
        <v>240</v>
      </c>
      <c r="L96" s="3"/>
    </row>
    <row r="97" spans="1:12" x14ac:dyDescent="0.2">
      <c r="A97" s="100" t="s">
        <v>387</v>
      </c>
      <c r="B97" s="97" t="str">
        <f t="shared" si="2"/>
        <v>I</v>
      </c>
      <c r="C97" s="99">
        <v>55073.406300000002</v>
      </c>
      <c r="D97" s="99" t="s">
        <v>434</v>
      </c>
      <c r="E97" s="96" t="e">
        <f>VLOOKUP(C97,'Active 1'!C$21:E$108,3,FALSE)</f>
        <v>#N/A</v>
      </c>
      <c r="F97" s="97" t="s">
        <v>390</v>
      </c>
      <c r="G97" s="96">
        <v>31099</v>
      </c>
      <c r="H97" s="96" t="s">
        <v>391</v>
      </c>
      <c r="I97" s="3"/>
      <c r="J97" s="97" t="s">
        <v>268</v>
      </c>
      <c r="K97" s="98" t="s">
        <v>240</v>
      </c>
      <c r="L97" s="3"/>
    </row>
    <row r="98" spans="1:12" x14ac:dyDescent="0.2">
      <c r="A98" s="100" t="s">
        <v>387</v>
      </c>
      <c r="B98" s="97" t="str">
        <f t="shared" si="2"/>
        <v>II</v>
      </c>
      <c r="C98" s="99">
        <v>55073.550600000002</v>
      </c>
      <c r="D98" s="99" t="s">
        <v>434</v>
      </c>
      <c r="E98" s="96" t="e">
        <f>VLOOKUP(C98,'Active 1'!C$21:E$108,3,FALSE)</f>
        <v>#N/A</v>
      </c>
      <c r="F98" s="97" t="s">
        <v>392</v>
      </c>
      <c r="G98" s="96">
        <v>31099.5</v>
      </c>
      <c r="H98" s="96" t="s">
        <v>393</v>
      </c>
      <c r="I98" s="3"/>
      <c r="J98" s="97" t="s">
        <v>268</v>
      </c>
      <c r="K98" s="98" t="s">
        <v>240</v>
      </c>
      <c r="L98" s="3"/>
    </row>
    <row r="99" spans="1:12" x14ac:dyDescent="0.2">
      <c r="A99" s="100" t="s">
        <v>396</v>
      </c>
      <c r="B99" s="97" t="str">
        <f t="shared" si="2"/>
        <v>I</v>
      </c>
      <c r="C99" s="99">
        <v>55398.474999999999</v>
      </c>
      <c r="D99" s="99" t="s">
        <v>434</v>
      </c>
      <c r="E99" s="96" t="e">
        <f>VLOOKUP(C99,'Active 1'!C$21:E$108,3,FALSE)</f>
        <v>#N/A</v>
      </c>
      <c r="F99" s="97" t="s">
        <v>394</v>
      </c>
      <c r="G99" s="96">
        <v>32055</v>
      </c>
      <c r="H99" s="96" t="s">
        <v>395</v>
      </c>
      <c r="I99" s="3"/>
      <c r="J99" s="97" t="s">
        <v>268</v>
      </c>
      <c r="K99" s="98" t="s">
        <v>240</v>
      </c>
      <c r="L99" s="3"/>
    </row>
    <row r="100" spans="1:12" x14ac:dyDescent="0.2">
      <c r="A100" s="100" t="s">
        <v>399</v>
      </c>
      <c r="B100" s="97" t="str">
        <f t="shared" si="2"/>
        <v>I</v>
      </c>
      <c r="C100" s="99">
        <v>55456.308100000002</v>
      </c>
      <c r="D100" s="99" t="s">
        <v>434</v>
      </c>
      <c r="E100" s="96" t="e">
        <f>VLOOKUP(C100,'Active 1'!C$21:E$108,3,FALSE)</f>
        <v>#N/A</v>
      </c>
      <c r="F100" s="97" t="s">
        <v>397</v>
      </c>
      <c r="G100" s="96">
        <v>32225</v>
      </c>
      <c r="H100" s="96" t="s">
        <v>398</v>
      </c>
      <c r="I100" s="3"/>
      <c r="J100" s="97" t="s">
        <v>118</v>
      </c>
      <c r="K100" s="98" t="s">
        <v>341</v>
      </c>
      <c r="L100" s="3"/>
    </row>
    <row r="101" spans="1:12" x14ac:dyDescent="0.2">
      <c r="A101" s="100" t="s">
        <v>399</v>
      </c>
      <c r="B101" s="97" t="str">
        <f t="shared" si="2"/>
        <v>I</v>
      </c>
      <c r="C101" s="99">
        <v>55456.309000000001</v>
      </c>
      <c r="D101" s="99" t="s">
        <v>434</v>
      </c>
      <c r="E101" s="96" t="e">
        <f>VLOOKUP(C101,'Active 1'!C$21:E$108,3,FALSE)</f>
        <v>#N/A</v>
      </c>
      <c r="F101" s="97" t="s">
        <v>400</v>
      </c>
      <c r="G101" s="96">
        <v>32225</v>
      </c>
      <c r="H101" s="96" t="s">
        <v>401</v>
      </c>
      <c r="I101" s="3"/>
      <c r="J101" s="97" t="s">
        <v>351</v>
      </c>
      <c r="K101" s="98" t="s">
        <v>341</v>
      </c>
      <c r="L101" s="3"/>
    </row>
    <row r="102" spans="1:12" x14ac:dyDescent="0.2">
      <c r="A102" s="100" t="s">
        <v>399</v>
      </c>
      <c r="B102" s="97" t="str">
        <f t="shared" si="2"/>
        <v>II</v>
      </c>
      <c r="C102" s="99">
        <v>55463.2837</v>
      </c>
      <c r="D102" s="99" t="s">
        <v>434</v>
      </c>
      <c r="E102" s="96" t="e">
        <f>VLOOKUP(C102,'Active 1'!C$21:E$108,3,FALSE)</f>
        <v>#N/A</v>
      </c>
      <c r="F102" s="97" t="s">
        <v>402</v>
      </c>
      <c r="G102" s="96">
        <v>32245.5</v>
      </c>
      <c r="H102" s="96" t="s">
        <v>403</v>
      </c>
      <c r="I102" s="3"/>
      <c r="J102" s="97" t="s">
        <v>118</v>
      </c>
      <c r="K102" s="98" t="s">
        <v>341</v>
      </c>
      <c r="L102" s="3"/>
    </row>
    <row r="103" spans="1:12" x14ac:dyDescent="0.2">
      <c r="A103" s="100" t="s">
        <v>399</v>
      </c>
      <c r="B103" s="97" t="str">
        <f t="shared" si="2"/>
        <v>II</v>
      </c>
      <c r="C103" s="99">
        <v>55463.284</v>
      </c>
      <c r="D103" s="99" t="s">
        <v>434</v>
      </c>
      <c r="E103" s="96" t="e">
        <f>VLOOKUP(C103,'Active 1'!C$21:E$108,3,FALSE)</f>
        <v>#N/A</v>
      </c>
      <c r="F103" s="97" t="s">
        <v>402</v>
      </c>
      <c r="G103" s="96">
        <v>32245.5</v>
      </c>
      <c r="H103" s="96" t="s">
        <v>404</v>
      </c>
      <c r="I103" s="3"/>
      <c r="J103" s="97" t="s">
        <v>351</v>
      </c>
      <c r="K103" s="98" t="s">
        <v>341</v>
      </c>
      <c r="L103" s="3"/>
    </row>
    <row r="104" spans="1:12" x14ac:dyDescent="0.2">
      <c r="A104" s="100" t="s">
        <v>407</v>
      </c>
      <c r="B104" s="97" t="str">
        <f t="shared" si="2"/>
        <v>I</v>
      </c>
      <c r="C104" s="99">
        <v>55799.395900000003</v>
      </c>
      <c r="D104" s="99" t="s">
        <v>434</v>
      </c>
      <c r="E104" s="96" t="e">
        <f>VLOOKUP(C104,'Active 1'!C$21:E$108,3,FALSE)</f>
        <v>#N/A</v>
      </c>
      <c r="F104" s="97" t="s">
        <v>405</v>
      </c>
      <c r="G104" s="96">
        <v>33234</v>
      </c>
      <c r="H104" s="96" t="s">
        <v>406</v>
      </c>
      <c r="I104" s="3"/>
      <c r="J104" s="97" t="s">
        <v>268</v>
      </c>
      <c r="K104" s="98" t="s">
        <v>240</v>
      </c>
      <c r="L104" s="3"/>
    </row>
    <row r="105" spans="1:12" x14ac:dyDescent="0.2">
      <c r="A105" s="100" t="s">
        <v>407</v>
      </c>
      <c r="B105" s="97" t="str">
        <f t="shared" si="2"/>
        <v>II</v>
      </c>
      <c r="C105" s="99">
        <v>55799.5409</v>
      </c>
      <c r="D105" s="99" t="s">
        <v>434</v>
      </c>
      <c r="E105" s="96" t="e">
        <f>VLOOKUP(C105,'Active 1'!C$21:E$108,3,FALSE)</f>
        <v>#N/A</v>
      </c>
      <c r="F105" s="97" t="s">
        <v>408</v>
      </c>
      <c r="G105" s="96">
        <v>33234.5</v>
      </c>
      <c r="H105" s="96" t="s">
        <v>409</v>
      </c>
      <c r="I105" s="3"/>
      <c r="J105" s="97" t="s">
        <v>268</v>
      </c>
      <c r="K105" s="98" t="s">
        <v>240</v>
      </c>
      <c r="L105" s="3"/>
    </row>
  </sheetData>
  <phoneticPr fontId="7" type="noConversion"/>
  <hyperlinks>
    <hyperlink ref="A22" r:id="rId1" display="http://www.konkoly.hu/cgi-bin/IBVS?2344" xr:uid="{00000000-0004-0000-0500-000000000000}"/>
    <hyperlink ref="A23" r:id="rId2" display="http://www.konkoly.hu/cgi-bin/IBVS?2344" xr:uid="{00000000-0004-0000-0500-000001000000}"/>
    <hyperlink ref="A24" r:id="rId3" display="http://www.konkoly.hu/cgi-bin/IBVS?2344" xr:uid="{00000000-0004-0000-0500-000002000000}"/>
    <hyperlink ref="A25" r:id="rId4" display="http://www.bav-astro.de/sfs/BAVM_link.php?BAVMnr=80" xr:uid="{00000000-0004-0000-0500-000003000000}"/>
    <hyperlink ref="A26" r:id="rId5" display="http://www.bav-astro.de/sfs/BAVM_link.php?BAVMnr=80" xr:uid="{00000000-0004-0000-0500-000004000000}"/>
    <hyperlink ref="A83" r:id="rId6" display="http://www.bav-astro.de/sfs/BAVM_link.php?BAVMnr=80" xr:uid="{00000000-0004-0000-0500-000005000000}"/>
    <hyperlink ref="A84" r:id="rId7" display="http://www.bav-astro.de/sfs/BAVM_link.php?BAVMnr=80" xr:uid="{00000000-0004-0000-0500-000006000000}"/>
    <hyperlink ref="A27" r:id="rId8" display="http://www.bav-astro.de/sfs/BAVM_link.php?BAVMnr=80" xr:uid="{00000000-0004-0000-0500-000007000000}"/>
    <hyperlink ref="A28" r:id="rId9" display="http://www.bav-astro.de/sfs/BAVM_link.php?BAVMnr=117" xr:uid="{00000000-0004-0000-0500-000008000000}"/>
    <hyperlink ref="A29" r:id="rId10" display="http://www.bav-astro.de/sfs/BAVM_link.php?BAVMnr=117" xr:uid="{00000000-0004-0000-0500-000009000000}"/>
    <hyperlink ref="A30" r:id="rId11" display="http://www.bav-astro.de/sfs/BAVM_link.php?BAVMnr=99" xr:uid="{00000000-0004-0000-0500-00000A000000}"/>
    <hyperlink ref="A31" r:id="rId12" display="http://www.bav-astro.de/sfs/BAVM_link.php?BAVMnr=152" xr:uid="{00000000-0004-0000-0500-00000B000000}"/>
    <hyperlink ref="A32" r:id="rId13" display="http://www.bav-astro.de/sfs/BAVM_link.php?BAVMnr=152" xr:uid="{00000000-0004-0000-0500-00000C000000}"/>
    <hyperlink ref="A33" r:id="rId14" display="http://www.bav-astro.de/sfs/BAVM_link.php?BAVMnr=152" xr:uid="{00000000-0004-0000-0500-00000D000000}"/>
    <hyperlink ref="A86" r:id="rId15" display="http://www.konkoly.hu/cgi-bin/IBVS?5371" xr:uid="{00000000-0004-0000-0500-00000E000000}"/>
    <hyperlink ref="A34" r:id="rId16" display="http://www.konkoly.hu/cgi-bin/IBVS?5676" xr:uid="{00000000-0004-0000-0500-00000F000000}"/>
    <hyperlink ref="A35" r:id="rId17" display="http://www.bav-astro.de/sfs/BAVM_link.php?BAVMnr=172" xr:uid="{00000000-0004-0000-0500-000010000000}"/>
    <hyperlink ref="A36" r:id="rId18" display="http://www.bav-astro.de/sfs/BAVM_link.php?BAVMnr=172" xr:uid="{00000000-0004-0000-0500-000011000000}"/>
    <hyperlink ref="A37" r:id="rId19" display="http://www.konkoly.hu/cgi-bin/IBVS?5676" xr:uid="{00000000-0004-0000-0500-000012000000}"/>
    <hyperlink ref="A38" r:id="rId20" display="http://www.bav-astro.de/sfs/BAVM_link.php?BAVMnr=172" xr:uid="{00000000-0004-0000-0500-000013000000}"/>
    <hyperlink ref="A39" r:id="rId21" display="http://www.bav-astro.de/sfs/BAVM_link.php?BAVMnr=172" xr:uid="{00000000-0004-0000-0500-000014000000}"/>
    <hyperlink ref="A40" r:id="rId22" display="http://www.konkoly.hu/cgi-bin/IBVS?5603" xr:uid="{00000000-0004-0000-0500-000015000000}"/>
    <hyperlink ref="A87" r:id="rId23" display="http://vsolj.cetus-net.org/no43.pdf" xr:uid="{00000000-0004-0000-0500-000016000000}"/>
    <hyperlink ref="A41" r:id="rId24" display="http://www.bav-astro.de/sfs/BAVM_link.php?BAVMnr=173" xr:uid="{00000000-0004-0000-0500-000017000000}"/>
    <hyperlink ref="A42" r:id="rId25" display="http://www.bav-astro.de/sfs/BAVM_link.php?BAVMnr=173" xr:uid="{00000000-0004-0000-0500-000018000000}"/>
    <hyperlink ref="A43" r:id="rId26" display="http://www.bav-astro.de/sfs/BAVM_link.php?BAVMnr=173" xr:uid="{00000000-0004-0000-0500-000019000000}"/>
    <hyperlink ref="A44" r:id="rId27" display="http://www.bav-astro.de/sfs/BAVM_link.php?BAVMnr=173" xr:uid="{00000000-0004-0000-0500-00001A000000}"/>
    <hyperlink ref="A45" r:id="rId28" display="http://www.konkoly.hu/cgi-bin/IBVS?5602" xr:uid="{00000000-0004-0000-0500-00001B000000}"/>
    <hyperlink ref="A88" r:id="rId29" display="http://www.konkoly.hu/cgi-bin/IBVS?5741" xr:uid="{00000000-0004-0000-0500-00001C000000}"/>
    <hyperlink ref="A46" r:id="rId30" display="http://www.bav-astro.de/sfs/BAVM_link.php?BAVMnr=173" xr:uid="{00000000-0004-0000-0500-00001D000000}"/>
    <hyperlink ref="A47" r:id="rId31" display="http://www.bav-astro.de/sfs/BAVM_link.php?BAVMnr=178" xr:uid="{00000000-0004-0000-0500-00001E000000}"/>
    <hyperlink ref="A48" r:id="rId32" display="http://www.bav-astro.de/sfs/BAVM_link.php?BAVMnr=178" xr:uid="{00000000-0004-0000-0500-00001F000000}"/>
    <hyperlink ref="A49" r:id="rId33" display="http://var.astro.cz/oejv/issues/oejv0074.pdf" xr:uid="{00000000-0004-0000-0500-000020000000}"/>
    <hyperlink ref="A50" r:id="rId34" display="http://www.konkoly.hu/cgi-bin/IBVS?5746" xr:uid="{00000000-0004-0000-0500-000021000000}"/>
    <hyperlink ref="A51" r:id="rId35" display="http://var.astro.cz/oejv/issues/oejv0074.pdf" xr:uid="{00000000-0004-0000-0500-000022000000}"/>
    <hyperlink ref="A52" r:id="rId36" display="http://www.konkoly.hu/cgi-bin/IBVS?5820" xr:uid="{00000000-0004-0000-0500-000023000000}"/>
    <hyperlink ref="A53" r:id="rId37" display="http://var.astro.cz/oejv/issues/oejv0074.pdf" xr:uid="{00000000-0004-0000-0500-000024000000}"/>
    <hyperlink ref="A54" r:id="rId38" display="http://var.astro.cz/oejv/issues/oejv0074.pdf" xr:uid="{00000000-0004-0000-0500-000025000000}"/>
    <hyperlink ref="A55" r:id="rId39" display="http://var.astro.cz/oejv/issues/oejv0074.pdf" xr:uid="{00000000-0004-0000-0500-000026000000}"/>
    <hyperlink ref="A56" r:id="rId40" display="http://var.astro.cz/oejv/issues/oejv0074.pdf" xr:uid="{00000000-0004-0000-0500-000027000000}"/>
    <hyperlink ref="A89" r:id="rId41" display="http://var.astro.cz/oejv/issues/oejv0094.pdf" xr:uid="{00000000-0004-0000-0500-000028000000}"/>
    <hyperlink ref="A90" r:id="rId42" display="http://var.astro.cz/oejv/issues/oejv0094.pdf" xr:uid="{00000000-0004-0000-0500-000029000000}"/>
    <hyperlink ref="A91" r:id="rId43" display="http://var.astro.cz/oejv/issues/oejv0094.pdf" xr:uid="{00000000-0004-0000-0500-00002A000000}"/>
    <hyperlink ref="A92" r:id="rId44" display="http://var.astro.cz/oejv/issues/oejv0094.pdf" xr:uid="{00000000-0004-0000-0500-00002B000000}"/>
    <hyperlink ref="A93" r:id="rId45" display="http://var.astro.cz/oejv/issues/oejv0094.pdf" xr:uid="{00000000-0004-0000-0500-00002C000000}"/>
    <hyperlink ref="A94" r:id="rId46" display="http://www.bav-astro.de/sfs/BAVM_link.php?BAVMnr=203" xr:uid="{00000000-0004-0000-0500-00002D000000}"/>
    <hyperlink ref="A95" r:id="rId47" display="http://www.bav-astro.de/sfs/BAVM_link.php?BAVMnr=212" xr:uid="{00000000-0004-0000-0500-00002E000000}"/>
    <hyperlink ref="A96" r:id="rId48" display="http://www.bav-astro.de/sfs/BAVM_link.php?BAVMnr=212" xr:uid="{00000000-0004-0000-0500-00002F000000}"/>
    <hyperlink ref="A97" r:id="rId49" display="http://www.bav-astro.de/sfs/BAVM_link.php?BAVMnr=212" xr:uid="{00000000-0004-0000-0500-000030000000}"/>
    <hyperlink ref="A98" r:id="rId50" display="http://www.bav-astro.de/sfs/BAVM_link.php?BAVMnr=212" xr:uid="{00000000-0004-0000-0500-000031000000}"/>
    <hyperlink ref="A99" r:id="rId51" display="http://www.bav-astro.de/sfs/BAVM_link.php?BAVMnr=215" xr:uid="{00000000-0004-0000-0500-000032000000}"/>
    <hyperlink ref="A100" r:id="rId52" display="http://var.astro.cz/oejv/issues/oejv0137.pdf" xr:uid="{00000000-0004-0000-0500-000033000000}"/>
    <hyperlink ref="A101" r:id="rId53" display="http://var.astro.cz/oejv/issues/oejv0137.pdf" xr:uid="{00000000-0004-0000-0500-000034000000}"/>
    <hyperlink ref="A102" r:id="rId54" display="http://var.astro.cz/oejv/issues/oejv0137.pdf" xr:uid="{00000000-0004-0000-0500-000035000000}"/>
    <hyperlink ref="A103" r:id="rId55" display="http://var.astro.cz/oejv/issues/oejv0137.pdf" xr:uid="{00000000-0004-0000-0500-000036000000}"/>
    <hyperlink ref="A104" r:id="rId56" display="http://www.bav-astro.de/sfs/BAVM_link.php?BAVMnr=225" xr:uid="{00000000-0004-0000-0500-000037000000}"/>
    <hyperlink ref="A105" r:id="rId57" display="http://www.bav-astro.de/sfs/BAVM_link.php?BAVMnr=225" xr:uid="{00000000-0004-0000-0500-000038000000}"/>
    <hyperlink ref="A57" r:id="rId58" display="http://www.bav-astro.de/sfs/BAVM_link.php?BAVMnr=228" xr:uid="{00000000-0004-0000-0500-000039000000}"/>
    <hyperlink ref="A58" r:id="rId59" display="http://www.konkoly.hu/cgi-bin/IBVS?6050" xr:uid="{00000000-0004-0000-0500-00003A000000}"/>
    <hyperlink ref="A59" r:id="rId60" display="http://var.astro.cz/oejv/issues/oejv0160.pdf" xr:uid="{00000000-0004-0000-0500-00003B000000}"/>
    <hyperlink ref="A60" r:id="rId61" display="http://var.astro.cz/oejv/issues/oejv0160.pdf" xr:uid="{00000000-0004-0000-0500-00003C000000}"/>
    <hyperlink ref="A61" r:id="rId62" display="http://var.astro.cz/oejv/issues/oejv0160.pdf" xr:uid="{00000000-0004-0000-0500-00003D000000}"/>
    <hyperlink ref="A62" r:id="rId63" display="http://var.astro.cz/oejv/issues/oejv0160.pdf" xr:uid="{00000000-0004-0000-0500-00003E000000}"/>
    <hyperlink ref="A63" r:id="rId64" display="http://www.bav-astro.de/sfs/BAVM_link.php?BAVMnr=232" xr:uid="{00000000-0004-0000-0500-00003F000000}"/>
  </hyperlinks>
  <pageMargins left="0.75" right="0.75" top="1" bottom="1" header="0.5" footer="0.5"/>
  <pageSetup orientation="portrait" verticalDpi="0" r:id="rId6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4"/>
  <sheetViews>
    <sheetView workbookViewId="0"/>
  </sheetViews>
  <sheetFormatPr defaultRowHeight="12.75" x14ac:dyDescent="0.2"/>
  <cols>
    <col min="1" max="1" width="16.28515625" style="3" customWidth="1"/>
    <col min="3" max="5" width="16.28515625" style="49" customWidth="1"/>
    <col min="6" max="9" width="16.28515625" style="3" customWidth="1"/>
    <col min="10" max="12" width="16.28515625" style="49" customWidth="1"/>
    <col min="13" max="13" width="16.28515625" style="3" customWidth="1"/>
    <col min="14" max="16" width="17.42578125" style="3" customWidth="1"/>
    <col min="17" max="16384" width="9.140625" style="3"/>
  </cols>
  <sheetData>
    <row r="1" spans="1:13" ht="18" x14ac:dyDescent="0.25">
      <c r="A1" s="126" t="s">
        <v>558</v>
      </c>
    </row>
    <row r="11" spans="1:13" x14ac:dyDescent="0.2">
      <c r="A11" s="3" t="s">
        <v>530</v>
      </c>
      <c r="B11" s="125" t="str">
        <f>IF(F11=INT(F11),"I","II")</f>
        <v>II</v>
      </c>
      <c r="C11" s="49">
        <v>32028.863000000001</v>
      </c>
      <c r="D11" s="3" t="s">
        <v>435</v>
      </c>
      <c r="E11" s="49">
        <f>VLOOKUP(C11,'A (3)'!C$21:E$121,3,FALSE)</f>
        <v>-45344.895654419699</v>
      </c>
      <c r="F11" s="3">
        <v>-61832.5</v>
      </c>
      <c r="J11" s="49">
        <v>3.3700000000000001E-2</v>
      </c>
      <c r="K11" s="49" t="s">
        <v>449</v>
      </c>
      <c r="L11" s="49" t="s">
        <v>450</v>
      </c>
      <c r="M11" s="3">
        <v>1</v>
      </c>
    </row>
    <row r="12" spans="1:13" x14ac:dyDescent="0.2">
      <c r="A12" s="3" t="s">
        <v>530</v>
      </c>
      <c r="B12" s="125" t="str">
        <f t="shared" ref="B12:B64" si="0">IF(F12=INT(F12),"I","II")</f>
        <v>II</v>
      </c>
      <c r="C12" s="49">
        <v>32350.897000000001</v>
      </c>
      <c r="D12" s="3" t="s">
        <v>435</v>
      </c>
      <c r="E12" s="49">
        <f>VLOOKUP(C12,'A (3)'!C$21:E$121,3,FALSE)</f>
        <v>-44236.846000593607</v>
      </c>
      <c r="F12" s="3">
        <v>-60724.5</v>
      </c>
      <c r="J12" s="49">
        <v>4.8000000000000001E-2</v>
      </c>
      <c r="K12" s="49">
        <v>1.5599999999999999E-2</v>
      </c>
      <c r="L12" s="49">
        <v>1.49E-2</v>
      </c>
      <c r="M12" s="3">
        <v>1</v>
      </c>
    </row>
    <row r="13" spans="1:13" x14ac:dyDescent="0.2">
      <c r="A13" s="3" t="s">
        <v>530</v>
      </c>
      <c r="B13" s="125" t="str">
        <f t="shared" si="0"/>
        <v>II</v>
      </c>
      <c r="C13" s="49">
        <v>32708.948</v>
      </c>
      <c r="D13" s="3" t="s">
        <v>435</v>
      </c>
      <c r="E13" s="49">
        <f>VLOOKUP(C13,'A (3)'!C$21:E$121,3,FALSE)</f>
        <v>-43004.869604927044</v>
      </c>
      <c r="F13" s="3">
        <v>-59492.5</v>
      </c>
      <c r="J13" s="49">
        <v>4.1000000000000002E-2</v>
      </c>
      <c r="K13" s="49">
        <v>1.29E-2</v>
      </c>
      <c r="L13" s="49">
        <v>1.2699999999999999E-2</v>
      </c>
      <c r="M13" s="3">
        <v>1</v>
      </c>
    </row>
    <row r="14" spans="1:13" x14ac:dyDescent="0.2">
      <c r="A14" s="3" t="s">
        <v>530</v>
      </c>
      <c r="B14" s="125" t="str">
        <f t="shared" si="0"/>
        <v>II</v>
      </c>
      <c r="C14" s="49">
        <v>32820.832999999999</v>
      </c>
      <c r="D14" s="3" t="s">
        <v>435</v>
      </c>
      <c r="E14" s="49">
        <f>VLOOKUP(C14,'A (3)'!C$21:E$121,3,FALSE)</f>
        <v>-42619.897410940292</v>
      </c>
      <c r="F14" s="3">
        <v>-59107.5</v>
      </c>
      <c r="J14" s="49">
        <v>3.2899999999999999E-2</v>
      </c>
      <c r="K14" s="49">
        <v>6.1999999999999998E-3</v>
      </c>
      <c r="L14" s="49">
        <v>6.1000000000000004E-3</v>
      </c>
      <c r="M14" s="3">
        <v>1</v>
      </c>
    </row>
    <row r="15" spans="1:13" x14ac:dyDescent="0.2">
      <c r="A15" s="3" t="s">
        <v>530</v>
      </c>
      <c r="B15" s="125" t="str">
        <f t="shared" si="0"/>
        <v>II</v>
      </c>
      <c r="C15" s="49">
        <v>33002.750999999997</v>
      </c>
      <c r="D15" s="3" t="s">
        <v>435</v>
      </c>
      <c r="E15" s="49">
        <f>VLOOKUP(C15,'A (3)'!C$21:E$121,3,FALSE)</f>
        <v>-41993.956743418436</v>
      </c>
      <c r="F15" s="3">
        <v>-58481.5</v>
      </c>
      <c r="J15" s="49">
        <v>1.5599999999999999E-2</v>
      </c>
      <c r="K15" s="49" t="s">
        <v>451</v>
      </c>
      <c r="L15" s="49" t="s">
        <v>452</v>
      </c>
      <c r="M15" s="3">
        <v>1</v>
      </c>
    </row>
    <row r="16" spans="1:13" x14ac:dyDescent="0.2">
      <c r="A16" s="3" t="s">
        <v>530</v>
      </c>
      <c r="B16" s="125" t="str">
        <f t="shared" si="0"/>
        <v>I</v>
      </c>
      <c r="C16" s="49">
        <v>33229.572</v>
      </c>
      <c r="D16" s="3" t="s">
        <v>435</v>
      </c>
      <c r="E16" s="49">
        <f>VLOOKUP(C16,'A (3)'!C$21:E$121,3,FALSE)</f>
        <v>-41213.514521384452</v>
      </c>
      <c r="F16" s="3">
        <v>-57701</v>
      </c>
      <c r="J16" s="49" t="s">
        <v>453</v>
      </c>
      <c r="K16" s="49" t="s">
        <v>454</v>
      </c>
      <c r="L16" s="49" t="s">
        <v>455</v>
      </c>
      <c r="M16" s="3">
        <v>1</v>
      </c>
    </row>
    <row r="17" spans="1:13" x14ac:dyDescent="0.2">
      <c r="A17" s="3" t="s">
        <v>530</v>
      </c>
      <c r="B17" s="125" t="str">
        <f t="shared" si="0"/>
        <v>I</v>
      </c>
      <c r="C17" s="49">
        <v>33503.659</v>
      </c>
      <c r="D17" s="3" t="s">
        <v>435</v>
      </c>
      <c r="E17" s="49">
        <f>VLOOKUP(C17,'A (3)'!C$21:E$121,3,FALSE)</f>
        <v>-40270.440170638154</v>
      </c>
      <c r="F17" s="3">
        <v>-56758</v>
      </c>
      <c r="J17" s="49">
        <v>2.0199999999999999E-2</v>
      </c>
      <c r="K17" s="49">
        <v>1.6999999999999999E-3</v>
      </c>
      <c r="L17" s="49">
        <v>2.2000000000000001E-3</v>
      </c>
      <c r="M17" s="3">
        <v>1</v>
      </c>
    </row>
    <row r="18" spans="1:13" x14ac:dyDescent="0.2">
      <c r="A18" s="3" t="s">
        <v>531</v>
      </c>
      <c r="B18" s="125" t="str">
        <f t="shared" si="0"/>
        <v>I</v>
      </c>
      <c r="C18" s="49">
        <v>36819.425000000003</v>
      </c>
      <c r="D18" s="3" t="s">
        <v>456</v>
      </c>
      <c r="E18" s="49">
        <f>VLOOKUP(C18,'A (3)'!C$21:E$121,3,FALSE)</f>
        <v>-28861.603313448119</v>
      </c>
      <c r="F18" s="3">
        <v>-45349</v>
      </c>
      <c r="J18" s="49" t="s">
        <v>457</v>
      </c>
      <c r="K18" s="49" t="s">
        <v>458</v>
      </c>
      <c r="L18" s="49" t="s">
        <v>459</v>
      </c>
      <c r="M18" s="3">
        <v>2</v>
      </c>
    </row>
    <row r="19" spans="1:13" x14ac:dyDescent="0.2">
      <c r="A19" s="3" t="s">
        <v>531</v>
      </c>
      <c r="B19" s="125" t="str">
        <f t="shared" si="0"/>
        <v>II</v>
      </c>
      <c r="C19" s="49">
        <v>37146.546999999999</v>
      </c>
      <c r="D19" s="3" t="s">
        <v>456</v>
      </c>
      <c r="E19" s="49">
        <f>VLOOKUP(C19,'A (3)'!C$21:E$121,3,FALSE)</f>
        <v>-27736.046947167244</v>
      </c>
      <c r="F19" s="3">
        <v>-44223.5</v>
      </c>
      <c r="J19" s="49" t="s">
        <v>460</v>
      </c>
      <c r="K19" s="49">
        <v>4.7000000000000002E-3</v>
      </c>
      <c r="L19" s="49">
        <v>1.5E-3</v>
      </c>
      <c r="M19" s="3">
        <v>2</v>
      </c>
    </row>
    <row r="20" spans="1:13" x14ac:dyDescent="0.2">
      <c r="A20" s="3" t="s">
        <v>531</v>
      </c>
      <c r="B20" s="125" t="str">
        <f t="shared" si="0"/>
        <v>II</v>
      </c>
      <c r="C20" s="49">
        <v>37192.46</v>
      </c>
      <c r="D20" s="3" t="s">
        <v>456</v>
      </c>
      <c r="E20" s="49">
        <f>VLOOKUP(C20,'A (3)'!C$21:E$121,3,FALSE)</f>
        <v>-27578.070200127746</v>
      </c>
      <c r="F20" s="3">
        <v>-44065.5</v>
      </c>
      <c r="J20" s="49" t="s">
        <v>461</v>
      </c>
      <c r="K20" s="49" t="s">
        <v>462</v>
      </c>
      <c r="L20" s="49" t="s">
        <v>463</v>
      </c>
      <c r="M20" s="3">
        <v>2</v>
      </c>
    </row>
    <row r="21" spans="1:13" x14ac:dyDescent="0.2">
      <c r="A21" s="3" t="s">
        <v>532</v>
      </c>
      <c r="B21" s="125" t="str">
        <f t="shared" si="0"/>
        <v>II</v>
      </c>
      <c r="C21" s="49">
        <v>37280.207999999999</v>
      </c>
      <c r="D21" s="3" t="s">
        <v>456</v>
      </c>
      <c r="E21" s="49">
        <f>VLOOKUP(C21,'A (3)'!C$21:E$121,3,FALSE)</f>
        <v>-27276.148225976161</v>
      </c>
      <c r="F21" s="3">
        <v>-43763.5</v>
      </c>
      <c r="J21" s="49" t="s">
        <v>464</v>
      </c>
      <c r="K21" s="49" t="s">
        <v>465</v>
      </c>
      <c r="L21" s="49" t="s">
        <v>466</v>
      </c>
      <c r="M21" s="3">
        <v>3</v>
      </c>
    </row>
    <row r="22" spans="1:13" x14ac:dyDescent="0.2">
      <c r="A22" s="3" t="s">
        <v>532</v>
      </c>
      <c r="B22" s="125" t="str">
        <f t="shared" si="0"/>
        <v>II</v>
      </c>
      <c r="C22" s="49">
        <v>37530.480000000003</v>
      </c>
      <c r="D22" s="3" t="s">
        <v>456</v>
      </c>
      <c r="E22" s="49">
        <f>VLOOKUP(C22,'A (3)'!C$21:E$121,3,FALSE)</f>
        <v>-26415.016162397875</v>
      </c>
      <c r="F22" s="3">
        <v>-42902.5</v>
      </c>
      <c r="J22" s="49" t="s">
        <v>467</v>
      </c>
      <c r="K22" s="49">
        <v>1.5699999999999999E-2</v>
      </c>
      <c r="L22" s="49">
        <v>1.1900000000000001E-2</v>
      </c>
      <c r="M22" s="3">
        <v>3</v>
      </c>
    </row>
    <row r="23" spans="1:13" x14ac:dyDescent="0.2">
      <c r="A23" s="3" t="s">
        <v>532</v>
      </c>
      <c r="B23" s="125" t="str">
        <f t="shared" si="0"/>
        <v>II</v>
      </c>
      <c r="C23" s="49">
        <v>37542.398999999998</v>
      </c>
      <c r="D23" s="3" t="s">
        <v>456</v>
      </c>
      <c r="E23" s="49">
        <f>VLOOKUP(C23,'A (3)'!C$21:E$121,3,FALSE)</f>
        <v>-26374.005449790056</v>
      </c>
      <c r="F23" s="3">
        <v>-42861.5</v>
      </c>
      <c r="J23" s="49" t="s">
        <v>468</v>
      </c>
      <c r="K23" s="49">
        <v>1.8800000000000001E-2</v>
      </c>
      <c r="L23" s="49">
        <v>1.4999999999999999E-2</v>
      </c>
      <c r="M23" s="3">
        <v>3</v>
      </c>
    </row>
    <row r="24" spans="1:13" x14ac:dyDescent="0.2">
      <c r="A24" s="3" t="s">
        <v>531</v>
      </c>
      <c r="B24" s="125" t="str">
        <f t="shared" si="0"/>
        <v>II</v>
      </c>
      <c r="C24" s="49">
        <v>37544.42</v>
      </c>
      <c r="D24" s="3" t="s">
        <v>456</v>
      </c>
      <c r="E24" s="49">
        <f>VLOOKUP(C24,'A (3)'!C$21:E$121,3,FALSE)</f>
        <v>-26367.0516239506</v>
      </c>
      <c r="F24" s="3">
        <v>-42854.5</v>
      </c>
      <c r="J24" s="49" t="s">
        <v>469</v>
      </c>
      <c r="K24" s="49">
        <v>5.4000000000000003E-3</v>
      </c>
      <c r="L24" s="49">
        <v>1.6000000000000001E-3</v>
      </c>
      <c r="M24" s="3">
        <v>2</v>
      </c>
    </row>
    <row r="25" spans="1:13" x14ac:dyDescent="0.2">
      <c r="A25" s="3" t="s">
        <v>532</v>
      </c>
      <c r="B25" s="125" t="str">
        <f t="shared" si="0"/>
        <v>I</v>
      </c>
      <c r="C25" s="49">
        <v>37559.387999999999</v>
      </c>
      <c r="D25" s="3" t="s">
        <v>456</v>
      </c>
      <c r="E25" s="49">
        <f>VLOOKUP(C25,'A (3)'!C$21:E$121,3,FALSE)</f>
        <v>-26315.549958851665</v>
      </c>
      <c r="F25" s="3">
        <v>-42803</v>
      </c>
      <c r="J25" s="49" t="s">
        <v>470</v>
      </c>
      <c r="K25" s="49">
        <v>5.8999999999999999E-3</v>
      </c>
      <c r="L25" s="49">
        <v>2.0999999999999999E-3</v>
      </c>
      <c r="M25" s="3">
        <v>3</v>
      </c>
    </row>
    <row r="26" spans="1:13" x14ac:dyDescent="0.2">
      <c r="A26" s="3" t="s">
        <v>532</v>
      </c>
      <c r="B26" s="125" t="str">
        <f t="shared" si="0"/>
        <v>I</v>
      </c>
      <c r="C26" s="49">
        <v>37575.375999999997</v>
      </c>
      <c r="D26" s="3" t="s">
        <v>456</v>
      </c>
      <c r="E26" s="49">
        <f>VLOOKUP(C26,'A (3)'!C$21:E$121,3,FALSE)</f>
        <v>-26260.538693378552</v>
      </c>
      <c r="F26" s="3">
        <v>-42748</v>
      </c>
      <c r="J26" s="49" t="s">
        <v>471</v>
      </c>
      <c r="K26" s="49">
        <v>9.2999999999999992E-3</v>
      </c>
      <c r="L26" s="49">
        <v>5.4999999999999997E-3</v>
      </c>
      <c r="M26" s="3">
        <v>3</v>
      </c>
    </row>
    <row r="27" spans="1:13" x14ac:dyDescent="0.2">
      <c r="A27" s="3" t="s">
        <v>531</v>
      </c>
      <c r="B27" s="125" t="str">
        <f t="shared" si="0"/>
        <v>II</v>
      </c>
      <c r="C27" s="49">
        <v>37576.383999999998</v>
      </c>
      <c r="D27" s="3" t="s">
        <v>456</v>
      </c>
      <c r="E27" s="49">
        <f>VLOOKUP(C27,'A (3)'!C$21:E$121,3,FALSE)</f>
        <v>-26257.070382420519</v>
      </c>
      <c r="F27" s="3">
        <v>-42744.5</v>
      </c>
      <c r="J27" s="49" t="s">
        <v>472</v>
      </c>
      <c r="K27" s="49">
        <v>1E-4</v>
      </c>
      <c r="L27" s="49" t="s">
        <v>450</v>
      </c>
      <c r="M27" s="3">
        <v>2</v>
      </c>
    </row>
    <row r="28" spans="1:13" x14ac:dyDescent="0.2">
      <c r="A28" s="3" t="s">
        <v>532</v>
      </c>
      <c r="B28" s="125" t="str">
        <f t="shared" si="0"/>
        <v>II</v>
      </c>
      <c r="C28" s="49">
        <v>37854.542000000001</v>
      </c>
      <c r="D28" s="3" t="s">
        <v>456</v>
      </c>
      <c r="E28" s="49">
        <f>VLOOKUP(C28,'A (3)'!C$21:E$121,3,FALSE)</f>
        <v>-25299.988597239571</v>
      </c>
      <c r="F28" s="3">
        <v>-41787.5</v>
      </c>
      <c r="J28" s="49">
        <v>4.7000000000000002E-3</v>
      </c>
      <c r="K28" s="49">
        <v>2.5100000000000001E-2</v>
      </c>
      <c r="L28" s="49">
        <v>2.0899999999999998E-2</v>
      </c>
      <c r="M28" s="3">
        <v>3</v>
      </c>
    </row>
    <row r="29" spans="1:13" x14ac:dyDescent="0.2">
      <c r="A29" s="3" t="s">
        <v>531</v>
      </c>
      <c r="B29" s="125" t="str">
        <f t="shared" si="0"/>
        <v>I</v>
      </c>
      <c r="C29" s="49">
        <v>37940.394</v>
      </c>
      <c r="D29" s="3" t="s">
        <v>456</v>
      </c>
      <c r="E29" s="49">
        <f>VLOOKUP(C29,'A (3)'!C$21:E$121,3,FALSE)</f>
        <v>-25004.590350842369</v>
      </c>
      <c r="F29" s="3">
        <v>-41492</v>
      </c>
      <c r="J29" s="49" t="s">
        <v>473</v>
      </c>
      <c r="K29" s="49" t="s">
        <v>474</v>
      </c>
      <c r="L29" s="49" t="s">
        <v>475</v>
      </c>
      <c r="M29" s="3">
        <v>2</v>
      </c>
    </row>
    <row r="30" spans="1:13" x14ac:dyDescent="0.2">
      <c r="A30" s="3" t="s">
        <v>532</v>
      </c>
      <c r="B30" s="125" t="str">
        <f t="shared" si="0"/>
        <v>I</v>
      </c>
      <c r="C30" s="49">
        <v>39773.419000000002</v>
      </c>
      <c r="D30" s="3" t="s">
        <v>456</v>
      </c>
      <c r="E30" s="49">
        <f>VLOOKUP(C30,'A (3)'!C$21:E$121,3,FALSE)</f>
        <v>-18697.546011721104</v>
      </c>
      <c r="F30" s="3">
        <v>-35185</v>
      </c>
      <c r="J30" s="49" t="s">
        <v>476</v>
      </c>
      <c r="K30" s="49">
        <v>1.12E-2</v>
      </c>
      <c r="L30" s="49">
        <v>6.3E-3</v>
      </c>
      <c r="M30" s="3">
        <v>3</v>
      </c>
    </row>
    <row r="31" spans="1:13" x14ac:dyDescent="0.2">
      <c r="A31" s="3" t="s">
        <v>532</v>
      </c>
      <c r="B31" s="125" t="str">
        <f t="shared" si="0"/>
        <v>I</v>
      </c>
      <c r="C31" s="49">
        <v>40125.366000000002</v>
      </c>
      <c r="D31" s="3" t="s">
        <v>456</v>
      </c>
      <c r="E31" s="49">
        <f>VLOOKUP(C31,'A (3)'!C$21:E$121,3,FALSE)</f>
        <v>-17486.572165744801</v>
      </c>
      <c r="F31" s="3">
        <v>-33974</v>
      </c>
      <c r="J31" s="49" t="s">
        <v>477</v>
      </c>
      <c r="K31" s="49">
        <v>3.2000000000000002E-3</v>
      </c>
      <c r="L31" s="49" t="s">
        <v>478</v>
      </c>
      <c r="M31" s="3">
        <v>3</v>
      </c>
    </row>
    <row r="32" spans="1:13" x14ac:dyDescent="0.2">
      <c r="A32" s="3" t="s">
        <v>533</v>
      </c>
      <c r="B32" s="125" t="str">
        <f t="shared" si="0"/>
        <v>II</v>
      </c>
      <c r="C32" s="49">
        <v>42633.375</v>
      </c>
      <c r="D32" s="3" t="s">
        <v>456</v>
      </c>
      <c r="E32" s="49">
        <f>VLOOKUP(C32,'A (3)'!C$21:E$121,3,FALSE)</f>
        <v>-8857.0532197865286</v>
      </c>
      <c r="F32" s="3">
        <v>-25344.5</v>
      </c>
      <c r="J32" s="49" t="s">
        <v>479</v>
      </c>
      <c r="K32" s="49" t="s">
        <v>480</v>
      </c>
      <c r="L32" s="49" t="s">
        <v>481</v>
      </c>
      <c r="M32" s="3">
        <v>4</v>
      </c>
    </row>
    <row r="33" spans="1:13" x14ac:dyDescent="0.2">
      <c r="A33" s="3" t="s">
        <v>534</v>
      </c>
      <c r="B33" s="125" t="str">
        <f t="shared" si="0"/>
        <v>I</v>
      </c>
      <c r="C33" s="49">
        <v>42748.313999999998</v>
      </c>
      <c r="D33" s="3" t="s">
        <v>456</v>
      </c>
      <c r="E33" s="49">
        <f>VLOOKUP(C33,'A (3)'!C$21:E$121,3,FALSE)</f>
        <v>-8461.5728693852798</v>
      </c>
      <c r="F33" s="3">
        <v>-24949</v>
      </c>
      <c r="J33" s="49" t="s">
        <v>482</v>
      </c>
      <c r="K33" s="49" t="s">
        <v>483</v>
      </c>
      <c r="L33" s="49" t="s">
        <v>484</v>
      </c>
      <c r="M33" s="3">
        <v>5</v>
      </c>
    </row>
    <row r="34" spans="1:13" x14ac:dyDescent="0.2">
      <c r="A34" s="3" t="s">
        <v>535</v>
      </c>
      <c r="B34" s="125" t="str">
        <f t="shared" si="0"/>
        <v>I</v>
      </c>
      <c r="C34" s="49">
        <v>43791.413</v>
      </c>
      <c r="D34" s="3" t="s">
        <v>456</v>
      </c>
      <c r="E34" s="49">
        <f>VLOOKUP(C34,'A (3)'!C$21:E$121,3,FALSE)</f>
        <v>-4872.4938098563252</v>
      </c>
      <c r="F34" s="3">
        <v>-21360</v>
      </c>
      <c r="J34" s="49">
        <v>1.1000000000000001E-3</v>
      </c>
      <c r="K34" s="49">
        <v>9.7999999999999997E-3</v>
      </c>
      <c r="L34" s="49">
        <v>1.06E-2</v>
      </c>
      <c r="M34" s="3">
        <v>6</v>
      </c>
    </row>
    <row r="35" spans="1:13" x14ac:dyDescent="0.2">
      <c r="A35" s="3" t="s">
        <v>536</v>
      </c>
      <c r="B35" s="125" t="str">
        <f t="shared" si="0"/>
        <v>II</v>
      </c>
      <c r="C35" s="49">
        <v>44448.381000000001</v>
      </c>
      <c r="D35" s="3" t="s">
        <v>456</v>
      </c>
      <c r="E35" s="49">
        <f>VLOOKUP(C35,'A (3)'!C$21:E$121,3,FALSE)</f>
        <v>-2612.0083798246446</v>
      </c>
      <c r="F35" s="3">
        <v>-19099.5</v>
      </c>
      <c r="J35" s="49" t="s">
        <v>485</v>
      </c>
      <c r="K35" s="49">
        <v>1.9E-3</v>
      </c>
      <c r="L35" s="49">
        <v>3.5000000000000001E-3</v>
      </c>
      <c r="M35" s="3">
        <v>7</v>
      </c>
    </row>
    <row r="36" spans="1:13" x14ac:dyDescent="0.2">
      <c r="A36" s="3" t="s">
        <v>536</v>
      </c>
      <c r="B36" s="125" t="str">
        <f t="shared" si="0"/>
        <v>I</v>
      </c>
      <c r="C36" s="49">
        <v>44458.421000000002</v>
      </c>
      <c r="D36" s="3" t="s">
        <v>456</v>
      </c>
      <c r="E36" s="49">
        <f>VLOOKUP(C36,'A (3)'!C$21:E$121,3,FALSE)</f>
        <v>-2577.4629016316126</v>
      </c>
      <c r="F36" s="3">
        <v>-19065</v>
      </c>
      <c r="J36" s="49">
        <v>9.9000000000000008E-3</v>
      </c>
      <c r="K36" s="49">
        <v>1.4999999999999999E-2</v>
      </c>
      <c r="L36" s="49">
        <v>1.67E-2</v>
      </c>
      <c r="M36" s="3">
        <v>7</v>
      </c>
    </row>
    <row r="37" spans="1:13" x14ac:dyDescent="0.2">
      <c r="A37" s="3" t="s">
        <v>537</v>
      </c>
      <c r="B37" s="125" t="str">
        <f t="shared" si="0"/>
        <v>I</v>
      </c>
      <c r="C37" s="49">
        <v>44490.372000000003</v>
      </c>
      <c r="D37" s="3" t="s">
        <v>456</v>
      </c>
      <c r="E37" s="49">
        <f>VLOOKUP(C37,'A (3)'!C$21:E$121,3,FALSE)</f>
        <v>-2467.5263903023783</v>
      </c>
      <c r="F37" s="3">
        <v>-18955</v>
      </c>
      <c r="J37" s="49" t="s">
        <v>486</v>
      </c>
      <c r="K37" s="49" t="s">
        <v>487</v>
      </c>
      <c r="L37" s="49" t="s">
        <v>488</v>
      </c>
      <c r="M37" s="3">
        <v>8</v>
      </c>
    </row>
    <row r="38" spans="1:13" x14ac:dyDescent="0.2">
      <c r="A38" s="3" t="s">
        <v>537</v>
      </c>
      <c r="B38" s="125" t="str">
        <f t="shared" si="0"/>
        <v>II</v>
      </c>
      <c r="C38" s="49">
        <v>44498.366000000002</v>
      </c>
      <c r="D38" s="3" t="s">
        <v>456</v>
      </c>
      <c r="E38" s="49">
        <f>VLOOKUP(C38,'A (3)'!C$21:E$121,3,FALSE)</f>
        <v>-2440.020757565821</v>
      </c>
      <c r="F38" s="3">
        <v>-18927.5</v>
      </c>
      <c r="J38" s="49" t="s">
        <v>489</v>
      </c>
      <c r="K38" s="49" t="s">
        <v>481</v>
      </c>
      <c r="L38" s="49" t="s">
        <v>490</v>
      </c>
      <c r="M38" s="3">
        <v>8</v>
      </c>
    </row>
    <row r="39" spans="1:13" x14ac:dyDescent="0.2">
      <c r="A39" s="3" t="s">
        <v>538</v>
      </c>
      <c r="B39" s="125" t="str">
        <f t="shared" si="0"/>
        <v>II</v>
      </c>
      <c r="C39" s="49">
        <v>44539.345999999998</v>
      </c>
      <c r="D39" s="3" t="s">
        <v>456</v>
      </c>
      <c r="E39" s="49">
        <f>VLOOKUP(C39,'A (3)'!C$21:E$121,3,FALSE)</f>
        <v>-2299.0174013556421</v>
      </c>
      <c r="F39" s="3">
        <v>-18786.5</v>
      </c>
      <c r="J39" s="49" t="s">
        <v>491</v>
      </c>
      <c r="K39" s="49" t="s">
        <v>453</v>
      </c>
      <c r="L39" s="49">
        <v>4.0000000000000002E-4</v>
      </c>
      <c r="M39" s="3">
        <v>9</v>
      </c>
    </row>
    <row r="40" spans="1:13" x14ac:dyDescent="0.2">
      <c r="A40" s="3" t="s">
        <v>539</v>
      </c>
      <c r="B40" s="125" t="str">
        <f t="shared" si="0"/>
        <v>I</v>
      </c>
      <c r="C40" s="49">
        <v>44793.514000000003</v>
      </c>
      <c r="D40" s="3" t="s">
        <v>456</v>
      </c>
      <c r="E40" s="49">
        <f>VLOOKUP(C40,'A (3)'!C$21:E$121,3,FALSE)</f>
        <v>-1424.4800406618135</v>
      </c>
      <c r="F40" s="3">
        <v>-17912</v>
      </c>
      <c r="J40" s="49">
        <v>4.7999999999999996E-3</v>
      </c>
      <c r="K40" s="49">
        <v>8.2000000000000007E-3</v>
      </c>
      <c r="L40" s="49">
        <v>1.0200000000000001E-2</v>
      </c>
      <c r="M40" s="3">
        <v>10</v>
      </c>
    </row>
    <row r="41" spans="1:13" x14ac:dyDescent="0.2">
      <c r="A41" s="3" t="s">
        <v>540</v>
      </c>
      <c r="B41" s="125" t="str">
        <f t="shared" si="0"/>
        <v>I</v>
      </c>
      <c r="C41" s="49">
        <v>45163.479299999999</v>
      </c>
      <c r="D41" s="3" t="s">
        <v>492</v>
      </c>
      <c r="E41" s="49">
        <f>VLOOKUP(C41,'A (3)'!C$21:E$121,3,FALSE)</f>
        <v>-151.50910407541946</v>
      </c>
      <c r="F41" s="3">
        <v>-16639</v>
      </c>
      <c r="J41" s="49" t="s">
        <v>493</v>
      </c>
      <c r="K41" s="49" t="s">
        <v>481</v>
      </c>
      <c r="L41" s="49">
        <v>1E-4</v>
      </c>
      <c r="M41" s="3">
        <v>11</v>
      </c>
    </row>
    <row r="42" spans="1:13" x14ac:dyDescent="0.2">
      <c r="A42" s="3" t="s">
        <v>540</v>
      </c>
      <c r="B42" s="125" t="str">
        <f t="shared" si="0"/>
        <v>II</v>
      </c>
      <c r="C42" s="49">
        <v>45207.5095</v>
      </c>
      <c r="D42" s="3" t="s">
        <v>492</v>
      </c>
      <c r="E42" s="49">
        <f>VLOOKUP(C42,'A (3)'!C$21:E$121,3,FALSE)</f>
        <v>-1.066643251572816E-2</v>
      </c>
      <c r="F42" s="3">
        <v>-16487.5</v>
      </c>
      <c r="J42" s="49" t="s">
        <v>494</v>
      </c>
      <c r="K42" s="49" t="s">
        <v>495</v>
      </c>
      <c r="L42" s="49" t="s">
        <v>496</v>
      </c>
      <c r="M42" s="3">
        <v>11</v>
      </c>
    </row>
    <row r="43" spans="1:13" x14ac:dyDescent="0.2">
      <c r="A43" s="3" t="s">
        <v>540</v>
      </c>
      <c r="B43" s="125" t="str">
        <f t="shared" si="0"/>
        <v>II</v>
      </c>
      <c r="C43" s="49">
        <v>45209.5435</v>
      </c>
      <c r="D43" s="3" t="s">
        <v>492</v>
      </c>
      <c r="E43" s="49">
        <f>VLOOKUP(C43,'A (3)'!C$21:E$121,3,FALSE)</f>
        <v>6.9878896077840178</v>
      </c>
      <c r="F43" s="3">
        <v>-16480.5</v>
      </c>
      <c r="J43" s="49" t="s">
        <v>497</v>
      </c>
      <c r="K43" s="49" t="s">
        <v>467</v>
      </c>
      <c r="L43" s="49" t="s">
        <v>480</v>
      </c>
      <c r="M43" s="3">
        <v>11</v>
      </c>
    </row>
    <row r="44" spans="1:13" x14ac:dyDescent="0.2">
      <c r="A44" s="3" t="s">
        <v>541</v>
      </c>
      <c r="B44" s="125" t="str">
        <f t="shared" si="0"/>
        <v>II</v>
      </c>
      <c r="C44" s="49">
        <v>49518.452899999997</v>
      </c>
      <c r="D44" s="3" t="s">
        <v>492</v>
      </c>
      <c r="E44" s="49">
        <f>VLOOKUP(C44,'A (3)'!C$21:E$121,3,FALSE)</f>
        <v>14833.017343137533</v>
      </c>
      <c r="F44" s="3">
        <v>-1654.5</v>
      </c>
      <c r="J44" s="49">
        <v>2.3999999999999998E-3</v>
      </c>
      <c r="K44" s="49" t="s">
        <v>498</v>
      </c>
      <c r="L44" s="49" t="s">
        <v>480</v>
      </c>
      <c r="M44" s="3">
        <v>12</v>
      </c>
    </row>
    <row r="45" spans="1:13" x14ac:dyDescent="0.2">
      <c r="A45" s="3" t="s">
        <v>541</v>
      </c>
      <c r="B45" s="125" t="str">
        <f t="shared" si="0"/>
        <v>II</v>
      </c>
      <c r="C45" s="49">
        <v>49527.465199999999</v>
      </c>
      <c r="D45" s="3" t="s">
        <v>492</v>
      </c>
      <c r="E45" s="49">
        <f>VLOOKUP(C45,'A (3)'!C$21:E$121,3,FALSE)</f>
        <v>14864.026726914337</v>
      </c>
      <c r="F45" s="3">
        <v>-1623.5</v>
      </c>
      <c r="J45" s="49">
        <v>5.1000000000000004E-3</v>
      </c>
      <c r="K45" s="49">
        <v>2.3999999999999998E-3</v>
      </c>
      <c r="L45" s="49">
        <v>1.6999999999999999E-3</v>
      </c>
      <c r="M45" s="3">
        <v>12</v>
      </c>
    </row>
    <row r="46" spans="1:13" x14ac:dyDescent="0.2">
      <c r="A46" s="3" t="s">
        <v>541</v>
      </c>
      <c r="B46" s="125" t="str">
        <f t="shared" si="0"/>
        <v>I</v>
      </c>
      <c r="C46" s="49">
        <v>49535.455800000003</v>
      </c>
      <c r="D46" s="3" t="s">
        <v>492</v>
      </c>
      <c r="E46" s="49">
        <f>VLOOKUP(C46,'A (3)'!C$21:E$121,3,FALSE)</f>
        <v>14891.520660983</v>
      </c>
      <c r="F46" s="3">
        <v>-1596</v>
      </c>
      <c r="J46" s="49">
        <v>3.3E-3</v>
      </c>
      <c r="K46" s="49">
        <v>5.9999999999999995E-4</v>
      </c>
      <c r="L46" s="49" t="s">
        <v>468</v>
      </c>
      <c r="M46" s="3">
        <v>12</v>
      </c>
    </row>
    <row r="47" spans="1:13" x14ac:dyDescent="0.2">
      <c r="A47" s="3" t="s">
        <v>541</v>
      </c>
      <c r="B47" s="125" t="str">
        <f t="shared" si="0"/>
        <v>I</v>
      </c>
      <c r="C47" s="49">
        <v>49535.456299999998</v>
      </c>
      <c r="D47" s="3" t="s">
        <v>492</v>
      </c>
      <c r="E47" s="49">
        <f>VLOOKUP(C47,'A (3)'!C$21:E$121,3,FALSE)</f>
        <v>14891.522381375322</v>
      </c>
      <c r="F47" s="3">
        <v>-1596</v>
      </c>
      <c r="J47" s="49">
        <v>3.8E-3</v>
      </c>
      <c r="K47" s="49">
        <v>1.1000000000000001E-3</v>
      </c>
      <c r="L47" s="49">
        <v>4.0000000000000002E-4</v>
      </c>
      <c r="M47" s="3">
        <v>12</v>
      </c>
    </row>
    <row r="48" spans="1:13" x14ac:dyDescent="0.2">
      <c r="A48" s="3" t="s">
        <v>541</v>
      </c>
      <c r="B48" s="125" t="str">
        <f t="shared" si="0"/>
        <v>II</v>
      </c>
      <c r="C48" s="49">
        <v>49639.356</v>
      </c>
      <c r="D48" s="3" t="s">
        <v>492</v>
      </c>
      <c r="E48" s="49">
        <f>VLOOKUP(C48,'A (3)'!C$21:E$121,3,FALSE)</f>
        <v>15249.018877452248</v>
      </c>
      <c r="F48" s="3">
        <v>-1238.5</v>
      </c>
      <c r="J48" s="49">
        <v>2.8E-3</v>
      </c>
      <c r="K48" s="49">
        <v>5.0000000000000001E-4</v>
      </c>
      <c r="L48" s="49" t="s">
        <v>498</v>
      </c>
      <c r="M48" s="3">
        <v>12</v>
      </c>
    </row>
    <row r="49" spans="1:13" x14ac:dyDescent="0.2">
      <c r="A49" s="3" t="s">
        <v>554</v>
      </c>
      <c r="B49" s="125" t="str">
        <f t="shared" si="0"/>
        <v>I</v>
      </c>
      <c r="C49" s="49">
        <v>49999.3024</v>
      </c>
      <c r="D49" s="3" t="s">
        <v>492</v>
      </c>
      <c r="E49" s="49">
        <f>VLOOKUP(C49,'A (3)'!C$21:E$121,3,FALSE)</f>
        <v>16487.51693640239</v>
      </c>
      <c r="F49" s="3">
        <v>0</v>
      </c>
      <c r="J49" s="49">
        <v>2.0999999999999999E-3</v>
      </c>
      <c r="K49" s="49">
        <v>1.1000000000000001E-3</v>
      </c>
      <c r="L49" s="49">
        <v>2.9999999999999997E-4</v>
      </c>
      <c r="M49" s="3">
        <v>13</v>
      </c>
    </row>
    <row r="50" spans="1:13" x14ac:dyDescent="0.2">
      <c r="A50" s="3" t="s">
        <v>554</v>
      </c>
      <c r="B50" s="125" t="str">
        <f t="shared" si="0"/>
        <v>II</v>
      </c>
      <c r="C50" s="49">
        <v>49999.447399999997</v>
      </c>
      <c r="D50" s="3" t="s">
        <v>492</v>
      </c>
      <c r="E50" s="49">
        <f>VLOOKUP(C50,'A (3)'!C$21:E$121,3,FALSE)</f>
        <v>16488.015850181062</v>
      </c>
      <c r="F50" s="3">
        <v>0.5</v>
      </c>
      <c r="J50" s="49">
        <v>1.8E-3</v>
      </c>
      <c r="K50" s="49">
        <v>8.0000000000000004E-4</v>
      </c>
      <c r="L50" s="49">
        <v>0</v>
      </c>
      <c r="M50" s="3">
        <v>13</v>
      </c>
    </row>
    <row r="51" spans="1:13" x14ac:dyDescent="0.2">
      <c r="A51" s="3" t="s">
        <v>555</v>
      </c>
      <c r="B51" s="125" t="str">
        <f t="shared" si="0"/>
        <v>II</v>
      </c>
      <c r="C51" s="49">
        <v>50246.482499999998</v>
      </c>
      <c r="D51" s="3" t="s">
        <v>492</v>
      </c>
      <c r="E51" s="49">
        <f>VLOOKUP(C51,'A (3)'!C$21:E$121,3,FALSE)</f>
        <v>17338.010437826764</v>
      </c>
      <c r="F51" s="3">
        <v>850.5</v>
      </c>
      <c r="J51" s="49">
        <v>1E-4</v>
      </c>
      <c r="K51" s="49">
        <v>1E-4</v>
      </c>
      <c r="L51" s="49" t="s">
        <v>496</v>
      </c>
      <c r="M51" s="3">
        <v>14</v>
      </c>
    </row>
    <row r="52" spans="1:13" x14ac:dyDescent="0.2">
      <c r="A52" s="3" t="s">
        <v>542</v>
      </c>
      <c r="B52" s="125" t="str">
        <f t="shared" si="0"/>
        <v>II</v>
      </c>
      <c r="C52" s="49">
        <v>50324.371500000001</v>
      </c>
      <c r="D52" s="3" t="s">
        <v>499</v>
      </c>
      <c r="E52" s="49">
        <f>VLOOKUP(C52,'A (3)'!C$21:E$121,3,FALSE)</f>
        <v>17606.009715812517</v>
      </c>
      <c r="F52" s="3">
        <v>1118.5</v>
      </c>
      <c r="J52" s="49" t="s">
        <v>468</v>
      </c>
      <c r="K52" s="49">
        <v>2.9999999999999997E-4</v>
      </c>
      <c r="L52" s="49" t="s">
        <v>490</v>
      </c>
      <c r="M52" s="3">
        <v>15</v>
      </c>
    </row>
    <row r="53" spans="1:13" x14ac:dyDescent="0.2">
      <c r="A53" s="3" t="s">
        <v>543</v>
      </c>
      <c r="B53" s="125" t="str">
        <f t="shared" si="0"/>
        <v>II</v>
      </c>
      <c r="C53" s="49">
        <v>52609.591999999997</v>
      </c>
      <c r="D53" s="3" t="s">
        <v>499</v>
      </c>
      <c r="E53" s="49">
        <f>VLOOKUP(C53,'A (3)'!C$21:E$121,3,FALSE)</f>
        <v>25468.96140396125</v>
      </c>
      <c r="F53" s="3">
        <v>8981.5</v>
      </c>
      <c r="J53" s="49" t="s">
        <v>500</v>
      </c>
      <c r="K53" s="49" t="s">
        <v>501</v>
      </c>
      <c r="L53" s="49" t="s">
        <v>502</v>
      </c>
      <c r="M53" s="3">
        <v>16</v>
      </c>
    </row>
    <row r="54" spans="1:13" x14ac:dyDescent="0.2">
      <c r="A54" s="3" t="s">
        <v>553</v>
      </c>
      <c r="B54" s="125" t="str">
        <f t="shared" si="0"/>
        <v>I</v>
      </c>
      <c r="C54" s="49">
        <v>52801.553</v>
      </c>
      <c r="D54" s="3" t="s">
        <v>499</v>
      </c>
      <c r="E54" s="49">
        <f>VLOOKUP(C54,'A (3)'!C$21:E$121,3,FALSE)</f>
        <v>26129.457872030191</v>
      </c>
      <c r="F54" s="3">
        <v>9642</v>
      </c>
      <c r="J54" s="49" t="s">
        <v>503</v>
      </c>
      <c r="K54" s="49" t="s">
        <v>504</v>
      </c>
      <c r="L54" s="49">
        <v>1E-4</v>
      </c>
      <c r="M54" s="3">
        <v>17</v>
      </c>
    </row>
    <row r="55" spans="1:13" x14ac:dyDescent="0.2">
      <c r="A55" s="3" t="s">
        <v>552</v>
      </c>
      <c r="B55" s="125" t="str">
        <f t="shared" si="0"/>
        <v>II</v>
      </c>
      <c r="C55" s="49">
        <v>52835.410600000003</v>
      </c>
      <c r="D55" s="3" t="s">
        <v>492</v>
      </c>
      <c r="E55" s="49">
        <f>VLOOKUP(C55,'A (3)'!C$21:E$121,3,FALSE)</f>
        <v>26245.954583431427</v>
      </c>
      <c r="F55" s="3">
        <v>9758.5</v>
      </c>
      <c r="J55" s="49" t="s">
        <v>505</v>
      </c>
      <c r="K55" s="49" t="s">
        <v>506</v>
      </c>
      <c r="L55" s="49" t="s">
        <v>507</v>
      </c>
      <c r="M55" s="3">
        <v>18</v>
      </c>
    </row>
    <row r="56" spans="1:13" x14ac:dyDescent="0.2">
      <c r="A56" s="3" t="s">
        <v>553</v>
      </c>
      <c r="B56" s="125" t="str">
        <f t="shared" si="0"/>
        <v>II</v>
      </c>
      <c r="C56" s="49">
        <v>52859.533100000001</v>
      </c>
      <c r="D56" s="3" t="s">
        <v>499</v>
      </c>
      <c r="E56" s="49">
        <f>VLOOKUP(C56,'A (3)'!C$21:E$121,3,FALSE)</f>
        <v>26328.954911888726</v>
      </c>
      <c r="F56" s="3">
        <v>9841.5</v>
      </c>
      <c r="J56" s="49" t="s">
        <v>508</v>
      </c>
      <c r="K56" s="49" t="s">
        <v>509</v>
      </c>
      <c r="L56" s="49" t="s">
        <v>490</v>
      </c>
      <c r="M56" s="3">
        <v>17</v>
      </c>
    </row>
    <row r="57" spans="1:13" x14ac:dyDescent="0.2">
      <c r="A57" s="3" t="s">
        <v>552</v>
      </c>
      <c r="B57" s="125" t="str">
        <f t="shared" si="0"/>
        <v>II</v>
      </c>
      <c r="C57" s="49">
        <v>52846.454400000002</v>
      </c>
      <c r="D57" s="3" t="s">
        <v>492</v>
      </c>
      <c r="E57" s="49">
        <f>VLOOKUP(C57,'A (3)'!C$21:E$121,3,FALSE)</f>
        <v>26283.953921286822</v>
      </c>
      <c r="F57" s="3">
        <v>9796.5</v>
      </c>
      <c r="J57" s="49" t="s">
        <v>510</v>
      </c>
      <c r="K57" s="49" t="s">
        <v>462</v>
      </c>
      <c r="L57" s="49" t="s">
        <v>511</v>
      </c>
      <c r="M57" s="3">
        <v>18</v>
      </c>
    </row>
    <row r="58" spans="1:13" x14ac:dyDescent="0.2">
      <c r="A58" s="3" t="s">
        <v>552</v>
      </c>
      <c r="B58" s="125" t="str">
        <f t="shared" si="0"/>
        <v>I</v>
      </c>
      <c r="C58" s="49">
        <v>52897.460599999999</v>
      </c>
      <c r="D58" s="3" t="s">
        <v>492</v>
      </c>
      <c r="E58" s="49">
        <f>VLOOKUP(C58,'A (3)'!C$21:E$121,3,FALSE)</f>
        <v>26459.45527286144</v>
      </c>
      <c r="F58" s="3">
        <v>9972</v>
      </c>
      <c r="J58" s="49" t="s">
        <v>512</v>
      </c>
      <c r="K58" s="49" t="s">
        <v>480</v>
      </c>
      <c r="L58" s="49" t="s">
        <v>468</v>
      </c>
      <c r="M58" s="3">
        <v>18</v>
      </c>
    </row>
    <row r="59" spans="1:13" x14ac:dyDescent="0.2">
      <c r="A59" s="3" t="s">
        <v>552</v>
      </c>
      <c r="B59" s="125" t="str">
        <f t="shared" si="0"/>
        <v>II</v>
      </c>
      <c r="C59" s="49">
        <v>52981.308299999997</v>
      </c>
      <c r="D59" s="3" t="s">
        <v>492</v>
      </c>
      <c r="E59" s="49">
        <f>VLOOKUP(C59,'A (3)'!C$21:E$121,3,FALSE)</f>
        <v>26747.957154523352</v>
      </c>
      <c r="F59" s="3">
        <v>10260.5</v>
      </c>
      <c r="J59" s="49" t="s">
        <v>513</v>
      </c>
      <c r="K59" s="49">
        <v>0</v>
      </c>
      <c r="L59" s="49">
        <v>1E-3</v>
      </c>
      <c r="M59" s="3">
        <v>18</v>
      </c>
    </row>
    <row r="60" spans="1:13" x14ac:dyDescent="0.2">
      <c r="A60" s="3" t="s">
        <v>544</v>
      </c>
      <c r="B60" s="125" t="str">
        <f t="shared" si="0"/>
        <v>II</v>
      </c>
      <c r="C60" s="49">
        <v>53168.762999999999</v>
      </c>
      <c r="D60" s="3" t="s">
        <v>499</v>
      </c>
      <c r="E60" s="49">
        <f>VLOOKUP(C60,'A (3)'!C$21:E$121,3,FALSE)</f>
        <v>27392.948414586193</v>
      </c>
      <c r="F60" s="3">
        <v>10905.5</v>
      </c>
      <c r="J60" s="49" t="s">
        <v>514</v>
      </c>
      <c r="K60" s="49" t="s">
        <v>453</v>
      </c>
      <c r="L60" s="49" t="s">
        <v>490</v>
      </c>
      <c r="M60" s="3">
        <v>19</v>
      </c>
    </row>
    <row r="61" spans="1:13" x14ac:dyDescent="0.2">
      <c r="A61" s="3" t="s">
        <v>545</v>
      </c>
      <c r="B61" s="125" t="str">
        <f t="shared" si="0"/>
        <v>I</v>
      </c>
      <c r="C61" s="49">
        <v>53187.219400000002</v>
      </c>
      <c r="D61" s="3" t="s">
        <v>499</v>
      </c>
      <c r="E61" s="49">
        <f>VLOOKUP(C61,'A (3)'!C$21:E$121,3,FALSE)</f>
        <v>27456.452912964869</v>
      </c>
      <c r="F61" s="3">
        <v>10969</v>
      </c>
      <c r="J61" s="49" t="s">
        <v>515</v>
      </c>
      <c r="K61" s="49">
        <v>1E-4</v>
      </c>
      <c r="L61" s="49">
        <v>1E-3</v>
      </c>
      <c r="M61" s="3">
        <v>20</v>
      </c>
    </row>
    <row r="62" spans="1:13" x14ac:dyDescent="0.2">
      <c r="A62" s="3" t="s">
        <v>546</v>
      </c>
      <c r="B62" s="125" t="str">
        <f t="shared" si="0"/>
        <v>II</v>
      </c>
      <c r="C62" s="49">
        <v>53250.430099999998</v>
      </c>
      <c r="D62" s="3" t="s">
        <v>492</v>
      </c>
      <c r="E62" s="49">
        <f>VLOOKUP(C62,'A (3)'!C$21:E$121,3,FALSE)</f>
        <v>27673.947321173633</v>
      </c>
      <c r="F62" s="3">
        <v>11186.5</v>
      </c>
      <c r="J62" s="49" t="s">
        <v>516</v>
      </c>
      <c r="K62" s="49" t="s">
        <v>517</v>
      </c>
      <c r="L62" s="49" t="s">
        <v>498</v>
      </c>
      <c r="M62" s="3">
        <v>21</v>
      </c>
    </row>
    <row r="63" spans="1:13" x14ac:dyDescent="0.2">
      <c r="A63" s="3" t="s">
        <v>546</v>
      </c>
      <c r="B63" s="125" t="str">
        <f t="shared" si="0"/>
        <v>I</v>
      </c>
      <c r="C63" s="49">
        <v>53250.574399999998</v>
      </c>
      <c r="D63" s="3" t="s">
        <v>492</v>
      </c>
      <c r="E63" s="49">
        <f>VLOOKUP(C63,'A (3)'!C$21:E$121,3,FALSE)</f>
        <v>27674.44382640304</v>
      </c>
      <c r="F63" s="3">
        <v>11187</v>
      </c>
      <c r="J63" s="49" t="s">
        <v>518</v>
      </c>
      <c r="K63" s="49" t="s">
        <v>519</v>
      </c>
      <c r="L63" s="49" t="s">
        <v>453</v>
      </c>
      <c r="M63" s="3">
        <v>21</v>
      </c>
    </row>
    <row r="64" spans="1:13" x14ac:dyDescent="0.2">
      <c r="A64" s="3" t="s">
        <v>546</v>
      </c>
      <c r="B64" s="125" t="str">
        <f t="shared" si="0"/>
        <v>I</v>
      </c>
      <c r="C64" s="49">
        <v>53258.422100000003</v>
      </c>
      <c r="D64" s="3" t="s">
        <v>492</v>
      </c>
      <c r="E64" s="49">
        <f>VLOOKUP(C64,'A (3)'!C$21:E$121,3,FALSE)</f>
        <v>27701.446072340852</v>
      </c>
      <c r="F64" s="3">
        <v>11214</v>
      </c>
      <c r="J64" s="49" t="s">
        <v>520</v>
      </c>
      <c r="K64" s="49" t="s">
        <v>509</v>
      </c>
      <c r="L64" s="49" t="s">
        <v>521</v>
      </c>
      <c r="M64" s="3">
        <v>21</v>
      </c>
    </row>
    <row r="65" spans="1:14" x14ac:dyDescent="0.2">
      <c r="A65" s="3" t="s">
        <v>546</v>
      </c>
      <c r="B65" s="29" t="s">
        <v>115</v>
      </c>
      <c r="C65" s="50">
        <v>53258.5677</v>
      </c>
      <c r="D65" s="49" t="s">
        <v>492</v>
      </c>
      <c r="E65" s="49">
        <f>VLOOKUP(C65,'A (3)'!C$21:E$121,3,FALSE)</f>
        <v>27701.94705059033</v>
      </c>
      <c r="F65">
        <v>11214.5</v>
      </c>
      <c r="J65" s="49" t="s">
        <v>516</v>
      </c>
      <c r="K65" s="49" t="s">
        <v>501</v>
      </c>
      <c r="L65" s="49" t="s">
        <v>502</v>
      </c>
      <c r="M65" s="3">
        <v>21</v>
      </c>
    </row>
    <row r="66" spans="1:14" x14ac:dyDescent="0.2">
      <c r="A66" s="3" t="s">
        <v>547</v>
      </c>
      <c r="B66" s="29" t="s">
        <v>115</v>
      </c>
      <c r="C66" s="50">
        <v>53261.765299999999</v>
      </c>
      <c r="D66" s="49" t="s">
        <v>499</v>
      </c>
      <c r="E66" s="49">
        <f>VLOOKUP(C66,'A (3)'!C$21:E$121,3,FALSE)</f>
        <v>27712.949303684956</v>
      </c>
      <c r="F66">
        <v>11225.5</v>
      </c>
      <c r="J66" s="49" t="s">
        <v>522</v>
      </c>
      <c r="K66" s="49" t="s">
        <v>521</v>
      </c>
      <c r="L66" s="49">
        <v>4.0000000000000002E-4</v>
      </c>
      <c r="M66" s="3">
        <v>22</v>
      </c>
    </row>
    <row r="67" spans="1:14" x14ac:dyDescent="0.2">
      <c r="A67" s="3" t="s">
        <v>548</v>
      </c>
      <c r="B67" s="29" t="s">
        <v>118</v>
      </c>
      <c r="C67" s="50">
        <v>53290.3923</v>
      </c>
      <c r="D67" s="49" t="s">
        <v>499</v>
      </c>
      <c r="E67" s="49">
        <f>VLOOKUP(C67,'A (3)'!C$21:E$121,3,FALSE)</f>
        <v>27811.448646735938</v>
      </c>
      <c r="F67">
        <v>11324</v>
      </c>
      <c r="J67" s="49" t="s">
        <v>514</v>
      </c>
      <c r="K67" s="49" t="s">
        <v>521</v>
      </c>
      <c r="L67" s="49">
        <v>4.0000000000000002E-4</v>
      </c>
      <c r="M67" s="3">
        <v>23</v>
      </c>
    </row>
    <row r="68" spans="1:14" x14ac:dyDescent="0.2">
      <c r="A68" s="3" t="s">
        <v>546</v>
      </c>
      <c r="B68" s="29" t="s">
        <v>118</v>
      </c>
      <c r="C68" s="50">
        <v>53316.2575</v>
      </c>
      <c r="D68" s="49" t="s">
        <v>492</v>
      </c>
      <c r="E68" s="49">
        <f>VLOOKUP(C68,'A (3)'!C$21:E$121,3,FALSE)</f>
        <v>27900.445230656092</v>
      </c>
      <c r="F68">
        <v>11413</v>
      </c>
      <c r="J68" s="49" t="s">
        <v>523</v>
      </c>
      <c r="K68" s="49" t="s">
        <v>453</v>
      </c>
      <c r="L68" s="49" t="s">
        <v>521</v>
      </c>
      <c r="M68" s="3">
        <v>21</v>
      </c>
    </row>
    <row r="69" spans="1:14" x14ac:dyDescent="0.2">
      <c r="A69" s="3" t="s">
        <v>551</v>
      </c>
      <c r="B69" s="29" t="s">
        <v>115</v>
      </c>
      <c r="C69" s="50">
        <v>53648.303</v>
      </c>
      <c r="D69" s="49" t="s">
        <v>492</v>
      </c>
      <c r="E69" s="49">
        <f>VLOOKUP(C69,'A (3)'!C$21:E$121,3,FALSE)</f>
        <v>29042.942300311817</v>
      </c>
      <c r="F69">
        <v>12555.5</v>
      </c>
      <c r="J69" s="49" t="s">
        <v>524</v>
      </c>
      <c r="K69" s="49" t="s">
        <v>468</v>
      </c>
      <c r="L69" s="49">
        <v>5.9999999999999995E-4</v>
      </c>
      <c r="M69" s="3">
        <v>24</v>
      </c>
    </row>
    <row r="70" spans="1:14" x14ac:dyDescent="0.2">
      <c r="A70" s="3" t="s">
        <v>551</v>
      </c>
      <c r="B70" s="29" t="s">
        <v>115</v>
      </c>
      <c r="C70" s="50">
        <v>53657.312899999997</v>
      </c>
      <c r="D70" s="49" t="s">
        <v>492</v>
      </c>
      <c r="E70" s="49">
        <f>VLOOKUP(C70,'A (3)'!C$21:E$121,3,FALSE)</f>
        <v>29073.943426205373</v>
      </c>
      <c r="F70">
        <v>12586.5</v>
      </c>
      <c r="J70" s="49" t="s">
        <v>525</v>
      </c>
      <c r="K70" s="49">
        <v>2.9999999999999997E-4</v>
      </c>
      <c r="L70" s="49">
        <v>8.9999999999999998E-4</v>
      </c>
      <c r="M70" s="3">
        <v>24</v>
      </c>
    </row>
    <row r="71" spans="1:14" x14ac:dyDescent="0.2">
      <c r="A71" s="3" t="s">
        <v>549</v>
      </c>
      <c r="B71" s="29" t="s">
        <v>115</v>
      </c>
      <c r="C71" s="50">
        <v>54013.337800000001</v>
      </c>
      <c r="D71" s="49" t="s">
        <v>499</v>
      </c>
      <c r="E71" s="49">
        <f>VLOOKUP(C71,'A (3)'!C$21:E$121,3,FALSE)</f>
        <v>30298.948448030627</v>
      </c>
      <c r="F71">
        <v>13811.5</v>
      </c>
      <c r="J71" s="49" t="s">
        <v>526</v>
      </c>
      <c r="K71" s="49">
        <v>3.8999999999999998E-3</v>
      </c>
      <c r="L71" s="49">
        <v>4.1000000000000003E-3</v>
      </c>
      <c r="M71" s="3">
        <v>25</v>
      </c>
    </row>
    <row r="72" spans="1:14" x14ac:dyDescent="0.2">
      <c r="A72" s="3" t="s">
        <v>550</v>
      </c>
      <c r="B72" s="29" t="s">
        <v>115</v>
      </c>
      <c r="C72" s="50">
        <v>54750.080600000001</v>
      </c>
      <c r="D72" s="49" t="s">
        <v>499</v>
      </c>
      <c r="E72" s="49">
        <f>VLOOKUP(C72,'A (3)'!C$21:E$121,3,FALSE)</f>
        <v>32833.921787798688</v>
      </c>
      <c r="F72">
        <v>16346.5</v>
      </c>
      <c r="J72" s="49" t="s">
        <v>527</v>
      </c>
      <c r="K72" s="49">
        <v>2.0000000000000001E-4</v>
      </c>
      <c r="L72" s="49" t="s">
        <v>504</v>
      </c>
      <c r="M72" s="3">
        <v>26</v>
      </c>
    </row>
    <row r="73" spans="1:14" x14ac:dyDescent="0.2">
      <c r="A73" s="3" t="s">
        <v>550</v>
      </c>
      <c r="B73" s="29" t="s">
        <v>115</v>
      </c>
      <c r="C73" s="50">
        <v>54750.952700000002</v>
      </c>
      <c r="D73" s="49" t="s">
        <v>499</v>
      </c>
      <c r="E73" s="49">
        <f>VLOOKUP(C73,'A (3)'!C$21:E$121,3,FALSE)</f>
        <v>32836.922496118619</v>
      </c>
      <c r="F73">
        <v>16349.5</v>
      </c>
      <c r="J73" s="49" t="s">
        <v>528</v>
      </c>
      <c r="K73" s="49">
        <v>4.0000000000000002E-4</v>
      </c>
      <c r="L73" s="49" t="s">
        <v>507</v>
      </c>
      <c r="M73" s="3">
        <v>26</v>
      </c>
    </row>
    <row r="74" spans="1:14" x14ac:dyDescent="0.2">
      <c r="A74" s="3" t="s">
        <v>550</v>
      </c>
      <c r="B74" s="29" t="s">
        <v>118</v>
      </c>
      <c r="C74" s="50">
        <v>54751.098100000003</v>
      </c>
      <c r="D74" s="49" t="s">
        <v>499</v>
      </c>
      <c r="E74" s="49">
        <f>VLOOKUP(C74,'A (3)'!C$21:E$121,3,FALSE)</f>
        <v>32837.42278621118</v>
      </c>
      <c r="F74">
        <v>16350</v>
      </c>
      <c r="J74" s="49" t="s">
        <v>529</v>
      </c>
      <c r="K74" s="49">
        <v>5.0000000000000001E-4</v>
      </c>
      <c r="L74" s="49" t="s">
        <v>496</v>
      </c>
      <c r="M74" s="3">
        <v>26</v>
      </c>
    </row>
    <row r="75" spans="1:14" x14ac:dyDescent="0.2">
      <c r="A75" s="3" t="s">
        <v>550</v>
      </c>
      <c r="B75" s="29" t="s">
        <v>115</v>
      </c>
      <c r="C75" s="50">
        <v>54752.115299999998</v>
      </c>
      <c r="D75" s="49" t="s">
        <v>499</v>
      </c>
      <c r="E75" s="49">
        <f>VLOOKUP(C75,'A (3)'!C$21:E$121,3,FALSE)</f>
        <v>32840.922752388251</v>
      </c>
      <c r="F75">
        <v>16353.5</v>
      </c>
      <c r="J75" s="49" t="s">
        <v>529</v>
      </c>
      <c r="K75" s="49">
        <v>5.0000000000000001E-4</v>
      </c>
      <c r="L75" s="49" t="s">
        <v>496</v>
      </c>
      <c r="M75" s="3">
        <v>26</v>
      </c>
    </row>
    <row r="76" spans="1:14" x14ac:dyDescent="0.2">
      <c r="G76"/>
      <c r="H76" s="49"/>
      <c r="I76" s="49"/>
    </row>
    <row r="79" spans="1:14" x14ac:dyDescent="0.2">
      <c r="M79" s="3">
        <v>1</v>
      </c>
      <c r="N79" s="3" t="s">
        <v>530</v>
      </c>
    </row>
    <row r="80" spans="1:14" x14ac:dyDescent="0.2">
      <c r="M80" s="3">
        <v>2</v>
      </c>
      <c r="N80" s="3" t="s">
        <v>531</v>
      </c>
    </row>
    <row r="81" spans="13:14" x14ac:dyDescent="0.2">
      <c r="M81" s="3">
        <v>3</v>
      </c>
      <c r="N81" s="3" t="s">
        <v>532</v>
      </c>
    </row>
    <row r="82" spans="13:14" x14ac:dyDescent="0.2">
      <c r="M82" s="3">
        <v>4</v>
      </c>
      <c r="N82" s="3" t="s">
        <v>533</v>
      </c>
    </row>
    <row r="83" spans="13:14" x14ac:dyDescent="0.2">
      <c r="M83" s="3">
        <v>5</v>
      </c>
      <c r="N83" s="3" t="s">
        <v>534</v>
      </c>
    </row>
    <row r="84" spans="13:14" x14ac:dyDescent="0.2">
      <c r="M84" s="3">
        <v>6</v>
      </c>
      <c r="N84" s="3" t="s">
        <v>535</v>
      </c>
    </row>
    <row r="85" spans="13:14" x14ac:dyDescent="0.2">
      <c r="M85" s="3">
        <v>7</v>
      </c>
      <c r="N85" s="3" t="s">
        <v>536</v>
      </c>
    </row>
    <row r="86" spans="13:14" x14ac:dyDescent="0.2">
      <c r="M86" s="3">
        <v>8</v>
      </c>
      <c r="N86" s="3" t="s">
        <v>537</v>
      </c>
    </row>
    <row r="87" spans="13:14" x14ac:dyDescent="0.2">
      <c r="M87" s="3">
        <v>9</v>
      </c>
      <c r="N87" s="3" t="s">
        <v>538</v>
      </c>
    </row>
    <row r="88" spans="13:14" x14ac:dyDescent="0.2">
      <c r="M88" s="3">
        <v>10</v>
      </c>
      <c r="N88" s="3" t="s">
        <v>539</v>
      </c>
    </row>
    <row r="89" spans="13:14" x14ac:dyDescent="0.2">
      <c r="M89" s="3">
        <v>11</v>
      </c>
      <c r="N89" s="3" t="s">
        <v>540</v>
      </c>
    </row>
    <row r="90" spans="13:14" x14ac:dyDescent="0.2">
      <c r="M90" s="3">
        <v>12</v>
      </c>
      <c r="N90" s="3" t="s">
        <v>541</v>
      </c>
    </row>
    <row r="91" spans="13:14" x14ac:dyDescent="0.2">
      <c r="M91" s="3">
        <v>13</v>
      </c>
      <c r="N91" s="3" t="s">
        <v>554</v>
      </c>
    </row>
    <row r="92" spans="13:14" x14ac:dyDescent="0.2">
      <c r="M92" s="3">
        <v>14</v>
      </c>
      <c r="N92" s="3" t="s">
        <v>555</v>
      </c>
    </row>
    <row r="93" spans="13:14" x14ac:dyDescent="0.2">
      <c r="M93" s="3">
        <v>15</v>
      </c>
      <c r="N93" s="3" t="s">
        <v>542</v>
      </c>
    </row>
    <row r="94" spans="13:14" x14ac:dyDescent="0.2">
      <c r="M94" s="3">
        <v>16</v>
      </c>
      <c r="N94" s="3" t="s">
        <v>543</v>
      </c>
    </row>
    <row r="95" spans="13:14" x14ac:dyDescent="0.2">
      <c r="M95" s="3">
        <v>17</v>
      </c>
      <c r="N95" s="3" t="s">
        <v>553</v>
      </c>
    </row>
    <row r="96" spans="13:14" x14ac:dyDescent="0.2">
      <c r="M96" s="3">
        <v>18</v>
      </c>
      <c r="N96" s="3" t="s">
        <v>552</v>
      </c>
    </row>
    <row r="97" spans="13:14" x14ac:dyDescent="0.2">
      <c r="M97" s="3">
        <v>19</v>
      </c>
      <c r="N97" s="3" t="s">
        <v>544</v>
      </c>
    </row>
    <row r="98" spans="13:14" x14ac:dyDescent="0.2">
      <c r="M98" s="3">
        <v>20</v>
      </c>
      <c r="N98" s="3" t="s">
        <v>545</v>
      </c>
    </row>
    <row r="99" spans="13:14" x14ac:dyDescent="0.2">
      <c r="M99" s="3">
        <v>21</v>
      </c>
      <c r="N99" s="3" t="s">
        <v>546</v>
      </c>
    </row>
    <row r="100" spans="13:14" x14ac:dyDescent="0.2">
      <c r="M100" s="3">
        <v>22</v>
      </c>
      <c r="N100" s="3" t="s">
        <v>547</v>
      </c>
    </row>
    <row r="101" spans="13:14" x14ac:dyDescent="0.2">
      <c r="M101" s="3">
        <v>23</v>
      </c>
      <c r="N101" s="3" t="s">
        <v>548</v>
      </c>
    </row>
    <row r="102" spans="13:14" x14ac:dyDescent="0.2">
      <c r="M102" s="3">
        <v>24</v>
      </c>
      <c r="N102" s="3" t="s">
        <v>551</v>
      </c>
    </row>
    <row r="103" spans="13:14" x14ac:dyDescent="0.2">
      <c r="M103" s="3">
        <v>25</v>
      </c>
      <c r="N103" s="3" t="s">
        <v>549</v>
      </c>
    </row>
    <row r="104" spans="13:14" x14ac:dyDescent="0.2">
      <c r="M104" s="3">
        <v>26</v>
      </c>
      <c r="N104" s="3" t="s">
        <v>550</v>
      </c>
    </row>
  </sheetData>
  <phoneticPr fontId="7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 1</vt:lpstr>
      <vt:lpstr>Graphs 1</vt:lpstr>
      <vt:lpstr>Active 2</vt:lpstr>
      <vt:lpstr>A (old)</vt:lpstr>
      <vt:lpstr>A (2)</vt:lpstr>
      <vt:lpstr>A (3)</vt:lpstr>
      <vt:lpstr>BAV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2002-08-01T01:07:04Z</dcterms:created>
  <dcterms:modified xsi:type="dcterms:W3CDTF">2024-09-28T02:18:17Z</dcterms:modified>
</cp:coreProperties>
</file>