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CB54A7D-D66A-40AE-8D72-A66116D1F59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Q21" i="1"/>
  <c r="C8" i="1"/>
  <c r="C7" i="1"/>
  <c r="G11" i="1"/>
  <c r="Q22" i="1"/>
  <c r="E15" i="1"/>
  <c r="C17" i="1"/>
  <c r="G22" i="1"/>
  <c r="I22" i="1"/>
  <c r="E22" i="1"/>
  <c r="F22" i="1"/>
  <c r="E21" i="1"/>
  <c r="F21" i="1"/>
  <c r="G21" i="1"/>
  <c r="H21" i="1"/>
  <c r="C11" i="1"/>
  <c r="C12" i="1"/>
  <c r="C16" i="1" l="1"/>
  <c r="D18" i="1" s="1"/>
  <c r="O22" i="1"/>
  <c r="O21" i="1"/>
  <c r="C15" i="1"/>
  <c r="E16" i="1" s="1"/>
  <c r="E17" i="1" l="1"/>
  <c r="C18" i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<sst xmlns="http://schemas.openxmlformats.org/spreadsheetml/2006/main" count="44" uniqueCount="43">
  <si>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</si>
  <si>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</si>
  <si>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</si>
  <si>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</si>
  <si>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</si>
  <si>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</si>
  <si>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</si>
  <si>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</si>
  <si>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</si>
  <si>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</si>
  <si>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</si>
  <si>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</si>
  <si>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</si>
  <si>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</si>
  <si>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</si>
  <si>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</si>
  <si>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</si>
  <si>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</si>
  <si>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</si>
  <si>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</si>
  <si>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</si>
  <si>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</si>
  <si>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</si>
  <si>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</si>
  <si>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</si>
  <si>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</si>
  <si>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</si>
  <si>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</si>
  <si>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</si>
  <si>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</si>
  <si>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</si>
  <si>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</si>
  <si>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</si>
  <si>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</si>
  <si>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</si>
  <si>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</si>
  <si>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5761</t>
  </si>
  <si>
    <t>II</t>
  </si>
  <si>
    <t>J.M. Kreiner, 2004, Acta Astronomica, vol. 54, pp 207-210.</t>
  </si>
  <si>
    <t>Kreimer Eph.</t>
  </si>
  <si>
    <t>Kreimer</t>
  </si>
  <si>
    <t xml:space="preserve">V0815 Cyg / GSC 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</si>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</sst>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V0815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Kreimer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1.4E-3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777.5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49-44AF-937B-A02832602B9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777.5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-3.9622500044060871E-3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49-44AF-937B-A02832602B9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777.5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49-44AF-937B-A02832602B9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777.5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49-44AF-937B-A02832602B9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777.5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49-44AF-937B-A02832602B9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777.5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49-44AF-937B-A02832602B9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777.5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49-44AF-937B-A02832602B9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777.5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  <c:pt idx="1">
                  <c:v>-3.9622500044060871E-3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49-44AF-937B-A02832602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8499808"/>
        <c:axId val="1"/>
      </c:scatterChart>
      <c:valAx>
        <c:axId val="958499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8499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06015037593985"/>
          <c:y val="0.92397937099967764"/>
          <c:w val="0.7007518796992481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0</xdr:row>
      <xdr:rowOff>0</xdr:rowOff>
    </xdr:from>
    <xdr:to>
      <xdr:col>16</xdr:col>
      <xdr:colOff>371475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E962BDE-0E50-401A-2934-4455FB559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1" t="s">
        <v>41</v>
      </c>
    </row>
    <row r="2" spans="1:7" x14ac:dyDescent="0.2">
      <c r="A2" t="s">
        <v>22</v>
      </c>
      <c r="C2" s="2"/>
      <c r="D2" s="2"/>
    </row>
    <row r="3" spans="1:7" ht="13.5" thickBot="1" x14ac:dyDescent="0.25"/>
    <row r="4" spans="1:7" ht="14.25" thickTop="1" thickBot="1" x14ac:dyDescent="0.25">
      <c r="A4" s="4" t="s">
        <v>39</v>
      </c>
      <c r="C4" s="7">
        <v>52500.18</v>
      </c>
      <c r="D4" s="8">
        <v>0.48397590000000001</v>
      </c>
    </row>
    <row r="5" spans="1:7" ht="13.5" thickTop="1" x14ac:dyDescent="0.2">
      <c r="C5" s="30" t="s">
        <v>38</v>
      </c>
    </row>
    <row r="6" spans="1:7" x14ac:dyDescent="0.2">
      <c r="A6" s="4" t="s">
        <v>0</v>
      </c>
    </row>
    <row r="7" spans="1:7" x14ac:dyDescent="0.2">
      <c r="A7" t="s">
        <v>1</v>
      </c>
      <c r="C7">
        <f>C4</f>
        <v>52500.18</v>
      </c>
    </row>
    <row r="8" spans="1:7" x14ac:dyDescent="0.2">
      <c r="A8" t="s">
        <v>2</v>
      </c>
      <c r="C8">
        <f>D4</f>
        <v>0.48397590000000001</v>
      </c>
    </row>
    <row r="9" spans="1:7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7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7" x14ac:dyDescent="0.2">
      <c r="A11" s="11" t="s">
        <v>14</v>
      </c>
      <c r="B11" s="11"/>
      <c r="C11" s="23">
        <f ca="1">INTERCEPT(INDIRECT($G$11):G991,INDIRECT($F$11):F991)</f>
        <v>0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>
        <f ca="1">SLOPE(INDIRECT($G$11):G991,INDIRECT($F$11):F991)</f>
        <v>-5.0961414847666719E-6</v>
      </c>
      <c r="D12" s="2"/>
      <c r="E12" s="11"/>
    </row>
    <row r="13" spans="1:7" x14ac:dyDescent="0.2">
      <c r="A13" s="11" t="s">
        <v>17</v>
      </c>
      <c r="B13" s="11"/>
      <c r="C13" s="2" t="s">
        <v>12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16</v>
      </c>
      <c r="B15" s="11"/>
      <c r="C15" s="14">
        <f ca="1">(C7+C11)+(C8+C12)*INT(MAX(F21:F3532))</f>
        <v>52876.225314598065</v>
      </c>
      <c r="D15" s="15" t="s">
        <v>31</v>
      </c>
      <c r="E15" s="16">
        <f ca="1">TODAY()+15018.5-B9/24</f>
        <v>60340.5</v>
      </c>
    </row>
    <row r="16" spans="1:7" x14ac:dyDescent="0.2">
      <c r="A16" s="17" t="s">
        <v>3</v>
      </c>
      <c r="B16" s="11"/>
      <c r="C16" s="18">
        <f ca="1">+C8+C12</f>
        <v>0.48397080385851526</v>
      </c>
      <c r="D16" s="15" t="s">
        <v>32</v>
      </c>
      <c r="E16" s="16">
        <f ca="1">ROUND(2*(E15-C15)/C16,0)/2+1</f>
        <v>15424</v>
      </c>
    </row>
    <row r="17" spans="1:17" ht="13.5" thickBot="1" x14ac:dyDescent="0.25">
      <c r="A17" s="15" t="s">
        <v>28</v>
      </c>
      <c r="B17" s="11"/>
      <c r="C17" s="11">
        <f>COUNT(C21:C2190)</f>
        <v>2</v>
      </c>
      <c r="D17" s="15" t="s">
        <v>33</v>
      </c>
      <c r="E17" s="19">
        <f ca="1">+C15+C16*E16-15018.5-C9/24</f>
        <v>45322.886826645139</v>
      </c>
    </row>
    <row r="18" spans="1:17" ht="14.25" thickTop="1" thickBot="1" x14ac:dyDescent="0.25">
      <c r="A18" s="17" t="s">
        <v>4</v>
      </c>
      <c r="B18" s="11"/>
      <c r="C18" s="20">
        <f ca="1">+C15</f>
        <v>52876.225314598065</v>
      </c>
      <c r="D18" s="21">
        <f ca="1">+C16</f>
        <v>0.48397080385851526</v>
      </c>
      <c r="E18" s="22" t="s">
        <v>34</v>
      </c>
    </row>
    <row r="19" spans="1:17" ht="13.5" thickTop="1" x14ac:dyDescent="0.2">
      <c r="A19" s="26" t="s">
        <v>35</v>
      </c>
      <c r="E19" s="27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40</v>
      </c>
      <c r="I20" s="6" t="s">
        <v>27</v>
      </c>
      <c r="J20" s="6" t="s">
        <v>42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 x14ac:dyDescent="0.2">
      <c r="A21" t="s">
        <v>40</v>
      </c>
      <c r="C21" s="9">
        <v>52500.18</v>
      </c>
      <c r="D21" s="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37481.68</v>
      </c>
    </row>
    <row r="22" spans="1:17" x14ac:dyDescent="0.2">
      <c r="A22" s="28" t="s">
        <v>36</v>
      </c>
      <c r="B22" s="29" t="s">
        <v>37</v>
      </c>
      <c r="C22" s="28">
        <v>52876.467299999997</v>
      </c>
      <c r="D22" s="28">
        <v>1.4E-3</v>
      </c>
      <c r="E22">
        <f>+(C22-C$7)/C$8</f>
        <v>777.49181312539804</v>
      </c>
      <c r="F22">
        <f>ROUND(2*E22,0)/2</f>
        <v>777.5</v>
      </c>
      <c r="G22">
        <f>+C22-(C$7+F22*C$8)</f>
        <v>-3.9622500044060871E-3</v>
      </c>
      <c r="I22">
        <f>+G22</f>
        <v>-3.9622500044060871E-3</v>
      </c>
      <c r="O22">
        <f ca="1">+C$11+C$12*$F22</f>
        <v>-3.9622500044060871E-3</v>
      </c>
      <c r="Q22" s="1">
        <f>+C22-15018.5</f>
        <v>37857.967299999997</v>
      </c>
    </row>
    <row r="23" spans="1:17" x14ac:dyDescent="0.2">
      <c r="A23" s="4"/>
      <c r="C23" s="9"/>
      <c r="D23" s="9"/>
      <c r="Q23" s="1"/>
    </row>
    <row r="24" spans="1:17" x14ac:dyDescent="0.2">
      <c r="C24" s="9"/>
      <c r="D24" s="9"/>
      <c r="Q24" s="1"/>
    </row>
    <row r="25" spans="1:17" x14ac:dyDescent="0.2">
      <c r="C25" s="9"/>
      <c r="D25" s="9"/>
      <c r="Q25" s="1"/>
    </row>
    <row r="26" spans="1:17" x14ac:dyDescent="0.2">
      <c r="C26" s="9"/>
      <c r="D26" s="9"/>
      <c r="Q26" s="1"/>
    </row>
    <row r="27" spans="1:17" x14ac:dyDescent="0.2">
      <c r="C27" s="9"/>
      <c r="D27" s="9"/>
      <c r="Q27" s="1"/>
    </row>
    <row r="28" spans="1:17" x14ac:dyDescent="0.2">
      <c r="C28" s="9"/>
      <c r="D28" s="9"/>
      <c r="Q28" s="1"/>
    </row>
    <row r="29" spans="1:17" x14ac:dyDescent="0.2">
      <c r="C29" s="9"/>
      <c r="D29" s="9"/>
      <c r="Q29" s="1"/>
    </row>
    <row r="30" spans="1:17" x14ac:dyDescent="0.2">
      <c r="C30" s="9"/>
      <c r="D30" s="9"/>
      <c r="Q30" s="1"/>
    </row>
    <row r="31" spans="1:17" x14ac:dyDescent="0.2">
      <c r="C31" s="9"/>
      <c r="D31" s="9"/>
      <c r="Q31" s="1"/>
    </row>
    <row r="32" spans="1:17" x14ac:dyDescent="0.2">
      <c r="C32" s="9"/>
      <c r="D32" s="9"/>
      <c r="Q32" s="1"/>
    </row>
    <row r="33" spans="3:4" x14ac:dyDescent="0.2">
      <c r="C33" s="9"/>
      <c r="D33" s="9"/>
    </row>
    <row r="34" spans="3:4" x14ac:dyDescent="0.2">
      <c r="C34" s="9"/>
      <c r="D34" s="9"/>
    </row>
    <row r="35" spans="3:4" x14ac:dyDescent="0.2">
      <c r="C35" s="9"/>
      <c r="D35" s="9"/>
    </row>
    <row r="36" spans="3:4" x14ac:dyDescent="0.2">
      <c r="C36" s="9"/>
      <c r="D36" s="9"/>
    </row>
    <row r="37" spans="3:4" x14ac:dyDescent="0.2">
      <c r="C37" s="9"/>
      <c r="D37" s="9"/>
    </row>
    <row r="38" spans="3:4" x14ac:dyDescent="0.2">
      <c r="C38" s="9"/>
      <c r="D38" s="9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2024-01-31T05:20:01Z</dcterms:modified>
</cp:coreProperties>
</file>