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35E8E21-A123-44FA-8393-9F5460ABF98D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Q26" i="1" l="1"/>
  <c r="Q25" i="1"/>
  <c r="F11" i="1"/>
  <c r="Q24" i="1"/>
  <c r="G11" i="1"/>
  <c r="E14" i="1"/>
  <c r="C17" i="1"/>
  <c r="Q22" i="1"/>
  <c r="Q23" i="1"/>
  <c r="C21" i="1"/>
  <c r="Q21" i="1"/>
  <c r="C7" i="1"/>
  <c r="C8" i="1"/>
  <c r="E23" i="1"/>
  <c r="F23" i="1"/>
  <c r="G23" i="1"/>
  <c r="I23" i="1"/>
  <c r="E24" i="1"/>
  <c r="F24" i="1"/>
  <c r="E22" i="1"/>
  <c r="F22" i="1"/>
  <c r="G22" i="1"/>
  <c r="E21" i="1"/>
  <c r="F21" i="1"/>
  <c r="G21" i="1"/>
  <c r="H21" i="1"/>
  <c r="G24" i="1"/>
  <c r="J24" i="1"/>
  <c r="E25" i="1"/>
  <c r="F25" i="1"/>
  <c r="R25" i="1"/>
  <c r="E26" i="1"/>
  <c r="F26" i="1"/>
  <c r="G26" i="1"/>
  <c r="J26" i="1"/>
  <c r="J22" i="1"/>
  <c r="C12" i="1"/>
  <c r="C16" i="1" l="1"/>
  <c r="D18" i="1" s="1"/>
  <c r="E15" i="1"/>
  <c r="C11" i="1"/>
  <c r="O24" i="1" l="1"/>
  <c r="C15" i="1"/>
  <c r="O25" i="1"/>
  <c r="O22" i="1"/>
  <c r="O26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<sst xmlns="http://schemas.openxmlformats.org/spreadsheetml/2006/main" count="56" uniqueCount="51">
  <si>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</si>
  <si>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</si>
  <si>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</si>
  <si>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</si>
  <si>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</si>
  <si>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</si>
  <si>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</si>
  <si>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</si>
  <si>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</si>
  <si>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</si>
  <si>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</si>
  <si>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</si>
  <si>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</si>
  <si>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</si>
  <si>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</si>
  <si>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</si>
  <si>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</si>
  <si>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</si>
  <si>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</si>
  <si>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</si>
  <si>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</si>
  <si>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</si>
  <si>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</si>
  <si>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</si>
  <si>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</si>
  <si>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</si>
  <si>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</si>
  <si>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</si>
  <si>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</si>
  <si>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</si>
  <si>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EA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</si>
  <si>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</si>
  <si>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</si>
  <si>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</si>
  <si>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</si>
  <si>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</si>
  <si>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</si>
  <si>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</si>
  <si>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</si>
  <si>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</si>
  <si>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</t>
  </si>
  <si>
    <t>CCD</t>
  </si>
  <si>
    <t>OEJV</t>
  </si>
  <si>
    <t>Add cycle</t>
  </si>
  <si>
    <t>Old Cycle</t>
  </si>
  <si>
    <t>OEJV 0137</t>
  </si>
  <si>
    <t>IBVS 6070</t>
  </si>
  <si>
    <t>II</t>
  </si>
  <si>
    <t>BAD?</t>
  </si>
  <si>
    <t>V0887 Cyg / na</t>
  </si>
  <si>
    <t>OEJV 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</si>
</sst>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5" fillId="0" borderId="2" xfId="0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V0887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E0-4F1B-ADEF-209E1391340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2">
                  <c:v>-6.6672480003035162E-2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E0-4F1B-ADEF-209E1391340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1">
                  <c:v>-5.4397760002757423E-2</c:v>
                </c:pt>
                <c:pt idx="3">
                  <c:v>-8.2104080000135582E-2</c:v>
                </c:pt>
                <c:pt idx="5">
                  <c:v>-9.3493200001830701E-2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E0-4F1B-ADEF-209E1391340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E0-4F1B-ADEF-209E1391340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E0-4F1B-ADEF-209E1391340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E0-4F1B-ADEF-209E1391340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E0-4F1B-ADEF-209E1391340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0.12284661594491206</c:v>
                </c:pt>
                <c:pt idx="1">
                  <c:v>-5.5743295162264284E-2</c:v>
                </c:pt>
                <c:pt idx="2">
                  <c:v>-6.6459432715180344E-2</c:v>
                </c:pt>
                <c:pt idx="3">
                  <c:v>-7.9181363778867503E-2</c:v>
                </c:pt>
                <c:pt idx="4">
                  <c:v>-8.9405339035159181E-2</c:v>
                </c:pt>
                <c:pt idx="5">
                  <c:v>-9.5283428351446736E-2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E0-4F1B-ADEF-209E13913404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9616</c:v>
                </c:pt>
                <c:pt idx="2">
                  <c:v>10193</c:v>
                </c:pt>
                <c:pt idx="3">
                  <c:v>10878</c:v>
                </c:pt>
                <c:pt idx="4">
                  <c:v>11428.5</c:v>
                </c:pt>
                <c:pt idx="5">
                  <c:v>11745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  <c:pt idx="4">
                  <c:v>-1.9237760003306903E-2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E0-4F1B-ADEF-209E1391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99368"/>
        <c:axId val="1"/>
      </c:scatterChart>
      <c:valAx>
        <c:axId val="90829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8299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3393374293478"/>
          <c:y val="0.9204921861831491"/>
          <c:w val="0.8481428432108344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9525</xdr:rowOff>
    </xdr:from>
    <xdr:to>
      <xdr:col>15</xdr:col>
      <xdr:colOff>266700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32E3A6-6F06-1A3F-A3AC-3FD2C5711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49</v>
      </c>
    </row>
    <row r="2" spans="1:7">
      <c r="A2" t="s">
        <v>24</v>
      </c>
      <c r="B2" t="s">
        <v>30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32887.397900000004</v>
      </c>
      <c r="D4" s="9">
        <v>2.03807136</v>
      </c>
    </row>
    <row r="6" spans="1:7">
      <c r="A6" s="5" t="s">
        <v>1</v>
      </c>
    </row>
    <row r="7" spans="1:7">
      <c r="A7" t="s">
        <v>2</v>
      </c>
      <c r="C7">
        <f>+C4</f>
        <v>32887.397900000004</v>
      </c>
    </row>
    <row r="8" spans="1:7">
      <c r="A8" t="s">
        <v>3</v>
      </c>
      <c r="C8">
        <f>+D4</f>
        <v>2.03807136</v>
      </c>
    </row>
    <row r="9" spans="1:7">
      <c r="A9" s="14" t="s">
        <v>32</v>
      </c>
      <c r="B9" s="15"/>
      <c r="C9" s="16">
        <v>-9.5</v>
      </c>
      <c r="D9" s="15" t="s">
        <v>33</v>
      </c>
      <c r="E9" s="15"/>
    </row>
    <row r="10" spans="1:7" ht="13.5" thickBot="1">
      <c r="A10" s="15"/>
      <c r="B10" s="15"/>
      <c r="C10" s="4" t="s">
        <v>20</v>
      </c>
      <c r="D10" s="4" t="s">
        <v>21</v>
      </c>
      <c r="E10" s="15"/>
    </row>
    <row r="11" spans="1:7">
      <c r="A11" s="15" t="s">
        <v>16</v>
      </c>
      <c r="B11" s="15"/>
      <c r="C11" s="17">
        <f ca="1">INTERCEPT(INDIRECT($G$11):G992,INDIRECT($F$11):F992)</f>
        <v>0.12284661594491206</v>
      </c>
      <c r="D11" s="3"/>
      <c r="E11" s="15"/>
      <c r="F11" s="18" t="str">
        <f>"F"&amp;E19</f>
        <v>F22</v>
      </c>
      <c r="G11" s="19" t="str">
        <f>"G"&amp;E19</f>
        <v>G22</v>
      </c>
    </row>
    <row r="12" spans="1:7">
      <c r="A12" s="15" t="s">
        <v>17</v>
      </c>
      <c r="B12" s="15"/>
      <c r="C12" s="17">
        <f ca="1">SLOPE(INDIRECT($G$11):G992,INDIRECT($F$11):F992)</f>
        <v>-1.8572162136769588E-5</v>
      </c>
      <c r="D12" s="3"/>
      <c r="E12" s="15"/>
    </row>
    <row r="13" spans="1:7">
      <c r="A13" s="15" t="s">
        <v>19</v>
      </c>
      <c r="B13" s="15"/>
      <c r="C13" s="3" t="s">
        <v>14</v>
      </c>
      <c r="D13" s="22" t="s">
        <v>43</v>
      </c>
      <c r="E13" s="16">
        <v>1</v>
      </c>
    </row>
    <row r="14" spans="1:7">
      <c r="A14" s="15"/>
      <c r="B14" s="15"/>
      <c r="C14" s="15"/>
      <c r="D14" s="22" t="s">
        <v>34</v>
      </c>
      <c r="E14" s="23">
        <f ca="1">NOW()+15018.5+$C$9/24</f>
        <v>60342.704535763885</v>
      </c>
    </row>
    <row r="15" spans="1:7">
      <c r="A15" s="20" t="s">
        <v>18</v>
      </c>
      <c r="B15" s="15"/>
      <c r="C15" s="21">
        <f ca="1">(C7+C11)+(C8+C12)*INT(MAX(F21:F3533))</f>
        <v>56824.450739771652</v>
      </c>
      <c r="D15" s="22" t="s">
        <v>44</v>
      </c>
      <c r="E15" s="23">
        <f ca="1">ROUND(2*(E14-$C$7)/$C$8,0)/2+E13</f>
        <v>13472</v>
      </c>
    </row>
    <row r="16" spans="1:7">
      <c r="A16" s="24" t="s">
        <v>4</v>
      </c>
      <c r="B16" s="15"/>
      <c r="C16" s="25">
        <f ca="1">+C8+C12</f>
        <v>2.0380527878378634</v>
      </c>
      <c r="D16" s="22" t="s">
        <v>35</v>
      </c>
      <c r="E16" s="19">
        <f ca="1">ROUND(2*(E14-$C$15)/$C$16,0)/2+E13</f>
        <v>1727.5</v>
      </c>
    </row>
    <row r="17" spans="1:18" ht="13.5" thickBot="1">
      <c r="A17" s="22" t="s">
        <v>29</v>
      </c>
      <c r="B17" s="15"/>
      <c r="C17" s="15">
        <f>COUNT(C21:C2191)</f>
        <v>6</v>
      </c>
      <c r="D17" s="22" t="s">
        <v>36</v>
      </c>
      <c r="E17" s="26">
        <f ca="1">+$C$15+$C$16*E16-15018.5-$C$9/24</f>
        <v>45327.082764094899</v>
      </c>
      <c r="R17" s="41"/>
    </row>
    <row r="18" spans="1:18" ht="14.25" thickTop="1" thickBot="1">
      <c r="A18" s="24" t="s">
        <v>5</v>
      </c>
      <c r="B18" s="15"/>
      <c r="C18" s="27">
        <f ca="1">+C15</f>
        <v>56824.450739771652</v>
      </c>
      <c r="D18" s="28">
        <f ca="1">+C16</f>
        <v>2.0380527878378634</v>
      </c>
      <c r="E18" s="29" t="s">
        <v>37</v>
      </c>
    </row>
    <row r="19" spans="1:18" ht="13.5" thickTop="1">
      <c r="A19" s="30" t="s">
        <v>38</v>
      </c>
      <c r="E19" s="31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42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0" t="s">
        <v>48</v>
      </c>
    </row>
    <row r="21" spans="1:18">
      <c r="A21" t="s">
        <v>12</v>
      </c>
      <c r="C21" s="13">
        <f>+C4</f>
        <v>32887.397900000004</v>
      </c>
      <c r="D21" s="13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0.12284661594491206</v>
      </c>
      <c r="Q21" s="2">
        <f t="shared" ref="Q21:Q26" si="3">+C21-15018.5</f>
        <v>17868.897900000004</v>
      </c>
    </row>
    <row r="22" spans="1:18">
      <c r="A22" s="32" t="s">
        <v>39</v>
      </c>
      <c r="B22" s="33" t="s">
        <v>40</v>
      </c>
      <c r="C22" s="34">
        <v>52485.437700000002</v>
      </c>
      <c r="D22" s="34" t="s">
        <v>41</v>
      </c>
      <c r="E22">
        <f t="shared" si="0"/>
        <v>9615.9733091975741</v>
      </c>
      <c r="F22">
        <f t="shared" si="1"/>
        <v>9616</v>
      </c>
      <c r="G22">
        <f>+C22-(C$7+F22*C$8)</f>
        <v>-5.4397760002757423E-2</v>
      </c>
      <c r="J22">
        <f>+G22</f>
        <v>-5.4397760002757423E-2</v>
      </c>
      <c r="O22">
        <f t="shared" ca="1" si="2"/>
        <v>-5.5743295162264284E-2</v>
      </c>
      <c r="Q22" s="2">
        <f t="shared" si="3"/>
        <v>37466.937700000002</v>
      </c>
    </row>
    <row r="23" spans="1:18">
      <c r="A23" s="10" t="s">
        <v>31</v>
      </c>
      <c r="B23" s="11"/>
      <c r="C23" s="12">
        <v>53661.392599999999</v>
      </c>
      <c r="D23" s="12">
        <v>8.0000000000000002E-3</v>
      </c>
      <c r="E23">
        <f t="shared" si="0"/>
        <v>10192.967286484019</v>
      </c>
      <c r="F23">
        <f t="shared" si="1"/>
        <v>10193</v>
      </c>
      <c r="G23">
        <f>+C23-(C$7+F23*C$8)</f>
        <v>-6.6672480003035162E-2</v>
      </c>
      <c r="I23">
        <f>+G23</f>
        <v>-6.6672480003035162E-2</v>
      </c>
      <c r="O23">
        <f t="shared" ca="1" si="2"/>
        <v>-6.6459432715180344E-2</v>
      </c>
      <c r="Q23" s="2">
        <f t="shared" si="3"/>
        <v>38642.892599999999</v>
      </c>
    </row>
    <row r="24" spans="1:18">
      <c r="A24" s="10" t="s">
        <v>45</v>
      </c>
      <c r="B24" s="38" t="s">
        <v>40</v>
      </c>
      <c r="C24" s="12">
        <v>55057.456050000001</v>
      </c>
      <c r="D24" s="12">
        <v>1E-3</v>
      </c>
      <c r="E24">
        <f t="shared" si="0"/>
        <v>10877.959714815872</v>
      </c>
      <c r="F24">
        <f t="shared" si="1"/>
        <v>10878</v>
      </c>
      <c r="G24">
        <f>+C24-(C$7+F24*C$8)</f>
        <v>-8.2104080000135582E-2</v>
      </c>
      <c r="J24">
        <f>+G24</f>
        <v>-8.2104080000135582E-2</v>
      </c>
      <c r="O24">
        <f t="shared" ca="1" si="2"/>
        <v>-7.9181363778867503E-2</v>
      </c>
      <c r="Q24" s="2">
        <f t="shared" si="3"/>
        <v>40038.956050000001</v>
      </c>
    </row>
    <row r="25" spans="1:18">
      <c r="A25" s="35" t="s">
        <v>46</v>
      </c>
      <c r="B25" s="36" t="s">
        <v>47</v>
      </c>
      <c r="C25" s="37">
        <v>56179.477200000001</v>
      </c>
      <c r="D25" s="37">
        <v>3.0000000000000001E-3</v>
      </c>
      <c r="E25">
        <f t="shared" si="0"/>
        <v>11428.49056080156</v>
      </c>
      <c r="F25">
        <f t="shared" si="1"/>
        <v>11428.5</v>
      </c>
      <c r="O25">
        <f t="shared" ca="1" si="2"/>
        <v>-8.9405339035159181E-2</v>
      </c>
      <c r="Q25" s="2">
        <f t="shared" si="3"/>
        <v>41160.977200000001</v>
      </c>
      <c r="R25">
        <f>+C25-(C$7+F25*C$8)</f>
        <v>-1.9237760003306903E-2</v>
      </c>
    </row>
    <row r="26" spans="1:18">
      <c r="A26" s="42" t="s">
        <v>50</v>
      </c>
      <c r="B26" s="43" t="s">
        <v>40</v>
      </c>
      <c r="C26" s="44">
        <v>56824.452530000002</v>
      </c>
      <c r="D26" s="42">
        <v>2.0000000000000001E-4</v>
      </c>
      <c r="E26">
        <f t="shared" si="0"/>
        <v>11744.954126630777</v>
      </c>
      <c r="F26">
        <f t="shared" si="1"/>
        <v>11745</v>
      </c>
      <c r="G26">
        <f>+C26-(C$7+F26*C$8)</f>
        <v>-9.3493200001830701E-2</v>
      </c>
      <c r="J26">
        <f>+G26</f>
        <v>-9.3493200001830701E-2</v>
      </c>
      <c r="O26">
        <f t="shared" ca="1" si="2"/>
        <v>-9.5283428351446736E-2</v>
      </c>
      <c r="Q26" s="2">
        <f t="shared" si="3"/>
        <v>41805.952530000002</v>
      </c>
    </row>
    <row r="27" spans="1:18">
      <c r="A27" s="39"/>
      <c r="B27" s="39"/>
      <c r="C27" s="12"/>
      <c r="D27" s="12"/>
      <c r="Q27" s="2"/>
    </row>
    <row r="28" spans="1:18">
      <c r="C28" s="13"/>
      <c r="D28" s="13"/>
      <c r="Q28" s="2"/>
    </row>
    <row r="29" spans="1:18">
      <c r="C29" s="13"/>
      <c r="D29" s="13"/>
      <c r="Q29" s="2"/>
    </row>
    <row r="30" spans="1:18">
      <c r="C30" s="13"/>
      <c r="D30" s="13"/>
      <c r="Q30" s="2"/>
    </row>
    <row r="31" spans="1:18">
      <c r="C31" s="13"/>
      <c r="D31" s="13"/>
      <c r="Q31" s="2"/>
    </row>
    <row r="32" spans="1:18">
      <c r="C32" s="13"/>
      <c r="D32" s="13"/>
      <c r="Q32" s="2"/>
    </row>
    <row r="33" spans="3:17">
      <c r="C33" s="13"/>
      <c r="D33" s="13"/>
      <c r="Q33" s="2"/>
    </row>
    <row r="34" spans="3:17">
      <c r="C34" s="13"/>
      <c r="D34" s="13"/>
    </row>
    <row r="35" spans="3:17">
      <c r="C35" s="13"/>
      <c r="D35" s="13"/>
    </row>
    <row r="36" spans="3:17">
      <c r="C36" s="13"/>
      <c r="D36" s="13"/>
    </row>
    <row r="37" spans="3:17">
      <c r="C37" s="13"/>
      <c r="D37" s="13"/>
    </row>
    <row r="38" spans="3:17">
      <c r="C38" s="13"/>
      <c r="D38" s="13"/>
    </row>
    <row r="39" spans="3:17">
      <c r="C39" s="13"/>
      <c r="D39" s="13"/>
    </row>
    <row r="40" spans="3:17">
      <c r="C40" s="13"/>
      <c r="D40" s="13"/>
    </row>
    <row r="41" spans="3:17">
      <c r="C41" s="13"/>
      <c r="D41" s="13"/>
    </row>
    <row r="42" spans="3:17">
      <c r="C42" s="13"/>
      <c r="D42" s="13"/>
    </row>
    <row r="43" spans="3:17">
      <c r="C43" s="13"/>
      <c r="D43" s="13"/>
    </row>
    <row r="44" spans="3:17">
      <c r="C44" s="13"/>
      <c r="D44" s="13"/>
    </row>
    <row r="45" spans="3:17">
      <c r="C45" s="13"/>
      <c r="D45" s="13"/>
    </row>
    <row r="46" spans="3:17">
      <c r="C46" s="13"/>
      <c r="D46" s="13"/>
    </row>
    <row r="47" spans="3:17">
      <c r="C47" s="13"/>
      <c r="D47" s="13"/>
    </row>
    <row r="48" spans="3:17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2024-02-02T03:54:31Z</dcterms:modified>
</cp:coreProperties>
</file>