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9E400DB-DD73-45DB-9444-0B6DA3EDF6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E14" i="1"/>
  <c r="E15" i="1" s="1"/>
  <c r="G11" i="1"/>
  <c r="F11" i="1"/>
  <c r="Q21" i="1"/>
  <c r="Q23" i="1"/>
  <c r="C7" i="1"/>
  <c r="C8" i="1"/>
  <c r="E22" i="1"/>
  <c r="F22" i="1"/>
  <c r="G22" i="1"/>
  <c r="H22" i="1"/>
  <c r="Q22" i="1"/>
  <c r="C17" i="1"/>
  <c r="G24" i="1"/>
  <c r="I24" i="1"/>
  <c r="E24" i="1"/>
  <c r="F24" i="1"/>
  <c r="E21" i="1"/>
  <c r="F21" i="1"/>
  <c r="G21" i="1"/>
  <c r="J21" i="1"/>
  <c r="E23" i="1"/>
  <c r="F23" i="1"/>
  <c r="G23" i="1"/>
  <c r="I23" i="1"/>
  <c r="C12" i="1"/>
  <c r="C16" i="1" l="1"/>
  <c r="D18" i="1" s="1"/>
  <c r="C11" i="1"/>
  <c r="O21" i="1" l="1"/>
  <c r="O23" i="1"/>
  <c r="O24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<sst xmlns="http://schemas.openxmlformats.org/spreadsheetml/2006/main" count="54" uniqueCount="48">
  <si>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</si>
  <si>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</si>
  <si>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</si>
  <si>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</si>
  <si>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</si>
  <si>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</si>
  <si>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</si>
  <si>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</si>
  <si>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</si>
  <si>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</si>
  <si>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</si>
  <si>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</si>
  <si>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</si>
  <si>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</si>
  <si>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</si>
  <si>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</si>
  <si>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</si>
  <si>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</si>
  <si>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</si>
  <si>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</si>
  <si>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</si>
  <si>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</si>
  <si>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</si>
  <si>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</si>
  <si>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</si>
  <si>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</si>
  <si>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</si>
  <si>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</si>
  <si>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</si>
  <si>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</si>
  <si>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</si>
  <si>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</si>
  <si>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</si>
  <si>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</si>
  <si>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</si>
  <si>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</si>
  <si>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</si>
  <si>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</si>
  <si>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</si>
  <si>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V0902 Cyg / na</t>
  </si>
  <si>
    <t xml:space="preserve">EA/SD     </t>
  </si>
  <si>
    <t>IBVS 5761</t>
  </si>
  <si>
    <t>OEJV 0074</t>
  </si>
  <si>
    <t>CCD</t>
  </si>
  <si>
    <t>OEJV</t>
  </si>
  <si>
    <t>Add cycle</t>
  </si>
  <si>
    <t>Old Cycle</t>
  </si>
  <si>
    <t>IBVS 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</si>
</sst>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V0902 Cyg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B-4C37-9C28-4BCEA1A31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-4.0799999987939373E-4</c:v>
                </c:pt>
                <c:pt idx="3">
                  <c:v>4.0071999996143859E-2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B-4C37-9C28-4BCEA1A313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-1.2287999998079613E-2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B-4C37-9C28-4BCEA1A313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B-4C37-9C28-4BCEA1A313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B-4C37-9C28-4BCEA1A31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B-4C37-9C28-4BCEA1A31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5.7999999999999996E-3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DB-4C37-9C28-4BCEA1A31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-232</c:v>
                </c:pt>
                <c:pt idx="1">
                  <c:v>0</c:v>
                </c:pt>
                <c:pt idx="2">
                  <c:v>938</c:v>
                </c:pt>
                <c:pt idx="3">
                  <c:v>2258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-1.0896706859651776E-2</c:v>
                </c:pt>
                <c:pt idx="1">
                  <c:v>-6.5837171439654969E-3</c:v>
                </c:pt>
                <c:pt idx="2">
                  <c:v>1.0854146447904023E-2</c:v>
                </c:pt>
                <c:pt idx="3">
                  <c:v>3.5393570692325953E-2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DB-4C37-9C28-4BCEA1A31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666120"/>
        <c:axId val="1"/>
      </c:scatterChart>
      <c:valAx>
        <c:axId val="772666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666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17</xdr:col>
      <xdr:colOff>333375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08B7B5-486C-F96E-3349-7B57E0405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39</v>
      </c>
      <c r="F1" s="3">
        <v>52501.387000000002</v>
      </c>
      <c r="G1" s="3">
        <v>1.628916</v>
      </c>
      <c r="H1" s="3" t="s">
        <v>40</v>
      </c>
    </row>
    <row r="2" spans="1:8" x14ac:dyDescent="0.2">
      <c r="A2" t="s">
        <v>22</v>
      </c>
      <c r="B2" t="s">
        <v>40</v>
      </c>
      <c r="C2" s="3"/>
      <c r="D2" s="3"/>
    </row>
    <row r="3" spans="1:8" ht="13.5" thickBot="1" x14ac:dyDescent="0.25"/>
    <row r="4" spans="1:8" ht="14.25" thickTop="1" thickBot="1" x14ac:dyDescent="0.25">
      <c r="A4" s="5" t="s">
        <v>38</v>
      </c>
      <c r="C4" s="8">
        <v>52501.387000000002</v>
      </c>
      <c r="D4" s="9">
        <v>1.628916</v>
      </c>
    </row>
    <row r="5" spans="1:8" x14ac:dyDescent="0.2">
      <c r="C5" s="31" t="s">
        <v>36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52501.387000000002</v>
      </c>
    </row>
    <row r="8" spans="1:8" x14ac:dyDescent="0.2">
      <c r="A8" t="s">
        <v>2</v>
      </c>
      <c r="C8">
        <f>D4</f>
        <v>1.628916</v>
      </c>
      <c r="D8" s="30"/>
    </row>
    <row r="9" spans="1:8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-6.5837171439654969E-3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8" x14ac:dyDescent="0.2">
      <c r="A12" s="12" t="s">
        <v>15</v>
      </c>
      <c r="B12" s="12"/>
      <c r="C12" s="24">
        <f ca="1">SLOPE(INDIRECT($G$11):G975,INDIRECT($F$11):F975)</f>
        <v>1.8590472912440853E-5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16" t="s">
        <v>45</v>
      </c>
      <c r="E13" s="13">
        <v>1</v>
      </c>
    </row>
    <row r="14" spans="1:8" x14ac:dyDescent="0.2">
      <c r="A14" s="12"/>
      <c r="B14" s="12"/>
      <c r="C14" s="12"/>
      <c r="D14" s="16" t="s">
        <v>30</v>
      </c>
      <c r="E14" s="17">
        <f ca="1">NOW()+15018.5+$C$9/24</f>
        <v>60342.707349074073</v>
      </c>
    </row>
    <row r="15" spans="1:8" x14ac:dyDescent="0.2">
      <c r="A15" s="14" t="s">
        <v>16</v>
      </c>
      <c r="B15" s="12"/>
      <c r="C15" s="15">
        <f ca="1">(C7+C11)+(C8+C12)*INT(MAX(F21:F3516))</f>
        <v>56179.514721570697</v>
      </c>
      <c r="D15" s="16" t="s">
        <v>46</v>
      </c>
      <c r="E15" s="17">
        <f ca="1">ROUND(2*(E14-$C$7)/$C$8,0)/2+E13</f>
        <v>4815</v>
      </c>
    </row>
    <row r="16" spans="1:8" x14ac:dyDescent="0.2">
      <c r="A16" s="18" t="s">
        <v>3</v>
      </c>
      <c r="B16" s="12"/>
      <c r="C16" s="19">
        <f ca="1">+C8+C12</f>
        <v>1.6289345904729124</v>
      </c>
      <c r="D16" s="16" t="s">
        <v>31</v>
      </c>
      <c r="E16" s="26">
        <f ca="1">ROUND(2*(E14-$C$15)/$C$16,0)/2+E13</f>
        <v>2557</v>
      </c>
    </row>
    <row r="17" spans="1:17" ht="13.5" thickBot="1" x14ac:dyDescent="0.25">
      <c r="A17" s="16" t="s">
        <v>27</v>
      </c>
      <c r="B17" s="12"/>
      <c r="C17" s="12">
        <f>COUNT(C21:C2174)</f>
        <v>4</v>
      </c>
      <c r="D17" s="16" t="s">
        <v>32</v>
      </c>
      <c r="E17" s="20">
        <f ca="1">+$C$15+$C$16*E16-15018.5-$C$9/24</f>
        <v>45326.596302743266</v>
      </c>
    </row>
    <row r="18" spans="1:17" ht="14.25" thickTop="1" thickBot="1" x14ac:dyDescent="0.25">
      <c r="A18" s="18" t="s">
        <v>4</v>
      </c>
      <c r="B18" s="12"/>
      <c r="C18" s="21">
        <f ca="1">+C15</f>
        <v>56179.514721570697</v>
      </c>
      <c r="D18" s="22">
        <f ca="1">+C16</f>
        <v>1.6289345904729124</v>
      </c>
      <c r="E18" s="23" t="s">
        <v>33</v>
      </c>
    </row>
    <row r="19" spans="1:17" ht="13.5" thickTop="1" x14ac:dyDescent="0.2">
      <c r="A19" s="27" t="s">
        <v>34</v>
      </c>
      <c r="E19" s="28">
        <v>22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26</v>
      </c>
      <c r="J20" s="7" t="s">
        <v>44</v>
      </c>
      <c r="K20" s="7" t="s">
        <v>43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5" t="s">
        <v>42</v>
      </c>
      <c r="B21" s="36" t="s">
        <v>35</v>
      </c>
      <c r="C21" s="37">
        <v>52123.466200000003</v>
      </c>
      <c r="D21" s="37" t="s">
        <v>43</v>
      </c>
      <c r="E21">
        <f>+(C21-C$7)/C$8</f>
        <v>-232.00754366707667</v>
      </c>
      <c r="F21">
        <f>ROUND(2*E21,0)/2</f>
        <v>-232</v>
      </c>
      <c r="G21">
        <f>+C21-(C$7+F21*C$8)</f>
        <v>-1.2287999998079613E-2</v>
      </c>
      <c r="J21">
        <f>+G21</f>
        <v>-1.2287999998079613E-2</v>
      </c>
      <c r="O21">
        <f ca="1">+C$11+C$12*$F21</f>
        <v>-1.0896706859651776E-2</v>
      </c>
      <c r="Q21" s="2">
        <f>+C21-15018.5</f>
        <v>37104.966200000003</v>
      </c>
    </row>
    <row r="22" spans="1:17" x14ac:dyDescent="0.2">
      <c r="A22" s="33" t="s">
        <v>37</v>
      </c>
      <c r="B22" s="32" t="s">
        <v>35</v>
      </c>
      <c r="C22" s="33">
        <v>52501.387000000002</v>
      </c>
      <c r="D22" s="29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-6.5837171439654969E-3</v>
      </c>
      <c r="Q22" s="2">
        <f>+C22-15018.5</f>
        <v>37482.887000000002</v>
      </c>
    </row>
    <row r="23" spans="1:17" x14ac:dyDescent="0.2">
      <c r="A23" s="33" t="s">
        <v>41</v>
      </c>
      <c r="B23" s="34" t="s">
        <v>35</v>
      </c>
      <c r="C23" s="33">
        <v>54029.309800000003</v>
      </c>
      <c r="D23" s="33">
        <v>5.7999999999999996E-3</v>
      </c>
      <c r="E23">
        <f>+(C23-C$7)/C$8</f>
        <v>937.99974952667924</v>
      </c>
      <c r="F23">
        <f>ROUND(2*E23,0)/2</f>
        <v>938</v>
      </c>
      <c r="G23">
        <f>+C23-(C$7+F23*C$8)</f>
        <v>-4.0799999987939373E-4</v>
      </c>
      <c r="I23">
        <f>+G23</f>
        <v>-4.0799999987939373E-4</v>
      </c>
      <c r="O23">
        <f ca="1">+C$11+C$12*$F23</f>
        <v>1.0854146447904023E-2</v>
      </c>
      <c r="Q23" s="2">
        <f>+C23-15018.5</f>
        <v>39010.809800000003</v>
      </c>
    </row>
    <row r="24" spans="1:17" x14ac:dyDescent="0.2">
      <c r="A24" s="38" t="s">
        <v>47</v>
      </c>
      <c r="B24" s="39" t="s">
        <v>35</v>
      </c>
      <c r="C24" s="40">
        <v>56179.519399999997</v>
      </c>
      <c r="D24" s="40">
        <v>8.9999999999999998E-4</v>
      </c>
      <c r="E24">
        <f>+(C24-C$7)/C$8</f>
        <v>2258.0246004091032</v>
      </c>
      <c r="F24">
        <f>ROUND(2*E24,0)/2</f>
        <v>2258</v>
      </c>
      <c r="G24">
        <f>+C24-(C$7+F24*C$8)</f>
        <v>4.0071999996143859E-2</v>
      </c>
      <c r="I24">
        <f>+G24</f>
        <v>4.0071999996143859E-2</v>
      </c>
      <c r="O24">
        <f ca="1">+C$11+C$12*$F24</f>
        <v>3.5393570692325953E-2</v>
      </c>
      <c r="Q24" s="2">
        <f>+C24-15018.5</f>
        <v>41161.019399999997</v>
      </c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2024-02-02T03:58:35Z</dcterms:modified>
</cp:coreProperties>
</file>