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D6F3A0-B795-4B16-94F0-CA366E2F1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6" i="1" l="1"/>
  <c r="F96" i="1"/>
  <c r="G96" i="1" s="1"/>
  <c r="K96" i="1" s="1"/>
  <c r="Q96" i="1"/>
  <c r="Q95" i="1"/>
  <c r="Q94" i="1"/>
  <c r="Q91" i="1"/>
  <c r="Q90" i="1"/>
  <c r="Q93" i="1"/>
  <c r="Q92" i="1"/>
  <c r="Q83" i="1"/>
  <c r="D9" i="1"/>
  <c r="C9" i="1"/>
  <c r="Q81" i="1"/>
  <c r="Q68" i="1"/>
  <c r="Q62" i="1"/>
  <c r="Q61" i="1"/>
  <c r="Q60" i="1"/>
  <c r="Q59" i="1"/>
  <c r="Q58" i="1"/>
  <c r="Q56" i="1"/>
  <c r="Q55" i="1"/>
  <c r="Q54" i="1"/>
  <c r="Q51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3" i="2"/>
  <c r="C43" i="2" s="1"/>
  <c r="G42" i="2"/>
  <c r="C42" i="2" s="1"/>
  <c r="G41" i="2"/>
  <c r="C41" i="2"/>
  <c r="G40" i="2"/>
  <c r="C40" i="2" s="1"/>
  <c r="G39" i="2"/>
  <c r="C39" i="2" s="1"/>
  <c r="G38" i="2"/>
  <c r="C38" i="2" s="1"/>
  <c r="G76" i="2"/>
  <c r="C76" i="2"/>
  <c r="G37" i="2"/>
  <c r="C37" i="2" s="1"/>
  <c r="G75" i="2"/>
  <c r="C75" i="2" s="1"/>
  <c r="G36" i="2"/>
  <c r="C36" i="2" s="1"/>
  <c r="G35" i="2"/>
  <c r="C35" i="2"/>
  <c r="G34" i="2"/>
  <c r="C34" i="2" s="1"/>
  <c r="G33" i="2"/>
  <c r="C33" i="2" s="1"/>
  <c r="G32" i="2"/>
  <c r="C32" i="2" s="1"/>
  <c r="G31" i="2"/>
  <c r="C31" i="2"/>
  <c r="G30" i="2"/>
  <c r="C30" i="2" s="1"/>
  <c r="E30" i="2" s="1"/>
  <c r="G29" i="2"/>
  <c r="C29" i="2" s="1"/>
  <c r="G28" i="2"/>
  <c r="C28" i="2" s="1"/>
  <c r="G27" i="2"/>
  <c r="C27" i="2"/>
  <c r="G74" i="2"/>
  <c r="C74" i="2" s="1"/>
  <c r="G26" i="2"/>
  <c r="C26" i="2" s="1"/>
  <c r="G25" i="2"/>
  <c r="C25" i="2" s="1"/>
  <c r="G24" i="2"/>
  <c r="C24" i="2"/>
  <c r="G23" i="2"/>
  <c r="C23" i="2" s="1"/>
  <c r="G22" i="2"/>
  <c r="C22" i="2" s="1"/>
  <c r="G73" i="2"/>
  <c r="C73" i="2" s="1"/>
  <c r="G72" i="2"/>
  <c r="C72" i="2"/>
  <c r="G71" i="2"/>
  <c r="C71" i="2" s="1"/>
  <c r="G70" i="2"/>
  <c r="C70" i="2" s="1"/>
  <c r="G69" i="2"/>
  <c r="C69" i="2" s="1"/>
  <c r="G21" i="2"/>
  <c r="C21" i="2"/>
  <c r="G68" i="2"/>
  <c r="C68" i="2" s="1"/>
  <c r="G67" i="2"/>
  <c r="C67" i="2" s="1"/>
  <c r="G66" i="2"/>
  <c r="C66" i="2" s="1"/>
  <c r="G20" i="2"/>
  <c r="C20" i="2"/>
  <c r="G19" i="2"/>
  <c r="C19" i="2" s="1"/>
  <c r="G65" i="2"/>
  <c r="C65" i="2" s="1"/>
  <c r="G18" i="2"/>
  <c r="C18" i="2" s="1"/>
  <c r="G17" i="2"/>
  <c r="C17" i="2"/>
  <c r="G16" i="2"/>
  <c r="C16" i="2" s="1"/>
  <c r="G15" i="2"/>
  <c r="C15" i="2" s="1"/>
  <c r="G14" i="2"/>
  <c r="C14" i="2" s="1"/>
  <c r="G13" i="2"/>
  <c r="C13" i="2"/>
  <c r="G12" i="2"/>
  <c r="C12" i="2" s="1"/>
  <c r="G11" i="2"/>
  <c r="C11" i="2" s="1"/>
  <c r="G64" i="2"/>
  <c r="C64" i="2" s="1"/>
  <c r="G63" i="2"/>
  <c r="C63" i="2"/>
  <c r="G62" i="2"/>
  <c r="C62" i="2" s="1"/>
  <c r="G61" i="2"/>
  <c r="C61" i="2" s="1"/>
  <c r="G60" i="2"/>
  <c r="C60" i="2" s="1"/>
  <c r="G59" i="2"/>
  <c r="C59" i="2"/>
  <c r="G58" i="2"/>
  <c r="C58" i="2" s="1"/>
  <c r="G57" i="2"/>
  <c r="C57" i="2" s="1"/>
  <c r="G56" i="2"/>
  <c r="C56" i="2" s="1"/>
  <c r="G55" i="2"/>
  <c r="C55" i="2"/>
  <c r="G54" i="2"/>
  <c r="C54" i="2" s="1"/>
  <c r="G53" i="2"/>
  <c r="C53" i="2" s="1"/>
  <c r="G52" i="2"/>
  <c r="C52" i="2" s="1"/>
  <c r="G51" i="2"/>
  <c r="C51" i="2"/>
  <c r="G50" i="2"/>
  <c r="C50" i="2" s="1"/>
  <c r="G49" i="2"/>
  <c r="C49" i="2" s="1"/>
  <c r="G48" i="2"/>
  <c r="C48" i="2" s="1"/>
  <c r="G47" i="2"/>
  <c r="C47" i="2"/>
  <c r="G46" i="2"/>
  <c r="C46" i="2" s="1"/>
  <c r="G45" i="2"/>
  <c r="C45" i="2" s="1"/>
  <c r="G44" i="2"/>
  <c r="C44" i="2" s="1"/>
  <c r="H43" i="2"/>
  <c r="D43" i="2"/>
  <c r="B43" i="2"/>
  <c r="A43" i="2"/>
  <c r="H42" i="2"/>
  <c r="B42" i="2" s="1"/>
  <c r="D42" i="2"/>
  <c r="A42" i="2"/>
  <c r="H41" i="2"/>
  <c r="D41" i="2"/>
  <c r="B41" i="2"/>
  <c r="A41" i="2"/>
  <c r="H40" i="2"/>
  <c r="B40" i="2" s="1"/>
  <c r="D40" i="2"/>
  <c r="A40" i="2"/>
  <c r="H39" i="2"/>
  <c r="D39" i="2"/>
  <c r="B39" i="2"/>
  <c r="A39" i="2"/>
  <c r="H38" i="2"/>
  <c r="B38" i="2" s="1"/>
  <c r="D38" i="2"/>
  <c r="A38" i="2"/>
  <c r="H76" i="2"/>
  <c r="D76" i="2"/>
  <c r="B76" i="2"/>
  <c r="A76" i="2"/>
  <c r="H37" i="2"/>
  <c r="B37" i="2" s="1"/>
  <c r="D37" i="2"/>
  <c r="A37" i="2"/>
  <c r="H75" i="2"/>
  <c r="D75" i="2"/>
  <c r="B75" i="2"/>
  <c r="A75" i="2"/>
  <c r="H36" i="2"/>
  <c r="B36" i="2" s="1"/>
  <c r="D36" i="2"/>
  <c r="A36" i="2"/>
  <c r="H35" i="2"/>
  <c r="D35" i="2"/>
  <c r="B35" i="2"/>
  <c r="A35" i="2"/>
  <c r="H34" i="2"/>
  <c r="B34" i="2" s="1"/>
  <c r="D34" i="2"/>
  <c r="A34" i="2"/>
  <c r="H33" i="2"/>
  <c r="D33" i="2"/>
  <c r="B33" i="2"/>
  <c r="A33" i="2"/>
  <c r="H32" i="2"/>
  <c r="B32" i="2" s="1"/>
  <c r="D32" i="2"/>
  <c r="A32" i="2"/>
  <c r="H31" i="2"/>
  <c r="D31" i="2"/>
  <c r="B31" i="2"/>
  <c r="A31" i="2"/>
  <c r="H30" i="2"/>
  <c r="B30" i="2" s="1"/>
  <c r="D30" i="2"/>
  <c r="A30" i="2"/>
  <c r="H29" i="2"/>
  <c r="D29" i="2"/>
  <c r="B29" i="2"/>
  <c r="A29" i="2"/>
  <c r="H28" i="2"/>
  <c r="B28" i="2" s="1"/>
  <c r="D28" i="2"/>
  <c r="A28" i="2"/>
  <c r="H27" i="2"/>
  <c r="D27" i="2"/>
  <c r="B27" i="2"/>
  <c r="A27" i="2"/>
  <c r="H74" i="2"/>
  <c r="B74" i="2" s="1"/>
  <c r="D74" i="2"/>
  <c r="A74" i="2"/>
  <c r="H26" i="2"/>
  <c r="D26" i="2"/>
  <c r="B26" i="2"/>
  <c r="A26" i="2"/>
  <c r="H25" i="2"/>
  <c r="B25" i="2" s="1"/>
  <c r="D25" i="2"/>
  <c r="A25" i="2"/>
  <c r="H24" i="2"/>
  <c r="D24" i="2"/>
  <c r="B24" i="2"/>
  <c r="A24" i="2"/>
  <c r="H23" i="2"/>
  <c r="B23" i="2" s="1"/>
  <c r="D23" i="2"/>
  <c r="A23" i="2"/>
  <c r="H22" i="2"/>
  <c r="D22" i="2"/>
  <c r="B22" i="2"/>
  <c r="A22" i="2"/>
  <c r="H73" i="2"/>
  <c r="B73" i="2" s="1"/>
  <c r="D73" i="2"/>
  <c r="A73" i="2"/>
  <c r="H72" i="2"/>
  <c r="D72" i="2"/>
  <c r="B72" i="2"/>
  <c r="A72" i="2"/>
  <c r="H71" i="2"/>
  <c r="B71" i="2" s="1"/>
  <c r="D71" i="2"/>
  <c r="A71" i="2"/>
  <c r="H70" i="2"/>
  <c r="D70" i="2"/>
  <c r="B70" i="2"/>
  <c r="A70" i="2"/>
  <c r="H69" i="2"/>
  <c r="B69" i="2" s="1"/>
  <c r="D69" i="2"/>
  <c r="A69" i="2"/>
  <c r="H21" i="2"/>
  <c r="D21" i="2"/>
  <c r="B21" i="2"/>
  <c r="A21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20" i="2"/>
  <c r="D20" i="2"/>
  <c r="B20" i="2"/>
  <c r="A20" i="2"/>
  <c r="H19" i="2"/>
  <c r="B19" i="2" s="1"/>
  <c r="D19" i="2"/>
  <c r="A19" i="2"/>
  <c r="H65" i="2"/>
  <c r="D65" i="2"/>
  <c r="B65" i="2"/>
  <c r="A65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/>
  <c r="D13" i="2"/>
  <c r="A13" i="2"/>
  <c r="H12" i="2"/>
  <c r="B12" i="2" s="1"/>
  <c r="D12" i="2"/>
  <c r="A12" i="2"/>
  <c r="H11" i="2"/>
  <c r="D11" i="2"/>
  <c r="B11" i="2"/>
  <c r="A11" i="2"/>
  <c r="H64" i="2"/>
  <c r="B64" i="2" s="1"/>
  <c r="D64" i="2"/>
  <c r="A64" i="2"/>
  <c r="H63" i="2"/>
  <c r="B63" i="2"/>
  <c r="D63" i="2"/>
  <c r="A63" i="2"/>
  <c r="H62" i="2"/>
  <c r="B62" i="2" s="1"/>
  <c r="D62" i="2"/>
  <c r="A62" i="2"/>
  <c r="H61" i="2"/>
  <c r="B61" i="2"/>
  <c r="D61" i="2"/>
  <c r="A61" i="2"/>
  <c r="H60" i="2"/>
  <c r="B60" i="2" s="1"/>
  <c r="D60" i="2"/>
  <c r="A60" i="2"/>
  <c r="H59" i="2"/>
  <c r="D59" i="2"/>
  <c r="B59" i="2"/>
  <c r="A59" i="2"/>
  <c r="H58" i="2"/>
  <c r="B58" i="2" s="1"/>
  <c r="D58" i="2"/>
  <c r="A58" i="2"/>
  <c r="H57" i="2"/>
  <c r="D57" i="2"/>
  <c r="B57" i="2"/>
  <c r="A57" i="2"/>
  <c r="H56" i="2"/>
  <c r="B56" i="2" s="1"/>
  <c r="D56" i="2"/>
  <c r="A56" i="2"/>
  <c r="H55" i="2"/>
  <c r="B55" i="2"/>
  <c r="D55" i="2"/>
  <c r="A55" i="2"/>
  <c r="H54" i="2"/>
  <c r="B54" i="2" s="1"/>
  <c r="D54" i="2"/>
  <c r="A54" i="2"/>
  <c r="H53" i="2"/>
  <c r="B53" i="2"/>
  <c r="D53" i="2"/>
  <c r="A53" i="2"/>
  <c r="H52" i="2"/>
  <c r="B52" i="2" s="1"/>
  <c r="D52" i="2"/>
  <c r="A52" i="2"/>
  <c r="H51" i="2"/>
  <c r="B51" i="2"/>
  <c r="D51" i="2"/>
  <c r="A51" i="2"/>
  <c r="H50" i="2"/>
  <c r="B50" i="2" s="1"/>
  <c r="D50" i="2"/>
  <c r="A50" i="2"/>
  <c r="H49" i="2"/>
  <c r="D49" i="2"/>
  <c r="B49" i="2"/>
  <c r="A49" i="2"/>
  <c r="H48" i="2"/>
  <c r="B48" i="2" s="1"/>
  <c r="D48" i="2"/>
  <c r="A48" i="2"/>
  <c r="H47" i="2"/>
  <c r="B47" i="2"/>
  <c r="D47" i="2"/>
  <c r="A47" i="2"/>
  <c r="H46" i="2"/>
  <c r="B46" i="2" s="1"/>
  <c r="D46" i="2"/>
  <c r="A46" i="2"/>
  <c r="H45" i="2"/>
  <c r="B45" i="2"/>
  <c r="D45" i="2"/>
  <c r="A45" i="2"/>
  <c r="H44" i="2"/>
  <c r="B44" i="2" s="1"/>
  <c r="D44" i="2"/>
  <c r="A44" i="2"/>
  <c r="Q89" i="1"/>
  <c r="Q87" i="1"/>
  <c r="Q86" i="1"/>
  <c r="Q88" i="1"/>
  <c r="Q85" i="1"/>
  <c r="F16" i="1"/>
  <c r="C17" i="1"/>
  <c r="Q80" i="1"/>
  <c r="Q84" i="1"/>
  <c r="Q82" i="1"/>
  <c r="C7" i="1"/>
  <c r="E37" i="1" s="1"/>
  <c r="F37" i="1" s="1"/>
  <c r="G37" i="1" s="1"/>
  <c r="I37" i="1" s="1"/>
  <c r="C8" i="1"/>
  <c r="Q79" i="1"/>
  <c r="Q75" i="1"/>
  <c r="Q76" i="1"/>
  <c r="Q77" i="1"/>
  <c r="Q78" i="1"/>
  <c r="Q63" i="1"/>
  <c r="Q52" i="1"/>
  <c r="Q53" i="1"/>
  <c r="Q43" i="1"/>
  <c r="Q44" i="1"/>
  <c r="Q45" i="1"/>
  <c r="Q47" i="1"/>
  <c r="Q48" i="1"/>
  <c r="Q49" i="1"/>
  <c r="Q50" i="1"/>
  <c r="Q64" i="1"/>
  <c r="Q65" i="1"/>
  <c r="Q66" i="1"/>
  <c r="Q67" i="1"/>
  <c r="Q69" i="1"/>
  <c r="Q70" i="1"/>
  <c r="Q71" i="1"/>
  <c r="Q72" i="1"/>
  <c r="Q74" i="1"/>
  <c r="Q73" i="1"/>
  <c r="Q42" i="1"/>
  <c r="Q57" i="1"/>
  <c r="Q46" i="1"/>
  <c r="E72" i="1"/>
  <c r="F72" i="1" s="1"/>
  <c r="E50" i="1"/>
  <c r="F50" i="1" s="1"/>
  <c r="E70" i="1"/>
  <c r="F70" i="1" s="1"/>
  <c r="E91" i="1"/>
  <c r="F91" i="1" s="1"/>
  <c r="E38" i="1"/>
  <c r="E61" i="2" s="1"/>
  <c r="E33" i="1"/>
  <c r="F33" i="1" s="1"/>
  <c r="E48" i="1"/>
  <c r="F48" i="1" s="1"/>
  <c r="E46" i="1"/>
  <c r="F46" i="1" s="1"/>
  <c r="E60" i="1"/>
  <c r="F60" i="1" s="1"/>
  <c r="E75" i="1"/>
  <c r="F75" i="1" s="1"/>
  <c r="E56" i="2"/>
  <c r="E18" i="2"/>
  <c r="E20" i="2" l="1"/>
  <c r="F38" i="1"/>
  <c r="G38" i="1" s="1"/>
  <c r="I38" i="1" s="1"/>
  <c r="E16" i="2"/>
  <c r="E87" i="1"/>
  <c r="F87" i="1" s="1"/>
  <c r="G87" i="1" s="1"/>
  <c r="J87" i="1" s="1"/>
  <c r="E62" i="1"/>
  <c r="E71" i="1"/>
  <c r="G91" i="1"/>
  <c r="K91" i="1" s="1"/>
  <c r="E22" i="1"/>
  <c r="E60" i="2"/>
  <c r="E47" i="2"/>
  <c r="E65" i="1"/>
  <c r="F65" i="1" s="1"/>
  <c r="G65" i="1" s="1"/>
  <c r="K65" i="1" s="1"/>
  <c r="E24" i="1"/>
  <c r="F24" i="1" s="1"/>
  <c r="E52" i="1"/>
  <c r="E41" i="1"/>
  <c r="F41" i="1" s="1"/>
  <c r="G41" i="1" s="1"/>
  <c r="I41" i="1" s="1"/>
  <c r="E88" i="1"/>
  <c r="E77" i="1"/>
  <c r="F77" i="1" s="1"/>
  <c r="G50" i="1"/>
  <c r="J50" i="1" s="1"/>
  <c r="E35" i="1"/>
  <c r="E71" i="2"/>
  <c r="E90" i="1"/>
  <c r="F90" i="1" s="1"/>
  <c r="E92" i="1"/>
  <c r="F92" i="1" s="1"/>
  <c r="G58" i="1"/>
  <c r="I58" i="1" s="1"/>
  <c r="G48" i="1"/>
  <c r="J48" i="1" s="1"/>
  <c r="E83" i="1"/>
  <c r="E94" i="1"/>
  <c r="F94" i="1" s="1"/>
  <c r="E31" i="1"/>
  <c r="E59" i="1"/>
  <c r="E74" i="1"/>
  <c r="F74" i="1" s="1"/>
  <c r="G74" i="1" s="1"/>
  <c r="K74" i="1" s="1"/>
  <c r="E80" i="1"/>
  <c r="F80" i="1" s="1"/>
  <c r="E34" i="1"/>
  <c r="E42" i="1"/>
  <c r="G24" i="1"/>
  <c r="I24" i="1" s="1"/>
  <c r="E40" i="1"/>
  <c r="G60" i="1"/>
  <c r="I60" i="1" s="1"/>
  <c r="G90" i="1"/>
  <c r="K90" i="1" s="1"/>
  <c r="E44" i="1"/>
  <c r="G92" i="1"/>
  <c r="K92" i="1" s="1"/>
  <c r="E66" i="1"/>
  <c r="E78" i="1"/>
  <c r="F78" i="1" s="1"/>
  <c r="G94" i="1"/>
  <c r="I94" i="1" s="1"/>
  <c r="G33" i="1"/>
  <c r="I33" i="1" s="1"/>
  <c r="E45" i="1"/>
  <c r="F45" i="1" s="1"/>
  <c r="E69" i="1"/>
  <c r="G26" i="1"/>
  <c r="I26" i="1" s="1"/>
  <c r="E81" i="1"/>
  <c r="E30" i="1"/>
  <c r="F30" i="1" s="1"/>
  <c r="G30" i="1" s="1"/>
  <c r="I30" i="1" s="1"/>
  <c r="E73" i="1"/>
  <c r="E79" i="1"/>
  <c r="G57" i="1"/>
  <c r="I57" i="1" s="1"/>
  <c r="G70" i="1"/>
  <c r="K70" i="1" s="1"/>
  <c r="E93" i="1"/>
  <c r="F93" i="1" s="1"/>
  <c r="G93" i="1" s="1"/>
  <c r="K93" i="1" s="1"/>
  <c r="E28" i="1"/>
  <c r="E23" i="1"/>
  <c r="E39" i="1"/>
  <c r="F39" i="1" s="1"/>
  <c r="E64" i="1"/>
  <c r="E89" i="1"/>
  <c r="E82" i="1"/>
  <c r="E51" i="1"/>
  <c r="G46" i="1"/>
  <c r="J46" i="1" s="1"/>
  <c r="G80" i="1"/>
  <c r="J80" i="1" s="1"/>
  <c r="E32" i="1"/>
  <c r="F32" i="1" s="1"/>
  <c r="E47" i="1"/>
  <c r="E56" i="1"/>
  <c r="E84" i="1"/>
  <c r="F84" i="1" s="1"/>
  <c r="G84" i="1" s="1"/>
  <c r="K84" i="1" s="1"/>
  <c r="E49" i="1"/>
  <c r="E55" i="1"/>
  <c r="E63" i="1"/>
  <c r="F63" i="1" s="1"/>
  <c r="G63" i="1" s="1"/>
  <c r="J63" i="1" s="1"/>
  <c r="E57" i="1"/>
  <c r="F57" i="1" s="1"/>
  <c r="E27" i="1"/>
  <c r="E43" i="1"/>
  <c r="F43" i="1" s="1"/>
  <c r="G43" i="1" s="1"/>
  <c r="J43" i="1" s="1"/>
  <c r="E53" i="1"/>
  <c r="F53" i="1" s="1"/>
  <c r="G53" i="1" s="1"/>
  <c r="J53" i="1" s="1"/>
  <c r="E29" i="1"/>
  <c r="F17" i="1"/>
  <c r="G32" i="1"/>
  <c r="I32" i="1" s="1"/>
  <c r="E76" i="1"/>
  <c r="F76" i="1" s="1"/>
  <c r="G76" i="1" s="1"/>
  <c r="G39" i="1"/>
  <c r="I39" i="1" s="1"/>
  <c r="E36" i="1"/>
  <c r="E85" i="1"/>
  <c r="E68" i="1"/>
  <c r="E21" i="1"/>
  <c r="E26" i="1"/>
  <c r="F26" i="1" s="1"/>
  <c r="E67" i="1"/>
  <c r="E61" i="1"/>
  <c r="E25" i="1"/>
  <c r="F25" i="1" s="1"/>
  <c r="G25" i="1" s="1"/>
  <c r="I25" i="1" s="1"/>
  <c r="E95" i="1"/>
  <c r="F95" i="1" s="1"/>
  <c r="G95" i="1" s="1"/>
  <c r="K95" i="1" s="1"/>
  <c r="E64" i="2"/>
  <c r="G45" i="1"/>
  <c r="J45" i="1" s="1"/>
  <c r="E28" i="2"/>
  <c r="G75" i="1"/>
  <c r="J75" i="1" s="1"/>
  <c r="E86" i="1"/>
  <c r="F86" i="1" s="1"/>
  <c r="G86" i="1" s="1"/>
  <c r="K86" i="1" s="1"/>
  <c r="E58" i="1"/>
  <c r="F58" i="1" s="1"/>
  <c r="G72" i="1"/>
  <c r="K72" i="1" s="1"/>
  <c r="E54" i="1"/>
  <c r="E33" i="2"/>
  <c r="J76" i="1" l="1"/>
  <c r="E17" i="2"/>
  <c r="F49" i="1"/>
  <c r="G49" i="1" s="1"/>
  <c r="J49" i="1" s="1"/>
  <c r="E66" i="2"/>
  <c r="F54" i="1"/>
  <c r="G54" i="1" s="1"/>
  <c r="I54" i="1" s="1"/>
  <c r="F47" i="1"/>
  <c r="G47" i="1" s="1"/>
  <c r="J47" i="1" s="1"/>
  <c r="E15" i="2"/>
  <c r="E23" i="2"/>
  <c r="F64" i="1"/>
  <c r="G64" i="1" s="1"/>
  <c r="K64" i="1" s="1"/>
  <c r="E35" i="2"/>
  <c r="F79" i="1"/>
  <c r="G79" i="1" s="1"/>
  <c r="F69" i="1"/>
  <c r="G69" i="1" s="1"/>
  <c r="K69" i="1" s="1"/>
  <c r="E27" i="2"/>
  <c r="F59" i="1"/>
  <c r="G59" i="1" s="1"/>
  <c r="J59" i="1" s="1"/>
  <c r="E70" i="2"/>
  <c r="E45" i="2"/>
  <c r="F22" i="1"/>
  <c r="G22" i="1" s="1"/>
  <c r="I22" i="1" s="1"/>
  <c r="E14" i="2"/>
  <c r="F67" i="1"/>
  <c r="E26" i="2"/>
  <c r="F73" i="1"/>
  <c r="G73" i="1" s="1"/>
  <c r="K73" i="1" s="1"/>
  <c r="E31" i="2"/>
  <c r="F40" i="1"/>
  <c r="G40" i="1" s="1"/>
  <c r="I40" i="1" s="1"/>
  <c r="E63" i="2"/>
  <c r="E54" i="2"/>
  <c r="F31" i="1"/>
  <c r="G31" i="1" s="1"/>
  <c r="I31" i="1" s="1"/>
  <c r="E62" i="2"/>
  <c r="F36" i="1"/>
  <c r="G36" i="1" s="1"/>
  <c r="I36" i="1" s="1"/>
  <c r="E59" i="2"/>
  <c r="E43" i="2"/>
  <c r="F89" i="1"/>
  <c r="G89" i="1" s="1"/>
  <c r="J89" i="1" s="1"/>
  <c r="E32" i="2"/>
  <c r="F27" i="1"/>
  <c r="G27" i="1" s="1"/>
  <c r="I27" i="1" s="1"/>
  <c r="E50" i="2"/>
  <c r="F23" i="1"/>
  <c r="G23" i="1" s="1"/>
  <c r="I23" i="1" s="1"/>
  <c r="E46" i="2"/>
  <c r="E25" i="2"/>
  <c r="F66" i="1"/>
  <c r="G66" i="1" s="1"/>
  <c r="K66" i="1" s="1"/>
  <c r="E42" i="2"/>
  <c r="F88" i="1"/>
  <c r="G88" i="1" s="1"/>
  <c r="J88" i="1" s="1"/>
  <c r="E49" i="2"/>
  <c r="F21" i="1"/>
  <c r="G21" i="1" s="1"/>
  <c r="I21" i="1" s="1"/>
  <c r="E44" i="2"/>
  <c r="E75" i="2"/>
  <c r="F81" i="1"/>
  <c r="G81" i="1" s="1"/>
  <c r="I81" i="1" s="1"/>
  <c r="F83" i="1"/>
  <c r="G83" i="1" s="1"/>
  <c r="I83" i="1" s="1"/>
  <c r="E76" i="2"/>
  <c r="E40" i="2"/>
  <c r="F71" i="1"/>
  <c r="G71" i="1" s="1"/>
  <c r="K71" i="1" s="1"/>
  <c r="E29" i="2"/>
  <c r="E34" i="2"/>
  <c r="E55" i="2"/>
  <c r="F29" i="1"/>
  <c r="G29" i="1" s="1"/>
  <c r="I29" i="1" s="1"/>
  <c r="E52" i="2"/>
  <c r="F28" i="1"/>
  <c r="G28" i="1" s="1"/>
  <c r="I28" i="1" s="1"/>
  <c r="E51" i="2"/>
  <c r="F42" i="1"/>
  <c r="G42" i="1" s="1"/>
  <c r="I42" i="1" s="1"/>
  <c r="E11" i="2"/>
  <c r="E24" i="2"/>
  <c r="F52" i="1"/>
  <c r="G52" i="1" s="1"/>
  <c r="J52" i="1" s="1"/>
  <c r="E19" i="2"/>
  <c r="E21" i="2"/>
  <c r="E73" i="2"/>
  <c r="F62" i="1"/>
  <c r="G62" i="1" s="1"/>
  <c r="J62" i="1" s="1"/>
  <c r="E38" i="2"/>
  <c r="E22" i="2"/>
  <c r="F68" i="1"/>
  <c r="G68" i="1" s="1"/>
  <c r="I68" i="1" s="1"/>
  <c r="E74" i="2"/>
  <c r="E65" i="2"/>
  <c r="F51" i="1"/>
  <c r="G51" i="1" s="1"/>
  <c r="I51" i="1" s="1"/>
  <c r="F44" i="1"/>
  <c r="G44" i="1" s="1"/>
  <c r="J44" i="1" s="1"/>
  <c r="E13" i="2"/>
  <c r="F34" i="1"/>
  <c r="G34" i="1" s="1"/>
  <c r="I34" i="1" s="1"/>
  <c r="E57" i="2"/>
  <c r="E69" i="2"/>
  <c r="E41" i="2"/>
  <c r="E53" i="2"/>
  <c r="F35" i="1"/>
  <c r="G35" i="1" s="1"/>
  <c r="I35" i="1" s="1"/>
  <c r="E58" i="2"/>
  <c r="F61" i="1"/>
  <c r="G61" i="1" s="1"/>
  <c r="J61" i="1" s="1"/>
  <c r="E72" i="2"/>
  <c r="F85" i="1"/>
  <c r="G85" i="1" s="1"/>
  <c r="J85" i="1" s="1"/>
  <c r="E39" i="2"/>
  <c r="F55" i="1"/>
  <c r="G55" i="1" s="1"/>
  <c r="J55" i="1" s="1"/>
  <c r="E67" i="2"/>
  <c r="F56" i="1"/>
  <c r="G56" i="1" s="1"/>
  <c r="J56" i="1" s="1"/>
  <c r="E68" i="2"/>
  <c r="F82" i="1"/>
  <c r="E37" i="2"/>
  <c r="E48" i="2"/>
  <c r="E36" i="2"/>
  <c r="E12" i="2"/>
  <c r="C12" i="1"/>
  <c r="C11" i="1"/>
  <c r="O96" i="1" l="1"/>
  <c r="C16" i="1"/>
  <c r="D18" i="1" s="1"/>
  <c r="O58" i="1"/>
  <c r="O27" i="1"/>
  <c r="O24" i="1"/>
  <c r="O51" i="1"/>
  <c r="O39" i="1"/>
  <c r="O85" i="1"/>
  <c r="O72" i="1"/>
  <c r="O66" i="1"/>
  <c r="O67" i="1"/>
  <c r="O38" i="1"/>
  <c r="O82" i="1"/>
  <c r="O83" i="1"/>
  <c r="O34" i="1"/>
  <c r="O78" i="1"/>
  <c r="O69" i="1"/>
  <c r="O86" i="1"/>
  <c r="O70" i="1"/>
  <c r="O57" i="1"/>
  <c r="O30" i="1"/>
  <c r="O75" i="1"/>
  <c r="O56" i="1"/>
  <c r="O26" i="1"/>
  <c r="O95" i="1"/>
  <c r="O87" i="1"/>
  <c r="O50" i="1"/>
  <c r="O80" i="1"/>
  <c r="O48" i="1"/>
  <c r="O93" i="1"/>
  <c r="O22" i="1"/>
  <c r="O53" i="1"/>
  <c r="O37" i="1"/>
  <c r="O94" i="1"/>
  <c r="O31" i="1"/>
  <c r="O65" i="1"/>
  <c r="O76" i="1"/>
  <c r="O77" i="1"/>
  <c r="O89" i="1"/>
  <c r="O61" i="1"/>
  <c r="O91" i="1"/>
  <c r="O92" i="1"/>
  <c r="O29" i="1"/>
  <c r="O81" i="1"/>
  <c r="O84" i="1"/>
  <c r="O23" i="1"/>
  <c r="O42" i="1"/>
  <c r="O52" i="1"/>
  <c r="O79" i="1"/>
  <c r="O41" i="1"/>
  <c r="O68" i="1"/>
  <c r="O60" i="1"/>
  <c r="O21" i="1"/>
  <c r="O55" i="1"/>
  <c r="O49" i="1"/>
  <c r="O63" i="1"/>
  <c r="O45" i="1"/>
  <c r="O44" i="1"/>
  <c r="O64" i="1"/>
  <c r="O46" i="1"/>
  <c r="O33" i="1"/>
  <c r="O54" i="1"/>
  <c r="O40" i="1"/>
  <c r="O90" i="1"/>
  <c r="O36" i="1"/>
  <c r="O73" i="1"/>
  <c r="O43" i="1"/>
  <c r="O71" i="1"/>
  <c r="O74" i="1"/>
  <c r="O25" i="1"/>
  <c r="O35" i="1"/>
  <c r="O32" i="1"/>
  <c r="O62" i="1"/>
  <c r="O28" i="1"/>
  <c r="O47" i="1"/>
  <c r="O59" i="1"/>
  <c r="O88" i="1"/>
  <c r="C15" i="1"/>
  <c r="J79" i="1"/>
  <c r="C18" i="1" l="1"/>
  <c r="F18" i="1"/>
  <c r="F19" i="1" s="1"/>
</calcChain>
</file>

<file path=xl/sharedStrings.xml><?xml version="1.0" encoding="utf-8"?>
<sst xmlns="http://schemas.openxmlformats.org/spreadsheetml/2006/main" count="762" uniqueCount="341">
  <si>
    <t>IBVS 6244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</si>
  <si>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</si>
  <si>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</si>
  <si>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</si>
  <si>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</si>
  <si>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</si>
  <si>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</si>
  <si>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</si>
  <si>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</si>
  <si>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</si>
  <si>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</si>
  <si>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</si>
  <si>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</si>
  <si>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</si>
  <si>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</si>
  <si>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</si>
  <si>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</si>
  <si>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</si>
  <si>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</si>
  <si>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</si>
  <si>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</si>
  <si>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</si>
  <si>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</si>
  <si>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</si>
  <si>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</si>
  <si>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</si>
  <si>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</si>
  <si>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</si>
  <si>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</si>
  <si>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</si>
  <si>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</si>
  <si>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</si>
  <si>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Bull.57</t>
  </si>
  <si>
    <t>B</t>
  </si>
  <si>
    <t>BBSAG Bull.89</t>
  </si>
  <si>
    <t>IBVS 4597</t>
  </si>
  <si>
    <t>Maidanak</t>
  </si>
  <si>
    <t>Arkansas</t>
  </si>
  <si>
    <t>II</t>
  </si>
  <si>
    <t>I</t>
  </si>
  <si>
    <t>IBVS 4383</t>
  </si>
  <si>
    <t>IBVS 3078</t>
  </si>
  <si>
    <t>IBVS 2385</t>
  </si>
  <si>
    <t>EA/DM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</si>
  <si>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</si>
  <si>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</si>
  <si>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</si>
  <si>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</si>
  <si>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</si>
  <si>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</si>
  <si>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</si>
  <si>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</si>
  <si>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</si>
  <si>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5893</t>
  </si>
  <si>
    <t>IBVS 5924</t>
  </si>
  <si>
    <t>IBVS 5931</t>
  </si>
  <si>
    <t>Add cycle</t>
  </si>
  <si>
    <t>Old Cycle</t>
  </si>
  <si>
    <t>IBVS 5959</t>
  </si>
  <si>
    <t>OEJV 0160</t>
  </si>
  <si>
    <t>IBVS 6084</t>
  </si>
  <si>
    <t>BAD?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</si>
  <si>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</si>
  <si>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</si>
  <si>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</si>
  <si>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</si>
  <si>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</si>
  <si>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</si>
  <si>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</si>
  <si>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</si>
  <si>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</si>
  <si>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</si>
  <si>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</si>
  <si>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</si>
  <si>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</si>
  <si>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</si>
  <si>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2433927.407 </t>
  </si>
  <si>
    <t> 07.10.1951 21:46 </t>
  </si>
  <si>
    <t> 0.029 </t>
  </si>
  <si>
    <t>P </t>
  </si>
  <si>
    <t> A.A.Wachmann </t>
  </si>
  <si>
    <t> AHSB 6.2.138 </t>
  </si>
  <si>
    <t>2434237.391 </t>
  </si>
  <si>
    <t> 12.08.1952 21:23 </t>
  </si>
  <si>
    <t> 0.014 </t>
  </si>
  <si>
    <t>2434627.345 </t>
  </si>
  <si>
    <t> 06.09.1953 20:16 </t>
  </si>
  <si>
    <t>2434631.512 </t>
  </si>
  <si>
    <t> 11.09.1953 00:17 </t>
  </si>
  <si>
    <t> -0.027 </t>
  </si>
  <si>
    <t>2434634.308 </t>
  </si>
  <si>
    <t> 13.09.1953 19:23 </t>
  </si>
  <si>
    <t> -0.037 </t>
  </si>
  <si>
    <t>2434707.310 </t>
  </si>
  <si>
    <t> 25.11.1953 19:26 </t>
  </si>
  <si>
    <t> 0.024 </t>
  </si>
  <si>
    <t>2435185.595 </t>
  </si>
  <si>
    <t> 19.03.1955 02:16 </t>
  </si>
  <si>
    <t> -0.015 </t>
  </si>
  <si>
    <t>2435248.732 </t>
  </si>
  <si>
    <t> 21.05.1955 05:34 </t>
  </si>
  <si>
    <t> -0.000 </t>
  </si>
  <si>
    <t> T.G.Nikulina </t>
  </si>
  <si>
    <t> BTAD 45.18 </t>
  </si>
  <si>
    <t>2435310.465 </t>
  </si>
  <si>
    <t> 21.07.1955 23:09 </t>
  </si>
  <si>
    <t> 0.013 </t>
  </si>
  <si>
    <t>2435317.470 </t>
  </si>
  <si>
    <t> 28.07.1955 23:16 </t>
  </si>
  <si>
    <t> 0.005 </t>
  </si>
  <si>
    <t>2435369.352 </t>
  </si>
  <si>
    <t> 18.09.1955 20:26 </t>
  </si>
  <si>
    <t> -0.013 </t>
  </si>
  <si>
    <t>2435428.282 </t>
  </si>
  <si>
    <t> 16.11.1955 18:46 </t>
  </si>
  <si>
    <t> 0.003 </t>
  </si>
  <si>
    <t>2436815.575 </t>
  </si>
  <si>
    <t> 04.09.1959 01:48 </t>
  </si>
  <si>
    <t>2436818.357 </t>
  </si>
  <si>
    <t> 06.09.1959 20:34 </t>
  </si>
  <si>
    <t> -0.009 </t>
  </si>
  <si>
    <t>2436818.374 </t>
  </si>
  <si>
    <t> 06.09.1959 20:58 </t>
  </si>
  <si>
    <t> 0.008 </t>
  </si>
  <si>
    <t> Voigtländer </t>
  </si>
  <si>
    <t> HABZ 21 </t>
  </si>
  <si>
    <t>2436839.439 </t>
  </si>
  <si>
    <t> 27.09.1959 22:32 </t>
  </si>
  <si>
    <t> 0.032 </t>
  </si>
  <si>
    <t>2436846.403 </t>
  </si>
  <si>
    <t> 04.10.1959 21:40 </t>
  </si>
  <si>
    <t> -0.018 </t>
  </si>
  <si>
    <t>2436898.283 </t>
  </si>
  <si>
    <t> 25.11.1959 18:47 </t>
  </si>
  <si>
    <t> -0.038 </t>
  </si>
  <si>
    <t>2437194.326 </t>
  </si>
  <si>
    <t> 16.09.1960 19:49 </t>
  </si>
  <si>
    <t> 0.033 </t>
  </si>
  <si>
    <t>2438288.427 </t>
  </si>
  <si>
    <t> 15.09.1963 22:14 </t>
  </si>
  <si>
    <t> 0.019 </t>
  </si>
  <si>
    <t>2444871.344 </t>
  </si>
  <si>
    <t> 23.09.1981 20:15 </t>
  </si>
  <si>
    <t> 0.011 </t>
  </si>
  <si>
    <t>V </t>
  </si>
  <si>
    <t> H.Zimmermann </t>
  </si>
  <si>
    <t>BAVM 34 </t>
  </si>
  <si>
    <t>2444885.359 </t>
  </si>
  <si>
    <t> 07.10.1981 20:36 </t>
  </si>
  <si>
    <t> -0.001 </t>
  </si>
  <si>
    <t>E </t>
  </si>
  <si>
    <t>?</t>
  </si>
  <si>
    <t> R.Diethelm </t>
  </si>
  <si>
    <t> BBS 57 </t>
  </si>
  <si>
    <t>2445178.5261 </t>
  </si>
  <si>
    <t> 28.07.1982 00:37 </t>
  </si>
  <si>
    <t> -0.0009 </t>
  </si>
  <si>
    <t> O.Gülmen </t>
  </si>
  <si>
    <t>IBVS 2385 </t>
  </si>
  <si>
    <t>2445192.555 </t>
  </si>
  <si>
    <t> 11.08.1982 01:19 </t>
  </si>
  <si>
    <t> 0.001 </t>
  </si>
  <si>
    <t> C.Sezer </t>
  </si>
  <si>
    <t>2445195.3592 </t>
  </si>
  <si>
    <t> 13.08.1982 20:37 </t>
  </si>
  <si>
    <t> -0.0003 </t>
  </si>
  <si>
    <t>2445202.3736 </t>
  </si>
  <si>
    <t> 20.08.1982 20:57 </t>
  </si>
  <si>
    <t> 0.0005 </t>
  </si>
  <si>
    <t> N.Güdür </t>
  </si>
  <si>
    <t>2445216.4002 </t>
  </si>
  <si>
    <t> 03.09.1982 21:36 </t>
  </si>
  <si>
    <t> -0.0000 </t>
  </si>
  <si>
    <t>2445230.4288 </t>
  </si>
  <si>
    <t> 17.09.1982 22:17 </t>
  </si>
  <si>
    <t> 0.0015 </t>
  </si>
  <si>
    <t>2445261.2870 </t>
  </si>
  <si>
    <t> 18.10.1982 18:53 </t>
  </si>
  <si>
    <t> 0.0000 </t>
  </si>
  <si>
    <t>2445620.361 </t>
  </si>
  <si>
    <t> 12.10.1983 20:39 </t>
  </si>
  <si>
    <t> -0.020 </t>
  </si>
  <si>
    <t>BAVM 38 </t>
  </si>
  <si>
    <t>2446320.324 </t>
  </si>
  <si>
    <t> 11.09.1985 19:46 </t>
  </si>
  <si>
    <t> -0.010 </t>
  </si>
  <si>
    <t> O.Gülmen et al. </t>
  </si>
  <si>
    <t> AAPS 73.262 </t>
  </si>
  <si>
    <t>2446327.3377 </t>
  </si>
  <si>
    <t> 18.09.1985 20:06 </t>
  </si>
  <si>
    <t> -0.0100 </t>
  </si>
  <si>
    <t>2446693.445 </t>
  </si>
  <si>
    <t> 19.09.1986 22:40 </t>
  </si>
  <si>
    <t> J.Pietz </t>
  </si>
  <si>
    <t>BAVM 46 </t>
  </si>
  <si>
    <t>2447069.3642 </t>
  </si>
  <si>
    <t> 30.09.1987 20:44 </t>
  </si>
  <si>
    <t> -0.0179 </t>
  </si>
  <si>
    <t> F.Agerer </t>
  </si>
  <si>
    <t>BAVM 50 </t>
  </si>
  <si>
    <t>2447076.3748 </t>
  </si>
  <si>
    <t> 07.10.1987 20:59 </t>
  </si>
  <si>
    <t> -0.0209 </t>
  </si>
  <si>
    <t>2447362.533 </t>
  </si>
  <si>
    <t> 20.07.1988 00:47 </t>
  </si>
  <si>
    <t> -0.016 </t>
  </si>
  <si>
    <t> BBS 89 </t>
  </si>
  <si>
    <t>2447759.487 </t>
  </si>
  <si>
    <t> 20.08.1989 23:41 </t>
  </si>
  <si>
    <t> -0.029 </t>
  </si>
  <si>
    <t> P.Frank </t>
  </si>
  <si>
    <t>BAVM 60 </t>
  </si>
  <si>
    <t>2447759.4885 </t>
  </si>
  <si>
    <t> 20.08.1989 23:43 </t>
  </si>
  <si>
    <t> -0.0277 </t>
  </si>
  <si>
    <t>B;V</t>
  </si>
  <si>
    <t>BAVM 56 </t>
  </si>
  <si>
    <t>2448187.306 </t>
  </si>
  <si>
    <t> 22.10.1990 19:20 </t>
  </si>
  <si>
    <t>BAVM 59 </t>
  </si>
  <si>
    <t>2448494.4993 </t>
  </si>
  <si>
    <t> 25.08.1991 23:58 </t>
  </si>
  <si>
    <t> -0.0377 </t>
  </si>
  <si>
    <t>G</t>
  </si>
  <si>
    <t>2448494.5004 </t>
  </si>
  <si>
    <t> 26.08.1991 00:00 </t>
  </si>
  <si>
    <t> -0.0366 </t>
  </si>
  <si>
    <t>2449936.467 </t>
  </si>
  <si>
    <t> 06.08.1995 23:12 </t>
  </si>
  <si>
    <t> -0.057 </t>
  </si>
  <si>
    <t>BAVM 91 </t>
  </si>
  <si>
    <t>2450284.3338 </t>
  </si>
  <si>
    <t> 19.07.1996 20:00 </t>
  </si>
  <si>
    <t> -0.0631 </t>
  </si>
  <si>
    <t> Sandberg Lacy et a </t>
  </si>
  <si>
    <t>IBVS 4597 </t>
  </si>
  <si>
    <t>2450305.3752 </t>
  </si>
  <si>
    <t> 09.08.1996 21:00 </t>
  </si>
  <si>
    <t> -0.0623 </t>
  </si>
  <si>
    <t>2450312.3868 </t>
  </si>
  <si>
    <t> 16.08.1996 21:16 </t>
  </si>
  <si>
    <t> -0.0643 </t>
  </si>
  <si>
    <t>2450319.3520 </t>
  </si>
  <si>
    <t> 23.08.1996 20:26 </t>
  </si>
  <si>
    <t> -0.1127 </t>
  </si>
  <si>
    <t>2450364.298 </t>
  </si>
  <si>
    <t> 07.10.1996 19:09 </t>
  </si>
  <si>
    <t> -0.053 </t>
  </si>
  <si>
    <t> M.Dahm </t>
  </si>
  <si>
    <t>BAVM 131 </t>
  </si>
  <si>
    <t>2450622.3782 </t>
  </si>
  <si>
    <t> 22.06.1997 21:04 </t>
  </si>
  <si>
    <t> -0.0721 </t>
  </si>
  <si>
    <t>2450629.3962 </t>
  </si>
  <si>
    <t> 29.06.1997 21:30 </t>
  </si>
  <si>
    <t> -0.0677 </t>
  </si>
  <si>
    <t>2450653.2405 </t>
  </si>
  <si>
    <t> 23.07.1997 17:46 </t>
  </si>
  <si>
    <t> -0.0695 </t>
  </si>
  <si>
    <t>2450660.2535 </t>
  </si>
  <si>
    <t> 30.07.1997 18:05 </t>
  </si>
  <si>
    <t> -0.0700 </t>
  </si>
  <si>
    <t>2450682.6993 </t>
  </si>
  <si>
    <t> 22.08.1997 04:46 </t>
  </si>
  <si>
    <t> -0.0676 </t>
  </si>
  <si>
    <t>2450689.7076 </t>
  </si>
  <si>
    <t> 29.08.1997 04:58 </t>
  </si>
  <si>
    <t> -0.0729 </t>
  </si>
  <si>
    <t>2453611.5038 </t>
  </si>
  <si>
    <t> 29.08.2005 00:05 </t>
  </si>
  <si>
    <t> -0.1247 </t>
  </si>
  <si>
    <t>C </t>
  </si>
  <si>
    <t>-I</t>
  </si>
  <si>
    <t>BAVM 178 </t>
  </si>
  <si>
    <t>2453621.3293 </t>
  </si>
  <si>
    <t> 07.09.2005 19:54 </t>
  </si>
  <si>
    <t>3001</t>
  </si>
  <si>
    <t> -0.1182 </t>
  </si>
  <si>
    <t> F.Walter </t>
  </si>
  <si>
    <t>2453942.5452 </t>
  </si>
  <si>
    <t> 26.07.2006 01:05 </t>
  </si>
  <si>
    <t>3115.5</t>
  </si>
  <si>
    <t> -0.1233 </t>
  </si>
  <si>
    <t>BAVM 183 </t>
  </si>
  <si>
    <t>2454004.2649 </t>
  </si>
  <si>
    <t> 25.09.2006 18:21 </t>
  </si>
  <si>
    <t>3137.5</t>
  </si>
  <si>
    <t> -0.1229 </t>
  </si>
  <si>
    <t> P.Zasche (ESA INTEGRAL) </t>
  </si>
  <si>
    <t>IBVS 5931 </t>
  </si>
  <si>
    <t>2454339.5051 </t>
  </si>
  <si>
    <t> 27.08.2007 00:07 </t>
  </si>
  <si>
    <t>3257</t>
  </si>
  <si>
    <t> -0.1307 </t>
  </si>
  <si>
    <t>BAVM 193 </t>
  </si>
  <si>
    <t>2454966.3708 </t>
  </si>
  <si>
    <t> 14.05.2009 20:53 </t>
  </si>
  <si>
    <t>3480.5</t>
  </si>
  <si>
    <t> -0.2771 </t>
  </si>
  <si>
    <t> S.Dogru et al. </t>
  </si>
  <si>
    <t>IBVS 5893 </t>
  </si>
  <si>
    <t>2455060.4863 </t>
  </si>
  <si>
    <t> 16.08.2009 23:40 </t>
  </si>
  <si>
    <t>3514</t>
  </si>
  <si>
    <t> -0.1432 </t>
  </si>
  <si>
    <t>BAVM 212 </t>
  </si>
  <si>
    <t>2455077.3184 </t>
  </si>
  <si>
    <t> 02.09.2009 19:38 </t>
  </si>
  <si>
    <t>3520</t>
  </si>
  <si>
    <t> -0.1437 </t>
  </si>
  <si>
    <t> N.Erkan et al. </t>
  </si>
  <si>
    <t>IBVS 5924 </t>
  </si>
  <si>
    <t>2455429.3919 </t>
  </si>
  <si>
    <t> 20.08.2010 21:24 </t>
  </si>
  <si>
    <t>3645.5</t>
  </si>
  <si>
    <t> -0.1507 </t>
  </si>
  <si>
    <t>BAVM 214 </t>
  </si>
  <si>
    <t>2456481.40781 </t>
  </si>
  <si>
    <t> 07.07.2013 21:47 </t>
  </si>
  <si>
    <t>4020.5</t>
  </si>
  <si>
    <t> -0.16846 </t>
  </si>
  <si>
    <t> M.Urbanik </t>
  </si>
  <si>
    <t>OEJV 0160 </t>
  </si>
  <si>
    <t>2456495.4267 </t>
  </si>
  <si>
    <t> 21.07.2013 22:14 </t>
  </si>
  <si>
    <t>4025.5</t>
  </si>
  <si>
    <t> -0.1767 </t>
  </si>
  <si>
    <t>BAVM 234 </t>
  </si>
  <si>
    <t>2456495.4328 </t>
  </si>
  <si>
    <t> 21.07.2013 22:23 </t>
  </si>
  <si>
    <t> -0.1706 </t>
  </si>
  <si>
    <t> W.Quester </t>
  </si>
  <si>
    <t>BAVM 232 </t>
  </si>
  <si>
    <t>2456937.2785 </t>
  </si>
  <si>
    <t> 06.10.2014 18:41 </t>
  </si>
  <si>
    <t>4183</t>
  </si>
  <si>
    <t> -0.1790 </t>
  </si>
  <si>
    <t>BAVM 239 </t>
  </si>
  <si>
    <t>OEJV 0179</t>
  </si>
  <si>
    <t>JBAV, 60</t>
  </si>
  <si>
    <t>V0909 Cyg / GSC 02150-02128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</si>
</sst>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5" fillId="0" borderId="0" xfId="43" applyFont="1" applyAlignment="1">
      <alignment horizontal="left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5" fillId="0" borderId="0" xfId="43" applyFont="1" applyAlignment="1">
      <alignment horizont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V0909 Cyg - O-C Diagr.</a:t>
            </a:r>
          </a:p>
        </c:rich>
      </c:tx>
      <c:layout>
        <c:manualLayout>
          <c:xMode val="edge"/>
          <c:yMode val="edge"/>
          <c:x val="0.37980115216750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723926380368099"/>
          <c:w val="0.830726039300069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5D-4087-989B-4E5C6BBA67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  <c:pt idx="69">
                    <c:v>5.1000000000000004E-3</c:v>
                  </c:pt>
                  <c:pt idx="70">
                    <c:v>6.9999999999999999E-4</c:v>
                  </c:pt>
                  <c:pt idx="71">
                    <c:v>8.0000000000000004E-4</c:v>
                  </c:pt>
                  <c:pt idx="72">
                    <c:v>1E-3</c:v>
                  </c:pt>
                  <c:pt idx="73">
                    <c:v>5.0000000000000001E-3</c:v>
                  </c:pt>
                  <c:pt idx="74">
                    <c:v>1.1000000000000001E-3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  <c:pt idx="69">
                    <c:v>5.1000000000000004E-3</c:v>
                  </c:pt>
                  <c:pt idx="70">
                    <c:v>6.9999999999999999E-4</c:v>
                  </c:pt>
                  <c:pt idx="71">
                    <c:v>8.0000000000000004E-4</c:v>
                  </c:pt>
                  <c:pt idx="72">
                    <c:v>1E-3</c:v>
                  </c:pt>
                  <c:pt idx="73">
                    <c:v>5.0000000000000001E-3</c:v>
                  </c:pt>
                  <c:pt idx="74">
                    <c:v>1.1000000000000001E-3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2.8937000002770219E-2</c:v>
                </c:pt>
                <c:pt idx="1">
                  <c:v>1.3695500005269423E-2</c:v>
                </c:pt>
                <c:pt idx="2">
                  <c:v>1.3898500008508563E-2</c:v>
                </c:pt>
                <c:pt idx="3">
                  <c:v>-2.7235999994445592E-2</c:v>
                </c:pt>
                <c:pt idx="4">
                  <c:v>-3.6658999997598585E-2</c:v>
                </c:pt>
                <c:pt idx="5">
                  <c:v>2.4342999997315928E-2</c:v>
                </c:pt>
                <c:pt idx="6">
                  <c:v>-1.5278499995474704E-2</c:v>
                </c:pt>
                <c:pt idx="7">
                  <c:v>-2.9599999106721953E-4</c:v>
                </c:pt>
                <c:pt idx="8">
                  <c:v>1.3398000002780464E-2</c:v>
                </c:pt>
                <c:pt idx="9">
                  <c:v>4.8405000052298419E-3</c:v>
                </c:pt>
                <c:pt idx="10">
                  <c:v>-1.3484999995853286E-2</c:v>
                </c:pt>
                <c:pt idx="11">
                  <c:v>2.6320000033592805E-3</c:v>
                </c:pt>
                <c:pt idx="12">
                  <c:v>1.3958499999716878E-2</c:v>
                </c:pt>
                <c:pt idx="13">
                  <c:v>-9.4644999917363748E-3</c:v>
                </c:pt>
                <c:pt idx="14">
                  <c:v>7.5355000080890022E-3</c:v>
                </c:pt>
                <c:pt idx="15">
                  <c:v>3.1863000003795605E-2</c:v>
                </c:pt>
                <c:pt idx="16">
                  <c:v>-1.7694499998469837E-2</c:v>
                </c:pt>
                <c:pt idx="17">
                  <c:v>-3.8019999992684461E-2</c:v>
                </c:pt>
                <c:pt idx="18">
                  <c:v>3.2853500000783242E-2</c:v>
                </c:pt>
                <c:pt idx="19">
                  <c:v>1.888350000808714E-2</c:v>
                </c:pt>
                <c:pt idx="20">
                  <c:v>1.0814000001118984E-2</c:v>
                </c:pt>
                <c:pt idx="21">
                  <c:v>-1.3010000038775615E-3</c:v>
                </c:pt>
                <c:pt idx="30">
                  <c:v>-2.0127000003412832E-2</c:v>
                </c:pt>
                <c:pt idx="33">
                  <c:v>-1.0424499996588565E-2</c:v>
                </c:pt>
                <c:pt idx="36">
                  <c:v>-1.5809999997145496E-2</c:v>
                </c:pt>
                <c:pt idx="37">
                  <c:v>-2.9164499996113591E-2</c:v>
                </c:pt>
                <c:pt idx="39">
                  <c:v>-3.7171999996644445E-2</c:v>
                </c:pt>
                <c:pt idx="47">
                  <c:v>-5.341999999654945E-2</c:v>
                </c:pt>
                <c:pt idx="60">
                  <c:v>-0.13071099999797298</c:v>
                </c:pt>
                <c:pt idx="62">
                  <c:v>-0.14322199999878649</c:v>
                </c:pt>
                <c:pt idx="73">
                  <c:v>-0.19002899999759393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5D-4087-989B-4E5C6BBA67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2">
                  <c:v>-9.0449999697739258E-4</c:v>
                </c:pt>
                <c:pt idx="23">
                  <c:v>8.8050000340444967E-4</c:v>
                </c:pt>
                <c:pt idx="24">
                  <c:v>-3.4249999589519575E-4</c:v>
                </c:pt>
                <c:pt idx="25">
                  <c:v>0</c:v>
                </c:pt>
                <c:pt idx="26">
                  <c:v>5.0000000192085281E-4</c:v>
                </c:pt>
                <c:pt idx="27">
                  <c:v>-1.4999997802078724E-5</c:v>
                </c:pt>
                <c:pt idx="28">
                  <c:v>1.4700000028824434E-3</c:v>
                </c:pt>
                <c:pt idx="29">
                  <c:v>1.6999998479150236E-5</c:v>
                </c:pt>
                <c:pt idx="31">
                  <c:v>-1.0165499996219296E-2</c:v>
                </c:pt>
                <c:pt idx="32">
                  <c:v>-1.0023000002547633E-2</c:v>
                </c:pt>
                <c:pt idx="34">
                  <c:v>-1.7906499990203883E-2</c:v>
                </c:pt>
                <c:pt idx="35">
                  <c:v>-2.0863999998255167E-2</c:v>
                </c:pt>
                <c:pt idx="38">
                  <c:v>-2.766449999762699E-2</c:v>
                </c:pt>
                <c:pt idx="40">
                  <c:v>-3.7690499993914273E-2</c:v>
                </c:pt>
                <c:pt idx="41">
                  <c:v>-3.6590499999874737E-2</c:v>
                </c:pt>
                <c:pt idx="42">
                  <c:v>-5.7412499998463318E-2</c:v>
                </c:pt>
                <c:pt idx="54">
                  <c:v>-0.12474249999650056</c:v>
                </c:pt>
                <c:pt idx="55">
                  <c:v>-0.11822299999766983</c:v>
                </c:pt>
                <c:pt idx="58">
                  <c:v>-0.1232564999954775</c:v>
                </c:pt>
                <c:pt idx="59">
                  <c:v>-0.1228625000003376</c:v>
                </c:pt>
                <c:pt idx="64">
                  <c:v>-0.15074649999587564</c:v>
                </c:pt>
                <c:pt idx="66">
                  <c:v>-0.1766864999954123</c:v>
                </c:pt>
                <c:pt idx="67">
                  <c:v>-0.17058649999671616</c:v>
                </c:pt>
                <c:pt idx="68">
                  <c:v>-0.17900899999949615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5D-4087-989B-4E5C6BBA67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3">
                  <c:v>-6.3064499998290557E-2</c:v>
                </c:pt>
                <c:pt idx="44">
                  <c:v>-6.2336999995750375E-2</c:v>
                </c:pt>
                <c:pt idx="45">
                  <c:v>-6.4294499999959953E-2</c:v>
                </c:pt>
                <c:pt idx="48">
                  <c:v>-7.2135999995225575E-2</c:v>
                </c:pt>
                <c:pt idx="49">
                  <c:v>-6.7693499993765727E-2</c:v>
                </c:pt>
                <c:pt idx="50">
                  <c:v>-6.9489000001340173E-2</c:v>
                </c:pt>
                <c:pt idx="51">
                  <c:v>-7.004649999726098E-2</c:v>
                </c:pt>
                <c:pt idx="52">
                  <c:v>-6.7630499994265847E-2</c:v>
                </c:pt>
                <c:pt idx="53">
                  <c:v>-7.2887999995145947E-2</c:v>
                </c:pt>
                <c:pt idx="63">
                  <c:v>-0.143660000001546</c:v>
                </c:pt>
                <c:pt idx="65">
                  <c:v>-0.16846150000492344</c:v>
                </c:pt>
                <c:pt idx="69">
                  <c:v>-0.18442749999667285</c:v>
                </c:pt>
                <c:pt idx="70">
                  <c:v>-0.18188749999535503</c:v>
                </c:pt>
                <c:pt idx="71">
                  <c:v>-0.18928399999276735</c:v>
                </c:pt>
                <c:pt idx="72">
                  <c:v>-0.19019899999693735</c:v>
                </c:pt>
                <c:pt idx="74">
                  <c:v>-0.19445349999296013</c:v>
                </c:pt>
                <c:pt idx="75">
                  <c:v>-0.2133209999956307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5D-4087-989B-4E5C6BBA67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5D-4087-989B-4E5C6BBA67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5D-4087-989B-4E5C6BBA67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5D-4087-989B-4E5C6BBA67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0.23762115277508589</c:v>
                </c:pt>
                <c:pt idx="1">
                  <c:v>0.23202408153963902</c:v>
                </c:pt>
                <c:pt idx="2">
                  <c:v>0.22498342179550226</c:v>
                </c:pt>
                <c:pt idx="3">
                  <c:v>0.22490744345293964</c:v>
                </c:pt>
                <c:pt idx="4">
                  <c:v>0.22485679122456453</c:v>
                </c:pt>
                <c:pt idx="5">
                  <c:v>0.22353983328681234</c:v>
                </c:pt>
                <c:pt idx="6">
                  <c:v>0.2149036283488604</c:v>
                </c:pt>
                <c:pt idx="7">
                  <c:v>0.21376395321042099</c:v>
                </c:pt>
                <c:pt idx="8">
                  <c:v>0.21264960418616916</c:v>
                </c:pt>
                <c:pt idx="9">
                  <c:v>0.21252297361523143</c:v>
                </c:pt>
                <c:pt idx="10">
                  <c:v>0.21158590739029237</c:v>
                </c:pt>
                <c:pt idx="11">
                  <c:v>0.21052221059441559</c:v>
                </c:pt>
                <c:pt idx="12">
                  <c:v>0.18547468366293623</c:v>
                </c:pt>
                <c:pt idx="13">
                  <c:v>0.18542403143456113</c:v>
                </c:pt>
                <c:pt idx="14">
                  <c:v>0.18542403143456113</c:v>
                </c:pt>
                <c:pt idx="15">
                  <c:v>0.18504413972174799</c:v>
                </c:pt>
                <c:pt idx="16">
                  <c:v>0.18491750915081029</c:v>
                </c:pt>
                <c:pt idx="17">
                  <c:v>0.18398044292587123</c:v>
                </c:pt>
                <c:pt idx="18">
                  <c:v>0.1786366328322998</c:v>
                </c:pt>
                <c:pt idx="19">
                  <c:v>0.15888226376601677</c:v>
                </c:pt>
                <c:pt idx="20">
                  <c:v>4.0026809883880618E-2</c:v>
                </c:pt>
                <c:pt idx="21">
                  <c:v>3.9773548742005199E-2</c:v>
                </c:pt>
                <c:pt idx="22">
                  <c:v>3.4480390876808847E-2</c:v>
                </c:pt>
                <c:pt idx="23">
                  <c:v>3.4227129734933429E-2</c:v>
                </c:pt>
                <c:pt idx="24">
                  <c:v>3.4176477506558341E-2</c:v>
                </c:pt>
                <c:pt idx="25">
                  <c:v>3.4049846935620631E-2</c:v>
                </c:pt>
                <c:pt idx="26">
                  <c:v>3.4049846935620631E-2</c:v>
                </c:pt>
                <c:pt idx="27">
                  <c:v>3.3796585793745205E-2</c:v>
                </c:pt>
                <c:pt idx="28">
                  <c:v>3.3543324651869787E-2</c:v>
                </c:pt>
                <c:pt idx="29">
                  <c:v>3.2986150139743854E-2</c:v>
                </c:pt>
                <c:pt idx="30">
                  <c:v>2.6502664907733016E-2</c:v>
                </c:pt>
                <c:pt idx="31">
                  <c:v>1.3864933928149394E-2</c:v>
                </c:pt>
                <c:pt idx="32">
                  <c:v>1.3738303357211684E-2</c:v>
                </c:pt>
                <c:pt idx="33">
                  <c:v>7.128187554263133E-3</c:v>
                </c:pt>
                <c:pt idx="34">
                  <c:v>3.4078895200179149E-4</c:v>
                </c:pt>
                <c:pt idx="35">
                  <c:v>2.1415838106407514E-4</c:v>
                </c:pt>
                <c:pt idx="36">
                  <c:v>-4.9523689131945603E-3</c:v>
                </c:pt>
                <c:pt idx="37">
                  <c:v>-1.2119659228269034E-2</c:v>
                </c:pt>
                <c:pt idx="38">
                  <c:v>-1.2119659228269034E-2</c:v>
                </c:pt>
                <c:pt idx="39">
                  <c:v>-1.9844124055469446E-2</c:v>
                </c:pt>
                <c:pt idx="40">
                  <c:v>-2.5390543062541217E-2</c:v>
                </c:pt>
                <c:pt idx="41">
                  <c:v>-2.5390543062541217E-2</c:v>
                </c:pt>
                <c:pt idx="42">
                  <c:v>-5.1425788447334739E-2</c:v>
                </c:pt>
                <c:pt idx="43">
                  <c:v>-5.7706664765845225E-2</c:v>
                </c:pt>
                <c:pt idx="44">
                  <c:v>-5.808655647865836E-2</c:v>
                </c:pt>
                <c:pt idx="45">
                  <c:v>-5.8213187049596077E-2</c:v>
                </c:pt>
                <c:pt idx="46">
                  <c:v>-5.8339817620533793E-2</c:v>
                </c:pt>
                <c:pt idx="47">
                  <c:v>-5.9150253274535144E-2</c:v>
                </c:pt>
                <c:pt idx="48">
                  <c:v>-6.3810258285042928E-2</c:v>
                </c:pt>
                <c:pt idx="49">
                  <c:v>-6.3936888855980645E-2</c:v>
                </c:pt>
                <c:pt idx="50">
                  <c:v>-6.4367432797168861E-2</c:v>
                </c:pt>
                <c:pt idx="51">
                  <c:v>-6.4494063368106577E-2</c:v>
                </c:pt>
                <c:pt idx="52">
                  <c:v>-6.4899281195107253E-2</c:v>
                </c:pt>
                <c:pt idx="53">
                  <c:v>-6.5025911766044969E-2</c:v>
                </c:pt>
                <c:pt idx="54">
                  <c:v>-0.11778020761869565</c:v>
                </c:pt>
                <c:pt idx="55">
                  <c:v>-0.11795749041800843</c:v>
                </c:pt>
                <c:pt idx="56">
                  <c:v>-0.11861596938688454</c:v>
                </c:pt>
                <c:pt idx="57">
                  <c:v>-0.11861596938688454</c:v>
                </c:pt>
                <c:pt idx="58">
                  <c:v>-0.12375717056695562</c:v>
                </c:pt>
                <c:pt idx="59">
                  <c:v>-0.12487151959120749</c:v>
                </c:pt>
                <c:pt idx="60">
                  <c:v>-0.13092446088203011</c:v>
                </c:pt>
                <c:pt idx="61">
                  <c:v>-0.14224523392386154</c:v>
                </c:pt>
                <c:pt idx="62">
                  <c:v>-0.14394208357442687</c:v>
                </c:pt>
                <c:pt idx="63">
                  <c:v>-0.14424599694467738</c:v>
                </c:pt>
                <c:pt idx="64">
                  <c:v>-0.15060285160575049</c:v>
                </c:pt>
                <c:pt idx="65">
                  <c:v>-0.16959743724640725</c:v>
                </c:pt>
                <c:pt idx="66">
                  <c:v>-0.16985069838828268</c:v>
                </c:pt>
                <c:pt idx="67">
                  <c:v>-0.16985069838828268</c:v>
                </c:pt>
                <c:pt idx="68">
                  <c:v>-0.17782842435735852</c:v>
                </c:pt>
                <c:pt idx="69">
                  <c:v>-0.18337484336443027</c:v>
                </c:pt>
                <c:pt idx="70">
                  <c:v>-0.18337484336443027</c:v>
                </c:pt>
                <c:pt idx="71">
                  <c:v>-0.18922517574175254</c:v>
                </c:pt>
                <c:pt idx="72">
                  <c:v>-0.18947843688362798</c:v>
                </c:pt>
                <c:pt idx="73">
                  <c:v>-0.18998495916737881</c:v>
                </c:pt>
                <c:pt idx="74">
                  <c:v>-0.19664572719870246</c:v>
                </c:pt>
                <c:pt idx="75">
                  <c:v>-0.21551368226842149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5D-4087-989B-4E5C6BBA67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46">
                  <c:v>-0.11265199999616016</c:v>
                </c:pt>
                <c:pt idx="56">
                  <c:v>0.3589780000038445</c:v>
                </c:pt>
                <c:pt idx="57">
                  <c:v>0.35997800000041025</c:v>
                </c:pt>
                <c:pt idx="61">
                  <c:v>-0.27705150000110734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5D-4087-989B-4E5C6BBA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977800"/>
        <c:axId val="1"/>
      </c:scatterChart>
      <c:valAx>
        <c:axId val="764977800"/>
        <c:scaling>
          <c:orientation val="minMax"/>
          <c:min val="-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93613049435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97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8365647039497"/>
          <c:y val="0.92024539877300615"/>
          <c:w val="0.684210974339445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V0909 Cyg - O-C Diagr.</a:t>
            </a:r>
          </a:p>
        </c:rich>
      </c:tx>
      <c:layout>
        <c:manualLayout>
          <c:xMode val="edge"/>
          <c:yMode val="edge"/>
          <c:x val="0.379261363636363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1818181818182"/>
          <c:y val="0.14678942920199375"/>
          <c:w val="0.8380681818181817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3-45AA-887F-41F1FA7B10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  <c:pt idx="69">
                    <c:v>5.1000000000000004E-3</c:v>
                  </c:pt>
                  <c:pt idx="70">
                    <c:v>6.9999999999999999E-4</c:v>
                  </c:pt>
                  <c:pt idx="71">
                    <c:v>8.0000000000000004E-4</c:v>
                  </c:pt>
                  <c:pt idx="72">
                    <c:v>1E-3</c:v>
                  </c:pt>
                  <c:pt idx="73">
                    <c:v>5.0000000000000001E-3</c:v>
                  </c:pt>
                  <c:pt idx="74">
                    <c:v>1.1000000000000001E-3</c:v>
                  </c:pt>
                  <c:pt idx="75">
                    <c:v>5.0000000000000001E-4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  <c:pt idx="69">
                    <c:v>5.1000000000000004E-3</c:v>
                  </c:pt>
                  <c:pt idx="70">
                    <c:v>6.9999999999999999E-4</c:v>
                  </c:pt>
                  <c:pt idx="71">
                    <c:v>8.0000000000000004E-4</c:v>
                  </c:pt>
                  <c:pt idx="72">
                    <c:v>1E-3</c:v>
                  </c:pt>
                  <c:pt idx="73">
                    <c:v>5.0000000000000001E-3</c:v>
                  </c:pt>
                  <c:pt idx="74">
                    <c:v>1.1000000000000001E-3</c:v>
                  </c:pt>
                  <c:pt idx="7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2.8937000002770219E-2</c:v>
                </c:pt>
                <c:pt idx="1">
                  <c:v>1.3695500005269423E-2</c:v>
                </c:pt>
                <c:pt idx="2">
                  <c:v>1.3898500008508563E-2</c:v>
                </c:pt>
                <c:pt idx="3">
                  <c:v>-2.7235999994445592E-2</c:v>
                </c:pt>
                <c:pt idx="4">
                  <c:v>-3.6658999997598585E-2</c:v>
                </c:pt>
                <c:pt idx="5">
                  <c:v>2.4342999997315928E-2</c:v>
                </c:pt>
                <c:pt idx="6">
                  <c:v>-1.5278499995474704E-2</c:v>
                </c:pt>
                <c:pt idx="7">
                  <c:v>-2.9599999106721953E-4</c:v>
                </c:pt>
                <c:pt idx="8">
                  <c:v>1.3398000002780464E-2</c:v>
                </c:pt>
                <c:pt idx="9">
                  <c:v>4.8405000052298419E-3</c:v>
                </c:pt>
                <c:pt idx="10">
                  <c:v>-1.3484999995853286E-2</c:v>
                </c:pt>
                <c:pt idx="11">
                  <c:v>2.6320000033592805E-3</c:v>
                </c:pt>
                <c:pt idx="12">
                  <c:v>1.3958499999716878E-2</c:v>
                </c:pt>
                <c:pt idx="13">
                  <c:v>-9.4644999917363748E-3</c:v>
                </c:pt>
                <c:pt idx="14">
                  <c:v>7.5355000080890022E-3</c:v>
                </c:pt>
                <c:pt idx="15">
                  <c:v>3.1863000003795605E-2</c:v>
                </c:pt>
                <c:pt idx="16">
                  <c:v>-1.7694499998469837E-2</c:v>
                </c:pt>
                <c:pt idx="17">
                  <c:v>-3.8019999992684461E-2</c:v>
                </c:pt>
                <c:pt idx="18">
                  <c:v>3.2853500000783242E-2</c:v>
                </c:pt>
                <c:pt idx="19">
                  <c:v>1.888350000808714E-2</c:v>
                </c:pt>
                <c:pt idx="20">
                  <c:v>1.0814000001118984E-2</c:v>
                </c:pt>
                <c:pt idx="21">
                  <c:v>-1.3010000038775615E-3</c:v>
                </c:pt>
                <c:pt idx="30">
                  <c:v>-2.0127000003412832E-2</c:v>
                </c:pt>
                <c:pt idx="33">
                  <c:v>-1.0424499996588565E-2</c:v>
                </c:pt>
                <c:pt idx="36">
                  <c:v>-1.5809999997145496E-2</c:v>
                </c:pt>
                <c:pt idx="37">
                  <c:v>-2.9164499996113591E-2</c:v>
                </c:pt>
                <c:pt idx="39">
                  <c:v>-3.7171999996644445E-2</c:v>
                </c:pt>
                <c:pt idx="47">
                  <c:v>-5.341999999654945E-2</c:v>
                </c:pt>
                <c:pt idx="60">
                  <c:v>-0.13071099999797298</c:v>
                </c:pt>
                <c:pt idx="62">
                  <c:v>-0.14322199999878649</c:v>
                </c:pt>
                <c:pt idx="73">
                  <c:v>-0.19002899999759393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3-45AA-887F-41F1FA7B10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2">
                  <c:v>-9.0449999697739258E-4</c:v>
                </c:pt>
                <c:pt idx="23">
                  <c:v>8.8050000340444967E-4</c:v>
                </c:pt>
                <c:pt idx="24">
                  <c:v>-3.4249999589519575E-4</c:v>
                </c:pt>
                <c:pt idx="25">
                  <c:v>0</c:v>
                </c:pt>
                <c:pt idx="26">
                  <c:v>5.0000000192085281E-4</c:v>
                </c:pt>
                <c:pt idx="27">
                  <c:v>-1.4999997802078724E-5</c:v>
                </c:pt>
                <c:pt idx="28">
                  <c:v>1.4700000028824434E-3</c:v>
                </c:pt>
                <c:pt idx="29">
                  <c:v>1.6999998479150236E-5</c:v>
                </c:pt>
                <c:pt idx="31">
                  <c:v>-1.0165499996219296E-2</c:v>
                </c:pt>
                <c:pt idx="32">
                  <c:v>-1.0023000002547633E-2</c:v>
                </c:pt>
                <c:pt idx="34">
                  <c:v>-1.7906499990203883E-2</c:v>
                </c:pt>
                <c:pt idx="35">
                  <c:v>-2.0863999998255167E-2</c:v>
                </c:pt>
                <c:pt idx="38">
                  <c:v>-2.766449999762699E-2</c:v>
                </c:pt>
                <c:pt idx="40">
                  <c:v>-3.7690499993914273E-2</c:v>
                </c:pt>
                <c:pt idx="41">
                  <c:v>-3.6590499999874737E-2</c:v>
                </c:pt>
                <c:pt idx="42">
                  <c:v>-5.7412499998463318E-2</c:v>
                </c:pt>
                <c:pt idx="54">
                  <c:v>-0.12474249999650056</c:v>
                </c:pt>
                <c:pt idx="55">
                  <c:v>-0.11822299999766983</c:v>
                </c:pt>
                <c:pt idx="58">
                  <c:v>-0.1232564999954775</c:v>
                </c:pt>
                <c:pt idx="59">
                  <c:v>-0.1228625000003376</c:v>
                </c:pt>
                <c:pt idx="64">
                  <c:v>-0.15074649999587564</c:v>
                </c:pt>
                <c:pt idx="66">
                  <c:v>-0.1766864999954123</c:v>
                </c:pt>
                <c:pt idx="67">
                  <c:v>-0.17058649999671616</c:v>
                </c:pt>
                <c:pt idx="68">
                  <c:v>-0.17900899999949615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3-45AA-887F-41F1FA7B10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3">
                  <c:v>-6.3064499998290557E-2</c:v>
                </c:pt>
                <c:pt idx="44">
                  <c:v>-6.2336999995750375E-2</c:v>
                </c:pt>
                <c:pt idx="45">
                  <c:v>-6.4294499999959953E-2</c:v>
                </c:pt>
                <c:pt idx="48">
                  <c:v>-7.2135999995225575E-2</c:v>
                </c:pt>
                <c:pt idx="49">
                  <c:v>-6.7693499993765727E-2</c:v>
                </c:pt>
                <c:pt idx="50">
                  <c:v>-6.9489000001340173E-2</c:v>
                </c:pt>
                <c:pt idx="51">
                  <c:v>-7.004649999726098E-2</c:v>
                </c:pt>
                <c:pt idx="52">
                  <c:v>-6.7630499994265847E-2</c:v>
                </c:pt>
                <c:pt idx="53">
                  <c:v>-7.2887999995145947E-2</c:v>
                </c:pt>
                <c:pt idx="63">
                  <c:v>-0.143660000001546</c:v>
                </c:pt>
                <c:pt idx="65">
                  <c:v>-0.16846150000492344</c:v>
                </c:pt>
                <c:pt idx="69">
                  <c:v>-0.18442749999667285</c:v>
                </c:pt>
                <c:pt idx="70">
                  <c:v>-0.18188749999535503</c:v>
                </c:pt>
                <c:pt idx="71">
                  <c:v>-0.18928399999276735</c:v>
                </c:pt>
                <c:pt idx="72">
                  <c:v>-0.19019899999693735</c:v>
                </c:pt>
                <c:pt idx="74">
                  <c:v>-0.19445349999296013</c:v>
                </c:pt>
                <c:pt idx="75">
                  <c:v>-0.2133209999956307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3-45AA-887F-41F1FA7B10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3-45AA-887F-41F1FA7B10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3-45AA-887F-41F1FA7B10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2E-3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1E-3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3.0000000000000001E-3</c:v>
                  </c:pt>
                  <c:pt idx="49">
                    <c:v>2E-3</c:v>
                  </c:pt>
                  <c:pt idx="50">
                    <c:v>1E-3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2.9999999999999997E-4</c:v>
                  </c:pt>
                  <c:pt idx="59">
                    <c:v>4.4999999999999997E-3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2E-3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6.9999999999999999E-4</c:v>
                  </c:pt>
                  <c:pt idx="68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3-45AA-887F-41F1FA7B10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0.23762115277508589</c:v>
                </c:pt>
                <c:pt idx="1">
                  <c:v>0.23202408153963902</c:v>
                </c:pt>
                <c:pt idx="2">
                  <c:v>0.22498342179550226</c:v>
                </c:pt>
                <c:pt idx="3">
                  <c:v>0.22490744345293964</c:v>
                </c:pt>
                <c:pt idx="4">
                  <c:v>0.22485679122456453</c:v>
                </c:pt>
                <c:pt idx="5">
                  <c:v>0.22353983328681234</c:v>
                </c:pt>
                <c:pt idx="6">
                  <c:v>0.2149036283488604</c:v>
                </c:pt>
                <c:pt idx="7">
                  <c:v>0.21376395321042099</c:v>
                </c:pt>
                <c:pt idx="8">
                  <c:v>0.21264960418616916</c:v>
                </c:pt>
                <c:pt idx="9">
                  <c:v>0.21252297361523143</c:v>
                </c:pt>
                <c:pt idx="10">
                  <c:v>0.21158590739029237</c:v>
                </c:pt>
                <c:pt idx="11">
                  <c:v>0.21052221059441559</c:v>
                </c:pt>
                <c:pt idx="12">
                  <c:v>0.18547468366293623</c:v>
                </c:pt>
                <c:pt idx="13">
                  <c:v>0.18542403143456113</c:v>
                </c:pt>
                <c:pt idx="14">
                  <c:v>0.18542403143456113</c:v>
                </c:pt>
                <c:pt idx="15">
                  <c:v>0.18504413972174799</c:v>
                </c:pt>
                <c:pt idx="16">
                  <c:v>0.18491750915081029</c:v>
                </c:pt>
                <c:pt idx="17">
                  <c:v>0.18398044292587123</c:v>
                </c:pt>
                <c:pt idx="18">
                  <c:v>0.1786366328322998</c:v>
                </c:pt>
                <c:pt idx="19">
                  <c:v>0.15888226376601677</c:v>
                </c:pt>
                <c:pt idx="20">
                  <c:v>4.0026809883880618E-2</c:v>
                </c:pt>
                <c:pt idx="21">
                  <c:v>3.9773548742005199E-2</c:v>
                </c:pt>
                <c:pt idx="22">
                  <c:v>3.4480390876808847E-2</c:v>
                </c:pt>
                <c:pt idx="23">
                  <c:v>3.4227129734933429E-2</c:v>
                </c:pt>
                <c:pt idx="24">
                  <c:v>3.4176477506558341E-2</c:v>
                </c:pt>
                <c:pt idx="25">
                  <c:v>3.4049846935620631E-2</c:v>
                </c:pt>
                <c:pt idx="26">
                  <c:v>3.4049846935620631E-2</c:v>
                </c:pt>
                <c:pt idx="27">
                  <c:v>3.3796585793745205E-2</c:v>
                </c:pt>
                <c:pt idx="28">
                  <c:v>3.3543324651869787E-2</c:v>
                </c:pt>
                <c:pt idx="29">
                  <c:v>3.2986150139743854E-2</c:v>
                </c:pt>
                <c:pt idx="30">
                  <c:v>2.6502664907733016E-2</c:v>
                </c:pt>
                <c:pt idx="31">
                  <c:v>1.3864933928149394E-2</c:v>
                </c:pt>
                <c:pt idx="32">
                  <c:v>1.3738303357211684E-2</c:v>
                </c:pt>
                <c:pt idx="33">
                  <c:v>7.128187554263133E-3</c:v>
                </c:pt>
                <c:pt idx="34">
                  <c:v>3.4078895200179149E-4</c:v>
                </c:pt>
                <c:pt idx="35">
                  <c:v>2.1415838106407514E-4</c:v>
                </c:pt>
                <c:pt idx="36">
                  <c:v>-4.9523689131945603E-3</c:v>
                </c:pt>
                <c:pt idx="37">
                  <c:v>-1.2119659228269034E-2</c:v>
                </c:pt>
                <c:pt idx="38">
                  <c:v>-1.2119659228269034E-2</c:v>
                </c:pt>
                <c:pt idx="39">
                  <c:v>-1.9844124055469446E-2</c:v>
                </c:pt>
                <c:pt idx="40">
                  <c:v>-2.5390543062541217E-2</c:v>
                </c:pt>
                <c:pt idx="41">
                  <c:v>-2.5390543062541217E-2</c:v>
                </c:pt>
                <c:pt idx="42">
                  <c:v>-5.1425788447334739E-2</c:v>
                </c:pt>
                <c:pt idx="43">
                  <c:v>-5.7706664765845225E-2</c:v>
                </c:pt>
                <c:pt idx="44">
                  <c:v>-5.808655647865836E-2</c:v>
                </c:pt>
                <c:pt idx="45">
                  <c:v>-5.8213187049596077E-2</c:v>
                </c:pt>
                <c:pt idx="46">
                  <c:v>-5.8339817620533793E-2</c:v>
                </c:pt>
                <c:pt idx="47">
                  <c:v>-5.9150253274535144E-2</c:v>
                </c:pt>
                <c:pt idx="48">
                  <c:v>-6.3810258285042928E-2</c:v>
                </c:pt>
                <c:pt idx="49">
                  <c:v>-6.3936888855980645E-2</c:v>
                </c:pt>
                <c:pt idx="50">
                  <c:v>-6.4367432797168861E-2</c:v>
                </c:pt>
                <c:pt idx="51">
                  <c:v>-6.4494063368106577E-2</c:v>
                </c:pt>
                <c:pt idx="52">
                  <c:v>-6.4899281195107253E-2</c:v>
                </c:pt>
                <c:pt idx="53">
                  <c:v>-6.5025911766044969E-2</c:v>
                </c:pt>
                <c:pt idx="54">
                  <c:v>-0.11778020761869565</c:v>
                </c:pt>
                <c:pt idx="55">
                  <c:v>-0.11795749041800843</c:v>
                </c:pt>
                <c:pt idx="56">
                  <c:v>-0.11861596938688454</c:v>
                </c:pt>
                <c:pt idx="57">
                  <c:v>-0.11861596938688454</c:v>
                </c:pt>
                <c:pt idx="58">
                  <c:v>-0.12375717056695562</c:v>
                </c:pt>
                <c:pt idx="59">
                  <c:v>-0.12487151959120749</c:v>
                </c:pt>
                <c:pt idx="60">
                  <c:v>-0.13092446088203011</c:v>
                </c:pt>
                <c:pt idx="61">
                  <c:v>-0.14224523392386154</c:v>
                </c:pt>
                <c:pt idx="62">
                  <c:v>-0.14394208357442687</c:v>
                </c:pt>
                <c:pt idx="63">
                  <c:v>-0.14424599694467738</c:v>
                </c:pt>
                <c:pt idx="64">
                  <c:v>-0.15060285160575049</c:v>
                </c:pt>
                <c:pt idx="65">
                  <c:v>-0.16959743724640725</c:v>
                </c:pt>
                <c:pt idx="66">
                  <c:v>-0.16985069838828268</c:v>
                </c:pt>
                <c:pt idx="67">
                  <c:v>-0.16985069838828268</c:v>
                </c:pt>
                <c:pt idx="68">
                  <c:v>-0.17782842435735852</c:v>
                </c:pt>
                <c:pt idx="69">
                  <c:v>-0.18337484336443027</c:v>
                </c:pt>
                <c:pt idx="70">
                  <c:v>-0.18337484336443027</c:v>
                </c:pt>
                <c:pt idx="71">
                  <c:v>-0.18922517574175254</c:v>
                </c:pt>
                <c:pt idx="72">
                  <c:v>-0.18947843688362798</c:v>
                </c:pt>
                <c:pt idx="73">
                  <c:v>-0.18998495916737881</c:v>
                </c:pt>
                <c:pt idx="74">
                  <c:v>-0.19664572719870246</c:v>
                </c:pt>
                <c:pt idx="75">
                  <c:v>-0.21551368226842149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3-45AA-887F-41F1FA7B10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-4019</c:v>
                </c:pt>
                <c:pt idx="1">
                  <c:v>-3908.5</c:v>
                </c:pt>
                <c:pt idx="2">
                  <c:v>-3769.5</c:v>
                </c:pt>
                <c:pt idx="3">
                  <c:v>-3768</c:v>
                </c:pt>
                <c:pt idx="4">
                  <c:v>-3767</c:v>
                </c:pt>
                <c:pt idx="5">
                  <c:v>-3741</c:v>
                </c:pt>
                <c:pt idx="6">
                  <c:v>-3570.5</c:v>
                </c:pt>
                <c:pt idx="7">
                  <c:v>-3548</c:v>
                </c:pt>
                <c:pt idx="8">
                  <c:v>-3526</c:v>
                </c:pt>
                <c:pt idx="9">
                  <c:v>-3523.5</c:v>
                </c:pt>
                <c:pt idx="10">
                  <c:v>-3505</c:v>
                </c:pt>
                <c:pt idx="11">
                  <c:v>-3484</c:v>
                </c:pt>
                <c:pt idx="12">
                  <c:v>-2989.5</c:v>
                </c:pt>
                <c:pt idx="13">
                  <c:v>-2988.5</c:v>
                </c:pt>
                <c:pt idx="14">
                  <c:v>-2988.5</c:v>
                </c:pt>
                <c:pt idx="15">
                  <c:v>-2981</c:v>
                </c:pt>
                <c:pt idx="16">
                  <c:v>-2978.5</c:v>
                </c:pt>
                <c:pt idx="17">
                  <c:v>-2960</c:v>
                </c:pt>
                <c:pt idx="18">
                  <c:v>-2854.5</c:v>
                </c:pt>
                <c:pt idx="19">
                  <c:v>-2464.5</c:v>
                </c:pt>
                <c:pt idx="20">
                  <c:v>-118</c:v>
                </c:pt>
                <c:pt idx="21">
                  <c:v>-113</c:v>
                </c:pt>
                <c:pt idx="22">
                  <c:v>-8.5</c:v>
                </c:pt>
                <c:pt idx="23">
                  <c:v>-3.5</c:v>
                </c:pt>
                <c:pt idx="24">
                  <c:v>-2.5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10</c:v>
                </c:pt>
                <c:pt idx="29">
                  <c:v>21</c:v>
                </c:pt>
                <c:pt idx="30">
                  <c:v>149</c:v>
                </c:pt>
                <c:pt idx="31">
                  <c:v>398.5</c:v>
                </c:pt>
                <c:pt idx="32">
                  <c:v>401</c:v>
                </c:pt>
                <c:pt idx="33">
                  <c:v>531.5</c:v>
                </c:pt>
                <c:pt idx="34">
                  <c:v>665.5</c:v>
                </c:pt>
                <c:pt idx="35">
                  <c:v>668</c:v>
                </c:pt>
                <c:pt idx="36">
                  <c:v>770</c:v>
                </c:pt>
                <c:pt idx="37">
                  <c:v>911.5</c:v>
                </c:pt>
                <c:pt idx="38">
                  <c:v>911.5</c:v>
                </c:pt>
                <c:pt idx="39">
                  <c:v>1064</c:v>
                </c:pt>
                <c:pt idx="40">
                  <c:v>1173.5</c:v>
                </c:pt>
                <c:pt idx="41">
                  <c:v>1173.5</c:v>
                </c:pt>
                <c:pt idx="42">
                  <c:v>1687.5</c:v>
                </c:pt>
                <c:pt idx="43">
                  <c:v>1811.5</c:v>
                </c:pt>
                <c:pt idx="44">
                  <c:v>1819</c:v>
                </c:pt>
                <c:pt idx="45">
                  <c:v>1821.5</c:v>
                </c:pt>
                <c:pt idx="46">
                  <c:v>1824</c:v>
                </c:pt>
                <c:pt idx="47">
                  <c:v>1840</c:v>
                </c:pt>
                <c:pt idx="48">
                  <c:v>1932</c:v>
                </c:pt>
                <c:pt idx="49">
                  <c:v>1934.5</c:v>
                </c:pt>
                <c:pt idx="50">
                  <c:v>1943</c:v>
                </c:pt>
                <c:pt idx="51">
                  <c:v>1945.5</c:v>
                </c:pt>
                <c:pt idx="52">
                  <c:v>1953.5</c:v>
                </c:pt>
                <c:pt idx="53">
                  <c:v>1956</c:v>
                </c:pt>
                <c:pt idx="54">
                  <c:v>2997.5</c:v>
                </c:pt>
                <c:pt idx="55">
                  <c:v>3001</c:v>
                </c:pt>
                <c:pt idx="56">
                  <c:v>3014</c:v>
                </c:pt>
                <c:pt idx="57">
                  <c:v>3014</c:v>
                </c:pt>
                <c:pt idx="58">
                  <c:v>3115.5</c:v>
                </c:pt>
                <c:pt idx="59">
                  <c:v>3137.5</c:v>
                </c:pt>
                <c:pt idx="60">
                  <c:v>3257</c:v>
                </c:pt>
                <c:pt idx="61">
                  <c:v>3480.5</c:v>
                </c:pt>
                <c:pt idx="62">
                  <c:v>3514</c:v>
                </c:pt>
                <c:pt idx="63">
                  <c:v>3520</c:v>
                </c:pt>
                <c:pt idx="64">
                  <c:v>3645.5</c:v>
                </c:pt>
                <c:pt idx="65">
                  <c:v>4020.5</c:v>
                </c:pt>
                <c:pt idx="66">
                  <c:v>4025.5</c:v>
                </c:pt>
                <c:pt idx="67">
                  <c:v>4025.5</c:v>
                </c:pt>
                <c:pt idx="68">
                  <c:v>4183</c:v>
                </c:pt>
                <c:pt idx="69">
                  <c:v>4292.5</c:v>
                </c:pt>
                <c:pt idx="70">
                  <c:v>4292.5</c:v>
                </c:pt>
                <c:pt idx="71">
                  <c:v>4408</c:v>
                </c:pt>
                <c:pt idx="72">
                  <c:v>4413</c:v>
                </c:pt>
                <c:pt idx="73">
                  <c:v>4423</c:v>
                </c:pt>
                <c:pt idx="74">
                  <c:v>4554.5</c:v>
                </c:pt>
                <c:pt idx="75">
                  <c:v>4927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46">
                  <c:v>-0.11265199999616016</c:v>
                </c:pt>
                <c:pt idx="56">
                  <c:v>0.3589780000038445</c:v>
                </c:pt>
                <c:pt idx="57">
                  <c:v>0.35997800000041025</c:v>
                </c:pt>
                <c:pt idx="61">
                  <c:v>-0.27705150000110734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43-45AA-887F-41F1FA7B1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2664"/>
        <c:axId val="1"/>
      </c:scatterChart>
      <c:valAx>
        <c:axId val="74945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068181818182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70454545454544"/>
          <c:y val="0.9204921861831491"/>
          <c:w val="0.6832386363636363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514350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781BCDD-CD94-01F0-4632-7C25B0886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19049</xdr:colOff>
      <xdr:row>0</xdr:row>
      <xdr:rowOff>28575</xdr:rowOff>
    </xdr:from>
    <xdr:to>
      <xdr:col>27</xdr:col>
      <xdr:colOff>238124</xdr:colOff>
      <xdr:row>18</xdr:row>
      <xdr:rowOff>76200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889B4970-1D43-5663-083F-12396C2AA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385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91" TargetMode="External"/><Relationship Id="rId26" Type="http://schemas.openxmlformats.org/officeDocument/2006/relationships/hyperlink" Target="http://www.konkoly.hu/cgi-bin/IBVS?4597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385" TargetMode="External"/><Relationship Id="rId21" Type="http://schemas.openxmlformats.org/officeDocument/2006/relationships/hyperlink" Target="http://www.konkoly.hu/cgi-bin/IBVS?4597" TargetMode="External"/><Relationship Id="rId34" Type="http://schemas.openxmlformats.org/officeDocument/2006/relationships/hyperlink" Target="http://www.bav-astro.de/sfs/BAVM_link.php?BAVMnr=193" TargetMode="External"/><Relationship Id="rId42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2385" TargetMode="External"/><Relationship Id="rId12" Type="http://schemas.openxmlformats.org/officeDocument/2006/relationships/hyperlink" Target="http://www.bav-astro.de/sfs/BAVM_link.php?BAVMnr=50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konkoly.hu/cgi-bin/IBVS?4597" TargetMode="External"/><Relationship Id="rId33" Type="http://schemas.openxmlformats.org/officeDocument/2006/relationships/hyperlink" Target="http://www.konkoly.hu/cgi-bin/IBVS?5931" TargetMode="External"/><Relationship Id="rId38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2385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konkoly.hu/cgi-bin/IBVS?4597" TargetMode="External"/><Relationship Id="rId29" Type="http://schemas.openxmlformats.org/officeDocument/2006/relationships/hyperlink" Target="http://www.konkoly.hu/cgi-bin/IBVS?4597" TargetMode="External"/><Relationship Id="rId4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2385" TargetMode="External"/><Relationship Id="rId11" Type="http://schemas.openxmlformats.org/officeDocument/2006/relationships/hyperlink" Target="http://www.bav-astro.de/sfs/BAVM_link.php?BAVMnr=50" TargetMode="External"/><Relationship Id="rId24" Type="http://schemas.openxmlformats.org/officeDocument/2006/relationships/hyperlink" Target="http://www.konkoly.hu/cgi-bin/IBVS?4597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konkoly.hu/cgi-bin/IBVS?5924" TargetMode="External"/><Relationship Id="rId4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2385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www.bav-astro.de/sfs/BAVM_link.php?BAVMnr=131" TargetMode="External"/><Relationship Id="rId28" Type="http://schemas.openxmlformats.org/officeDocument/2006/relationships/hyperlink" Target="http://www.konkoly.hu/cgi-bin/IBVS?4597" TargetMode="External"/><Relationship Id="rId36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46" TargetMode="External"/><Relationship Id="rId19" Type="http://schemas.openxmlformats.org/officeDocument/2006/relationships/hyperlink" Target="http://www.konkoly.hu/cgi-bin/IBVS?4597" TargetMode="External"/><Relationship Id="rId3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2385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56" TargetMode="External"/><Relationship Id="rId22" Type="http://schemas.openxmlformats.org/officeDocument/2006/relationships/hyperlink" Target="http://www.konkoly.hu/cgi-bin/IBVS?4597" TargetMode="External"/><Relationship Id="rId27" Type="http://schemas.openxmlformats.org/officeDocument/2006/relationships/hyperlink" Target="http://www.konkoly.hu/cgi-bin/IBVS?4597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4"/>
  <sheetViews>
    <sheetView tabSelected="1" workbookViewId="0">
      <pane xSplit="14" ySplit="22" topLeftCell="O7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340</v>
      </c>
    </row>
    <row r="2" spans="1:6" x14ac:dyDescent="0.2">
      <c r="A2" t="s">
        <v>27</v>
      </c>
      <c r="B2" s="57" t="s">
        <v>43</v>
      </c>
    </row>
    <row r="4" spans="1:6" ht="14.25" thickTop="1" thickBot="1" x14ac:dyDescent="0.25">
      <c r="A4" s="7" t="s">
        <v>3</v>
      </c>
      <c r="C4" s="3">
        <v>45202.373099999997</v>
      </c>
      <c r="D4" s="4">
        <v>2.8054230000000002</v>
      </c>
    </row>
    <row r="5" spans="1:6" ht="13.5" thickTop="1" x14ac:dyDescent="0.2">
      <c r="A5" s="14" t="s">
        <v>46</v>
      </c>
      <c r="B5" s="58"/>
      <c r="C5" s="15">
        <v>-9.5</v>
      </c>
      <c r="D5" s="12" t="s">
        <v>47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45202.373099999997</v>
      </c>
    </row>
    <row r="8" spans="1:6" x14ac:dyDescent="0.2">
      <c r="A8" t="s">
        <v>6</v>
      </c>
      <c r="C8">
        <f>+D4</f>
        <v>2.8054230000000002</v>
      </c>
    </row>
    <row r="9" spans="1:6" x14ac:dyDescent="0.2">
      <c r="A9" s="27" t="s">
        <v>52</v>
      </c>
      <c r="B9" s="59">
        <v>76</v>
      </c>
      <c r="C9" s="26" t="str">
        <f>"F"&amp;B9</f>
        <v>F76</v>
      </c>
      <c r="D9" s="11" t="str">
        <f>"G"&amp;B9</f>
        <v>G76</v>
      </c>
    </row>
    <row r="10" spans="1:6" ht="13.5" thickBot="1" x14ac:dyDescent="0.25">
      <c r="A10" s="12"/>
      <c r="B10" s="58"/>
      <c r="C10" s="6" t="s">
        <v>23</v>
      </c>
      <c r="D10" s="6" t="s">
        <v>24</v>
      </c>
      <c r="E10" s="12"/>
    </row>
    <row r="11" spans="1:6" x14ac:dyDescent="0.2">
      <c r="A11" s="12" t="s">
        <v>19</v>
      </c>
      <c r="B11" s="58"/>
      <c r="C11" s="25">
        <f ca="1">INTERCEPT(INDIRECT($D$9):G992,INDIRECT($C$9):F992)</f>
        <v>3.4049846935620631E-2</v>
      </c>
      <c r="D11" s="5"/>
      <c r="E11" s="12"/>
    </row>
    <row r="12" spans="1:6" x14ac:dyDescent="0.2">
      <c r="A12" s="12" t="s">
        <v>20</v>
      </c>
      <c r="B12" s="58"/>
      <c r="C12" s="25">
        <f ca="1">SLOPE(INDIRECT($D$9):G992,INDIRECT($C$9):F992)</f>
        <v>-5.065222837508466E-5</v>
      </c>
      <c r="D12" s="5"/>
      <c r="E12" s="12"/>
    </row>
    <row r="13" spans="1:6" x14ac:dyDescent="0.2">
      <c r="A13" s="12" t="s">
        <v>22</v>
      </c>
      <c r="B13" s="58"/>
      <c r="C13" s="5" t="s">
        <v>17</v>
      </c>
    </row>
    <row r="14" spans="1:6" x14ac:dyDescent="0.2">
      <c r="A14" s="12"/>
      <c r="B14" s="58"/>
      <c r="C14" s="12"/>
    </row>
    <row r="15" spans="1:6" x14ac:dyDescent="0.2">
      <c r="A15" s="16" t="s">
        <v>21</v>
      </c>
      <c r="B15" s="58"/>
      <c r="C15" s="17">
        <f ca="1">(C7+C11)+(C8+C12)*INT(MAX(F21:F3533))</f>
        <v>59024.476707317735</v>
      </c>
      <c r="E15" s="18" t="s">
        <v>56</v>
      </c>
      <c r="F15" s="15">
        <v>1</v>
      </c>
    </row>
    <row r="16" spans="1:6" x14ac:dyDescent="0.2">
      <c r="A16" s="20" t="s">
        <v>7</v>
      </c>
      <c r="B16" s="58"/>
      <c r="C16" s="21">
        <f ca="1">+C8+C12</f>
        <v>2.805372347771625</v>
      </c>
      <c r="E16" s="18" t="s">
        <v>48</v>
      </c>
      <c r="F16" s="19">
        <f ca="1">NOW()+15018.5+$C$5/24</f>
        <v>60342.715165046291</v>
      </c>
    </row>
    <row r="17" spans="1:21" ht="13.5" thickBot="1" x14ac:dyDescent="0.25">
      <c r="A17" s="18" t="s">
        <v>44</v>
      </c>
      <c r="B17" s="58"/>
      <c r="C17" s="12">
        <f>COUNT(C21:C2191)</f>
        <v>76</v>
      </c>
      <c r="E17" s="18" t="s">
        <v>57</v>
      </c>
      <c r="F17" s="19">
        <f ca="1">ROUND(2*(F16-$C$7)/$C$8,0)/2+F15</f>
        <v>5398</v>
      </c>
    </row>
    <row r="18" spans="1:21" ht="14.25" thickTop="1" thickBot="1" x14ac:dyDescent="0.25">
      <c r="A18" s="20" t="s">
        <v>8</v>
      </c>
      <c r="B18" s="58"/>
      <c r="C18" s="23">
        <f ca="1">+C15</f>
        <v>59024.476707317735</v>
      </c>
      <c r="D18" s="24">
        <f ca="1">+C16</f>
        <v>2.805372347771625</v>
      </c>
      <c r="E18" s="18" t="s">
        <v>49</v>
      </c>
      <c r="F18" s="11">
        <f ca="1">ROUND(2*(F16-$C$15)/$C$16,0)/2+F15</f>
        <v>471</v>
      </c>
    </row>
    <row r="19" spans="1:21" ht="13.5" thickTop="1" x14ac:dyDescent="0.2">
      <c r="E19" s="18" t="s">
        <v>50</v>
      </c>
      <c r="F19" s="22">
        <f ca="1">+$C$15+$C$16*F18-15018.5-$C$5/24</f>
        <v>45327.702916451504</v>
      </c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71</v>
      </c>
      <c r="I20" s="9" t="s">
        <v>74</v>
      </c>
      <c r="J20" s="9" t="s">
        <v>68</v>
      </c>
      <c r="K20" s="9" t="s">
        <v>66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R20" s="6"/>
      <c r="S20" s="6"/>
      <c r="T20" s="6"/>
      <c r="U20" s="37" t="s">
        <v>61</v>
      </c>
    </row>
    <row r="21" spans="1:21" x14ac:dyDescent="0.2">
      <c r="A21" s="53" t="s">
        <v>81</v>
      </c>
      <c r="B21" s="54" t="s">
        <v>39</v>
      </c>
      <c r="C21" s="53">
        <v>33927.406999999999</v>
      </c>
      <c r="D21" s="53" t="s">
        <v>74</v>
      </c>
      <c r="E21">
        <f t="shared" ref="E21:E52" si="0">+(C21-C$7)/C$8</f>
        <v>-4018.9896853344385</v>
      </c>
      <c r="F21">
        <f t="shared" ref="F21:F52" si="1">ROUND(2*E21,0)/2</f>
        <v>-4019</v>
      </c>
      <c r="G21">
        <f t="shared" ref="G21:G60" si="2">+C21-(C$7+F21*C$8)</f>
        <v>2.8937000002770219E-2</v>
      </c>
      <c r="I21">
        <f t="shared" ref="I21:I42" si="3">+G21</f>
        <v>2.8937000002770219E-2</v>
      </c>
      <c r="O21">
        <f t="shared" ref="O21:O52" ca="1" si="4">+C$11+C$12*F21</f>
        <v>0.23762115277508589</v>
      </c>
      <c r="Q21" s="2">
        <f t="shared" ref="Q21:Q52" si="5">+C21-15018.5</f>
        <v>18908.906999999999</v>
      </c>
      <c r="R21" s="2"/>
      <c r="S21" s="2"/>
      <c r="T21" s="2"/>
    </row>
    <row r="22" spans="1:21" x14ac:dyDescent="0.2">
      <c r="A22" s="53" t="s">
        <v>81</v>
      </c>
      <c r="B22" s="54" t="s">
        <v>38</v>
      </c>
      <c r="C22" s="53">
        <v>34237.391000000003</v>
      </c>
      <c r="D22" s="53" t="s">
        <v>74</v>
      </c>
      <c r="E22">
        <f t="shared" si="0"/>
        <v>-3908.4951182049881</v>
      </c>
      <c r="F22">
        <f t="shared" si="1"/>
        <v>-3908.5</v>
      </c>
      <c r="G22">
        <f t="shared" si="2"/>
        <v>1.3695500005269423E-2</v>
      </c>
      <c r="I22">
        <f t="shared" si="3"/>
        <v>1.3695500005269423E-2</v>
      </c>
      <c r="O22">
        <f t="shared" ca="1" si="4"/>
        <v>0.23202408153963902</v>
      </c>
      <c r="Q22" s="2">
        <f t="shared" si="5"/>
        <v>19218.891000000003</v>
      </c>
      <c r="R22" s="2"/>
      <c r="S22" s="2"/>
      <c r="T22" s="2"/>
    </row>
    <row r="23" spans="1:21" x14ac:dyDescent="0.2">
      <c r="A23" s="53" t="s">
        <v>81</v>
      </c>
      <c r="B23" s="54" t="s">
        <v>38</v>
      </c>
      <c r="C23" s="53">
        <v>34627.345000000001</v>
      </c>
      <c r="D23" s="53" t="s">
        <v>74</v>
      </c>
      <c r="E23">
        <f t="shared" si="0"/>
        <v>-3769.4950458451344</v>
      </c>
      <c r="F23">
        <f t="shared" si="1"/>
        <v>-3769.5</v>
      </c>
      <c r="G23">
        <f t="shared" si="2"/>
        <v>1.3898500008508563E-2</v>
      </c>
      <c r="I23">
        <f t="shared" si="3"/>
        <v>1.3898500008508563E-2</v>
      </c>
      <c r="O23">
        <f t="shared" ca="1" si="4"/>
        <v>0.22498342179550226</v>
      </c>
      <c r="Q23" s="2">
        <f t="shared" si="5"/>
        <v>19608.845000000001</v>
      </c>
      <c r="R23" s="2"/>
      <c r="S23" s="2"/>
      <c r="T23" s="2"/>
    </row>
    <row r="24" spans="1:21" x14ac:dyDescent="0.2">
      <c r="A24" s="53" t="s">
        <v>81</v>
      </c>
      <c r="B24" s="54" t="s">
        <v>39</v>
      </c>
      <c r="C24" s="53">
        <v>34631.512000000002</v>
      </c>
      <c r="D24" s="53" t="s">
        <v>74</v>
      </c>
      <c r="E24">
        <f t="shared" si="0"/>
        <v>-3768.0097083398809</v>
      </c>
      <c r="F24">
        <f t="shared" si="1"/>
        <v>-3768</v>
      </c>
      <c r="G24">
        <f t="shared" si="2"/>
        <v>-2.7235999994445592E-2</v>
      </c>
      <c r="I24">
        <f t="shared" si="3"/>
        <v>-2.7235999994445592E-2</v>
      </c>
      <c r="O24">
        <f t="shared" ca="1" si="4"/>
        <v>0.22490744345293964</v>
      </c>
      <c r="Q24" s="2">
        <f t="shared" si="5"/>
        <v>19613.012000000002</v>
      </c>
      <c r="R24" s="2"/>
      <c r="S24" s="2"/>
      <c r="T24" s="2"/>
    </row>
    <row r="25" spans="1:21" x14ac:dyDescent="0.2">
      <c r="A25" s="55" t="s">
        <v>81</v>
      </c>
      <c r="B25" s="60" t="s">
        <v>39</v>
      </c>
      <c r="C25" s="56">
        <v>34634.307999999997</v>
      </c>
      <c r="D25" s="56" t="s">
        <v>74</v>
      </c>
      <c r="E25">
        <f t="shared" si="0"/>
        <v>-3767.0130671916495</v>
      </c>
      <c r="F25">
        <f t="shared" si="1"/>
        <v>-3767</v>
      </c>
      <c r="G25">
        <f t="shared" si="2"/>
        <v>-3.6658999997598585E-2</v>
      </c>
      <c r="I25">
        <f t="shared" si="3"/>
        <v>-3.6658999997598585E-2</v>
      </c>
      <c r="O25">
        <f t="shared" ca="1" si="4"/>
        <v>0.22485679122456453</v>
      </c>
      <c r="Q25" s="2">
        <f t="shared" si="5"/>
        <v>19615.807999999997</v>
      </c>
      <c r="R25" s="2"/>
      <c r="S25" s="2"/>
      <c r="T25" s="2"/>
    </row>
    <row r="26" spans="1:21" x14ac:dyDescent="0.2">
      <c r="A26" s="55" t="s">
        <v>81</v>
      </c>
      <c r="B26" s="60" t="s">
        <v>39</v>
      </c>
      <c r="C26" s="56">
        <v>34707.31</v>
      </c>
      <c r="D26" s="56" t="s">
        <v>74</v>
      </c>
      <c r="E26">
        <f t="shared" si="0"/>
        <v>-3740.9913228771557</v>
      </c>
      <c r="F26">
        <f t="shared" si="1"/>
        <v>-3741</v>
      </c>
      <c r="G26">
        <f t="shared" si="2"/>
        <v>2.4342999997315928E-2</v>
      </c>
      <c r="I26">
        <f t="shared" si="3"/>
        <v>2.4342999997315928E-2</v>
      </c>
      <c r="O26">
        <f t="shared" ca="1" si="4"/>
        <v>0.22353983328681234</v>
      </c>
      <c r="Q26" s="2">
        <f t="shared" si="5"/>
        <v>19688.809999999998</v>
      </c>
      <c r="R26" s="2"/>
      <c r="S26" s="2"/>
      <c r="T26" s="2"/>
    </row>
    <row r="27" spans="1:21" x14ac:dyDescent="0.2">
      <c r="A27" s="55" t="s">
        <v>81</v>
      </c>
      <c r="B27" s="60" t="s">
        <v>38</v>
      </c>
      <c r="C27" s="56">
        <v>35185.595000000001</v>
      </c>
      <c r="D27" s="56" t="s">
        <v>74</v>
      </c>
      <c r="E27">
        <f t="shared" si="0"/>
        <v>-3570.5054460592914</v>
      </c>
      <c r="F27">
        <f t="shared" si="1"/>
        <v>-3570.5</v>
      </c>
      <c r="G27">
        <f t="shared" si="2"/>
        <v>-1.5278499995474704E-2</v>
      </c>
      <c r="I27">
        <f t="shared" si="3"/>
        <v>-1.5278499995474704E-2</v>
      </c>
      <c r="O27">
        <f t="shared" ca="1" si="4"/>
        <v>0.2149036283488604</v>
      </c>
      <c r="Q27" s="2">
        <f t="shared" si="5"/>
        <v>20167.095000000001</v>
      </c>
      <c r="R27" s="2"/>
      <c r="S27" s="2"/>
      <c r="T27" s="2"/>
    </row>
    <row r="28" spans="1:21" x14ac:dyDescent="0.2">
      <c r="A28" s="55" t="s">
        <v>103</v>
      </c>
      <c r="B28" s="60" t="s">
        <v>39</v>
      </c>
      <c r="C28" s="56">
        <v>35248.732000000004</v>
      </c>
      <c r="D28" s="56" t="s">
        <v>74</v>
      </c>
      <c r="E28">
        <f t="shared" si="0"/>
        <v>-3548.0001055099328</v>
      </c>
      <c r="F28">
        <f t="shared" si="1"/>
        <v>-3548</v>
      </c>
      <c r="G28">
        <f t="shared" si="2"/>
        <v>-2.9599999106721953E-4</v>
      </c>
      <c r="I28">
        <f t="shared" si="3"/>
        <v>-2.9599999106721953E-4</v>
      </c>
      <c r="O28">
        <f t="shared" ca="1" si="4"/>
        <v>0.21376395321042099</v>
      </c>
      <c r="Q28" s="2">
        <f t="shared" si="5"/>
        <v>20230.232000000004</v>
      </c>
      <c r="R28" s="2"/>
      <c r="S28" s="2"/>
      <c r="T28" s="2"/>
    </row>
    <row r="29" spans="1:21" x14ac:dyDescent="0.2">
      <c r="A29" s="55" t="s">
        <v>81</v>
      </c>
      <c r="B29" s="60" t="s">
        <v>39</v>
      </c>
      <c r="C29" s="56">
        <v>35310.464999999997</v>
      </c>
      <c r="D29" s="56" t="s">
        <v>74</v>
      </c>
      <c r="E29">
        <f t="shared" si="0"/>
        <v>-3525.9952242496051</v>
      </c>
      <c r="F29">
        <f t="shared" si="1"/>
        <v>-3526</v>
      </c>
      <c r="G29">
        <f t="shared" si="2"/>
        <v>1.3398000002780464E-2</v>
      </c>
      <c r="I29">
        <f t="shared" si="3"/>
        <v>1.3398000002780464E-2</v>
      </c>
      <c r="O29">
        <f t="shared" ca="1" si="4"/>
        <v>0.21264960418616916</v>
      </c>
      <c r="Q29" s="2">
        <f t="shared" si="5"/>
        <v>20291.964999999997</v>
      </c>
      <c r="R29" s="2"/>
      <c r="S29" s="2"/>
      <c r="T29" s="2"/>
    </row>
    <row r="30" spans="1:21" x14ac:dyDescent="0.2">
      <c r="A30" s="55" t="s">
        <v>81</v>
      </c>
      <c r="B30" s="60" t="s">
        <v>38</v>
      </c>
      <c r="C30" s="56">
        <v>35317.47</v>
      </c>
      <c r="D30" s="56" t="s">
        <v>74</v>
      </c>
      <c r="E30">
        <f t="shared" si="0"/>
        <v>-3523.4982745917441</v>
      </c>
      <c r="F30">
        <f t="shared" si="1"/>
        <v>-3523.5</v>
      </c>
      <c r="G30">
        <f t="shared" si="2"/>
        <v>4.8405000052298419E-3</v>
      </c>
      <c r="I30">
        <f t="shared" si="3"/>
        <v>4.8405000052298419E-3</v>
      </c>
      <c r="O30">
        <f t="shared" ca="1" si="4"/>
        <v>0.21252297361523143</v>
      </c>
      <c r="Q30" s="2">
        <f t="shared" si="5"/>
        <v>20298.97</v>
      </c>
      <c r="R30" s="2"/>
      <c r="S30" s="2"/>
      <c r="T30" s="2"/>
    </row>
    <row r="31" spans="1:21" x14ac:dyDescent="0.2">
      <c r="A31" s="55" t="s">
        <v>81</v>
      </c>
      <c r="B31" s="60" t="s">
        <v>39</v>
      </c>
      <c r="C31" s="56">
        <v>35369.351999999999</v>
      </c>
      <c r="D31" s="56" t="s">
        <v>74</v>
      </c>
      <c r="E31">
        <f t="shared" si="0"/>
        <v>-3505.0048067617599</v>
      </c>
      <c r="F31">
        <f t="shared" si="1"/>
        <v>-3505</v>
      </c>
      <c r="G31">
        <f t="shared" si="2"/>
        <v>-1.3484999995853286E-2</v>
      </c>
      <c r="I31">
        <f t="shared" si="3"/>
        <v>-1.3484999995853286E-2</v>
      </c>
      <c r="O31">
        <f t="shared" ca="1" si="4"/>
        <v>0.21158590739029237</v>
      </c>
      <c r="Q31" s="2">
        <f t="shared" si="5"/>
        <v>20350.851999999999</v>
      </c>
      <c r="R31" s="2"/>
      <c r="S31" s="2"/>
      <c r="T31" s="2"/>
    </row>
    <row r="32" spans="1:21" x14ac:dyDescent="0.2">
      <c r="A32" s="55" t="s">
        <v>81</v>
      </c>
      <c r="B32" s="60" t="s">
        <v>39</v>
      </c>
      <c r="C32" s="56">
        <v>35428.281999999999</v>
      </c>
      <c r="D32" s="56" t="s">
        <v>74</v>
      </c>
      <c r="E32">
        <f t="shared" si="0"/>
        <v>-3483.9990618170582</v>
      </c>
      <c r="F32">
        <f t="shared" si="1"/>
        <v>-3484</v>
      </c>
      <c r="G32">
        <f t="shared" si="2"/>
        <v>2.6320000033592805E-3</v>
      </c>
      <c r="I32">
        <f t="shared" si="3"/>
        <v>2.6320000033592805E-3</v>
      </c>
      <c r="O32">
        <f t="shared" ca="1" si="4"/>
        <v>0.21052221059441559</v>
      </c>
      <c r="Q32" s="2">
        <f t="shared" si="5"/>
        <v>20409.781999999999</v>
      </c>
      <c r="R32" s="2"/>
      <c r="S32" s="2"/>
      <c r="T32" s="2"/>
    </row>
    <row r="33" spans="1:33" x14ac:dyDescent="0.2">
      <c r="A33" s="55" t="s">
        <v>81</v>
      </c>
      <c r="B33" s="60" t="s">
        <v>38</v>
      </c>
      <c r="C33" s="56">
        <v>36815.574999999997</v>
      </c>
      <c r="D33" s="56" t="s">
        <v>74</v>
      </c>
      <c r="E33">
        <f t="shared" si="0"/>
        <v>-2989.4950244579868</v>
      </c>
      <c r="F33">
        <f t="shared" si="1"/>
        <v>-2989.5</v>
      </c>
      <c r="G33">
        <f t="shared" si="2"/>
        <v>1.3958499999716878E-2</v>
      </c>
      <c r="I33">
        <f t="shared" si="3"/>
        <v>1.3958499999716878E-2</v>
      </c>
      <c r="O33">
        <f t="shared" ca="1" si="4"/>
        <v>0.18547468366293623</v>
      </c>
      <c r="Q33" s="2">
        <f t="shared" si="5"/>
        <v>21797.074999999997</v>
      </c>
      <c r="R33" s="2"/>
      <c r="S33" s="2"/>
      <c r="T33" s="2"/>
    </row>
    <row r="34" spans="1:33" x14ac:dyDescent="0.2">
      <c r="A34" s="55" t="s">
        <v>81</v>
      </c>
      <c r="B34" s="60" t="s">
        <v>38</v>
      </c>
      <c r="C34" s="56">
        <v>36818.357000000004</v>
      </c>
      <c r="D34" s="56" t="s">
        <v>74</v>
      </c>
      <c r="E34">
        <f t="shared" si="0"/>
        <v>-2988.5033736445421</v>
      </c>
      <c r="F34">
        <f t="shared" si="1"/>
        <v>-2988.5</v>
      </c>
      <c r="G34">
        <f t="shared" si="2"/>
        <v>-9.4644999917363748E-3</v>
      </c>
      <c r="I34">
        <f t="shared" si="3"/>
        <v>-9.4644999917363748E-3</v>
      </c>
      <c r="O34">
        <f t="shared" ca="1" si="4"/>
        <v>0.18542403143456113</v>
      </c>
      <c r="Q34" s="2">
        <f t="shared" si="5"/>
        <v>21799.857000000004</v>
      </c>
      <c r="R34" s="2"/>
      <c r="S34" s="2"/>
      <c r="T34" s="2"/>
    </row>
    <row r="35" spans="1:33" x14ac:dyDescent="0.2">
      <c r="A35" s="55" t="s">
        <v>125</v>
      </c>
      <c r="B35" s="60" t="s">
        <v>38</v>
      </c>
      <c r="C35" s="56">
        <v>36818.374000000003</v>
      </c>
      <c r="D35" s="56" t="s">
        <v>74</v>
      </c>
      <c r="E35">
        <f t="shared" si="0"/>
        <v>-2988.4973139522963</v>
      </c>
      <c r="F35">
        <f t="shared" si="1"/>
        <v>-2988.5</v>
      </c>
      <c r="G35">
        <f t="shared" si="2"/>
        <v>7.5355000080890022E-3</v>
      </c>
      <c r="I35">
        <f t="shared" si="3"/>
        <v>7.5355000080890022E-3</v>
      </c>
      <c r="O35">
        <f t="shared" ca="1" si="4"/>
        <v>0.18542403143456113</v>
      </c>
      <c r="Q35" s="2">
        <f t="shared" si="5"/>
        <v>21799.874000000003</v>
      </c>
      <c r="R35" s="2"/>
      <c r="S35" s="2"/>
      <c r="T35" s="2"/>
    </row>
    <row r="36" spans="1:33" x14ac:dyDescent="0.2">
      <c r="A36" s="55" t="s">
        <v>125</v>
      </c>
      <c r="B36" s="60" t="s">
        <v>39</v>
      </c>
      <c r="C36" s="56">
        <v>36839.438999999998</v>
      </c>
      <c r="D36" s="56" t="s">
        <v>74</v>
      </c>
      <c r="E36">
        <f t="shared" si="0"/>
        <v>-2980.9886423544676</v>
      </c>
      <c r="F36">
        <f t="shared" si="1"/>
        <v>-2981</v>
      </c>
      <c r="G36">
        <f t="shared" si="2"/>
        <v>3.1863000003795605E-2</v>
      </c>
      <c r="I36">
        <f t="shared" si="3"/>
        <v>3.1863000003795605E-2</v>
      </c>
      <c r="O36">
        <f t="shared" ca="1" si="4"/>
        <v>0.18504413972174799</v>
      </c>
      <c r="Q36" s="2">
        <f t="shared" si="5"/>
        <v>21820.938999999998</v>
      </c>
      <c r="R36" s="2"/>
      <c r="S36" s="2"/>
      <c r="T36" s="2"/>
    </row>
    <row r="37" spans="1:33" x14ac:dyDescent="0.2">
      <c r="A37" s="55" t="s">
        <v>81</v>
      </c>
      <c r="B37" s="60" t="s">
        <v>38</v>
      </c>
      <c r="C37" s="56">
        <v>36846.402999999998</v>
      </c>
      <c r="D37" s="56" t="s">
        <v>74</v>
      </c>
      <c r="E37">
        <f t="shared" si="0"/>
        <v>-2978.5063072484963</v>
      </c>
      <c r="F37">
        <f t="shared" si="1"/>
        <v>-2978.5</v>
      </c>
      <c r="G37">
        <f t="shared" si="2"/>
        <v>-1.7694499998469837E-2</v>
      </c>
      <c r="I37">
        <f t="shared" si="3"/>
        <v>-1.7694499998469837E-2</v>
      </c>
      <c r="O37">
        <f t="shared" ca="1" si="4"/>
        <v>0.18491750915081029</v>
      </c>
      <c r="Q37" s="2">
        <f t="shared" si="5"/>
        <v>21827.902999999998</v>
      </c>
      <c r="R37" s="2"/>
      <c r="S37" s="2"/>
      <c r="T37" s="2"/>
    </row>
    <row r="38" spans="1:33" x14ac:dyDescent="0.2">
      <c r="A38" s="55" t="s">
        <v>125</v>
      </c>
      <c r="B38" s="60" t="s">
        <v>39</v>
      </c>
      <c r="C38" s="56">
        <v>36898.283000000003</v>
      </c>
      <c r="D38" s="56" t="s">
        <v>74</v>
      </c>
      <c r="E38">
        <f t="shared" si="0"/>
        <v>-2960.0135523234799</v>
      </c>
      <c r="F38">
        <f t="shared" si="1"/>
        <v>-2960</v>
      </c>
      <c r="G38">
        <f t="shared" si="2"/>
        <v>-3.8019999992684461E-2</v>
      </c>
      <c r="I38">
        <f t="shared" si="3"/>
        <v>-3.8019999992684461E-2</v>
      </c>
      <c r="O38">
        <f t="shared" ca="1" si="4"/>
        <v>0.18398044292587123</v>
      </c>
      <c r="Q38" s="2">
        <f t="shared" si="5"/>
        <v>21879.783000000003</v>
      </c>
      <c r="R38" s="2"/>
      <c r="S38" s="2"/>
      <c r="T38" s="2"/>
    </row>
    <row r="39" spans="1:33" x14ac:dyDescent="0.2">
      <c r="A39" s="55" t="s">
        <v>125</v>
      </c>
      <c r="B39" s="60" t="s">
        <v>38</v>
      </c>
      <c r="C39" s="56">
        <v>37194.326000000001</v>
      </c>
      <c r="D39" s="56" t="s">
        <v>74</v>
      </c>
      <c r="E39">
        <f t="shared" si="0"/>
        <v>-2854.4882892882806</v>
      </c>
      <c r="F39">
        <f t="shared" si="1"/>
        <v>-2854.5</v>
      </c>
      <c r="G39">
        <f t="shared" si="2"/>
        <v>3.2853500000783242E-2</v>
      </c>
      <c r="I39">
        <f t="shared" si="3"/>
        <v>3.2853500000783242E-2</v>
      </c>
      <c r="O39">
        <f t="shared" ca="1" si="4"/>
        <v>0.1786366328322998</v>
      </c>
      <c r="Q39" s="2">
        <f t="shared" si="5"/>
        <v>22175.826000000001</v>
      </c>
      <c r="R39" s="2"/>
      <c r="S39" s="2"/>
      <c r="T39" s="2"/>
    </row>
    <row r="40" spans="1:33" x14ac:dyDescent="0.2">
      <c r="A40" s="55" t="s">
        <v>125</v>
      </c>
      <c r="B40" s="60" t="s">
        <v>38</v>
      </c>
      <c r="C40" s="56">
        <v>38288.427000000003</v>
      </c>
      <c r="D40" s="56" t="s">
        <v>74</v>
      </c>
      <c r="E40">
        <f t="shared" si="0"/>
        <v>-2464.493268929496</v>
      </c>
      <c r="F40">
        <f t="shared" si="1"/>
        <v>-2464.5</v>
      </c>
      <c r="G40">
        <f t="shared" si="2"/>
        <v>1.888350000808714E-2</v>
      </c>
      <c r="I40">
        <f t="shared" si="3"/>
        <v>1.888350000808714E-2</v>
      </c>
      <c r="O40">
        <f t="shared" ca="1" si="4"/>
        <v>0.15888226376601677</v>
      </c>
      <c r="Q40" s="2">
        <f t="shared" si="5"/>
        <v>23269.927000000003</v>
      </c>
      <c r="R40" s="2"/>
      <c r="S40" s="2"/>
      <c r="T40" s="2"/>
    </row>
    <row r="41" spans="1:33" x14ac:dyDescent="0.2">
      <c r="A41" s="55" t="s">
        <v>146</v>
      </c>
      <c r="B41" s="60" t="s">
        <v>39</v>
      </c>
      <c r="C41" s="56">
        <v>44871.343999999997</v>
      </c>
      <c r="D41" s="56" t="s">
        <v>74</v>
      </c>
      <c r="E41">
        <f t="shared" si="0"/>
        <v>-117.99614532282644</v>
      </c>
      <c r="F41">
        <f t="shared" si="1"/>
        <v>-118</v>
      </c>
      <c r="G41">
        <f t="shared" si="2"/>
        <v>1.0814000001118984E-2</v>
      </c>
      <c r="I41">
        <f t="shared" si="3"/>
        <v>1.0814000001118984E-2</v>
      </c>
      <c r="O41">
        <f t="shared" ca="1" si="4"/>
        <v>4.0026809883880618E-2</v>
      </c>
      <c r="Q41" s="2">
        <f t="shared" si="5"/>
        <v>29852.843999999997</v>
      </c>
      <c r="R41" s="2"/>
      <c r="S41" s="2"/>
      <c r="T41" s="2"/>
    </row>
    <row r="42" spans="1:33" x14ac:dyDescent="0.2">
      <c r="A42" t="s">
        <v>32</v>
      </c>
      <c r="C42" s="13">
        <v>44885.358999999997</v>
      </c>
      <c r="D42" s="13"/>
      <c r="E42">
        <f t="shared" si="0"/>
        <v>-113.00046374468317</v>
      </c>
      <c r="F42">
        <f t="shared" si="1"/>
        <v>-113</v>
      </c>
      <c r="G42">
        <f t="shared" si="2"/>
        <v>-1.3010000038775615E-3</v>
      </c>
      <c r="I42">
        <f t="shared" si="3"/>
        <v>-1.3010000038775615E-3</v>
      </c>
      <c r="O42">
        <f t="shared" ca="1" si="4"/>
        <v>3.9773548742005199E-2</v>
      </c>
      <c r="Q42" s="2">
        <f t="shared" si="5"/>
        <v>29866.858999999997</v>
      </c>
      <c r="R42" s="2"/>
      <c r="S42" s="2"/>
      <c r="T42" s="2"/>
      <c r="AD42">
        <v>20</v>
      </c>
      <c r="AE42" t="s">
        <v>31</v>
      </c>
      <c r="AG42" t="s">
        <v>33</v>
      </c>
    </row>
    <row r="43" spans="1:33" x14ac:dyDescent="0.2">
      <c r="A43" t="s">
        <v>42</v>
      </c>
      <c r="B43" s="5" t="s">
        <v>38</v>
      </c>
      <c r="C43" s="13">
        <v>45178.526100000003</v>
      </c>
      <c r="D43" s="13"/>
      <c r="E43">
        <f t="shared" si="0"/>
        <v>-8.5003224112707052</v>
      </c>
      <c r="F43">
        <f t="shared" si="1"/>
        <v>-8.5</v>
      </c>
      <c r="G43">
        <f t="shared" si="2"/>
        <v>-9.0449999697739258E-4</v>
      </c>
      <c r="J43">
        <f t="shared" ref="J43:J50" si="6">+G43</f>
        <v>-9.0449999697739258E-4</v>
      </c>
      <c r="O43">
        <f t="shared" ca="1" si="4"/>
        <v>3.4480390876808847E-2</v>
      </c>
      <c r="Q43" s="2">
        <f t="shared" si="5"/>
        <v>30160.026100000003</v>
      </c>
      <c r="R43" s="2"/>
      <c r="S43" s="2"/>
      <c r="T43" s="2"/>
    </row>
    <row r="44" spans="1:33" x14ac:dyDescent="0.2">
      <c r="A44" t="s">
        <v>42</v>
      </c>
      <c r="B44" s="5" t="s">
        <v>38</v>
      </c>
      <c r="C44" s="13">
        <v>45192.555</v>
      </c>
      <c r="D44" s="13"/>
      <c r="E44">
        <f t="shared" si="0"/>
        <v>-3.4996861435857531</v>
      </c>
      <c r="F44">
        <f t="shared" si="1"/>
        <v>-3.5</v>
      </c>
      <c r="G44">
        <f t="shared" si="2"/>
        <v>8.8050000340444967E-4</v>
      </c>
      <c r="J44">
        <f t="shared" si="6"/>
        <v>8.8050000340444967E-4</v>
      </c>
      <c r="O44">
        <f t="shared" ca="1" si="4"/>
        <v>3.4227129734933429E-2</v>
      </c>
      <c r="Q44" s="2">
        <f t="shared" si="5"/>
        <v>30174.055</v>
      </c>
      <c r="R44" s="2"/>
      <c r="S44" s="2"/>
      <c r="T44" s="2"/>
    </row>
    <row r="45" spans="1:33" x14ac:dyDescent="0.2">
      <c r="A45" t="s">
        <v>42</v>
      </c>
      <c r="B45" s="5" t="s">
        <v>38</v>
      </c>
      <c r="C45" s="13">
        <v>45195.359199999999</v>
      </c>
      <c r="D45" s="13"/>
      <c r="E45">
        <f t="shared" si="0"/>
        <v>-2.5001220849754571</v>
      </c>
      <c r="F45">
        <f t="shared" si="1"/>
        <v>-2.5</v>
      </c>
      <c r="G45">
        <f t="shared" si="2"/>
        <v>-3.4249999589519575E-4</v>
      </c>
      <c r="J45">
        <f t="shared" si="6"/>
        <v>-3.4249999589519575E-4</v>
      </c>
      <c r="O45">
        <f t="shared" ca="1" si="4"/>
        <v>3.4176477506558341E-2</v>
      </c>
      <c r="Q45" s="2">
        <f t="shared" si="5"/>
        <v>30176.859199999999</v>
      </c>
      <c r="R45" s="2"/>
      <c r="S45" s="2"/>
      <c r="T45" s="2"/>
    </row>
    <row r="46" spans="1:33" x14ac:dyDescent="0.2">
      <c r="A46" t="s">
        <v>15</v>
      </c>
      <c r="C46" s="13">
        <v>45202.373099999997</v>
      </c>
      <c r="D46" s="13" t="s">
        <v>17</v>
      </c>
      <c r="E46">
        <f t="shared" si="0"/>
        <v>0</v>
      </c>
      <c r="F46">
        <f t="shared" si="1"/>
        <v>0</v>
      </c>
      <c r="G46">
        <f t="shared" si="2"/>
        <v>0</v>
      </c>
      <c r="J46">
        <f t="shared" si="6"/>
        <v>0</v>
      </c>
      <c r="O46">
        <f t="shared" ca="1" si="4"/>
        <v>3.4049846935620631E-2</v>
      </c>
      <c r="Q46" s="2">
        <f t="shared" si="5"/>
        <v>30183.873099999997</v>
      </c>
      <c r="R46" s="2"/>
      <c r="S46" s="2"/>
      <c r="T46" s="2"/>
    </row>
    <row r="47" spans="1:33" x14ac:dyDescent="0.2">
      <c r="A47" t="s">
        <v>42</v>
      </c>
      <c r="B47" s="5" t="s">
        <v>39</v>
      </c>
      <c r="C47" s="13">
        <v>45202.373599999999</v>
      </c>
      <c r="D47" s="13"/>
      <c r="E47">
        <f t="shared" si="0"/>
        <v>1.7822624321567649E-4</v>
      </c>
      <c r="F47">
        <f t="shared" si="1"/>
        <v>0</v>
      </c>
      <c r="G47">
        <f t="shared" si="2"/>
        <v>5.0000000192085281E-4</v>
      </c>
      <c r="J47">
        <f t="shared" si="6"/>
        <v>5.0000000192085281E-4</v>
      </c>
      <c r="O47">
        <f t="shared" ca="1" si="4"/>
        <v>3.4049846935620631E-2</v>
      </c>
      <c r="Q47" s="2">
        <f t="shared" si="5"/>
        <v>30183.873599999999</v>
      </c>
      <c r="R47" s="2"/>
      <c r="S47" s="2"/>
      <c r="T47" s="2"/>
    </row>
    <row r="48" spans="1:33" x14ac:dyDescent="0.2">
      <c r="A48" t="s">
        <v>42</v>
      </c>
      <c r="B48" s="5" t="s">
        <v>39</v>
      </c>
      <c r="C48" s="13">
        <v>45216.400199999996</v>
      </c>
      <c r="D48" s="13"/>
      <c r="E48">
        <f t="shared" si="0"/>
        <v>4.9999946532124868</v>
      </c>
      <c r="F48">
        <f t="shared" si="1"/>
        <v>5</v>
      </c>
      <c r="G48">
        <f t="shared" si="2"/>
        <v>-1.4999997802078724E-5</v>
      </c>
      <c r="J48">
        <f t="shared" si="6"/>
        <v>-1.4999997802078724E-5</v>
      </c>
      <c r="O48">
        <f t="shared" ca="1" si="4"/>
        <v>3.3796585793745205E-2</v>
      </c>
      <c r="Q48" s="2">
        <f t="shared" si="5"/>
        <v>30197.900199999996</v>
      </c>
      <c r="R48" s="2"/>
      <c r="S48" s="2"/>
      <c r="T48" s="2"/>
    </row>
    <row r="49" spans="1:33" x14ac:dyDescent="0.2">
      <c r="A49" t="s">
        <v>42</v>
      </c>
      <c r="B49" s="5" t="s">
        <v>39</v>
      </c>
      <c r="C49" s="13">
        <v>45230.428800000002</v>
      </c>
      <c r="D49" s="13"/>
      <c r="E49">
        <f t="shared" si="0"/>
        <v>10.000523985154622</v>
      </c>
      <c r="F49">
        <f t="shared" si="1"/>
        <v>10</v>
      </c>
      <c r="G49">
        <f t="shared" si="2"/>
        <v>1.4700000028824434E-3</v>
      </c>
      <c r="J49">
        <f t="shared" si="6"/>
        <v>1.4700000028824434E-3</v>
      </c>
      <c r="O49">
        <f t="shared" ca="1" si="4"/>
        <v>3.3543324651869787E-2</v>
      </c>
      <c r="Q49" s="2">
        <f t="shared" si="5"/>
        <v>30211.928800000002</v>
      </c>
      <c r="R49" s="2"/>
      <c r="S49" s="2"/>
      <c r="T49" s="2"/>
    </row>
    <row r="50" spans="1:33" x14ac:dyDescent="0.2">
      <c r="A50" t="s">
        <v>42</v>
      </c>
      <c r="B50" s="5" t="s">
        <v>39</v>
      </c>
      <c r="C50" s="13">
        <v>45261.286999999997</v>
      </c>
      <c r="D50" s="13"/>
      <c r="E50">
        <f t="shared" si="0"/>
        <v>21.000006059692087</v>
      </c>
      <c r="F50">
        <f t="shared" si="1"/>
        <v>21</v>
      </c>
      <c r="G50">
        <f t="shared" si="2"/>
        <v>1.6999998479150236E-5</v>
      </c>
      <c r="J50">
        <f t="shared" si="6"/>
        <v>1.6999998479150236E-5</v>
      </c>
      <c r="O50">
        <f t="shared" ca="1" si="4"/>
        <v>3.2986150139743854E-2</v>
      </c>
      <c r="Q50" s="2">
        <f t="shared" si="5"/>
        <v>30242.786999999997</v>
      </c>
      <c r="R50" s="2"/>
      <c r="S50" s="2"/>
      <c r="T50" s="2"/>
    </row>
    <row r="51" spans="1:33" x14ac:dyDescent="0.2">
      <c r="A51" s="55" t="s">
        <v>182</v>
      </c>
      <c r="B51" s="60" t="s">
        <v>39</v>
      </c>
      <c r="C51" s="56">
        <v>45620.360999999997</v>
      </c>
      <c r="D51" s="56" t="s">
        <v>74</v>
      </c>
      <c r="E51">
        <f t="shared" si="0"/>
        <v>148.99282568083316</v>
      </c>
      <c r="F51">
        <f t="shared" si="1"/>
        <v>149</v>
      </c>
      <c r="G51">
        <f t="shared" si="2"/>
        <v>-2.0127000003412832E-2</v>
      </c>
      <c r="I51">
        <f>+G51</f>
        <v>-2.0127000003412832E-2</v>
      </c>
      <c r="O51">
        <f t="shared" ca="1" si="4"/>
        <v>2.6502664907733016E-2</v>
      </c>
      <c r="Q51" s="2">
        <f t="shared" si="5"/>
        <v>30601.860999999997</v>
      </c>
      <c r="R51" s="2"/>
      <c r="S51" s="2"/>
      <c r="T51" s="2"/>
    </row>
    <row r="52" spans="1:33" x14ac:dyDescent="0.2">
      <c r="A52" t="s">
        <v>41</v>
      </c>
      <c r="B52" s="5" t="s">
        <v>38</v>
      </c>
      <c r="C52" s="13">
        <v>46320.324000000001</v>
      </c>
      <c r="D52" s="13"/>
      <c r="E52">
        <f t="shared" si="0"/>
        <v>398.49637648226428</v>
      </c>
      <c r="F52">
        <f t="shared" si="1"/>
        <v>398.5</v>
      </c>
      <c r="G52">
        <f t="shared" si="2"/>
        <v>-1.0165499996219296E-2</v>
      </c>
      <c r="J52">
        <f>+G52</f>
        <v>-1.0165499996219296E-2</v>
      </c>
      <c r="O52">
        <f t="shared" ca="1" si="4"/>
        <v>1.3864933928149394E-2</v>
      </c>
      <c r="Q52" s="2">
        <f t="shared" si="5"/>
        <v>31301.824000000001</v>
      </c>
      <c r="R52" s="2"/>
      <c r="S52" s="2"/>
      <c r="T52" s="2"/>
    </row>
    <row r="53" spans="1:33" x14ac:dyDescent="0.2">
      <c r="A53" t="s">
        <v>41</v>
      </c>
      <c r="B53" s="5" t="s">
        <v>39</v>
      </c>
      <c r="C53" s="13">
        <v>46327.337699999996</v>
      </c>
      <c r="D53" s="13"/>
      <c r="E53">
        <f t="shared" ref="E53:E94" si="7">+(C53-C$7)/C$8</f>
        <v>400.99642727674194</v>
      </c>
      <c r="F53">
        <f t="shared" ref="F53:F95" si="8">ROUND(2*E53,0)/2</f>
        <v>401</v>
      </c>
      <c r="G53">
        <f t="shared" si="2"/>
        <v>-1.0023000002547633E-2</v>
      </c>
      <c r="J53">
        <f>+G53</f>
        <v>-1.0023000002547633E-2</v>
      </c>
      <c r="O53">
        <f t="shared" ref="O53:O94" ca="1" si="9">+C$11+C$12*F53</f>
        <v>1.3738303357211684E-2</v>
      </c>
      <c r="Q53" s="2">
        <f t="shared" ref="Q53:Q94" si="10">+C53-15018.5</f>
        <v>31308.837699999996</v>
      </c>
      <c r="R53" s="2"/>
      <c r="S53" s="2"/>
      <c r="T53" s="2"/>
    </row>
    <row r="54" spans="1:33" x14ac:dyDescent="0.2">
      <c r="A54" s="55" t="s">
        <v>194</v>
      </c>
      <c r="B54" s="60" t="s">
        <v>38</v>
      </c>
      <c r="C54" s="56">
        <v>46693.445</v>
      </c>
      <c r="D54" s="56" t="s">
        <v>74</v>
      </c>
      <c r="E54">
        <f t="shared" si="7"/>
        <v>531.49628416107032</v>
      </c>
      <c r="F54">
        <f t="shared" si="8"/>
        <v>531.5</v>
      </c>
      <c r="G54">
        <f t="shared" si="2"/>
        <v>-1.0424499996588565E-2</v>
      </c>
      <c r="I54">
        <f>+G54</f>
        <v>-1.0424499996588565E-2</v>
      </c>
      <c r="O54">
        <f t="shared" ca="1" si="9"/>
        <v>7.128187554263133E-3</v>
      </c>
      <c r="Q54" s="2">
        <f t="shared" si="10"/>
        <v>31674.945</v>
      </c>
      <c r="R54" s="2"/>
      <c r="S54" s="2"/>
      <c r="T54" s="2"/>
    </row>
    <row r="55" spans="1:33" x14ac:dyDescent="0.2">
      <c r="A55" s="55" t="s">
        <v>199</v>
      </c>
      <c r="B55" s="60" t="s">
        <v>38</v>
      </c>
      <c r="C55" s="56">
        <v>47069.364200000004</v>
      </c>
      <c r="D55" s="56" t="s">
        <v>74</v>
      </c>
      <c r="E55">
        <f t="shared" si="7"/>
        <v>665.49361718357852</v>
      </c>
      <c r="F55">
        <f t="shared" si="8"/>
        <v>665.5</v>
      </c>
      <c r="G55">
        <f t="shared" si="2"/>
        <v>-1.7906499990203883E-2</v>
      </c>
      <c r="J55">
        <f>+G55</f>
        <v>-1.7906499990203883E-2</v>
      </c>
      <c r="O55">
        <f t="shared" ca="1" si="9"/>
        <v>3.4078895200179149E-4</v>
      </c>
      <c r="Q55" s="2">
        <f t="shared" si="10"/>
        <v>32050.864200000004</v>
      </c>
      <c r="R55" s="2"/>
      <c r="S55" s="2"/>
      <c r="T55" s="2"/>
    </row>
    <row r="56" spans="1:33" x14ac:dyDescent="0.2">
      <c r="A56" s="55" t="s">
        <v>199</v>
      </c>
      <c r="B56" s="60" t="s">
        <v>39</v>
      </c>
      <c r="C56" s="56">
        <v>47076.374799999998</v>
      </c>
      <c r="D56" s="56" t="s">
        <v>74</v>
      </c>
      <c r="E56">
        <f t="shared" si="7"/>
        <v>667.99256297535192</v>
      </c>
      <c r="F56">
        <f t="shared" si="8"/>
        <v>668</v>
      </c>
      <c r="G56">
        <f t="shared" si="2"/>
        <v>-2.0863999998255167E-2</v>
      </c>
      <c r="J56">
        <f>+G56</f>
        <v>-2.0863999998255167E-2</v>
      </c>
      <c r="O56">
        <f t="shared" ca="1" si="9"/>
        <v>2.1415838106407514E-4</v>
      </c>
      <c r="Q56" s="2">
        <f t="shared" si="10"/>
        <v>32057.874799999998</v>
      </c>
      <c r="R56" s="2"/>
      <c r="S56" s="2"/>
      <c r="T56" s="2"/>
    </row>
    <row r="57" spans="1:33" x14ac:dyDescent="0.2">
      <c r="A57" t="s">
        <v>34</v>
      </c>
      <c r="C57" s="13">
        <v>47362.533000000003</v>
      </c>
      <c r="D57" s="13"/>
      <c r="E57">
        <f t="shared" si="7"/>
        <v>769.99436448621327</v>
      </c>
      <c r="F57">
        <f t="shared" si="8"/>
        <v>770</v>
      </c>
      <c r="G57">
        <f t="shared" si="2"/>
        <v>-1.5809999997145496E-2</v>
      </c>
      <c r="I57">
        <f>+G57</f>
        <v>-1.5809999997145496E-2</v>
      </c>
      <c r="O57">
        <f t="shared" ca="1" si="9"/>
        <v>-4.9523689131945603E-3</v>
      </c>
      <c r="Q57" s="2">
        <f t="shared" si="10"/>
        <v>32344.033000000003</v>
      </c>
      <c r="R57" s="2"/>
      <c r="S57" s="2"/>
      <c r="T57" s="2"/>
      <c r="AD57">
        <v>7</v>
      </c>
      <c r="AE57" t="s">
        <v>31</v>
      </c>
      <c r="AG57" t="s">
        <v>33</v>
      </c>
    </row>
    <row r="58" spans="1:33" x14ac:dyDescent="0.2">
      <c r="A58" s="55" t="s">
        <v>211</v>
      </c>
      <c r="B58" s="60" t="s">
        <v>38</v>
      </c>
      <c r="C58" s="56">
        <v>47759.487000000001</v>
      </c>
      <c r="D58" s="56" t="s">
        <v>74</v>
      </c>
      <c r="E58">
        <f t="shared" si="7"/>
        <v>911.48960424150073</v>
      </c>
      <c r="F58">
        <f t="shared" si="8"/>
        <v>911.5</v>
      </c>
      <c r="G58">
        <f t="shared" si="2"/>
        <v>-2.9164499996113591E-2</v>
      </c>
      <c r="I58">
        <f>+G58</f>
        <v>-2.9164499996113591E-2</v>
      </c>
      <c r="O58">
        <f t="shared" ca="1" si="9"/>
        <v>-1.2119659228269034E-2</v>
      </c>
      <c r="Q58" s="2">
        <f t="shared" si="10"/>
        <v>32740.987000000001</v>
      </c>
      <c r="R58" s="2"/>
      <c r="S58" s="2"/>
      <c r="T58" s="2"/>
    </row>
    <row r="59" spans="1:33" x14ac:dyDescent="0.2">
      <c r="A59" s="55" t="s">
        <v>216</v>
      </c>
      <c r="B59" s="60" t="s">
        <v>38</v>
      </c>
      <c r="C59" s="56">
        <v>47759.488499999999</v>
      </c>
      <c r="D59" s="56" t="s">
        <v>74</v>
      </c>
      <c r="E59">
        <f t="shared" si="7"/>
        <v>911.49013892022776</v>
      </c>
      <c r="F59">
        <f t="shared" si="8"/>
        <v>911.5</v>
      </c>
      <c r="G59">
        <f t="shared" si="2"/>
        <v>-2.766449999762699E-2</v>
      </c>
      <c r="J59">
        <f>+G59</f>
        <v>-2.766449999762699E-2</v>
      </c>
      <c r="O59">
        <f t="shared" ca="1" si="9"/>
        <v>-1.2119659228269034E-2</v>
      </c>
      <c r="Q59" s="2">
        <f t="shared" si="10"/>
        <v>32740.988499999999</v>
      </c>
      <c r="R59" s="2"/>
      <c r="S59" s="2"/>
      <c r="T59" s="2"/>
    </row>
    <row r="60" spans="1:33" x14ac:dyDescent="0.2">
      <c r="A60" s="55" t="s">
        <v>219</v>
      </c>
      <c r="B60" s="60" t="s">
        <v>39</v>
      </c>
      <c r="C60" s="56">
        <v>48187.305999999997</v>
      </c>
      <c r="D60" s="56" t="s">
        <v>74</v>
      </c>
      <c r="E60">
        <f t="shared" si="7"/>
        <v>1063.9867499482252</v>
      </c>
      <c r="F60">
        <f t="shared" si="8"/>
        <v>1064</v>
      </c>
      <c r="G60">
        <f t="shared" si="2"/>
        <v>-3.7171999996644445E-2</v>
      </c>
      <c r="I60">
        <f>+G60</f>
        <v>-3.7171999996644445E-2</v>
      </c>
      <c r="O60">
        <f t="shared" ca="1" si="9"/>
        <v>-1.9844124055469446E-2</v>
      </c>
      <c r="Q60" s="2">
        <f t="shared" si="10"/>
        <v>33168.805999999997</v>
      </c>
      <c r="R60" s="2"/>
      <c r="S60" s="2"/>
      <c r="T60" s="2"/>
    </row>
    <row r="61" spans="1:33" x14ac:dyDescent="0.2">
      <c r="A61" s="55" t="s">
        <v>211</v>
      </c>
      <c r="B61" s="60" t="s">
        <v>38</v>
      </c>
      <c r="C61" s="56">
        <v>48494.499300000003</v>
      </c>
      <c r="D61" s="56" t="s">
        <v>74</v>
      </c>
      <c r="E61">
        <f t="shared" si="7"/>
        <v>1173.4865651276139</v>
      </c>
      <c r="F61">
        <f t="shared" si="8"/>
        <v>1173.5</v>
      </c>
      <c r="G61">
        <f t="shared" ref="G61:G66" si="11">+C61-(C$7+F61*C$8)</f>
        <v>-3.7690499993914273E-2</v>
      </c>
      <c r="J61">
        <f>+G61</f>
        <v>-3.7690499993914273E-2</v>
      </c>
      <c r="O61">
        <f t="shared" ca="1" si="9"/>
        <v>-2.5390543062541217E-2</v>
      </c>
      <c r="Q61" s="2">
        <f t="shared" si="10"/>
        <v>33475.999300000003</v>
      </c>
      <c r="R61" s="2"/>
      <c r="S61" s="2"/>
      <c r="T61" s="2"/>
    </row>
    <row r="62" spans="1:33" x14ac:dyDescent="0.2">
      <c r="A62" s="55" t="s">
        <v>211</v>
      </c>
      <c r="B62" s="60" t="s">
        <v>38</v>
      </c>
      <c r="C62" s="56">
        <v>48494.500399999997</v>
      </c>
      <c r="D62" s="56" t="s">
        <v>74</v>
      </c>
      <c r="E62">
        <f t="shared" si="7"/>
        <v>1173.4869572253453</v>
      </c>
      <c r="F62">
        <f t="shared" si="8"/>
        <v>1173.5</v>
      </c>
      <c r="G62">
        <f t="shared" si="11"/>
        <v>-3.6590499999874737E-2</v>
      </c>
      <c r="J62">
        <f>+G62</f>
        <v>-3.6590499999874737E-2</v>
      </c>
      <c r="O62">
        <f t="shared" ca="1" si="9"/>
        <v>-2.5390543062541217E-2</v>
      </c>
      <c r="Q62" s="2">
        <f t="shared" si="10"/>
        <v>33476.000399999997</v>
      </c>
      <c r="R62" s="2"/>
      <c r="S62" s="2"/>
      <c r="T62" s="2"/>
    </row>
    <row r="63" spans="1:33" x14ac:dyDescent="0.2">
      <c r="A63" t="s">
        <v>40</v>
      </c>
      <c r="B63" s="5" t="s">
        <v>38</v>
      </c>
      <c r="C63" s="13">
        <v>49936.466999999997</v>
      </c>
      <c r="D63" s="13">
        <v>2E-3</v>
      </c>
      <c r="E63">
        <f t="shared" si="7"/>
        <v>1687.4795351717012</v>
      </c>
      <c r="F63">
        <f t="shared" si="8"/>
        <v>1687.5</v>
      </c>
      <c r="G63">
        <f t="shared" si="11"/>
        <v>-5.7412499998463318E-2</v>
      </c>
      <c r="J63">
        <f>+G63</f>
        <v>-5.7412499998463318E-2</v>
      </c>
      <c r="O63">
        <f t="shared" ca="1" si="9"/>
        <v>-5.1425788447334739E-2</v>
      </c>
      <c r="Q63" s="2">
        <f t="shared" si="10"/>
        <v>34917.966999999997</v>
      </c>
      <c r="R63" s="2"/>
      <c r="S63" s="2"/>
      <c r="T63" s="2"/>
    </row>
    <row r="64" spans="1:33" x14ac:dyDescent="0.2">
      <c r="A64" t="s">
        <v>35</v>
      </c>
      <c r="B64" s="5" t="s">
        <v>38</v>
      </c>
      <c r="C64" s="13">
        <v>50284.3338</v>
      </c>
      <c r="D64" s="13">
        <v>4.0000000000000002E-4</v>
      </c>
      <c r="E64">
        <f t="shared" si="7"/>
        <v>1811.4775205022568</v>
      </c>
      <c r="F64">
        <f t="shared" si="8"/>
        <v>1811.5</v>
      </c>
      <c r="G64">
        <f t="shared" si="11"/>
        <v>-6.3064499998290557E-2</v>
      </c>
      <c r="K64">
        <f>+G64</f>
        <v>-6.3064499998290557E-2</v>
      </c>
      <c r="O64">
        <f t="shared" ca="1" si="9"/>
        <v>-5.7706664765845225E-2</v>
      </c>
      <c r="Q64" s="2">
        <f t="shared" si="10"/>
        <v>35265.8338</v>
      </c>
      <c r="R64" s="2"/>
      <c r="S64" s="2"/>
      <c r="T64" s="2"/>
      <c r="AD64" s="10" t="s">
        <v>36</v>
      </c>
    </row>
    <row r="65" spans="1:30" x14ac:dyDescent="0.2">
      <c r="A65" t="s">
        <v>35</v>
      </c>
      <c r="B65" s="5" t="s">
        <v>39</v>
      </c>
      <c r="C65" s="13">
        <v>50305.375200000002</v>
      </c>
      <c r="D65" s="13">
        <v>2.9999999999999997E-4</v>
      </c>
      <c r="E65">
        <f t="shared" si="7"/>
        <v>1818.9777798214404</v>
      </c>
      <c r="F65">
        <f t="shared" si="8"/>
        <v>1819</v>
      </c>
      <c r="G65">
        <f t="shared" si="11"/>
        <v>-6.2336999995750375E-2</v>
      </c>
      <c r="K65">
        <f>+G65</f>
        <v>-6.2336999995750375E-2</v>
      </c>
      <c r="O65">
        <f t="shared" ca="1" si="9"/>
        <v>-5.808655647865836E-2</v>
      </c>
      <c r="Q65" s="2">
        <f t="shared" si="10"/>
        <v>35286.875200000002</v>
      </c>
      <c r="R65" s="2"/>
      <c r="S65" s="2"/>
      <c r="T65" s="2"/>
      <c r="AD65" s="10" t="s">
        <v>36</v>
      </c>
    </row>
    <row r="66" spans="1:30" x14ac:dyDescent="0.2">
      <c r="A66" t="s">
        <v>35</v>
      </c>
      <c r="B66" s="5" t="s">
        <v>38</v>
      </c>
      <c r="C66" s="13">
        <v>50312.3868</v>
      </c>
      <c r="D66" s="13">
        <v>1E-3</v>
      </c>
      <c r="E66">
        <f t="shared" si="7"/>
        <v>1821.4770820657002</v>
      </c>
      <c r="F66">
        <f t="shared" si="8"/>
        <v>1821.5</v>
      </c>
      <c r="G66">
        <f t="shared" si="11"/>
        <v>-6.4294499999959953E-2</v>
      </c>
      <c r="K66">
        <f>+G66</f>
        <v>-6.4294499999959953E-2</v>
      </c>
      <c r="O66">
        <f t="shared" ca="1" si="9"/>
        <v>-5.8213187049596077E-2</v>
      </c>
      <c r="Q66" s="2">
        <f t="shared" si="10"/>
        <v>35293.8868</v>
      </c>
      <c r="R66" s="2"/>
      <c r="S66" s="2"/>
      <c r="T66" s="2"/>
      <c r="AD66" s="10" t="s">
        <v>36</v>
      </c>
    </row>
    <row r="67" spans="1:30" x14ac:dyDescent="0.2">
      <c r="A67" t="s">
        <v>35</v>
      </c>
      <c r="B67" s="5" t="s">
        <v>38</v>
      </c>
      <c r="C67" s="13">
        <v>50319.351999999999</v>
      </c>
      <c r="D67" s="13">
        <v>5.0000000000000001E-4</v>
      </c>
      <c r="E67">
        <f t="shared" si="7"/>
        <v>1823.9598449146533</v>
      </c>
      <c r="F67">
        <f t="shared" si="8"/>
        <v>1824</v>
      </c>
      <c r="O67">
        <f t="shared" ca="1" si="9"/>
        <v>-5.8339817620533793E-2</v>
      </c>
      <c r="Q67" s="2">
        <f t="shared" si="10"/>
        <v>35300.851999999999</v>
      </c>
      <c r="R67" s="2"/>
      <c r="S67" s="2"/>
      <c r="T67" s="2"/>
      <c r="U67" s="11">
        <v>-0.11265199999616016</v>
      </c>
      <c r="AD67" s="10" t="s">
        <v>36</v>
      </c>
    </row>
    <row r="68" spans="1:30" x14ac:dyDescent="0.2">
      <c r="A68" s="55" t="s">
        <v>249</v>
      </c>
      <c r="B68" s="60" t="s">
        <v>39</v>
      </c>
      <c r="C68" s="56">
        <v>50364.298000000003</v>
      </c>
      <c r="D68" s="56" t="s">
        <v>74</v>
      </c>
      <c r="E68">
        <f t="shared" si="7"/>
        <v>1839.9809583082497</v>
      </c>
      <c r="F68">
        <f t="shared" si="8"/>
        <v>1840</v>
      </c>
      <c r="G68">
        <f t="shared" ref="G68:G76" si="12">+C68-(C$7+F68*C$8)</f>
        <v>-5.341999999654945E-2</v>
      </c>
      <c r="I68">
        <f>+G68</f>
        <v>-5.341999999654945E-2</v>
      </c>
      <c r="O68">
        <f t="shared" ca="1" si="9"/>
        <v>-5.9150253274535144E-2</v>
      </c>
      <c r="Q68" s="2">
        <f t="shared" si="10"/>
        <v>35345.798000000003</v>
      </c>
      <c r="R68" s="2"/>
      <c r="S68" s="2"/>
      <c r="T68" s="2"/>
    </row>
    <row r="69" spans="1:30" x14ac:dyDescent="0.2">
      <c r="A69" t="s">
        <v>35</v>
      </c>
      <c r="B69" s="5" t="s">
        <v>39</v>
      </c>
      <c r="C69" s="13">
        <v>50622.378199999999</v>
      </c>
      <c r="D69" s="13">
        <v>3.0000000000000001E-3</v>
      </c>
      <c r="E69">
        <f t="shared" si="7"/>
        <v>1931.9742869435381</v>
      </c>
      <c r="F69">
        <f t="shared" si="8"/>
        <v>1932</v>
      </c>
      <c r="G69">
        <f t="shared" si="12"/>
        <v>-7.2135999995225575E-2</v>
      </c>
      <c r="K69">
        <f t="shared" ref="K69:K74" si="13">+G69</f>
        <v>-7.2135999995225575E-2</v>
      </c>
      <c r="O69">
        <f t="shared" ca="1" si="9"/>
        <v>-6.3810258285042928E-2</v>
      </c>
      <c r="Q69" s="2">
        <f t="shared" si="10"/>
        <v>35603.878199999999</v>
      </c>
      <c r="R69" s="2"/>
      <c r="S69" s="2"/>
      <c r="T69" s="2"/>
      <c r="AD69" s="10" t="s">
        <v>36</v>
      </c>
    </row>
    <row r="70" spans="1:30" x14ac:dyDescent="0.2">
      <c r="A70" t="s">
        <v>35</v>
      </c>
      <c r="B70" s="5" t="s">
        <v>38</v>
      </c>
      <c r="C70" s="13">
        <v>50629.396200000003</v>
      </c>
      <c r="D70" s="13">
        <v>2E-3</v>
      </c>
      <c r="E70">
        <f t="shared" si="7"/>
        <v>1934.4758704837043</v>
      </c>
      <c r="F70">
        <f t="shared" si="8"/>
        <v>1934.5</v>
      </c>
      <c r="G70">
        <f t="shared" si="12"/>
        <v>-6.7693499993765727E-2</v>
      </c>
      <c r="K70">
        <f t="shared" si="13"/>
        <v>-6.7693499993765727E-2</v>
      </c>
      <c r="O70">
        <f t="shared" ca="1" si="9"/>
        <v>-6.3936888855980645E-2</v>
      </c>
      <c r="Q70" s="2">
        <f t="shared" si="10"/>
        <v>35610.896200000003</v>
      </c>
      <c r="R70" s="2"/>
      <c r="S70" s="2"/>
      <c r="T70" s="2"/>
      <c r="AD70" s="10" t="s">
        <v>36</v>
      </c>
    </row>
    <row r="71" spans="1:30" x14ac:dyDescent="0.2">
      <c r="A71" t="s">
        <v>35</v>
      </c>
      <c r="B71" s="5" t="s">
        <v>39</v>
      </c>
      <c r="C71" s="13">
        <v>50653.2405</v>
      </c>
      <c r="D71" s="13">
        <v>1E-3</v>
      </c>
      <c r="E71">
        <f t="shared" si="7"/>
        <v>1942.9752304732665</v>
      </c>
      <c r="F71">
        <f t="shared" si="8"/>
        <v>1943</v>
      </c>
      <c r="G71">
        <f t="shared" si="12"/>
        <v>-6.9489000001340173E-2</v>
      </c>
      <c r="K71">
        <f t="shared" si="13"/>
        <v>-6.9489000001340173E-2</v>
      </c>
      <c r="O71">
        <f t="shared" ca="1" si="9"/>
        <v>-6.4367432797168861E-2</v>
      </c>
      <c r="Q71" s="2">
        <f t="shared" si="10"/>
        <v>35634.7405</v>
      </c>
      <c r="R71" s="2"/>
      <c r="S71" s="2"/>
      <c r="T71" s="2"/>
      <c r="AD71" s="10" t="s">
        <v>36</v>
      </c>
    </row>
    <row r="72" spans="1:30" x14ac:dyDescent="0.2">
      <c r="A72" t="s">
        <v>35</v>
      </c>
      <c r="B72" s="5" t="s">
        <v>38</v>
      </c>
      <c r="C72" s="13">
        <v>50660.253499999999</v>
      </c>
      <c r="D72" s="13">
        <v>1E-3</v>
      </c>
      <c r="E72">
        <f t="shared" si="7"/>
        <v>1945.4750317510056</v>
      </c>
      <c r="F72">
        <f t="shared" si="8"/>
        <v>1945.5</v>
      </c>
      <c r="G72">
        <f t="shared" si="12"/>
        <v>-7.004649999726098E-2</v>
      </c>
      <c r="K72">
        <f t="shared" si="13"/>
        <v>-7.004649999726098E-2</v>
      </c>
      <c r="O72">
        <f t="shared" ca="1" si="9"/>
        <v>-6.4494063368106577E-2</v>
      </c>
      <c r="Q72" s="2">
        <f t="shared" si="10"/>
        <v>35641.753499999999</v>
      </c>
      <c r="R72" s="2"/>
      <c r="S72" s="2"/>
      <c r="T72" s="2"/>
      <c r="AD72" s="10" t="s">
        <v>36</v>
      </c>
    </row>
    <row r="73" spans="1:30" x14ac:dyDescent="0.2">
      <c r="A73" t="s">
        <v>35</v>
      </c>
      <c r="B73" s="5" t="s">
        <v>38</v>
      </c>
      <c r="C73" s="13">
        <v>50682.6993</v>
      </c>
      <c r="D73" s="13">
        <v>6.9999999999999999E-4</v>
      </c>
      <c r="E73">
        <f t="shared" si="7"/>
        <v>1953.4758929402101</v>
      </c>
      <c r="F73">
        <f t="shared" si="8"/>
        <v>1953.5</v>
      </c>
      <c r="G73">
        <f t="shared" si="12"/>
        <v>-6.7630499994265847E-2</v>
      </c>
      <c r="K73">
        <f t="shared" si="13"/>
        <v>-6.7630499994265847E-2</v>
      </c>
      <c r="O73">
        <f t="shared" ca="1" si="9"/>
        <v>-6.4899281195107253E-2</v>
      </c>
      <c r="Q73" s="2">
        <f t="shared" si="10"/>
        <v>35664.1993</v>
      </c>
      <c r="R73" s="2"/>
      <c r="S73" s="2"/>
      <c r="T73" s="2"/>
      <c r="AD73" s="10" t="s">
        <v>37</v>
      </c>
    </row>
    <row r="74" spans="1:30" x14ac:dyDescent="0.2">
      <c r="A74" t="s">
        <v>35</v>
      </c>
      <c r="B74" s="5" t="s">
        <v>39</v>
      </c>
      <c r="C74" s="13">
        <v>50689.707600000002</v>
      </c>
      <c r="D74" s="13">
        <v>4.0000000000000002E-4</v>
      </c>
      <c r="E74">
        <f t="shared" si="7"/>
        <v>1955.9740188912701</v>
      </c>
      <c r="F74">
        <f t="shared" si="8"/>
        <v>1956</v>
      </c>
      <c r="G74">
        <f t="shared" si="12"/>
        <v>-7.2887999995145947E-2</v>
      </c>
      <c r="K74">
        <f t="shared" si="13"/>
        <v>-7.2887999995145947E-2</v>
      </c>
      <c r="O74">
        <f t="shared" ca="1" si="9"/>
        <v>-6.5025911766044969E-2</v>
      </c>
      <c r="Q74" s="2">
        <f t="shared" si="10"/>
        <v>35671.207600000002</v>
      </c>
      <c r="R74" s="2"/>
      <c r="S74" s="2"/>
      <c r="T74" s="2"/>
      <c r="AD74" s="10" t="s">
        <v>37</v>
      </c>
    </row>
    <row r="75" spans="1:30" x14ac:dyDescent="0.2">
      <c r="A75" s="12" t="s">
        <v>45</v>
      </c>
      <c r="B75" s="61"/>
      <c r="C75" s="13">
        <v>53611.503799999999</v>
      </c>
      <c r="D75" s="13">
        <v>2.0000000000000001E-4</v>
      </c>
      <c r="E75">
        <f t="shared" si="7"/>
        <v>2997.4555352258826</v>
      </c>
      <c r="F75">
        <f t="shared" si="8"/>
        <v>2997.5</v>
      </c>
      <c r="G75">
        <f t="shared" si="12"/>
        <v>-0.12474249999650056</v>
      </c>
      <c r="J75">
        <f>+G75</f>
        <v>-0.12474249999650056</v>
      </c>
      <c r="O75">
        <f t="shared" ca="1" si="9"/>
        <v>-0.11778020761869565</v>
      </c>
      <c r="Q75" s="2">
        <f t="shared" si="10"/>
        <v>38593.003799999999</v>
      </c>
      <c r="R75" s="2"/>
      <c r="S75" s="2"/>
      <c r="T75" s="2"/>
    </row>
    <row r="76" spans="1:30" x14ac:dyDescent="0.2">
      <c r="A76" s="12" t="s">
        <v>45</v>
      </c>
      <c r="B76" s="5" t="s">
        <v>38</v>
      </c>
      <c r="C76" s="13">
        <v>53621.329299999998</v>
      </c>
      <c r="D76" s="13">
        <v>5.9999999999999995E-4</v>
      </c>
      <c r="E76">
        <f t="shared" si="7"/>
        <v>3000.9578591178583</v>
      </c>
      <c r="F76">
        <f t="shared" si="8"/>
        <v>3001</v>
      </c>
      <c r="G76">
        <f t="shared" si="12"/>
        <v>-0.11822299999766983</v>
      </c>
      <c r="J76">
        <f>+G76</f>
        <v>-0.11822299999766983</v>
      </c>
      <c r="O76">
        <f t="shared" ca="1" si="9"/>
        <v>-0.11795749041800843</v>
      </c>
      <c r="Q76" s="2">
        <f t="shared" si="10"/>
        <v>38602.829299999998</v>
      </c>
      <c r="R76" s="2"/>
      <c r="S76" s="2"/>
      <c r="T76" s="2"/>
    </row>
    <row r="77" spans="1:30" x14ac:dyDescent="0.2">
      <c r="A77" s="28" t="s">
        <v>45</v>
      </c>
      <c r="B77" s="31"/>
      <c r="C77" s="30">
        <v>53658.277000000002</v>
      </c>
      <c r="D77" s="30">
        <v>1.5E-3</v>
      </c>
      <c r="E77" s="34">
        <f t="shared" si="7"/>
        <v>3014.1279586001842</v>
      </c>
      <c r="F77">
        <f t="shared" si="8"/>
        <v>3014</v>
      </c>
      <c r="O77">
        <f t="shared" ca="1" si="9"/>
        <v>-0.11861596938688454</v>
      </c>
      <c r="Q77" s="2">
        <f t="shared" si="10"/>
        <v>38639.777000000002</v>
      </c>
      <c r="R77" s="2"/>
      <c r="S77" s="2"/>
      <c r="T77" s="2"/>
      <c r="U77" s="11">
        <v>0.3589780000038445</v>
      </c>
    </row>
    <row r="78" spans="1:30" x14ac:dyDescent="0.2">
      <c r="A78" s="28" t="s">
        <v>45</v>
      </c>
      <c r="B78" s="31"/>
      <c r="C78" s="30">
        <v>53658.277999999998</v>
      </c>
      <c r="D78" s="30">
        <v>5.9999999999999995E-4</v>
      </c>
      <c r="E78" s="34">
        <f t="shared" si="7"/>
        <v>3014.1283150526679</v>
      </c>
      <c r="F78">
        <f t="shared" si="8"/>
        <v>3014</v>
      </c>
      <c r="O78">
        <f t="shared" ca="1" si="9"/>
        <v>-0.11861596938688454</v>
      </c>
      <c r="Q78" s="2">
        <f t="shared" si="10"/>
        <v>38639.777999999998</v>
      </c>
      <c r="R78" s="2"/>
      <c r="S78" s="2"/>
      <c r="T78" s="2"/>
      <c r="U78" s="11">
        <v>0.35997800000041025</v>
      </c>
    </row>
    <row r="79" spans="1:30" x14ac:dyDescent="0.2">
      <c r="A79" s="28" t="s">
        <v>51</v>
      </c>
      <c r="B79" s="31" t="s">
        <v>39</v>
      </c>
      <c r="C79" s="30">
        <v>53942.5452</v>
      </c>
      <c r="D79" s="30">
        <v>2.9999999999999997E-4</v>
      </c>
      <c r="E79" s="34">
        <f t="shared" si="7"/>
        <v>3115.4560649142759</v>
      </c>
      <c r="F79">
        <f t="shared" si="8"/>
        <v>3115.5</v>
      </c>
      <c r="G79">
        <f>+C79-(C$7+F79*C$8)</f>
        <v>-0.1232564999954775</v>
      </c>
      <c r="J79">
        <f>+G79</f>
        <v>-0.1232564999954775</v>
      </c>
      <c r="O79">
        <f t="shared" ca="1" si="9"/>
        <v>-0.12375717056695562</v>
      </c>
      <c r="Q79" s="2">
        <f t="shared" si="10"/>
        <v>38924.0452</v>
      </c>
      <c r="R79" s="2"/>
      <c r="S79" s="2"/>
      <c r="T79" s="2"/>
    </row>
    <row r="80" spans="1:30" x14ac:dyDescent="0.2">
      <c r="A80" s="35" t="s">
        <v>55</v>
      </c>
      <c r="B80" s="36" t="s">
        <v>38</v>
      </c>
      <c r="C80" s="35">
        <v>54004.264900000002</v>
      </c>
      <c r="D80" s="35">
        <v>4.4999999999999997E-3</v>
      </c>
      <c r="E80" s="34">
        <f t="shared" si="7"/>
        <v>3137.4562053565555</v>
      </c>
      <c r="F80">
        <f t="shared" si="8"/>
        <v>3137.5</v>
      </c>
      <c r="G80">
        <f>+C80-(C$7+F80*C$8)</f>
        <v>-0.1228625000003376</v>
      </c>
      <c r="J80">
        <f>+G80</f>
        <v>-0.1228625000003376</v>
      </c>
      <c r="O80">
        <f t="shared" ca="1" si="9"/>
        <v>-0.12487151959120749</v>
      </c>
      <c r="Q80" s="2">
        <f t="shared" si="10"/>
        <v>38985.764900000002</v>
      </c>
      <c r="R80" s="2"/>
      <c r="S80" s="2"/>
      <c r="T80" s="2"/>
    </row>
    <row r="81" spans="1:21" x14ac:dyDescent="0.2">
      <c r="A81" s="55" t="s">
        <v>294</v>
      </c>
      <c r="B81" s="60" t="s">
        <v>39</v>
      </c>
      <c r="C81" s="56">
        <v>54339.505100000002</v>
      </c>
      <c r="D81" s="56" t="s">
        <v>74</v>
      </c>
      <c r="E81">
        <f t="shared" si="7"/>
        <v>3256.9534077392268</v>
      </c>
      <c r="F81">
        <f t="shared" si="8"/>
        <v>3257</v>
      </c>
      <c r="G81">
        <f>+C81-(C$7+F81*C$8)</f>
        <v>-0.13071099999797298</v>
      </c>
      <c r="I81">
        <f>+G81</f>
        <v>-0.13071099999797298</v>
      </c>
      <c r="O81">
        <f t="shared" ca="1" si="9"/>
        <v>-0.13092446088203011</v>
      </c>
      <c r="Q81" s="2">
        <f t="shared" si="10"/>
        <v>39321.005100000002</v>
      </c>
      <c r="R81" s="2"/>
      <c r="S81" s="2"/>
      <c r="T81" s="2"/>
    </row>
    <row r="82" spans="1:21" x14ac:dyDescent="0.2">
      <c r="A82" s="32" t="s">
        <v>53</v>
      </c>
      <c r="B82" s="33" t="s">
        <v>38</v>
      </c>
      <c r="C82" s="32">
        <v>54966.370799999997</v>
      </c>
      <c r="D82" s="32">
        <v>1E-4</v>
      </c>
      <c r="E82" s="34">
        <f t="shared" si="7"/>
        <v>3480.4012443043343</v>
      </c>
      <c r="F82">
        <f t="shared" si="8"/>
        <v>3480.5</v>
      </c>
      <c r="O82">
        <f t="shared" ca="1" si="9"/>
        <v>-0.14224523392386154</v>
      </c>
      <c r="Q82" s="2">
        <f t="shared" si="10"/>
        <v>39947.870799999997</v>
      </c>
      <c r="R82" s="2"/>
      <c r="S82" s="2"/>
      <c r="T82" s="2"/>
      <c r="U82" s="11">
        <v>-0.27705150000110734</v>
      </c>
    </row>
    <row r="83" spans="1:21" x14ac:dyDescent="0.2">
      <c r="A83" s="55" t="s">
        <v>305</v>
      </c>
      <c r="B83" s="60" t="s">
        <v>39</v>
      </c>
      <c r="C83" s="56">
        <v>55060.486299999997</v>
      </c>
      <c r="D83" s="56" t="s">
        <v>74</v>
      </c>
      <c r="E83">
        <f t="shared" si="7"/>
        <v>3513.948948162184</v>
      </c>
      <c r="F83">
        <f t="shared" si="8"/>
        <v>3514</v>
      </c>
      <c r="G83">
        <f t="shared" ref="G83:G94" si="14">+C83-(C$7+F83*C$8)</f>
        <v>-0.14322199999878649</v>
      </c>
      <c r="I83">
        <f>+G83</f>
        <v>-0.14322199999878649</v>
      </c>
      <c r="O83">
        <f t="shared" ca="1" si="9"/>
        <v>-0.14394208357442687</v>
      </c>
      <c r="Q83" s="2">
        <f t="shared" si="10"/>
        <v>40041.986299999997</v>
      </c>
      <c r="R83" s="2"/>
      <c r="S83" s="2"/>
      <c r="T83" s="2"/>
    </row>
    <row r="84" spans="1:21" x14ac:dyDescent="0.2">
      <c r="A84" s="35" t="s">
        <v>54</v>
      </c>
      <c r="B84" s="36" t="s">
        <v>39</v>
      </c>
      <c r="C84" s="35">
        <v>55077.318399999996</v>
      </c>
      <c r="D84" s="35">
        <v>2.0000000000000001E-4</v>
      </c>
      <c r="E84" s="34">
        <f t="shared" si="7"/>
        <v>3519.9487920359957</v>
      </c>
      <c r="F84">
        <f t="shared" si="8"/>
        <v>3520</v>
      </c>
      <c r="G84">
        <f t="shared" si="14"/>
        <v>-0.143660000001546</v>
      </c>
      <c r="K84">
        <f>+G84</f>
        <v>-0.143660000001546</v>
      </c>
      <c r="O84">
        <f t="shared" ca="1" si="9"/>
        <v>-0.14424599694467738</v>
      </c>
      <c r="Q84" s="2">
        <f t="shared" si="10"/>
        <v>40058.818399999996</v>
      </c>
      <c r="R84" s="2"/>
      <c r="S84" s="2"/>
      <c r="T84" s="2"/>
    </row>
    <row r="85" spans="1:21" x14ac:dyDescent="0.2">
      <c r="A85" s="35" t="s">
        <v>58</v>
      </c>
      <c r="B85" s="36" t="s">
        <v>39</v>
      </c>
      <c r="C85" s="35">
        <v>55429.391900000002</v>
      </c>
      <c r="D85" s="35">
        <v>2E-3</v>
      </c>
      <c r="E85" s="34">
        <f t="shared" si="7"/>
        <v>3645.446266035462</v>
      </c>
      <c r="F85">
        <f t="shared" si="8"/>
        <v>3645.5</v>
      </c>
      <c r="G85">
        <f t="shared" si="14"/>
        <v>-0.15074649999587564</v>
      </c>
      <c r="J85">
        <f>+G85</f>
        <v>-0.15074649999587564</v>
      </c>
      <c r="O85">
        <f t="shared" ca="1" si="9"/>
        <v>-0.15060285160575049</v>
      </c>
      <c r="Q85" s="2">
        <f t="shared" si="10"/>
        <v>40410.891900000002</v>
      </c>
      <c r="R85" s="2"/>
      <c r="S85" s="2"/>
      <c r="T85" s="2"/>
    </row>
    <row r="86" spans="1:21" x14ac:dyDescent="0.2">
      <c r="A86" s="28" t="s">
        <v>59</v>
      </c>
      <c r="B86" s="38" t="s">
        <v>38</v>
      </c>
      <c r="C86" s="30">
        <v>56481.407809999997</v>
      </c>
      <c r="D86" s="30">
        <v>2.0000000000000001E-4</v>
      </c>
      <c r="E86" s="34">
        <f t="shared" si="7"/>
        <v>4020.4399514796874</v>
      </c>
      <c r="F86">
        <f t="shared" si="8"/>
        <v>4020.5</v>
      </c>
      <c r="G86">
        <f t="shared" si="14"/>
        <v>-0.16846150000492344</v>
      </c>
      <c r="K86">
        <f>+G86</f>
        <v>-0.16846150000492344</v>
      </c>
      <c r="O86">
        <f t="shared" ca="1" si="9"/>
        <v>-0.16959743724640725</v>
      </c>
      <c r="Q86" s="2">
        <f t="shared" si="10"/>
        <v>41462.907809999997</v>
      </c>
      <c r="R86" s="2"/>
      <c r="S86" s="2"/>
      <c r="T86" s="2"/>
    </row>
    <row r="87" spans="1:21" x14ac:dyDescent="0.2">
      <c r="A87" s="29" t="s">
        <v>62</v>
      </c>
      <c r="B87" s="31" t="s">
        <v>39</v>
      </c>
      <c r="C87" s="30">
        <v>56495.426700000004</v>
      </c>
      <c r="D87" s="39">
        <v>1E-3</v>
      </c>
      <c r="E87" s="34">
        <f t="shared" si="7"/>
        <v>4025.4370196580003</v>
      </c>
      <c r="F87">
        <f t="shared" si="8"/>
        <v>4025.5</v>
      </c>
      <c r="G87">
        <f t="shared" si="14"/>
        <v>-0.1766864999954123</v>
      </c>
      <c r="J87">
        <f>+G87</f>
        <v>-0.1766864999954123</v>
      </c>
      <c r="O87">
        <f t="shared" ca="1" si="9"/>
        <v>-0.16985069838828268</v>
      </c>
      <c r="Q87" s="2">
        <f t="shared" si="10"/>
        <v>41476.926700000004</v>
      </c>
      <c r="R87" s="2"/>
      <c r="S87" s="2"/>
      <c r="T87" s="2"/>
    </row>
    <row r="88" spans="1:21" x14ac:dyDescent="0.2">
      <c r="A88" s="30" t="s">
        <v>60</v>
      </c>
      <c r="B88" s="38" t="s">
        <v>39</v>
      </c>
      <c r="C88" s="30">
        <v>56495.432800000002</v>
      </c>
      <c r="D88" s="30">
        <v>6.9999999999999999E-4</v>
      </c>
      <c r="E88" s="34">
        <f t="shared" si="7"/>
        <v>4025.4391940181586</v>
      </c>
      <c r="F88">
        <f t="shared" si="8"/>
        <v>4025.5</v>
      </c>
      <c r="G88">
        <f t="shared" si="14"/>
        <v>-0.17058649999671616</v>
      </c>
      <c r="J88">
        <f>+G88</f>
        <v>-0.17058649999671616</v>
      </c>
      <c r="O88">
        <f t="shared" ca="1" si="9"/>
        <v>-0.16985069838828268</v>
      </c>
      <c r="Q88" s="2">
        <f t="shared" si="10"/>
        <v>41476.932800000002</v>
      </c>
      <c r="R88" s="2"/>
      <c r="S88" s="2"/>
      <c r="T88" s="2"/>
    </row>
    <row r="89" spans="1:21" x14ac:dyDescent="0.2">
      <c r="A89" s="39" t="s">
        <v>63</v>
      </c>
      <c r="B89" s="38"/>
      <c r="C89" s="39">
        <v>56937.2785</v>
      </c>
      <c r="D89" s="39">
        <v>4.8999999999999998E-3</v>
      </c>
      <c r="E89" s="34">
        <f t="shared" si="7"/>
        <v>4182.9361917971028</v>
      </c>
      <c r="F89">
        <f t="shared" si="8"/>
        <v>4183</v>
      </c>
      <c r="G89">
        <f t="shared" si="14"/>
        <v>-0.17900899999949615</v>
      </c>
      <c r="J89">
        <f>+G89</f>
        <v>-0.17900899999949615</v>
      </c>
      <c r="O89">
        <f t="shared" ca="1" si="9"/>
        <v>-0.17782842435735852</v>
      </c>
      <c r="Q89" s="2">
        <f t="shared" si="10"/>
        <v>41918.7785</v>
      </c>
      <c r="R89" s="2"/>
      <c r="S89" s="2"/>
      <c r="T89" s="2"/>
    </row>
    <row r="90" spans="1:21" x14ac:dyDescent="0.2">
      <c r="A90" s="66" t="s">
        <v>1</v>
      </c>
      <c r="B90" s="67" t="s">
        <v>39</v>
      </c>
      <c r="C90" s="68">
        <v>57244.466899999999</v>
      </c>
      <c r="D90" s="68">
        <v>5.1000000000000004E-3</v>
      </c>
      <c r="E90">
        <f t="shared" si="7"/>
        <v>4292.4342603593113</v>
      </c>
      <c r="F90">
        <f t="shared" si="8"/>
        <v>4292.5</v>
      </c>
      <c r="G90">
        <f t="shared" si="14"/>
        <v>-0.18442749999667285</v>
      </c>
      <c r="K90">
        <f>+G90</f>
        <v>-0.18442749999667285</v>
      </c>
      <c r="O90">
        <f t="shared" ca="1" si="9"/>
        <v>-0.18337484336443027</v>
      </c>
      <c r="Q90" s="2">
        <f t="shared" si="10"/>
        <v>42225.966899999999</v>
      </c>
    </row>
    <row r="91" spans="1:21" x14ac:dyDescent="0.2">
      <c r="A91" s="69" t="s">
        <v>338</v>
      </c>
      <c r="B91" s="70" t="s">
        <v>38</v>
      </c>
      <c r="C91" s="71">
        <v>57244.469440000001</v>
      </c>
      <c r="D91" s="71">
        <v>6.9999999999999999E-4</v>
      </c>
      <c r="E91">
        <f t="shared" si="7"/>
        <v>4292.4351657486241</v>
      </c>
      <c r="F91">
        <f t="shared" si="8"/>
        <v>4292.5</v>
      </c>
      <c r="G91">
        <f t="shared" si="14"/>
        <v>-0.18188749999535503</v>
      </c>
      <c r="K91">
        <f>+G91</f>
        <v>-0.18188749999535503</v>
      </c>
      <c r="O91">
        <f t="shared" ca="1" si="9"/>
        <v>-0.18337484336443027</v>
      </c>
      <c r="Q91" s="2">
        <f t="shared" si="10"/>
        <v>42225.969440000001</v>
      </c>
    </row>
    <row r="92" spans="1:21" x14ac:dyDescent="0.2">
      <c r="A92" s="66" t="s">
        <v>1</v>
      </c>
      <c r="B92" s="67" t="s">
        <v>39</v>
      </c>
      <c r="C92" s="68">
        <v>57568.488400000002</v>
      </c>
      <c r="D92" s="68">
        <v>8.0000000000000004E-4</v>
      </c>
      <c r="E92">
        <f t="shared" si="7"/>
        <v>4407.9325292478188</v>
      </c>
      <c r="F92">
        <f t="shared" si="8"/>
        <v>4408</v>
      </c>
      <c r="G92">
        <f t="shared" si="14"/>
        <v>-0.18928399999276735</v>
      </c>
      <c r="K92">
        <f>+G92</f>
        <v>-0.18928399999276735</v>
      </c>
      <c r="O92">
        <f t="shared" ca="1" si="9"/>
        <v>-0.18922517574175254</v>
      </c>
      <c r="Q92" s="2">
        <f t="shared" si="10"/>
        <v>42549.988400000002</v>
      </c>
    </row>
    <row r="93" spans="1:21" x14ac:dyDescent="0.2">
      <c r="A93" s="66" t="s">
        <v>1</v>
      </c>
      <c r="B93" s="67" t="s">
        <v>39</v>
      </c>
      <c r="C93" s="68">
        <v>57582.514600000002</v>
      </c>
      <c r="D93" s="68">
        <v>1E-3</v>
      </c>
      <c r="E93">
        <f t="shared" si="7"/>
        <v>4412.9322030937956</v>
      </c>
      <c r="F93">
        <f t="shared" si="8"/>
        <v>4413</v>
      </c>
      <c r="G93">
        <f t="shared" si="14"/>
        <v>-0.19019899999693735</v>
      </c>
      <c r="K93">
        <f>+G93</f>
        <v>-0.19019899999693735</v>
      </c>
      <c r="O93">
        <f t="shared" ca="1" si="9"/>
        <v>-0.18947843688362798</v>
      </c>
      <c r="Q93" s="2">
        <f t="shared" si="10"/>
        <v>42564.014600000002</v>
      </c>
    </row>
    <row r="94" spans="1:21" x14ac:dyDescent="0.2">
      <c r="A94" s="63" t="s">
        <v>2</v>
      </c>
      <c r="B94" s="64" t="s">
        <v>39</v>
      </c>
      <c r="C94" s="65">
        <v>57610.569000000003</v>
      </c>
      <c r="D94" s="65">
        <v>5.0000000000000001E-3</v>
      </c>
      <c r="E94">
        <f t="shared" si="7"/>
        <v>4422.9322636907182</v>
      </c>
      <c r="F94">
        <f t="shared" si="8"/>
        <v>4423</v>
      </c>
      <c r="G94">
        <f t="shared" si="14"/>
        <v>-0.19002899999759393</v>
      </c>
      <c r="I94">
        <f>+G94</f>
        <v>-0.19002899999759393</v>
      </c>
      <c r="O94">
        <f t="shared" ca="1" si="9"/>
        <v>-0.18998495916737881</v>
      </c>
      <c r="Q94" s="2">
        <f t="shared" si="10"/>
        <v>42592.069000000003</v>
      </c>
    </row>
    <row r="95" spans="1:21" x14ac:dyDescent="0.2">
      <c r="A95" s="62" t="s">
        <v>0</v>
      </c>
      <c r="B95" s="73" t="s">
        <v>39</v>
      </c>
      <c r="C95" s="72">
        <v>57979.477700000003</v>
      </c>
      <c r="D95" s="72">
        <v>1.1000000000000001E-3</v>
      </c>
      <c r="E95">
        <f>+(C95-C$7)/C$8</f>
        <v>4554.4306865666977</v>
      </c>
      <c r="F95">
        <f t="shared" si="8"/>
        <v>4554.5</v>
      </c>
      <c r="G95">
        <f>+C95-(C$7+F95*C$8)</f>
        <v>-0.19445349999296013</v>
      </c>
      <c r="K95">
        <f>+G95</f>
        <v>-0.19445349999296013</v>
      </c>
      <c r="O95">
        <f ca="1">+C$11+C$12*F95</f>
        <v>-0.19664572719870246</v>
      </c>
      <c r="Q95" s="2">
        <f>+C95-15018.5</f>
        <v>42960.977700000003</v>
      </c>
    </row>
    <row r="96" spans="1:21" x14ac:dyDescent="0.2">
      <c r="A96" s="74" t="s">
        <v>339</v>
      </c>
      <c r="B96" s="75" t="s">
        <v>39</v>
      </c>
      <c r="C96" s="76">
        <v>59024.478900000002</v>
      </c>
      <c r="D96" s="77">
        <v>5.0000000000000001E-4</v>
      </c>
      <c r="E96">
        <f>+(C96-C$7)/C$8</f>
        <v>4926.9239611994353</v>
      </c>
      <c r="F96">
        <f t="shared" ref="F96" si="15">ROUND(2*E96,0)/2</f>
        <v>4927</v>
      </c>
      <c r="G96">
        <f>+C96-(C$7+F96*C$8)</f>
        <v>-0.2133209999956307</v>
      </c>
      <c r="K96">
        <f>+G96</f>
        <v>-0.2133209999956307</v>
      </c>
      <c r="O96">
        <f ca="1">+C$11+C$12*F96</f>
        <v>-0.21551368226842149</v>
      </c>
      <c r="Q96" s="2">
        <f>+C96-15018.5</f>
        <v>44005.978900000002</v>
      </c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</sheetData>
  <phoneticPr fontId="8" type="noConversion"/>
  <hyperlinks>
    <hyperlink ref="H1001" r:id="rId1" display="http://vsolj.cetus-net.org/bulletin.html" xr:uid="{00000000-0004-0000-0000-000000000000}"/>
    <hyperlink ref="H64663" r:id="rId2" display="http://vsolj.cetus-net.org/bulletin.html" xr:uid="{00000000-0004-0000-0000-000001000000}"/>
    <hyperlink ref="H64656" r:id="rId3" display="https://www.aavso.org/ejaavso" xr:uid="{00000000-0004-0000-0000-000002000000}"/>
    <hyperlink ref="AP807" r:id="rId4" display="http://cdsbib.u-strasbg.fr/cgi-bin/cdsbib?1990RMxAA..21..381G" xr:uid="{00000000-0004-0000-0000-000003000000}"/>
    <hyperlink ref="AP811" r:id="rId5" display="http://cdsbib.u-strasbg.fr/cgi-bin/cdsbib?1990RMxAA..21..381G" xr:uid="{00000000-0004-0000-0000-000004000000}"/>
    <hyperlink ref="AP810" r:id="rId6" display="http://cdsbib.u-strasbg.fr/cgi-bin/cdsbib?1990RMxAA..21..381G" xr:uid="{00000000-0004-0000-0000-000005000000}"/>
    <hyperlink ref="AP791" r:id="rId7" display="http://cdsbib.u-strasbg.fr/cgi-bin/cdsbib?1990RMxAA..21..381G" xr:uid="{00000000-0004-0000-0000-000006000000}"/>
    <hyperlink ref="I64663" r:id="rId8" display="http://vsolj.cetus-net.org/bulletin.html" xr:uid="{00000000-0004-0000-0000-000007000000}"/>
    <hyperlink ref="AQ947" r:id="rId9" display="http://cdsbib.u-strasbg.fr/cgi-bin/cdsbib?1990RMxAA..21..381G" xr:uid="{00000000-0004-0000-0000-000008000000}"/>
    <hyperlink ref="AQ55713" r:id="rId10" display="http://cdsbib.u-strasbg.fr/cgi-bin/cdsbib?1990RMxAA..21..381G" xr:uid="{00000000-0004-0000-0000-000009000000}"/>
    <hyperlink ref="AQ948" r:id="rId11" display="http://cdsbib.u-strasbg.fr/cgi-bin/cdsbib?1990RMxAA..21..381G" xr:uid="{00000000-0004-0000-0000-00000A000000}"/>
    <hyperlink ref="H64660" r:id="rId12" display="https://www.aavso.org/ejaavso" xr:uid="{00000000-0004-0000-0000-00000B000000}"/>
    <hyperlink ref="H1833" r:id="rId13" display="http://vsolj.cetus-net.org/bulletin.html" xr:uid="{00000000-0004-0000-0000-00000C000000}"/>
    <hyperlink ref="AP3077" r:id="rId14" display="http://cdsbib.u-strasbg.fr/cgi-bin/cdsbib?1990RMxAA..21..381G" xr:uid="{00000000-0004-0000-0000-00000D000000}"/>
    <hyperlink ref="AP3080" r:id="rId15" display="http://cdsbib.u-strasbg.fr/cgi-bin/cdsbib?1990RMxAA..21..381G" xr:uid="{00000000-0004-0000-0000-00000E000000}"/>
    <hyperlink ref="AP3078" r:id="rId16" display="http://cdsbib.u-strasbg.fr/cgi-bin/cdsbib?1990RMxAA..21..381G" xr:uid="{00000000-0004-0000-0000-00000F000000}"/>
    <hyperlink ref="AP3062" r:id="rId17" display="http://cdsbib.u-strasbg.fr/cgi-bin/cdsbib?1990RMxAA..21..381G" xr:uid="{00000000-0004-0000-0000-000010000000}"/>
    <hyperlink ref="I1833" r:id="rId18" display="http://vsolj.cetus-net.org/bulletin.html" xr:uid="{00000000-0004-0000-0000-000011000000}"/>
    <hyperlink ref="AQ3291" r:id="rId19" display="http://cdsbib.u-strasbg.fr/cgi-bin/cdsbib?1990RMxAA..21..381G" xr:uid="{00000000-0004-0000-0000-000012000000}"/>
    <hyperlink ref="AQ65528" r:id="rId20" display="http://cdsbib.u-strasbg.fr/cgi-bin/cdsbib?1990RMxAA..21..381G" xr:uid="{00000000-0004-0000-0000-000013000000}"/>
    <hyperlink ref="AQ329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topLeftCell="A29" workbookViewId="0">
      <selection activeCell="A44" sqref="A44:D7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64</v>
      </c>
      <c r="I1" s="41" t="s">
        <v>65</v>
      </c>
      <c r="J1" s="42" t="s">
        <v>66</v>
      </c>
    </row>
    <row r="2" spans="1:16" x14ac:dyDescent="0.2">
      <c r="I2" s="43" t="s">
        <v>67</v>
      </c>
      <c r="J2" s="44" t="s">
        <v>68</v>
      </c>
    </row>
    <row r="3" spans="1:16" x14ac:dyDescent="0.2">
      <c r="A3" s="45" t="s">
        <v>69</v>
      </c>
      <c r="I3" s="43" t="s">
        <v>70</v>
      </c>
      <c r="J3" s="44" t="s">
        <v>71</v>
      </c>
    </row>
    <row r="4" spans="1:16" x14ac:dyDescent="0.2">
      <c r="I4" s="43" t="s">
        <v>72</v>
      </c>
      <c r="J4" s="44" t="s">
        <v>71</v>
      </c>
    </row>
    <row r="5" spans="1:16" ht="13.5" thickBot="1" x14ac:dyDescent="0.25">
      <c r="I5" s="46" t="s">
        <v>73</v>
      </c>
      <c r="J5" s="47" t="s">
        <v>74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57 </v>
      </c>
      <c r="B11" s="5" t="str">
        <f t="shared" ref="B11:B42" si="1">IF(H11=INT(H11),"I","II")</f>
        <v>I</v>
      </c>
      <c r="C11" s="10">
        <f t="shared" ref="C11:C42" si="2">1*G11</f>
        <v>44885.358999999997</v>
      </c>
      <c r="D11" s="12" t="str">
        <f t="shared" ref="D11:D42" si="3">VLOOKUP(F11,I$1:J$5,2,FALSE)</f>
        <v>vis</v>
      </c>
      <c r="E11" s="48">
        <f>VLOOKUP(C11,Active!C$21:E$973,3,FALSE)</f>
        <v>-113.00046374468317</v>
      </c>
      <c r="F11" s="5" t="s">
        <v>73</v>
      </c>
      <c r="G11" s="12" t="str">
        <f t="shared" ref="G11:G42" si="4">MID(I11,3,LEN(I11)-3)</f>
        <v>44885.359</v>
      </c>
      <c r="H11" s="10">
        <f t="shared" ref="H11:H42" si="5">1*K11</f>
        <v>-113</v>
      </c>
      <c r="I11" s="49" t="s">
        <v>147</v>
      </c>
      <c r="J11" s="50" t="s">
        <v>148</v>
      </c>
      <c r="K11" s="49">
        <v>-113</v>
      </c>
      <c r="L11" s="49" t="s">
        <v>149</v>
      </c>
      <c r="M11" s="50" t="s">
        <v>150</v>
      </c>
      <c r="N11" s="50" t="s">
        <v>151</v>
      </c>
      <c r="O11" s="51" t="s">
        <v>152</v>
      </c>
      <c r="P11" s="51" t="s">
        <v>153</v>
      </c>
    </row>
    <row r="12" spans="1:16" ht="12.75" customHeight="1" thickBot="1" x14ac:dyDescent="0.25">
      <c r="A12" s="10" t="str">
        <f t="shared" si="0"/>
        <v>IBVS 2385 </v>
      </c>
      <c r="B12" s="5" t="str">
        <f t="shared" si="1"/>
        <v>II</v>
      </c>
      <c r="C12" s="10">
        <f t="shared" si="2"/>
        <v>45178.526100000003</v>
      </c>
      <c r="D12" s="12" t="str">
        <f t="shared" si="3"/>
        <v>vis</v>
      </c>
      <c r="E12" s="48">
        <f>VLOOKUP(C12,Active!C$21:E$973,3,FALSE)</f>
        <v>-8.5003224112707052</v>
      </c>
      <c r="F12" s="5" t="s">
        <v>73</v>
      </c>
      <c r="G12" s="12" t="str">
        <f t="shared" si="4"/>
        <v>45178.5261</v>
      </c>
      <c r="H12" s="10">
        <f t="shared" si="5"/>
        <v>-8.5</v>
      </c>
      <c r="I12" s="49" t="s">
        <v>154</v>
      </c>
      <c r="J12" s="50" t="s">
        <v>155</v>
      </c>
      <c r="K12" s="49">
        <v>-8.5</v>
      </c>
      <c r="L12" s="49" t="s">
        <v>156</v>
      </c>
      <c r="M12" s="50" t="s">
        <v>150</v>
      </c>
      <c r="N12" s="50" t="s">
        <v>151</v>
      </c>
      <c r="O12" s="51" t="s">
        <v>157</v>
      </c>
      <c r="P12" s="52" t="s">
        <v>158</v>
      </c>
    </row>
    <row r="13" spans="1:16" ht="12.75" customHeight="1" thickBot="1" x14ac:dyDescent="0.25">
      <c r="A13" s="10" t="str">
        <f t="shared" si="0"/>
        <v>IBVS 2385 </v>
      </c>
      <c r="B13" s="5" t="str">
        <f t="shared" si="1"/>
        <v>II</v>
      </c>
      <c r="C13" s="10">
        <f t="shared" si="2"/>
        <v>45192.555</v>
      </c>
      <c r="D13" s="12" t="str">
        <f t="shared" si="3"/>
        <v>vis</v>
      </c>
      <c r="E13" s="48">
        <f>VLOOKUP(C13,Active!C$21:E$973,3,FALSE)</f>
        <v>-3.4996861435857531</v>
      </c>
      <c r="F13" s="5" t="s">
        <v>73</v>
      </c>
      <c r="G13" s="12" t="str">
        <f t="shared" si="4"/>
        <v>45192.555</v>
      </c>
      <c r="H13" s="10">
        <f t="shared" si="5"/>
        <v>-3.5</v>
      </c>
      <c r="I13" s="49" t="s">
        <v>159</v>
      </c>
      <c r="J13" s="50" t="s">
        <v>160</v>
      </c>
      <c r="K13" s="49">
        <v>-3.5</v>
      </c>
      <c r="L13" s="49" t="s">
        <v>161</v>
      </c>
      <c r="M13" s="50" t="s">
        <v>150</v>
      </c>
      <c r="N13" s="50" t="s">
        <v>151</v>
      </c>
      <c r="O13" s="51" t="s">
        <v>162</v>
      </c>
      <c r="P13" s="52" t="s">
        <v>158</v>
      </c>
    </row>
    <row r="14" spans="1:16" ht="12.75" customHeight="1" thickBot="1" x14ac:dyDescent="0.25">
      <c r="A14" s="10" t="str">
        <f t="shared" si="0"/>
        <v>IBVS 2385 </v>
      </c>
      <c r="B14" s="5" t="str">
        <f t="shared" si="1"/>
        <v>II</v>
      </c>
      <c r="C14" s="10">
        <f t="shared" si="2"/>
        <v>45195.359199999999</v>
      </c>
      <c r="D14" s="12" t="str">
        <f t="shared" si="3"/>
        <v>vis</v>
      </c>
      <c r="E14" s="48">
        <f>VLOOKUP(C14,Active!C$21:E$973,3,FALSE)</f>
        <v>-2.5001220849754571</v>
      </c>
      <c r="F14" s="5" t="s">
        <v>73</v>
      </c>
      <c r="G14" s="12" t="str">
        <f t="shared" si="4"/>
        <v>45195.3592</v>
      </c>
      <c r="H14" s="10">
        <f t="shared" si="5"/>
        <v>-2.5</v>
      </c>
      <c r="I14" s="49" t="s">
        <v>163</v>
      </c>
      <c r="J14" s="50" t="s">
        <v>164</v>
      </c>
      <c r="K14" s="49">
        <v>-2.5</v>
      </c>
      <c r="L14" s="49" t="s">
        <v>165</v>
      </c>
      <c r="M14" s="50" t="s">
        <v>150</v>
      </c>
      <c r="N14" s="50" t="s">
        <v>151</v>
      </c>
      <c r="O14" s="51" t="s">
        <v>162</v>
      </c>
      <c r="P14" s="52" t="s">
        <v>158</v>
      </c>
    </row>
    <row r="15" spans="1:16" ht="12.75" customHeight="1" thickBot="1" x14ac:dyDescent="0.25">
      <c r="A15" s="10" t="str">
        <f t="shared" si="0"/>
        <v>IBVS 2385 </v>
      </c>
      <c r="B15" s="5" t="str">
        <f t="shared" si="1"/>
        <v>I</v>
      </c>
      <c r="C15" s="10">
        <f t="shared" si="2"/>
        <v>45202.373599999999</v>
      </c>
      <c r="D15" s="12" t="str">
        <f t="shared" si="3"/>
        <v>vis</v>
      </c>
      <c r="E15" s="48">
        <f>VLOOKUP(C15,Active!C$21:E$973,3,FALSE)</f>
        <v>1.7822624321567649E-4</v>
      </c>
      <c r="F15" s="5" t="s">
        <v>73</v>
      </c>
      <c r="G15" s="12" t="str">
        <f t="shared" si="4"/>
        <v>45202.3736</v>
      </c>
      <c r="H15" s="10">
        <f t="shared" si="5"/>
        <v>0</v>
      </c>
      <c r="I15" s="49" t="s">
        <v>166</v>
      </c>
      <c r="J15" s="50" t="s">
        <v>167</v>
      </c>
      <c r="K15" s="49">
        <v>0</v>
      </c>
      <c r="L15" s="49" t="s">
        <v>168</v>
      </c>
      <c r="M15" s="50" t="s">
        <v>150</v>
      </c>
      <c r="N15" s="50" t="s">
        <v>151</v>
      </c>
      <c r="O15" s="51" t="s">
        <v>169</v>
      </c>
      <c r="P15" s="52" t="s">
        <v>158</v>
      </c>
    </row>
    <row r="16" spans="1:16" ht="12.75" customHeight="1" thickBot="1" x14ac:dyDescent="0.25">
      <c r="A16" s="10" t="str">
        <f t="shared" si="0"/>
        <v>IBVS 2385 </v>
      </c>
      <c r="B16" s="5" t="str">
        <f t="shared" si="1"/>
        <v>I</v>
      </c>
      <c r="C16" s="10">
        <f t="shared" si="2"/>
        <v>45216.400199999996</v>
      </c>
      <c r="D16" s="12" t="str">
        <f t="shared" si="3"/>
        <v>vis</v>
      </c>
      <c r="E16" s="48">
        <f>VLOOKUP(C16,Active!C$21:E$973,3,FALSE)</f>
        <v>4.9999946532124868</v>
      </c>
      <c r="F16" s="5" t="s">
        <v>73</v>
      </c>
      <c r="G16" s="12" t="str">
        <f t="shared" si="4"/>
        <v>45216.4002</v>
      </c>
      <c r="H16" s="10">
        <f t="shared" si="5"/>
        <v>5</v>
      </c>
      <c r="I16" s="49" t="s">
        <v>170</v>
      </c>
      <c r="J16" s="50" t="s">
        <v>171</v>
      </c>
      <c r="K16" s="49">
        <v>5</v>
      </c>
      <c r="L16" s="49" t="s">
        <v>172</v>
      </c>
      <c r="M16" s="50" t="s">
        <v>150</v>
      </c>
      <c r="N16" s="50" t="s">
        <v>151</v>
      </c>
      <c r="O16" s="51" t="s">
        <v>169</v>
      </c>
      <c r="P16" s="52" t="s">
        <v>158</v>
      </c>
    </row>
    <row r="17" spans="1:16" ht="12.75" customHeight="1" thickBot="1" x14ac:dyDescent="0.25">
      <c r="A17" s="10" t="str">
        <f t="shared" si="0"/>
        <v>IBVS 2385 </v>
      </c>
      <c r="B17" s="5" t="str">
        <f t="shared" si="1"/>
        <v>I</v>
      </c>
      <c r="C17" s="10">
        <f t="shared" si="2"/>
        <v>45230.428800000002</v>
      </c>
      <c r="D17" s="12" t="str">
        <f t="shared" si="3"/>
        <v>vis</v>
      </c>
      <c r="E17" s="48">
        <f>VLOOKUP(C17,Active!C$21:E$973,3,FALSE)</f>
        <v>10.000523985154622</v>
      </c>
      <c r="F17" s="5" t="s">
        <v>73</v>
      </c>
      <c r="G17" s="12" t="str">
        <f t="shared" si="4"/>
        <v>45230.4288</v>
      </c>
      <c r="H17" s="10">
        <f t="shared" si="5"/>
        <v>10</v>
      </c>
      <c r="I17" s="49" t="s">
        <v>173</v>
      </c>
      <c r="J17" s="50" t="s">
        <v>174</v>
      </c>
      <c r="K17" s="49">
        <v>10</v>
      </c>
      <c r="L17" s="49" t="s">
        <v>175</v>
      </c>
      <c r="M17" s="50" t="s">
        <v>150</v>
      </c>
      <c r="N17" s="50" t="s">
        <v>151</v>
      </c>
      <c r="O17" s="51" t="s">
        <v>162</v>
      </c>
      <c r="P17" s="52" t="s">
        <v>158</v>
      </c>
    </row>
    <row r="18" spans="1:16" ht="12.75" customHeight="1" thickBot="1" x14ac:dyDescent="0.25">
      <c r="A18" s="10" t="str">
        <f t="shared" si="0"/>
        <v>IBVS 2385 </v>
      </c>
      <c r="B18" s="5" t="str">
        <f t="shared" si="1"/>
        <v>I</v>
      </c>
      <c r="C18" s="10">
        <f t="shared" si="2"/>
        <v>45261.286999999997</v>
      </c>
      <c r="D18" s="12" t="str">
        <f t="shared" si="3"/>
        <v>vis</v>
      </c>
      <c r="E18" s="48">
        <f>VLOOKUP(C18,Active!C$21:E$973,3,FALSE)</f>
        <v>21.000006059692087</v>
      </c>
      <c r="F18" s="5" t="s">
        <v>73</v>
      </c>
      <c r="G18" s="12" t="str">
        <f t="shared" si="4"/>
        <v>45261.2870</v>
      </c>
      <c r="H18" s="10">
        <f t="shared" si="5"/>
        <v>21</v>
      </c>
      <c r="I18" s="49" t="s">
        <v>176</v>
      </c>
      <c r="J18" s="50" t="s">
        <v>177</v>
      </c>
      <c r="K18" s="49">
        <v>21</v>
      </c>
      <c r="L18" s="49" t="s">
        <v>178</v>
      </c>
      <c r="M18" s="50" t="s">
        <v>150</v>
      </c>
      <c r="N18" s="50" t="s">
        <v>151</v>
      </c>
      <c r="O18" s="51" t="s">
        <v>169</v>
      </c>
      <c r="P18" s="52" t="s">
        <v>158</v>
      </c>
    </row>
    <row r="19" spans="1:16" ht="12.75" customHeight="1" thickBot="1" x14ac:dyDescent="0.25">
      <c r="A19" s="10" t="str">
        <f t="shared" si="0"/>
        <v> AAPS 73.262 </v>
      </c>
      <c r="B19" s="5" t="str">
        <f t="shared" si="1"/>
        <v>II</v>
      </c>
      <c r="C19" s="10">
        <f t="shared" si="2"/>
        <v>46320.324000000001</v>
      </c>
      <c r="D19" s="12" t="str">
        <f t="shared" si="3"/>
        <v>vis</v>
      </c>
      <c r="E19" s="48">
        <f>VLOOKUP(C19,Active!C$21:E$973,3,FALSE)</f>
        <v>398.49637648226428</v>
      </c>
      <c r="F19" s="5" t="s">
        <v>73</v>
      </c>
      <c r="G19" s="12" t="str">
        <f t="shared" si="4"/>
        <v>46320.324</v>
      </c>
      <c r="H19" s="10">
        <f t="shared" si="5"/>
        <v>398.5</v>
      </c>
      <c r="I19" s="49" t="s">
        <v>183</v>
      </c>
      <c r="J19" s="50" t="s">
        <v>184</v>
      </c>
      <c r="K19" s="49">
        <v>398.5</v>
      </c>
      <c r="L19" s="49" t="s">
        <v>185</v>
      </c>
      <c r="M19" s="50" t="s">
        <v>150</v>
      </c>
      <c r="N19" s="50" t="s">
        <v>151</v>
      </c>
      <c r="O19" s="51" t="s">
        <v>186</v>
      </c>
      <c r="P19" s="51" t="s">
        <v>187</v>
      </c>
    </row>
    <row r="20" spans="1:16" ht="12.75" customHeight="1" thickBot="1" x14ac:dyDescent="0.25">
      <c r="A20" s="10" t="str">
        <f t="shared" si="0"/>
        <v> AAPS 73.262 </v>
      </c>
      <c r="B20" s="5" t="str">
        <f t="shared" si="1"/>
        <v>I</v>
      </c>
      <c r="C20" s="10">
        <f t="shared" si="2"/>
        <v>46327.337699999996</v>
      </c>
      <c r="D20" s="12" t="str">
        <f t="shared" si="3"/>
        <v>vis</v>
      </c>
      <c r="E20" s="48">
        <f>VLOOKUP(C20,Active!C$21:E$973,3,FALSE)</f>
        <v>400.99642727674194</v>
      </c>
      <c r="F20" s="5" t="s">
        <v>73</v>
      </c>
      <c r="G20" s="12" t="str">
        <f t="shared" si="4"/>
        <v>46327.3377</v>
      </c>
      <c r="H20" s="10">
        <f t="shared" si="5"/>
        <v>401</v>
      </c>
      <c r="I20" s="49" t="s">
        <v>188</v>
      </c>
      <c r="J20" s="50" t="s">
        <v>189</v>
      </c>
      <c r="K20" s="49">
        <v>401</v>
      </c>
      <c r="L20" s="49" t="s">
        <v>190</v>
      </c>
      <c r="M20" s="50" t="s">
        <v>150</v>
      </c>
      <c r="N20" s="50" t="s">
        <v>151</v>
      </c>
      <c r="O20" s="51" t="s">
        <v>186</v>
      </c>
      <c r="P20" s="51" t="s">
        <v>187</v>
      </c>
    </row>
    <row r="21" spans="1:16" ht="12.75" customHeight="1" thickBot="1" x14ac:dyDescent="0.25">
      <c r="A21" s="10" t="str">
        <f t="shared" si="0"/>
        <v> BBS 89 </v>
      </c>
      <c r="B21" s="5" t="str">
        <f t="shared" si="1"/>
        <v>I</v>
      </c>
      <c r="C21" s="10">
        <f t="shared" si="2"/>
        <v>47362.533000000003</v>
      </c>
      <c r="D21" s="12" t="str">
        <f t="shared" si="3"/>
        <v>vis</v>
      </c>
      <c r="E21" s="48">
        <f>VLOOKUP(C21,Active!C$21:E$973,3,FALSE)</f>
        <v>769.99436448621327</v>
      </c>
      <c r="F21" s="5" t="s">
        <v>73</v>
      </c>
      <c r="G21" s="12" t="str">
        <f t="shared" si="4"/>
        <v>47362.533</v>
      </c>
      <c r="H21" s="10">
        <f t="shared" si="5"/>
        <v>770</v>
      </c>
      <c r="I21" s="49" t="s">
        <v>203</v>
      </c>
      <c r="J21" s="50" t="s">
        <v>204</v>
      </c>
      <c r="K21" s="49">
        <v>770</v>
      </c>
      <c r="L21" s="49" t="s">
        <v>205</v>
      </c>
      <c r="M21" s="50" t="s">
        <v>150</v>
      </c>
      <c r="N21" s="50" t="s">
        <v>151</v>
      </c>
      <c r="O21" s="51" t="s">
        <v>152</v>
      </c>
      <c r="P21" s="51" t="s">
        <v>206</v>
      </c>
    </row>
    <row r="22" spans="1:16" ht="12.75" customHeight="1" thickBot="1" x14ac:dyDescent="0.25">
      <c r="A22" s="10" t="str">
        <f t="shared" si="0"/>
        <v>BAVM 91 </v>
      </c>
      <c r="B22" s="5" t="str">
        <f t="shared" si="1"/>
        <v>II</v>
      </c>
      <c r="C22" s="10">
        <f t="shared" si="2"/>
        <v>49936.466999999997</v>
      </c>
      <c r="D22" s="12" t="str">
        <f t="shared" si="3"/>
        <v>vis</v>
      </c>
      <c r="E22" s="48">
        <f>VLOOKUP(C22,Active!C$21:E$973,3,FALSE)</f>
        <v>1687.4795351717012</v>
      </c>
      <c r="F22" s="5" t="s">
        <v>73</v>
      </c>
      <c r="G22" s="12" t="str">
        <f t="shared" si="4"/>
        <v>49936.467</v>
      </c>
      <c r="H22" s="10">
        <f t="shared" si="5"/>
        <v>1687.5</v>
      </c>
      <c r="I22" s="49" t="s">
        <v>227</v>
      </c>
      <c r="J22" s="50" t="s">
        <v>228</v>
      </c>
      <c r="K22" s="49">
        <v>1687.5</v>
      </c>
      <c r="L22" s="49" t="s">
        <v>229</v>
      </c>
      <c r="M22" s="50" t="s">
        <v>150</v>
      </c>
      <c r="N22" s="50" t="s">
        <v>73</v>
      </c>
      <c r="O22" s="51" t="s">
        <v>198</v>
      </c>
      <c r="P22" s="52" t="s">
        <v>230</v>
      </c>
    </row>
    <row r="23" spans="1:16" ht="12.75" customHeight="1" thickBot="1" x14ac:dyDescent="0.25">
      <c r="A23" s="10" t="str">
        <f t="shared" si="0"/>
        <v>IBVS 4597 </v>
      </c>
      <c r="B23" s="5" t="str">
        <f t="shared" si="1"/>
        <v>II</v>
      </c>
      <c r="C23" s="10">
        <f t="shared" si="2"/>
        <v>50284.3338</v>
      </c>
      <c r="D23" s="12" t="str">
        <f t="shared" si="3"/>
        <v>vis</v>
      </c>
      <c r="E23" s="48">
        <f>VLOOKUP(C23,Active!C$21:E$973,3,FALSE)</f>
        <v>1811.4775205022568</v>
      </c>
      <c r="F23" s="5" t="s">
        <v>73</v>
      </c>
      <c r="G23" s="12" t="str">
        <f t="shared" si="4"/>
        <v>50284.3338</v>
      </c>
      <c r="H23" s="10">
        <f t="shared" si="5"/>
        <v>1811.5</v>
      </c>
      <c r="I23" s="49" t="s">
        <v>231</v>
      </c>
      <c r="J23" s="50" t="s">
        <v>232</v>
      </c>
      <c r="K23" s="49">
        <v>1811.5</v>
      </c>
      <c r="L23" s="49" t="s">
        <v>233</v>
      </c>
      <c r="M23" s="50" t="s">
        <v>150</v>
      </c>
      <c r="N23" s="50" t="s">
        <v>151</v>
      </c>
      <c r="O23" s="51" t="s">
        <v>234</v>
      </c>
      <c r="P23" s="52" t="s">
        <v>235</v>
      </c>
    </row>
    <row r="24" spans="1:16" ht="12.75" customHeight="1" thickBot="1" x14ac:dyDescent="0.25">
      <c r="A24" s="10" t="str">
        <f t="shared" si="0"/>
        <v>IBVS 4597 </v>
      </c>
      <c r="B24" s="5" t="str">
        <f t="shared" si="1"/>
        <v>I</v>
      </c>
      <c r="C24" s="10">
        <f t="shared" si="2"/>
        <v>50305.375200000002</v>
      </c>
      <c r="D24" s="12" t="str">
        <f t="shared" si="3"/>
        <v>vis</v>
      </c>
      <c r="E24" s="48">
        <f>VLOOKUP(C24,Active!C$21:E$973,3,FALSE)</f>
        <v>1818.9777798214404</v>
      </c>
      <c r="F24" s="5" t="s">
        <v>73</v>
      </c>
      <c r="G24" s="12" t="str">
        <f t="shared" si="4"/>
        <v>50305.3752</v>
      </c>
      <c r="H24" s="10">
        <f t="shared" si="5"/>
        <v>1819</v>
      </c>
      <c r="I24" s="49" t="s">
        <v>236</v>
      </c>
      <c r="J24" s="50" t="s">
        <v>237</v>
      </c>
      <c r="K24" s="49">
        <v>1819</v>
      </c>
      <c r="L24" s="49" t="s">
        <v>238</v>
      </c>
      <c r="M24" s="50" t="s">
        <v>150</v>
      </c>
      <c r="N24" s="50" t="s">
        <v>151</v>
      </c>
      <c r="O24" s="51" t="s">
        <v>234</v>
      </c>
      <c r="P24" s="52" t="s">
        <v>235</v>
      </c>
    </row>
    <row r="25" spans="1:16" ht="12.75" customHeight="1" thickBot="1" x14ac:dyDescent="0.25">
      <c r="A25" s="10" t="str">
        <f t="shared" si="0"/>
        <v>IBVS 4597 </v>
      </c>
      <c r="B25" s="5" t="str">
        <f t="shared" si="1"/>
        <v>II</v>
      </c>
      <c r="C25" s="10">
        <f t="shared" si="2"/>
        <v>50312.3868</v>
      </c>
      <c r="D25" s="12" t="str">
        <f t="shared" si="3"/>
        <v>vis</v>
      </c>
      <c r="E25" s="48">
        <f>VLOOKUP(C25,Active!C$21:E$973,3,FALSE)</f>
        <v>1821.4770820657002</v>
      </c>
      <c r="F25" s="5" t="s">
        <v>73</v>
      </c>
      <c r="G25" s="12" t="str">
        <f t="shared" si="4"/>
        <v>50312.3868</v>
      </c>
      <c r="H25" s="10">
        <f t="shared" si="5"/>
        <v>1821.5</v>
      </c>
      <c r="I25" s="49" t="s">
        <v>239</v>
      </c>
      <c r="J25" s="50" t="s">
        <v>240</v>
      </c>
      <c r="K25" s="49">
        <v>1821.5</v>
      </c>
      <c r="L25" s="49" t="s">
        <v>241</v>
      </c>
      <c r="M25" s="50" t="s">
        <v>150</v>
      </c>
      <c r="N25" s="50" t="s">
        <v>151</v>
      </c>
      <c r="O25" s="51" t="s">
        <v>234</v>
      </c>
      <c r="P25" s="52" t="s">
        <v>235</v>
      </c>
    </row>
    <row r="26" spans="1:16" ht="12.75" customHeight="1" thickBot="1" x14ac:dyDescent="0.25">
      <c r="A26" s="10" t="str">
        <f t="shared" si="0"/>
        <v>IBVS 4597 </v>
      </c>
      <c r="B26" s="5" t="str">
        <f t="shared" si="1"/>
        <v>I</v>
      </c>
      <c r="C26" s="10">
        <f t="shared" si="2"/>
        <v>50319.351999999999</v>
      </c>
      <c r="D26" s="12" t="str">
        <f t="shared" si="3"/>
        <v>vis</v>
      </c>
      <c r="E26" s="48">
        <f>VLOOKUP(C26,Active!C$21:E$973,3,FALSE)</f>
        <v>1823.9598449146533</v>
      </c>
      <c r="F26" s="5" t="s">
        <v>73</v>
      </c>
      <c r="G26" s="12" t="str">
        <f t="shared" si="4"/>
        <v>50319.3520</v>
      </c>
      <c r="H26" s="10">
        <f t="shared" si="5"/>
        <v>1824</v>
      </c>
      <c r="I26" s="49" t="s">
        <v>242</v>
      </c>
      <c r="J26" s="50" t="s">
        <v>243</v>
      </c>
      <c r="K26" s="49">
        <v>1824</v>
      </c>
      <c r="L26" s="49" t="s">
        <v>244</v>
      </c>
      <c r="M26" s="50" t="s">
        <v>150</v>
      </c>
      <c r="N26" s="50" t="s">
        <v>151</v>
      </c>
      <c r="O26" s="51" t="s">
        <v>234</v>
      </c>
      <c r="P26" s="52" t="s">
        <v>235</v>
      </c>
    </row>
    <row r="27" spans="1:16" ht="12.75" customHeight="1" thickBot="1" x14ac:dyDescent="0.25">
      <c r="A27" s="10" t="str">
        <f t="shared" si="0"/>
        <v>IBVS 4597 </v>
      </c>
      <c r="B27" s="5" t="str">
        <f t="shared" si="1"/>
        <v>I</v>
      </c>
      <c r="C27" s="10">
        <f t="shared" si="2"/>
        <v>50622.378199999999</v>
      </c>
      <c r="D27" s="12" t="str">
        <f t="shared" si="3"/>
        <v>vis</v>
      </c>
      <c r="E27" s="48">
        <f>VLOOKUP(C27,Active!C$21:E$973,3,FALSE)</f>
        <v>1931.9742869435381</v>
      </c>
      <c r="F27" s="5" t="s">
        <v>73</v>
      </c>
      <c r="G27" s="12" t="str">
        <f t="shared" si="4"/>
        <v>50622.3782</v>
      </c>
      <c r="H27" s="10">
        <f t="shared" si="5"/>
        <v>1932</v>
      </c>
      <c r="I27" s="49" t="s">
        <v>250</v>
      </c>
      <c r="J27" s="50" t="s">
        <v>251</v>
      </c>
      <c r="K27" s="49">
        <v>1932</v>
      </c>
      <c r="L27" s="49" t="s">
        <v>252</v>
      </c>
      <c r="M27" s="50" t="s">
        <v>150</v>
      </c>
      <c r="N27" s="50" t="s">
        <v>151</v>
      </c>
      <c r="O27" s="51" t="s">
        <v>234</v>
      </c>
      <c r="P27" s="52" t="s">
        <v>235</v>
      </c>
    </row>
    <row r="28" spans="1:16" ht="12.75" customHeight="1" thickBot="1" x14ac:dyDescent="0.25">
      <c r="A28" s="10" t="str">
        <f t="shared" si="0"/>
        <v>IBVS 4597 </v>
      </c>
      <c r="B28" s="5" t="str">
        <f t="shared" si="1"/>
        <v>II</v>
      </c>
      <c r="C28" s="10">
        <f t="shared" si="2"/>
        <v>50629.396200000003</v>
      </c>
      <c r="D28" s="12" t="str">
        <f t="shared" si="3"/>
        <v>vis</v>
      </c>
      <c r="E28" s="48">
        <f>VLOOKUP(C28,Active!C$21:E$973,3,FALSE)</f>
        <v>1934.4758704837043</v>
      </c>
      <c r="F28" s="5" t="s">
        <v>73</v>
      </c>
      <c r="G28" s="12" t="str">
        <f t="shared" si="4"/>
        <v>50629.3962</v>
      </c>
      <c r="H28" s="10">
        <f t="shared" si="5"/>
        <v>1934.5</v>
      </c>
      <c r="I28" s="49" t="s">
        <v>253</v>
      </c>
      <c r="J28" s="50" t="s">
        <v>254</v>
      </c>
      <c r="K28" s="49">
        <v>1934.5</v>
      </c>
      <c r="L28" s="49" t="s">
        <v>255</v>
      </c>
      <c r="M28" s="50" t="s">
        <v>150</v>
      </c>
      <c r="N28" s="50" t="s">
        <v>151</v>
      </c>
      <c r="O28" s="51" t="s">
        <v>234</v>
      </c>
      <c r="P28" s="52" t="s">
        <v>235</v>
      </c>
    </row>
    <row r="29" spans="1:16" ht="12.75" customHeight="1" thickBot="1" x14ac:dyDescent="0.25">
      <c r="A29" s="10" t="str">
        <f t="shared" si="0"/>
        <v>IBVS 4597 </v>
      </c>
      <c r="B29" s="5" t="str">
        <f t="shared" si="1"/>
        <v>I</v>
      </c>
      <c r="C29" s="10">
        <f t="shared" si="2"/>
        <v>50653.2405</v>
      </c>
      <c r="D29" s="12" t="str">
        <f t="shared" si="3"/>
        <v>vis</v>
      </c>
      <c r="E29" s="48">
        <f>VLOOKUP(C29,Active!C$21:E$973,3,FALSE)</f>
        <v>1942.9752304732665</v>
      </c>
      <c r="F29" s="5" t="s">
        <v>73</v>
      </c>
      <c r="G29" s="12" t="str">
        <f t="shared" si="4"/>
        <v>50653.2405</v>
      </c>
      <c r="H29" s="10">
        <f t="shared" si="5"/>
        <v>1943</v>
      </c>
      <c r="I29" s="49" t="s">
        <v>256</v>
      </c>
      <c r="J29" s="50" t="s">
        <v>257</v>
      </c>
      <c r="K29" s="49">
        <v>1943</v>
      </c>
      <c r="L29" s="49" t="s">
        <v>258</v>
      </c>
      <c r="M29" s="50" t="s">
        <v>150</v>
      </c>
      <c r="N29" s="50" t="s">
        <v>151</v>
      </c>
      <c r="O29" s="51" t="s">
        <v>234</v>
      </c>
      <c r="P29" s="52" t="s">
        <v>235</v>
      </c>
    </row>
    <row r="30" spans="1:16" ht="12.75" customHeight="1" thickBot="1" x14ac:dyDescent="0.25">
      <c r="A30" s="10" t="str">
        <f t="shared" si="0"/>
        <v>IBVS 4597 </v>
      </c>
      <c r="B30" s="5" t="str">
        <f t="shared" si="1"/>
        <v>II</v>
      </c>
      <c r="C30" s="10">
        <f t="shared" si="2"/>
        <v>50660.253499999999</v>
      </c>
      <c r="D30" s="12" t="str">
        <f t="shared" si="3"/>
        <v>vis</v>
      </c>
      <c r="E30" s="48">
        <f>VLOOKUP(C30,Active!C$21:E$973,3,FALSE)</f>
        <v>1945.4750317510056</v>
      </c>
      <c r="F30" s="5" t="s">
        <v>73</v>
      </c>
      <c r="G30" s="12" t="str">
        <f t="shared" si="4"/>
        <v>50660.2535</v>
      </c>
      <c r="H30" s="10">
        <f t="shared" si="5"/>
        <v>1945.5</v>
      </c>
      <c r="I30" s="49" t="s">
        <v>259</v>
      </c>
      <c r="J30" s="50" t="s">
        <v>260</v>
      </c>
      <c r="K30" s="49">
        <v>1945.5</v>
      </c>
      <c r="L30" s="49" t="s">
        <v>261</v>
      </c>
      <c r="M30" s="50" t="s">
        <v>150</v>
      </c>
      <c r="N30" s="50" t="s">
        <v>151</v>
      </c>
      <c r="O30" s="51" t="s">
        <v>234</v>
      </c>
      <c r="P30" s="52" t="s">
        <v>235</v>
      </c>
    </row>
    <row r="31" spans="1:16" ht="12.75" customHeight="1" thickBot="1" x14ac:dyDescent="0.25">
      <c r="A31" s="10" t="str">
        <f t="shared" si="0"/>
        <v>IBVS 4597 </v>
      </c>
      <c r="B31" s="5" t="str">
        <f t="shared" si="1"/>
        <v>II</v>
      </c>
      <c r="C31" s="10">
        <f t="shared" si="2"/>
        <v>50682.6993</v>
      </c>
      <c r="D31" s="12" t="str">
        <f t="shared" si="3"/>
        <v>vis</v>
      </c>
      <c r="E31" s="48">
        <f>VLOOKUP(C31,Active!C$21:E$973,3,FALSE)</f>
        <v>1953.4758929402101</v>
      </c>
      <c r="F31" s="5" t="s">
        <v>73</v>
      </c>
      <c r="G31" s="12" t="str">
        <f t="shared" si="4"/>
        <v>50682.6993</v>
      </c>
      <c r="H31" s="10">
        <f t="shared" si="5"/>
        <v>1953.5</v>
      </c>
      <c r="I31" s="49" t="s">
        <v>262</v>
      </c>
      <c r="J31" s="50" t="s">
        <v>263</v>
      </c>
      <c r="K31" s="49">
        <v>1953.5</v>
      </c>
      <c r="L31" s="49" t="s">
        <v>264</v>
      </c>
      <c r="M31" s="50" t="s">
        <v>150</v>
      </c>
      <c r="N31" s="50" t="s">
        <v>151</v>
      </c>
      <c r="O31" s="51" t="s">
        <v>234</v>
      </c>
      <c r="P31" s="52" t="s">
        <v>235</v>
      </c>
    </row>
    <row r="32" spans="1:16" ht="12.75" customHeight="1" thickBot="1" x14ac:dyDescent="0.25">
      <c r="A32" s="10" t="str">
        <f t="shared" si="0"/>
        <v>IBVS 4597 </v>
      </c>
      <c r="B32" s="5" t="str">
        <f t="shared" si="1"/>
        <v>I</v>
      </c>
      <c r="C32" s="10">
        <f t="shared" si="2"/>
        <v>50689.707600000002</v>
      </c>
      <c r="D32" s="12" t="str">
        <f t="shared" si="3"/>
        <v>vis</v>
      </c>
      <c r="E32" s="48">
        <f>VLOOKUP(C32,Active!C$21:E$973,3,FALSE)</f>
        <v>1955.9740188912701</v>
      </c>
      <c r="F32" s="5" t="s">
        <v>73</v>
      </c>
      <c r="G32" s="12" t="str">
        <f t="shared" si="4"/>
        <v>50689.7076</v>
      </c>
      <c r="H32" s="10">
        <f t="shared" si="5"/>
        <v>1956</v>
      </c>
      <c r="I32" s="49" t="s">
        <v>265</v>
      </c>
      <c r="J32" s="50" t="s">
        <v>266</v>
      </c>
      <c r="K32" s="49">
        <v>1956</v>
      </c>
      <c r="L32" s="49" t="s">
        <v>267</v>
      </c>
      <c r="M32" s="50" t="s">
        <v>150</v>
      </c>
      <c r="N32" s="50" t="s">
        <v>151</v>
      </c>
      <c r="O32" s="51" t="s">
        <v>234</v>
      </c>
      <c r="P32" s="52" t="s">
        <v>235</v>
      </c>
    </row>
    <row r="33" spans="1:16" ht="12.75" customHeight="1" thickBot="1" x14ac:dyDescent="0.25">
      <c r="A33" s="10" t="str">
        <f t="shared" si="0"/>
        <v>BAVM 178 </v>
      </c>
      <c r="B33" s="5" t="str">
        <f t="shared" si="1"/>
        <v>II</v>
      </c>
      <c r="C33" s="10">
        <f t="shared" si="2"/>
        <v>53611.503799999999</v>
      </c>
      <c r="D33" s="12" t="str">
        <f t="shared" si="3"/>
        <v>vis</v>
      </c>
      <c r="E33" s="48">
        <f>VLOOKUP(C33,Active!C$21:E$973,3,FALSE)</f>
        <v>2997.4555352258826</v>
      </c>
      <c r="F33" s="5" t="s">
        <v>73</v>
      </c>
      <c r="G33" s="12" t="str">
        <f t="shared" si="4"/>
        <v>53611.5038</v>
      </c>
      <c r="H33" s="10">
        <f t="shared" si="5"/>
        <v>2997.5</v>
      </c>
      <c r="I33" s="49" t="s">
        <v>268</v>
      </c>
      <c r="J33" s="50" t="s">
        <v>269</v>
      </c>
      <c r="K33" s="49">
        <v>2997.5</v>
      </c>
      <c r="L33" s="49" t="s">
        <v>270</v>
      </c>
      <c r="M33" s="50" t="s">
        <v>271</v>
      </c>
      <c r="N33" s="50" t="s">
        <v>272</v>
      </c>
      <c r="O33" s="51" t="s">
        <v>198</v>
      </c>
      <c r="P33" s="52" t="s">
        <v>273</v>
      </c>
    </row>
    <row r="34" spans="1:16" ht="12.75" customHeight="1" thickBot="1" x14ac:dyDescent="0.25">
      <c r="A34" s="10" t="str">
        <f t="shared" si="0"/>
        <v>BAVM 178 </v>
      </c>
      <c r="B34" s="5" t="str">
        <f t="shared" si="1"/>
        <v>I</v>
      </c>
      <c r="C34" s="10">
        <f t="shared" si="2"/>
        <v>53621.329299999998</v>
      </c>
      <c r="D34" s="12" t="str">
        <f t="shared" si="3"/>
        <v>vis</v>
      </c>
      <c r="E34" s="48">
        <f>VLOOKUP(C34,Active!C$21:E$973,3,FALSE)</f>
        <v>3000.9578591178583</v>
      </c>
      <c r="F34" s="5" t="s">
        <v>73</v>
      </c>
      <c r="G34" s="12" t="str">
        <f t="shared" si="4"/>
        <v>53621.3293</v>
      </c>
      <c r="H34" s="10">
        <f t="shared" si="5"/>
        <v>3001</v>
      </c>
      <c r="I34" s="49" t="s">
        <v>274</v>
      </c>
      <c r="J34" s="50" t="s">
        <v>275</v>
      </c>
      <c r="K34" s="49" t="s">
        <v>276</v>
      </c>
      <c r="L34" s="49" t="s">
        <v>277</v>
      </c>
      <c r="M34" s="50" t="s">
        <v>271</v>
      </c>
      <c r="N34" s="50" t="s">
        <v>272</v>
      </c>
      <c r="O34" s="51" t="s">
        <v>278</v>
      </c>
      <c r="P34" s="52" t="s">
        <v>273</v>
      </c>
    </row>
    <row r="35" spans="1:16" ht="12.75" customHeight="1" thickBot="1" x14ac:dyDescent="0.25">
      <c r="A35" s="10" t="str">
        <f t="shared" si="0"/>
        <v>BAVM 183 </v>
      </c>
      <c r="B35" s="5" t="str">
        <f t="shared" si="1"/>
        <v>II</v>
      </c>
      <c r="C35" s="10">
        <f t="shared" si="2"/>
        <v>53942.5452</v>
      </c>
      <c r="D35" s="12" t="str">
        <f t="shared" si="3"/>
        <v>vis</v>
      </c>
      <c r="E35" s="48">
        <f>VLOOKUP(C35,Active!C$21:E$973,3,FALSE)</f>
        <v>3115.4560649142759</v>
      </c>
      <c r="F35" s="5" t="s">
        <v>73</v>
      </c>
      <c r="G35" s="12" t="str">
        <f t="shared" si="4"/>
        <v>53942.5452</v>
      </c>
      <c r="H35" s="10">
        <f t="shared" si="5"/>
        <v>3115.5</v>
      </c>
      <c r="I35" s="49" t="s">
        <v>279</v>
      </c>
      <c r="J35" s="50" t="s">
        <v>280</v>
      </c>
      <c r="K35" s="49" t="s">
        <v>281</v>
      </c>
      <c r="L35" s="49" t="s">
        <v>282</v>
      </c>
      <c r="M35" s="50" t="s">
        <v>271</v>
      </c>
      <c r="N35" s="50" t="s">
        <v>272</v>
      </c>
      <c r="O35" s="51" t="s">
        <v>198</v>
      </c>
      <c r="P35" s="52" t="s">
        <v>283</v>
      </c>
    </row>
    <row r="36" spans="1:16" ht="12.75" customHeight="1" thickBot="1" x14ac:dyDescent="0.25">
      <c r="A36" s="10" t="str">
        <f t="shared" si="0"/>
        <v>IBVS 5931 </v>
      </c>
      <c r="B36" s="5" t="str">
        <f t="shared" si="1"/>
        <v>II</v>
      </c>
      <c r="C36" s="10">
        <f t="shared" si="2"/>
        <v>54004.264900000002</v>
      </c>
      <c r="D36" s="12" t="str">
        <f t="shared" si="3"/>
        <v>vis</v>
      </c>
      <c r="E36" s="48">
        <f>VLOOKUP(C36,Active!C$21:E$973,3,FALSE)</f>
        <v>3137.4562053565555</v>
      </c>
      <c r="F36" s="5" t="s">
        <v>73</v>
      </c>
      <c r="G36" s="12" t="str">
        <f t="shared" si="4"/>
        <v>54004.2649</v>
      </c>
      <c r="H36" s="10">
        <f t="shared" si="5"/>
        <v>3137.5</v>
      </c>
      <c r="I36" s="49" t="s">
        <v>284</v>
      </c>
      <c r="J36" s="50" t="s">
        <v>285</v>
      </c>
      <c r="K36" s="49" t="s">
        <v>286</v>
      </c>
      <c r="L36" s="49" t="s">
        <v>287</v>
      </c>
      <c r="M36" s="50" t="s">
        <v>271</v>
      </c>
      <c r="N36" s="50" t="s">
        <v>73</v>
      </c>
      <c r="O36" s="51" t="s">
        <v>288</v>
      </c>
      <c r="P36" s="52" t="s">
        <v>289</v>
      </c>
    </row>
    <row r="37" spans="1:16" ht="12.75" customHeight="1" thickBot="1" x14ac:dyDescent="0.25">
      <c r="A37" s="10" t="str">
        <f t="shared" si="0"/>
        <v>IBVS 5893 </v>
      </c>
      <c r="B37" s="5" t="str">
        <f t="shared" si="1"/>
        <v>II</v>
      </c>
      <c r="C37" s="10">
        <f t="shared" si="2"/>
        <v>54966.370799999997</v>
      </c>
      <c r="D37" s="12" t="str">
        <f t="shared" si="3"/>
        <v>vis</v>
      </c>
      <c r="E37" s="48">
        <f>VLOOKUP(C37,Active!C$21:E$973,3,FALSE)</f>
        <v>3480.4012443043343</v>
      </c>
      <c r="F37" s="5" t="s">
        <v>73</v>
      </c>
      <c r="G37" s="12" t="str">
        <f t="shared" si="4"/>
        <v>54966.3708</v>
      </c>
      <c r="H37" s="10">
        <f t="shared" si="5"/>
        <v>3480.5</v>
      </c>
      <c r="I37" s="49" t="s">
        <v>295</v>
      </c>
      <c r="J37" s="50" t="s">
        <v>296</v>
      </c>
      <c r="K37" s="49" t="s">
        <v>297</v>
      </c>
      <c r="L37" s="49" t="s">
        <v>298</v>
      </c>
      <c r="M37" s="50" t="s">
        <v>271</v>
      </c>
      <c r="N37" s="50" t="s">
        <v>65</v>
      </c>
      <c r="O37" s="51" t="s">
        <v>299</v>
      </c>
      <c r="P37" s="52" t="s">
        <v>300</v>
      </c>
    </row>
    <row r="38" spans="1:16" ht="12.75" customHeight="1" thickBot="1" x14ac:dyDescent="0.25">
      <c r="A38" s="10" t="str">
        <f t="shared" si="0"/>
        <v>IBVS 5924 </v>
      </c>
      <c r="B38" s="5" t="str">
        <f t="shared" si="1"/>
        <v>I</v>
      </c>
      <c r="C38" s="10">
        <f t="shared" si="2"/>
        <v>55077.318399999996</v>
      </c>
      <c r="D38" s="12" t="str">
        <f t="shared" si="3"/>
        <v>vis</v>
      </c>
      <c r="E38" s="48">
        <f>VLOOKUP(C38,Active!C$21:E$973,3,FALSE)</f>
        <v>3519.9487920359957</v>
      </c>
      <c r="F38" s="5" t="s">
        <v>73</v>
      </c>
      <c r="G38" s="12" t="str">
        <f t="shared" si="4"/>
        <v>55077.3184</v>
      </c>
      <c r="H38" s="10">
        <f t="shared" si="5"/>
        <v>3520</v>
      </c>
      <c r="I38" s="49" t="s">
        <v>306</v>
      </c>
      <c r="J38" s="50" t="s">
        <v>307</v>
      </c>
      <c r="K38" s="49" t="s">
        <v>308</v>
      </c>
      <c r="L38" s="49" t="s">
        <v>309</v>
      </c>
      <c r="M38" s="50" t="s">
        <v>271</v>
      </c>
      <c r="N38" s="50" t="s">
        <v>65</v>
      </c>
      <c r="O38" s="51" t="s">
        <v>310</v>
      </c>
      <c r="P38" s="52" t="s">
        <v>311</v>
      </c>
    </row>
    <row r="39" spans="1:16" ht="12.75" customHeight="1" thickBot="1" x14ac:dyDescent="0.25">
      <c r="A39" s="10" t="str">
        <f t="shared" si="0"/>
        <v>BAVM 214 </v>
      </c>
      <c r="B39" s="5" t="str">
        <f t="shared" si="1"/>
        <v>II</v>
      </c>
      <c r="C39" s="10">
        <f t="shared" si="2"/>
        <v>55429.391900000002</v>
      </c>
      <c r="D39" s="12" t="str">
        <f t="shared" si="3"/>
        <v>vis</v>
      </c>
      <c r="E39" s="48">
        <f>VLOOKUP(C39,Active!C$21:E$973,3,FALSE)</f>
        <v>3645.446266035462</v>
      </c>
      <c r="F39" s="5" t="s">
        <v>73</v>
      </c>
      <c r="G39" s="12" t="str">
        <f t="shared" si="4"/>
        <v>55429.3919</v>
      </c>
      <c r="H39" s="10">
        <f t="shared" si="5"/>
        <v>3645.5</v>
      </c>
      <c r="I39" s="49" t="s">
        <v>312</v>
      </c>
      <c r="J39" s="50" t="s">
        <v>313</v>
      </c>
      <c r="K39" s="49" t="s">
        <v>314</v>
      </c>
      <c r="L39" s="49" t="s">
        <v>315</v>
      </c>
      <c r="M39" s="50" t="s">
        <v>271</v>
      </c>
      <c r="N39" s="50" t="s">
        <v>272</v>
      </c>
      <c r="O39" s="51" t="s">
        <v>278</v>
      </c>
      <c r="P39" s="52" t="s">
        <v>316</v>
      </c>
    </row>
    <row r="40" spans="1:16" ht="12.75" customHeight="1" thickBot="1" x14ac:dyDescent="0.25">
      <c r="A40" s="10" t="str">
        <f t="shared" si="0"/>
        <v>OEJV 0160 </v>
      </c>
      <c r="B40" s="5" t="str">
        <f t="shared" si="1"/>
        <v>II</v>
      </c>
      <c r="C40" s="10">
        <f t="shared" si="2"/>
        <v>56481.407809999997</v>
      </c>
      <c r="D40" s="12" t="str">
        <f t="shared" si="3"/>
        <v>vis</v>
      </c>
      <c r="E40" s="48">
        <f>VLOOKUP(C40,Active!C$21:E$973,3,FALSE)</f>
        <v>4020.4399514796874</v>
      </c>
      <c r="F40" s="5" t="s">
        <v>73</v>
      </c>
      <c r="G40" s="12" t="str">
        <f t="shared" si="4"/>
        <v>56481.40781</v>
      </c>
      <c r="H40" s="10">
        <f t="shared" si="5"/>
        <v>4020.5</v>
      </c>
      <c r="I40" s="49" t="s">
        <v>317</v>
      </c>
      <c r="J40" s="50" t="s">
        <v>318</v>
      </c>
      <c r="K40" s="49" t="s">
        <v>319</v>
      </c>
      <c r="L40" s="49" t="s">
        <v>320</v>
      </c>
      <c r="M40" s="50" t="s">
        <v>271</v>
      </c>
      <c r="N40" s="50" t="s">
        <v>65</v>
      </c>
      <c r="O40" s="51" t="s">
        <v>321</v>
      </c>
      <c r="P40" s="52" t="s">
        <v>322</v>
      </c>
    </row>
    <row r="41" spans="1:16" ht="12.75" customHeight="1" thickBot="1" x14ac:dyDescent="0.25">
      <c r="A41" s="10" t="str">
        <f t="shared" si="0"/>
        <v>BAVM 234 </v>
      </c>
      <c r="B41" s="5" t="str">
        <f t="shared" si="1"/>
        <v>II</v>
      </c>
      <c r="C41" s="10">
        <f t="shared" si="2"/>
        <v>56495.426700000004</v>
      </c>
      <c r="D41" s="12" t="str">
        <f t="shared" si="3"/>
        <v>vis</v>
      </c>
      <c r="E41" s="48">
        <f>VLOOKUP(C41,Active!C$21:E$973,3,FALSE)</f>
        <v>4025.4370196580003</v>
      </c>
      <c r="F41" s="5" t="s">
        <v>73</v>
      </c>
      <c r="G41" s="12" t="str">
        <f t="shared" si="4"/>
        <v>56495.4267</v>
      </c>
      <c r="H41" s="10">
        <f t="shared" si="5"/>
        <v>4025.5</v>
      </c>
      <c r="I41" s="49" t="s">
        <v>323</v>
      </c>
      <c r="J41" s="50" t="s">
        <v>324</v>
      </c>
      <c r="K41" s="49" t="s">
        <v>325</v>
      </c>
      <c r="L41" s="49" t="s">
        <v>326</v>
      </c>
      <c r="M41" s="50" t="s">
        <v>271</v>
      </c>
      <c r="N41" s="50" t="s">
        <v>272</v>
      </c>
      <c r="O41" s="51" t="s">
        <v>198</v>
      </c>
      <c r="P41" s="52" t="s">
        <v>327</v>
      </c>
    </row>
    <row r="42" spans="1:16" ht="12.75" customHeight="1" thickBot="1" x14ac:dyDescent="0.25">
      <c r="A42" s="10" t="str">
        <f t="shared" si="0"/>
        <v>BAVM 232 </v>
      </c>
      <c r="B42" s="5" t="str">
        <f t="shared" si="1"/>
        <v>II</v>
      </c>
      <c r="C42" s="10">
        <f t="shared" si="2"/>
        <v>56495.432800000002</v>
      </c>
      <c r="D42" s="12" t="str">
        <f t="shared" si="3"/>
        <v>vis</v>
      </c>
      <c r="E42" s="48">
        <f>VLOOKUP(C42,Active!C$21:E$973,3,FALSE)</f>
        <v>4025.4391940181586</v>
      </c>
      <c r="F42" s="5" t="s">
        <v>73</v>
      </c>
      <c r="G42" s="12" t="str">
        <f t="shared" si="4"/>
        <v>56495.4328</v>
      </c>
      <c r="H42" s="10">
        <f t="shared" si="5"/>
        <v>4025.5</v>
      </c>
      <c r="I42" s="49" t="s">
        <v>328</v>
      </c>
      <c r="J42" s="50" t="s">
        <v>329</v>
      </c>
      <c r="K42" s="49" t="s">
        <v>325</v>
      </c>
      <c r="L42" s="49" t="s">
        <v>330</v>
      </c>
      <c r="M42" s="50" t="s">
        <v>271</v>
      </c>
      <c r="N42" s="50" t="s">
        <v>73</v>
      </c>
      <c r="O42" s="51" t="s">
        <v>331</v>
      </c>
      <c r="P42" s="52" t="s">
        <v>332</v>
      </c>
    </row>
    <row r="43" spans="1:16" ht="12.75" customHeight="1" thickBot="1" x14ac:dyDescent="0.25">
      <c r="A43" s="10" t="str">
        <f t="shared" ref="A43:A76" si="6">P43</f>
        <v>BAVM 239 </v>
      </c>
      <c r="B43" s="5" t="str">
        <f t="shared" ref="B43:B76" si="7">IF(H43=INT(H43),"I","II")</f>
        <v>I</v>
      </c>
      <c r="C43" s="10">
        <f t="shared" ref="C43:C76" si="8">1*G43</f>
        <v>56937.2785</v>
      </c>
      <c r="D43" s="12" t="str">
        <f t="shared" ref="D43:D76" si="9">VLOOKUP(F43,I$1:J$5,2,FALSE)</f>
        <v>vis</v>
      </c>
      <c r="E43" s="48">
        <f>VLOOKUP(C43,Active!C$21:E$973,3,FALSE)</f>
        <v>4182.9361917971028</v>
      </c>
      <c r="F43" s="5" t="s">
        <v>73</v>
      </c>
      <c r="G43" s="12" t="str">
        <f t="shared" ref="G43:G76" si="10">MID(I43,3,LEN(I43)-3)</f>
        <v>56937.2785</v>
      </c>
      <c r="H43" s="10">
        <f t="shared" ref="H43:H76" si="11">1*K43</f>
        <v>4183</v>
      </c>
      <c r="I43" s="49" t="s">
        <v>333</v>
      </c>
      <c r="J43" s="50" t="s">
        <v>334</v>
      </c>
      <c r="K43" s="49" t="s">
        <v>335</v>
      </c>
      <c r="L43" s="49" t="s">
        <v>336</v>
      </c>
      <c r="M43" s="50" t="s">
        <v>271</v>
      </c>
      <c r="N43" s="50" t="s">
        <v>272</v>
      </c>
      <c r="O43" s="51" t="s">
        <v>198</v>
      </c>
      <c r="P43" s="52" t="s">
        <v>337</v>
      </c>
    </row>
    <row r="44" spans="1:16" ht="12.75" customHeight="1" thickBot="1" x14ac:dyDescent="0.25">
      <c r="A44" s="10" t="str">
        <f t="shared" si="6"/>
        <v> AHSB 6.2.138 </v>
      </c>
      <c r="B44" s="5" t="str">
        <f t="shared" si="7"/>
        <v>I</v>
      </c>
      <c r="C44" s="10">
        <f t="shared" si="8"/>
        <v>33927.406999999999</v>
      </c>
      <c r="D44" s="12" t="str">
        <f t="shared" si="9"/>
        <v>vis</v>
      </c>
      <c r="E44" s="48">
        <f>VLOOKUP(C44,Active!C$21:E$973,3,FALSE)</f>
        <v>-4018.9896853344385</v>
      </c>
      <c r="F44" s="5" t="s">
        <v>73</v>
      </c>
      <c r="G44" s="12" t="str">
        <f t="shared" si="10"/>
        <v>33927.407</v>
      </c>
      <c r="H44" s="10">
        <f t="shared" si="11"/>
        <v>-4019</v>
      </c>
      <c r="I44" s="49" t="s">
        <v>76</v>
      </c>
      <c r="J44" s="50" t="s">
        <v>77</v>
      </c>
      <c r="K44" s="49">
        <v>-4019</v>
      </c>
      <c r="L44" s="49" t="s">
        <v>78</v>
      </c>
      <c r="M44" s="50" t="s">
        <v>79</v>
      </c>
      <c r="N44" s="50"/>
      <c r="O44" s="51" t="s">
        <v>80</v>
      </c>
      <c r="P44" s="51" t="s">
        <v>81</v>
      </c>
    </row>
    <row r="45" spans="1:16" ht="12.75" customHeight="1" thickBot="1" x14ac:dyDescent="0.25">
      <c r="A45" s="10" t="str">
        <f t="shared" si="6"/>
        <v> AHSB 6.2.138 </v>
      </c>
      <c r="B45" s="5" t="str">
        <f t="shared" si="7"/>
        <v>II</v>
      </c>
      <c r="C45" s="10">
        <f t="shared" si="8"/>
        <v>34237.391000000003</v>
      </c>
      <c r="D45" s="12" t="str">
        <f t="shared" si="9"/>
        <v>vis</v>
      </c>
      <c r="E45" s="48">
        <f>VLOOKUP(C45,Active!C$21:E$973,3,FALSE)</f>
        <v>-3908.4951182049881</v>
      </c>
      <c r="F45" s="5" t="s">
        <v>73</v>
      </c>
      <c r="G45" s="12" t="str">
        <f t="shared" si="10"/>
        <v>34237.391</v>
      </c>
      <c r="H45" s="10">
        <f t="shared" si="11"/>
        <v>-3908.5</v>
      </c>
      <c r="I45" s="49" t="s">
        <v>82</v>
      </c>
      <c r="J45" s="50" t="s">
        <v>83</v>
      </c>
      <c r="K45" s="49">
        <v>-3908.5</v>
      </c>
      <c r="L45" s="49" t="s">
        <v>84</v>
      </c>
      <c r="M45" s="50" t="s">
        <v>79</v>
      </c>
      <c r="N45" s="50"/>
      <c r="O45" s="51" t="s">
        <v>80</v>
      </c>
      <c r="P45" s="51" t="s">
        <v>81</v>
      </c>
    </row>
    <row r="46" spans="1:16" ht="12.75" customHeight="1" thickBot="1" x14ac:dyDescent="0.25">
      <c r="A46" s="10" t="str">
        <f t="shared" si="6"/>
        <v> AHSB 6.2.138 </v>
      </c>
      <c r="B46" s="5" t="str">
        <f t="shared" si="7"/>
        <v>II</v>
      </c>
      <c r="C46" s="10">
        <f t="shared" si="8"/>
        <v>34627.345000000001</v>
      </c>
      <c r="D46" s="12" t="str">
        <f t="shared" si="9"/>
        <v>vis</v>
      </c>
      <c r="E46" s="48">
        <f>VLOOKUP(C46,Active!C$21:E$973,3,FALSE)</f>
        <v>-3769.4950458451344</v>
      </c>
      <c r="F46" s="5" t="s">
        <v>73</v>
      </c>
      <c r="G46" s="12" t="str">
        <f t="shared" si="10"/>
        <v>34627.345</v>
      </c>
      <c r="H46" s="10">
        <f t="shared" si="11"/>
        <v>-3769.5</v>
      </c>
      <c r="I46" s="49" t="s">
        <v>85</v>
      </c>
      <c r="J46" s="50" t="s">
        <v>86</v>
      </c>
      <c r="K46" s="49">
        <v>-3769.5</v>
      </c>
      <c r="L46" s="49" t="s">
        <v>84</v>
      </c>
      <c r="M46" s="50" t="s">
        <v>79</v>
      </c>
      <c r="N46" s="50"/>
      <c r="O46" s="51" t="s">
        <v>80</v>
      </c>
      <c r="P46" s="51" t="s">
        <v>81</v>
      </c>
    </row>
    <row r="47" spans="1:16" ht="12.75" customHeight="1" thickBot="1" x14ac:dyDescent="0.25">
      <c r="A47" s="10" t="str">
        <f t="shared" si="6"/>
        <v> AHSB 6.2.138 </v>
      </c>
      <c r="B47" s="5" t="str">
        <f t="shared" si="7"/>
        <v>I</v>
      </c>
      <c r="C47" s="10">
        <f t="shared" si="8"/>
        <v>34631.512000000002</v>
      </c>
      <c r="D47" s="12" t="str">
        <f t="shared" si="9"/>
        <v>vis</v>
      </c>
      <c r="E47" s="48">
        <f>VLOOKUP(C47,Active!C$21:E$973,3,FALSE)</f>
        <v>-3768.0097083398809</v>
      </c>
      <c r="F47" s="5" t="s">
        <v>73</v>
      </c>
      <c r="G47" s="12" t="str">
        <f t="shared" si="10"/>
        <v>34631.512</v>
      </c>
      <c r="H47" s="10">
        <f t="shared" si="11"/>
        <v>-3768</v>
      </c>
      <c r="I47" s="49" t="s">
        <v>87</v>
      </c>
      <c r="J47" s="50" t="s">
        <v>88</v>
      </c>
      <c r="K47" s="49">
        <v>-3768</v>
      </c>
      <c r="L47" s="49" t="s">
        <v>89</v>
      </c>
      <c r="M47" s="50" t="s">
        <v>79</v>
      </c>
      <c r="N47" s="50"/>
      <c r="O47" s="51" t="s">
        <v>80</v>
      </c>
      <c r="P47" s="51" t="s">
        <v>81</v>
      </c>
    </row>
    <row r="48" spans="1:16" ht="12.75" customHeight="1" thickBot="1" x14ac:dyDescent="0.25">
      <c r="A48" s="10" t="str">
        <f t="shared" si="6"/>
        <v> AHSB 6.2.138 </v>
      </c>
      <c r="B48" s="5" t="str">
        <f t="shared" si="7"/>
        <v>I</v>
      </c>
      <c r="C48" s="10">
        <f t="shared" si="8"/>
        <v>34634.307999999997</v>
      </c>
      <c r="D48" s="12" t="str">
        <f t="shared" si="9"/>
        <v>vis</v>
      </c>
      <c r="E48" s="48">
        <f>VLOOKUP(C48,Active!C$21:E$973,3,FALSE)</f>
        <v>-3767.0130671916495</v>
      </c>
      <c r="F48" s="5" t="s">
        <v>73</v>
      </c>
      <c r="G48" s="12" t="str">
        <f t="shared" si="10"/>
        <v>34634.308</v>
      </c>
      <c r="H48" s="10">
        <f t="shared" si="11"/>
        <v>-3767</v>
      </c>
      <c r="I48" s="49" t="s">
        <v>90</v>
      </c>
      <c r="J48" s="50" t="s">
        <v>91</v>
      </c>
      <c r="K48" s="49">
        <v>-3767</v>
      </c>
      <c r="L48" s="49" t="s">
        <v>92</v>
      </c>
      <c r="M48" s="50" t="s">
        <v>79</v>
      </c>
      <c r="N48" s="50"/>
      <c r="O48" s="51" t="s">
        <v>80</v>
      </c>
      <c r="P48" s="51" t="s">
        <v>81</v>
      </c>
    </row>
    <row r="49" spans="1:16" ht="12.75" customHeight="1" thickBot="1" x14ac:dyDescent="0.25">
      <c r="A49" s="10" t="str">
        <f t="shared" si="6"/>
        <v> AHSB 6.2.138 </v>
      </c>
      <c r="B49" s="5" t="str">
        <f t="shared" si="7"/>
        <v>I</v>
      </c>
      <c r="C49" s="10">
        <f t="shared" si="8"/>
        <v>34707.31</v>
      </c>
      <c r="D49" s="12" t="str">
        <f t="shared" si="9"/>
        <v>vis</v>
      </c>
      <c r="E49" s="48">
        <f>VLOOKUP(C49,Active!C$21:E$973,3,FALSE)</f>
        <v>-3740.9913228771557</v>
      </c>
      <c r="F49" s="5" t="s">
        <v>73</v>
      </c>
      <c r="G49" s="12" t="str">
        <f t="shared" si="10"/>
        <v>34707.310</v>
      </c>
      <c r="H49" s="10">
        <f t="shared" si="11"/>
        <v>-3741</v>
      </c>
      <c r="I49" s="49" t="s">
        <v>93</v>
      </c>
      <c r="J49" s="50" t="s">
        <v>94</v>
      </c>
      <c r="K49" s="49">
        <v>-3741</v>
      </c>
      <c r="L49" s="49" t="s">
        <v>95</v>
      </c>
      <c r="M49" s="50" t="s">
        <v>79</v>
      </c>
      <c r="N49" s="50"/>
      <c r="O49" s="51" t="s">
        <v>80</v>
      </c>
      <c r="P49" s="51" t="s">
        <v>81</v>
      </c>
    </row>
    <row r="50" spans="1:16" ht="12.75" customHeight="1" thickBot="1" x14ac:dyDescent="0.25">
      <c r="A50" s="10" t="str">
        <f t="shared" si="6"/>
        <v> AHSB 6.2.138 </v>
      </c>
      <c r="B50" s="5" t="str">
        <f t="shared" si="7"/>
        <v>II</v>
      </c>
      <c r="C50" s="10">
        <f t="shared" si="8"/>
        <v>35185.595000000001</v>
      </c>
      <c r="D50" s="12" t="str">
        <f t="shared" si="9"/>
        <v>vis</v>
      </c>
      <c r="E50" s="48">
        <f>VLOOKUP(C50,Active!C$21:E$973,3,FALSE)</f>
        <v>-3570.5054460592914</v>
      </c>
      <c r="F50" s="5" t="s">
        <v>73</v>
      </c>
      <c r="G50" s="12" t="str">
        <f t="shared" si="10"/>
        <v>35185.595</v>
      </c>
      <c r="H50" s="10">
        <f t="shared" si="11"/>
        <v>-3570.5</v>
      </c>
      <c r="I50" s="49" t="s">
        <v>96</v>
      </c>
      <c r="J50" s="50" t="s">
        <v>97</v>
      </c>
      <c r="K50" s="49">
        <v>-3570.5</v>
      </c>
      <c r="L50" s="49" t="s">
        <v>98</v>
      </c>
      <c r="M50" s="50" t="s">
        <v>79</v>
      </c>
      <c r="N50" s="50"/>
      <c r="O50" s="51" t="s">
        <v>80</v>
      </c>
      <c r="P50" s="51" t="s">
        <v>81</v>
      </c>
    </row>
    <row r="51" spans="1:16" ht="12.75" customHeight="1" thickBot="1" x14ac:dyDescent="0.25">
      <c r="A51" s="10" t="str">
        <f t="shared" si="6"/>
        <v> BTAD 45.18 </v>
      </c>
      <c r="B51" s="5" t="str">
        <f t="shared" si="7"/>
        <v>I</v>
      </c>
      <c r="C51" s="10">
        <f t="shared" si="8"/>
        <v>35248.732000000004</v>
      </c>
      <c r="D51" s="12" t="str">
        <f t="shared" si="9"/>
        <v>vis</v>
      </c>
      <c r="E51" s="48">
        <f>VLOOKUP(C51,Active!C$21:E$973,3,FALSE)</f>
        <v>-3548.0001055099328</v>
      </c>
      <c r="F51" s="5" t="s">
        <v>73</v>
      </c>
      <c r="G51" s="12" t="str">
        <f t="shared" si="10"/>
        <v>35248.732</v>
      </c>
      <c r="H51" s="10">
        <f t="shared" si="11"/>
        <v>-3548</v>
      </c>
      <c r="I51" s="49" t="s">
        <v>99</v>
      </c>
      <c r="J51" s="50" t="s">
        <v>100</v>
      </c>
      <c r="K51" s="49">
        <v>-3548</v>
      </c>
      <c r="L51" s="49" t="s">
        <v>101</v>
      </c>
      <c r="M51" s="50" t="s">
        <v>75</v>
      </c>
      <c r="N51" s="50"/>
      <c r="O51" s="51" t="s">
        <v>102</v>
      </c>
      <c r="P51" s="51" t="s">
        <v>103</v>
      </c>
    </row>
    <row r="52" spans="1:16" ht="12.75" customHeight="1" thickBot="1" x14ac:dyDescent="0.25">
      <c r="A52" s="10" t="str">
        <f t="shared" si="6"/>
        <v> AHSB 6.2.138 </v>
      </c>
      <c r="B52" s="5" t="str">
        <f t="shared" si="7"/>
        <v>I</v>
      </c>
      <c r="C52" s="10">
        <f t="shared" si="8"/>
        <v>35310.464999999997</v>
      </c>
      <c r="D52" s="12" t="str">
        <f t="shared" si="9"/>
        <v>vis</v>
      </c>
      <c r="E52" s="48">
        <f>VLOOKUP(C52,Active!C$21:E$973,3,FALSE)</f>
        <v>-3525.9952242496051</v>
      </c>
      <c r="F52" s="5" t="s">
        <v>73</v>
      </c>
      <c r="G52" s="12" t="str">
        <f t="shared" si="10"/>
        <v>35310.465</v>
      </c>
      <c r="H52" s="10">
        <f t="shared" si="11"/>
        <v>-3526</v>
      </c>
      <c r="I52" s="49" t="s">
        <v>104</v>
      </c>
      <c r="J52" s="50" t="s">
        <v>105</v>
      </c>
      <c r="K52" s="49">
        <v>-3526</v>
      </c>
      <c r="L52" s="49" t="s">
        <v>106</v>
      </c>
      <c r="M52" s="50" t="s">
        <v>79</v>
      </c>
      <c r="N52" s="50"/>
      <c r="O52" s="51" t="s">
        <v>80</v>
      </c>
      <c r="P52" s="51" t="s">
        <v>81</v>
      </c>
    </row>
    <row r="53" spans="1:16" ht="12.75" customHeight="1" thickBot="1" x14ac:dyDescent="0.25">
      <c r="A53" s="10" t="str">
        <f t="shared" si="6"/>
        <v> AHSB 6.2.138 </v>
      </c>
      <c r="B53" s="5" t="str">
        <f t="shared" si="7"/>
        <v>II</v>
      </c>
      <c r="C53" s="10">
        <f t="shared" si="8"/>
        <v>35317.47</v>
      </c>
      <c r="D53" s="12" t="str">
        <f t="shared" si="9"/>
        <v>vis</v>
      </c>
      <c r="E53" s="48">
        <f>VLOOKUP(C53,Active!C$21:E$973,3,FALSE)</f>
        <v>-3523.4982745917441</v>
      </c>
      <c r="F53" s="5" t="s">
        <v>73</v>
      </c>
      <c r="G53" s="12" t="str">
        <f t="shared" si="10"/>
        <v>35317.470</v>
      </c>
      <c r="H53" s="10">
        <f t="shared" si="11"/>
        <v>-3523.5</v>
      </c>
      <c r="I53" s="49" t="s">
        <v>107</v>
      </c>
      <c r="J53" s="50" t="s">
        <v>108</v>
      </c>
      <c r="K53" s="49">
        <v>-3523.5</v>
      </c>
      <c r="L53" s="49" t="s">
        <v>109</v>
      </c>
      <c r="M53" s="50" t="s">
        <v>79</v>
      </c>
      <c r="N53" s="50"/>
      <c r="O53" s="51" t="s">
        <v>80</v>
      </c>
      <c r="P53" s="51" t="s">
        <v>81</v>
      </c>
    </row>
    <row r="54" spans="1:16" ht="12.75" customHeight="1" thickBot="1" x14ac:dyDescent="0.25">
      <c r="A54" s="10" t="str">
        <f t="shared" si="6"/>
        <v> AHSB 6.2.138 </v>
      </c>
      <c r="B54" s="5" t="str">
        <f t="shared" si="7"/>
        <v>I</v>
      </c>
      <c r="C54" s="10">
        <f t="shared" si="8"/>
        <v>35369.351999999999</v>
      </c>
      <c r="D54" s="12" t="str">
        <f t="shared" si="9"/>
        <v>vis</v>
      </c>
      <c r="E54" s="48">
        <f>VLOOKUP(C54,Active!C$21:E$973,3,FALSE)</f>
        <v>-3505.0048067617599</v>
      </c>
      <c r="F54" s="5" t="s">
        <v>73</v>
      </c>
      <c r="G54" s="12" t="str">
        <f t="shared" si="10"/>
        <v>35369.352</v>
      </c>
      <c r="H54" s="10">
        <f t="shared" si="11"/>
        <v>-3505</v>
      </c>
      <c r="I54" s="49" t="s">
        <v>110</v>
      </c>
      <c r="J54" s="50" t="s">
        <v>111</v>
      </c>
      <c r="K54" s="49">
        <v>-3505</v>
      </c>
      <c r="L54" s="49" t="s">
        <v>112</v>
      </c>
      <c r="M54" s="50" t="s">
        <v>79</v>
      </c>
      <c r="N54" s="50"/>
      <c r="O54" s="51" t="s">
        <v>80</v>
      </c>
      <c r="P54" s="51" t="s">
        <v>81</v>
      </c>
    </row>
    <row r="55" spans="1:16" ht="12.75" customHeight="1" thickBot="1" x14ac:dyDescent="0.25">
      <c r="A55" s="10" t="str">
        <f t="shared" si="6"/>
        <v> AHSB 6.2.138 </v>
      </c>
      <c r="B55" s="5" t="str">
        <f t="shared" si="7"/>
        <v>I</v>
      </c>
      <c r="C55" s="10">
        <f t="shared" si="8"/>
        <v>35428.281999999999</v>
      </c>
      <c r="D55" s="12" t="str">
        <f t="shared" si="9"/>
        <v>vis</v>
      </c>
      <c r="E55" s="48">
        <f>VLOOKUP(C55,Active!C$21:E$973,3,FALSE)</f>
        <v>-3483.9990618170582</v>
      </c>
      <c r="F55" s="5" t="s">
        <v>73</v>
      </c>
      <c r="G55" s="12" t="str">
        <f t="shared" si="10"/>
        <v>35428.282</v>
      </c>
      <c r="H55" s="10">
        <f t="shared" si="11"/>
        <v>-3484</v>
      </c>
      <c r="I55" s="49" t="s">
        <v>113</v>
      </c>
      <c r="J55" s="50" t="s">
        <v>114</v>
      </c>
      <c r="K55" s="49">
        <v>-3484</v>
      </c>
      <c r="L55" s="49" t="s">
        <v>115</v>
      </c>
      <c r="M55" s="50" t="s">
        <v>79</v>
      </c>
      <c r="N55" s="50"/>
      <c r="O55" s="51" t="s">
        <v>80</v>
      </c>
      <c r="P55" s="51" t="s">
        <v>81</v>
      </c>
    </row>
    <row r="56" spans="1:16" ht="12.75" customHeight="1" thickBot="1" x14ac:dyDescent="0.25">
      <c r="A56" s="10" t="str">
        <f t="shared" si="6"/>
        <v> AHSB 6.2.138 </v>
      </c>
      <c r="B56" s="5" t="str">
        <f t="shared" si="7"/>
        <v>II</v>
      </c>
      <c r="C56" s="10">
        <f t="shared" si="8"/>
        <v>36815.574999999997</v>
      </c>
      <c r="D56" s="12" t="str">
        <f t="shared" si="9"/>
        <v>vis</v>
      </c>
      <c r="E56" s="48">
        <f>VLOOKUP(C56,Active!C$21:E$973,3,FALSE)</f>
        <v>-2989.4950244579868</v>
      </c>
      <c r="F56" s="5" t="s">
        <v>73</v>
      </c>
      <c r="G56" s="12" t="str">
        <f t="shared" si="10"/>
        <v>36815.575</v>
      </c>
      <c r="H56" s="10">
        <f t="shared" si="11"/>
        <v>-2989.5</v>
      </c>
      <c r="I56" s="49" t="s">
        <v>116</v>
      </c>
      <c r="J56" s="50" t="s">
        <v>117</v>
      </c>
      <c r="K56" s="49">
        <v>-2989.5</v>
      </c>
      <c r="L56" s="49" t="s">
        <v>84</v>
      </c>
      <c r="M56" s="50" t="s">
        <v>79</v>
      </c>
      <c r="N56" s="50"/>
      <c r="O56" s="51" t="s">
        <v>80</v>
      </c>
      <c r="P56" s="51" t="s">
        <v>81</v>
      </c>
    </row>
    <row r="57" spans="1:16" ht="12.75" customHeight="1" thickBot="1" x14ac:dyDescent="0.25">
      <c r="A57" s="10" t="str">
        <f t="shared" si="6"/>
        <v> AHSB 6.2.138 </v>
      </c>
      <c r="B57" s="5" t="str">
        <f t="shared" si="7"/>
        <v>II</v>
      </c>
      <c r="C57" s="10">
        <f t="shared" si="8"/>
        <v>36818.357000000004</v>
      </c>
      <c r="D57" s="12" t="str">
        <f t="shared" si="9"/>
        <v>vis</v>
      </c>
      <c r="E57" s="48">
        <f>VLOOKUP(C57,Active!C$21:E$973,3,FALSE)</f>
        <v>-2988.5033736445421</v>
      </c>
      <c r="F57" s="5" t="s">
        <v>73</v>
      </c>
      <c r="G57" s="12" t="str">
        <f t="shared" si="10"/>
        <v>36818.357</v>
      </c>
      <c r="H57" s="10">
        <f t="shared" si="11"/>
        <v>-2988.5</v>
      </c>
      <c r="I57" s="49" t="s">
        <v>118</v>
      </c>
      <c r="J57" s="50" t="s">
        <v>119</v>
      </c>
      <c r="K57" s="49">
        <v>-2988.5</v>
      </c>
      <c r="L57" s="49" t="s">
        <v>120</v>
      </c>
      <c r="M57" s="50" t="s">
        <v>79</v>
      </c>
      <c r="N57" s="50"/>
      <c r="O57" s="51" t="s">
        <v>80</v>
      </c>
      <c r="P57" s="51" t="s">
        <v>81</v>
      </c>
    </row>
    <row r="58" spans="1:16" ht="12.75" customHeight="1" thickBot="1" x14ac:dyDescent="0.25">
      <c r="A58" s="10" t="str">
        <f t="shared" si="6"/>
        <v> HABZ 21 </v>
      </c>
      <c r="B58" s="5" t="str">
        <f t="shared" si="7"/>
        <v>II</v>
      </c>
      <c r="C58" s="10">
        <f t="shared" si="8"/>
        <v>36818.374000000003</v>
      </c>
      <c r="D58" s="12" t="str">
        <f t="shared" si="9"/>
        <v>vis</v>
      </c>
      <c r="E58" s="48">
        <f>VLOOKUP(C58,Active!C$21:E$973,3,FALSE)</f>
        <v>-2988.4973139522963</v>
      </c>
      <c r="F58" s="5" t="s">
        <v>73</v>
      </c>
      <c r="G58" s="12" t="str">
        <f t="shared" si="10"/>
        <v>36818.374</v>
      </c>
      <c r="H58" s="10">
        <f t="shared" si="11"/>
        <v>-2988.5</v>
      </c>
      <c r="I58" s="49" t="s">
        <v>121</v>
      </c>
      <c r="J58" s="50" t="s">
        <v>122</v>
      </c>
      <c r="K58" s="49">
        <v>-2988.5</v>
      </c>
      <c r="L58" s="49" t="s">
        <v>123</v>
      </c>
      <c r="M58" s="50" t="s">
        <v>79</v>
      </c>
      <c r="N58" s="50"/>
      <c r="O58" s="51" t="s">
        <v>124</v>
      </c>
      <c r="P58" s="51" t="s">
        <v>125</v>
      </c>
    </row>
    <row r="59" spans="1:16" ht="12.75" customHeight="1" thickBot="1" x14ac:dyDescent="0.25">
      <c r="A59" s="10" t="str">
        <f t="shared" si="6"/>
        <v> HABZ 21 </v>
      </c>
      <c r="B59" s="5" t="str">
        <f t="shared" si="7"/>
        <v>I</v>
      </c>
      <c r="C59" s="10">
        <f t="shared" si="8"/>
        <v>36839.438999999998</v>
      </c>
      <c r="D59" s="12" t="str">
        <f t="shared" si="9"/>
        <v>vis</v>
      </c>
      <c r="E59" s="48">
        <f>VLOOKUP(C59,Active!C$21:E$973,3,FALSE)</f>
        <v>-2980.9886423544676</v>
      </c>
      <c r="F59" s="5" t="s">
        <v>73</v>
      </c>
      <c r="G59" s="12" t="str">
        <f t="shared" si="10"/>
        <v>36839.439</v>
      </c>
      <c r="H59" s="10">
        <f t="shared" si="11"/>
        <v>-2981</v>
      </c>
      <c r="I59" s="49" t="s">
        <v>126</v>
      </c>
      <c r="J59" s="50" t="s">
        <v>127</v>
      </c>
      <c r="K59" s="49">
        <v>-2981</v>
      </c>
      <c r="L59" s="49" t="s">
        <v>128</v>
      </c>
      <c r="M59" s="50" t="s">
        <v>79</v>
      </c>
      <c r="N59" s="50"/>
      <c r="O59" s="51" t="s">
        <v>124</v>
      </c>
      <c r="P59" s="51" t="s">
        <v>125</v>
      </c>
    </row>
    <row r="60" spans="1:16" ht="12.75" customHeight="1" thickBot="1" x14ac:dyDescent="0.25">
      <c r="A60" s="10" t="str">
        <f t="shared" si="6"/>
        <v> AHSB 6.2.138 </v>
      </c>
      <c r="B60" s="5" t="str">
        <f t="shared" si="7"/>
        <v>II</v>
      </c>
      <c r="C60" s="10">
        <f t="shared" si="8"/>
        <v>36846.402999999998</v>
      </c>
      <c r="D60" s="12" t="str">
        <f t="shared" si="9"/>
        <v>vis</v>
      </c>
      <c r="E60" s="48">
        <f>VLOOKUP(C60,Active!C$21:E$973,3,FALSE)</f>
        <v>-2978.5063072484963</v>
      </c>
      <c r="F60" s="5" t="s">
        <v>73</v>
      </c>
      <c r="G60" s="12" t="str">
        <f t="shared" si="10"/>
        <v>36846.403</v>
      </c>
      <c r="H60" s="10">
        <f t="shared" si="11"/>
        <v>-2978.5</v>
      </c>
      <c r="I60" s="49" t="s">
        <v>129</v>
      </c>
      <c r="J60" s="50" t="s">
        <v>130</v>
      </c>
      <c r="K60" s="49">
        <v>-2978.5</v>
      </c>
      <c r="L60" s="49" t="s">
        <v>131</v>
      </c>
      <c r="M60" s="50" t="s">
        <v>79</v>
      </c>
      <c r="N60" s="50"/>
      <c r="O60" s="51" t="s">
        <v>80</v>
      </c>
      <c r="P60" s="51" t="s">
        <v>81</v>
      </c>
    </row>
    <row r="61" spans="1:16" ht="12.75" customHeight="1" thickBot="1" x14ac:dyDescent="0.25">
      <c r="A61" s="10" t="str">
        <f t="shared" si="6"/>
        <v> HABZ 21 </v>
      </c>
      <c r="B61" s="5" t="str">
        <f t="shared" si="7"/>
        <v>I</v>
      </c>
      <c r="C61" s="10">
        <f t="shared" si="8"/>
        <v>36898.283000000003</v>
      </c>
      <c r="D61" s="12" t="str">
        <f t="shared" si="9"/>
        <v>vis</v>
      </c>
      <c r="E61" s="48">
        <f>VLOOKUP(C61,Active!C$21:E$973,3,FALSE)</f>
        <v>-2960.0135523234799</v>
      </c>
      <c r="F61" s="5" t="s">
        <v>73</v>
      </c>
      <c r="G61" s="12" t="str">
        <f t="shared" si="10"/>
        <v>36898.283</v>
      </c>
      <c r="H61" s="10">
        <f t="shared" si="11"/>
        <v>-2960</v>
      </c>
      <c r="I61" s="49" t="s">
        <v>132</v>
      </c>
      <c r="J61" s="50" t="s">
        <v>133</v>
      </c>
      <c r="K61" s="49">
        <v>-2960</v>
      </c>
      <c r="L61" s="49" t="s">
        <v>134</v>
      </c>
      <c r="M61" s="50" t="s">
        <v>79</v>
      </c>
      <c r="N61" s="50"/>
      <c r="O61" s="51" t="s">
        <v>124</v>
      </c>
      <c r="P61" s="51" t="s">
        <v>125</v>
      </c>
    </row>
    <row r="62" spans="1:16" ht="12.75" customHeight="1" thickBot="1" x14ac:dyDescent="0.25">
      <c r="A62" s="10" t="str">
        <f t="shared" si="6"/>
        <v> HABZ 21 </v>
      </c>
      <c r="B62" s="5" t="str">
        <f t="shared" si="7"/>
        <v>II</v>
      </c>
      <c r="C62" s="10">
        <f t="shared" si="8"/>
        <v>37194.326000000001</v>
      </c>
      <c r="D62" s="12" t="str">
        <f t="shared" si="9"/>
        <v>vis</v>
      </c>
      <c r="E62" s="48">
        <f>VLOOKUP(C62,Active!C$21:E$973,3,FALSE)</f>
        <v>-2854.4882892882806</v>
      </c>
      <c r="F62" s="5" t="s">
        <v>73</v>
      </c>
      <c r="G62" s="12" t="str">
        <f t="shared" si="10"/>
        <v>37194.326</v>
      </c>
      <c r="H62" s="10">
        <f t="shared" si="11"/>
        <v>-2854.5</v>
      </c>
      <c r="I62" s="49" t="s">
        <v>135</v>
      </c>
      <c r="J62" s="50" t="s">
        <v>136</v>
      </c>
      <c r="K62" s="49">
        <v>-2854.5</v>
      </c>
      <c r="L62" s="49" t="s">
        <v>137</v>
      </c>
      <c r="M62" s="50" t="s">
        <v>79</v>
      </c>
      <c r="N62" s="50"/>
      <c r="O62" s="51" t="s">
        <v>124</v>
      </c>
      <c r="P62" s="51" t="s">
        <v>125</v>
      </c>
    </row>
    <row r="63" spans="1:16" ht="12.75" customHeight="1" thickBot="1" x14ac:dyDescent="0.25">
      <c r="A63" s="10" t="str">
        <f t="shared" si="6"/>
        <v> HABZ 21 </v>
      </c>
      <c r="B63" s="5" t="str">
        <f t="shared" si="7"/>
        <v>II</v>
      </c>
      <c r="C63" s="10">
        <f t="shared" si="8"/>
        <v>38288.427000000003</v>
      </c>
      <c r="D63" s="12" t="str">
        <f t="shared" si="9"/>
        <v>vis</v>
      </c>
      <c r="E63" s="48">
        <f>VLOOKUP(C63,Active!C$21:E$973,3,FALSE)</f>
        <v>-2464.493268929496</v>
      </c>
      <c r="F63" s="5" t="s">
        <v>73</v>
      </c>
      <c r="G63" s="12" t="str">
        <f t="shared" si="10"/>
        <v>38288.427</v>
      </c>
      <c r="H63" s="10">
        <f t="shared" si="11"/>
        <v>-2464.5</v>
      </c>
      <c r="I63" s="49" t="s">
        <v>138</v>
      </c>
      <c r="J63" s="50" t="s">
        <v>139</v>
      </c>
      <c r="K63" s="49">
        <v>-2464.5</v>
      </c>
      <c r="L63" s="49" t="s">
        <v>140</v>
      </c>
      <c r="M63" s="50" t="s">
        <v>79</v>
      </c>
      <c r="N63" s="50"/>
      <c r="O63" s="51" t="s">
        <v>124</v>
      </c>
      <c r="P63" s="51" t="s">
        <v>125</v>
      </c>
    </row>
    <row r="64" spans="1:16" ht="12.75" customHeight="1" thickBot="1" x14ac:dyDescent="0.25">
      <c r="A64" s="10" t="str">
        <f t="shared" si="6"/>
        <v>BAVM 34 </v>
      </c>
      <c r="B64" s="5" t="str">
        <f t="shared" si="7"/>
        <v>I</v>
      </c>
      <c r="C64" s="10">
        <f t="shared" si="8"/>
        <v>44871.343999999997</v>
      </c>
      <c r="D64" s="12" t="str">
        <f t="shared" si="9"/>
        <v>vis</v>
      </c>
      <c r="E64" s="48">
        <f>VLOOKUP(C64,Active!C$21:E$973,3,FALSE)</f>
        <v>-117.99614532282644</v>
      </c>
      <c r="F64" s="5" t="s">
        <v>73</v>
      </c>
      <c r="G64" s="12" t="str">
        <f t="shared" si="10"/>
        <v>44871.344</v>
      </c>
      <c r="H64" s="10">
        <f t="shared" si="11"/>
        <v>-118</v>
      </c>
      <c r="I64" s="49" t="s">
        <v>141</v>
      </c>
      <c r="J64" s="50" t="s">
        <v>142</v>
      </c>
      <c r="K64" s="49">
        <v>-118</v>
      </c>
      <c r="L64" s="49" t="s">
        <v>143</v>
      </c>
      <c r="M64" s="50" t="s">
        <v>144</v>
      </c>
      <c r="N64" s="50"/>
      <c r="O64" s="51" t="s">
        <v>145</v>
      </c>
      <c r="P64" s="52" t="s">
        <v>146</v>
      </c>
    </row>
    <row r="65" spans="1:16" ht="12.75" customHeight="1" thickBot="1" x14ac:dyDescent="0.25">
      <c r="A65" s="10" t="str">
        <f t="shared" si="6"/>
        <v>BAVM 38 </v>
      </c>
      <c r="B65" s="5" t="str">
        <f t="shared" si="7"/>
        <v>I</v>
      </c>
      <c r="C65" s="10">
        <f t="shared" si="8"/>
        <v>45620.360999999997</v>
      </c>
      <c r="D65" s="12" t="str">
        <f t="shared" si="9"/>
        <v>vis</v>
      </c>
      <c r="E65" s="48">
        <f>VLOOKUP(C65,Active!C$21:E$973,3,FALSE)</f>
        <v>148.99282568083316</v>
      </c>
      <c r="F65" s="5" t="s">
        <v>73</v>
      </c>
      <c r="G65" s="12" t="str">
        <f t="shared" si="10"/>
        <v>45620.361</v>
      </c>
      <c r="H65" s="10">
        <f t="shared" si="11"/>
        <v>149</v>
      </c>
      <c r="I65" s="49" t="s">
        <v>179</v>
      </c>
      <c r="J65" s="50" t="s">
        <v>180</v>
      </c>
      <c r="K65" s="49">
        <v>149</v>
      </c>
      <c r="L65" s="49" t="s">
        <v>181</v>
      </c>
      <c r="M65" s="50" t="s">
        <v>144</v>
      </c>
      <c r="N65" s="50"/>
      <c r="O65" s="51" t="s">
        <v>145</v>
      </c>
      <c r="P65" s="52" t="s">
        <v>182</v>
      </c>
    </row>
    <row r="66" spans="1:16" ht="12.75" customHeight="1" thickBot="1" x14ac:dyDescent="0.25">
      <c r="A66" s="10" t="str">
        <f t="shared" si="6"/>
        <v>BAVM 46 </v>
      </c>
      <c r="B66" s="5" t="str">
        <f t="shared" si="7"/>
        <v>II</v>
      </c>
      <c r="C66" s="10">
        <f t="shared" si="8"/>
        <v>46693.445</v>
      </c>
      <c r="D66" s="12" t="str">
        <f t="shared" si="9"/>
        <v>vis</v>
      </c>
      <c r="E66" s="48">
        <f>VLOOKUP(C66,Active!C$21:E$973,3,FALSE)</f>
        <v>531.49628416107032</v>
      </c>
      <c r="F66" s="5" t="s">
        <v>73</v>
      </c>
      <c r="G66" s="12" t="str">
        <f t="shared" si="10"/>
        <v>46693.445</v>
      </c>
      <c r="H66" s="10">
        <f t="shared" si="11"/>
        <v>531.5</v>
      </c>
      <c r="I66" s="49" t="s">
        <v>191</v>
      </c>
      <c r="J66" s="50" t="s">
        <v>192</v>
      </c>
      <c r="K66" s="49">
        <v>531.5</v>
      </c>
      <c r="L66" s="49" t="s">
        <v>185</v>
      </c>
      <c r="M66" s="50" t="s">
        <v>144</v>
      </c>
      <c r="N66" s="50"/>
      <c r="O66" s="51" t="s">
        <v>193</v>
      </c>
      <c r="P66" s="52" t="s">
        <v>194</v>
      </c>
    </row>
    <row r="67" spans="1:16" ht="12.75" customHeight="1" thickBot="1" x14ac:dyDescent="0.25">
      <c r="A67" s="10" t="str">
        <f t="shared" si="6"/>
        <v>BAVM 50 </v>
      </c>
      <c r="B67" s="5" t="str">
        <f t="shared" si="7"/>
        <v>II</v>
      </c>
      <c r="C67" s="10">
        <f t="shared" si="8"/>
        <v>47069.364200000004</v>
      </c>
      <c r="D67" s="12" t="str">
        <f t="shared" si="9"/>
        <v>vis</v>
      </c>
      <c r="E67" s="48">
        <f>VLOOKUP(C67,Active!C$21:E$973,3,FALSE)</f>
        <v>665.49361718357852</v>
      </c>
      <c r="F67" s="5" t="s">
        <v>73</v>
      </c>
      <c r="G67" s="12" t="str">
        <f t="shared" si="10"/>
        <v>47069.3642</v>
      </c>
      <c r="H67" s="10">
        <f t="shared" si="11"/>
        <v>665.5</v>
      </c>
      <c r="I67" s="49" t="s">
        <v>195</v>
      </c>
      <c r="J67" s="50" t="s">
        <v>196</v>
      </c>
      <c r="K67" s="49">
        <v>665.5</v>
      </c>
      <c r="L67" s="49" t="s">
        <v>197</v>
      </c>
      <c r="M67" s="50" t="s">
        <v>150</v>
      </c>
      <c r="N67" s="50" t="s">
        <v>73</v>
      </c>
      <c r="O67" s="51" t="s">
        <v>198</v>
      </c>
      <c r="P67" s="52" t="s">
        <v>199</v>
      </c>
    </row>
    <row r="68" spans="1:16" ht="12.75" customHeight="1" thickBot="1" x14ac:dyDescent="0.25">
      <c r="A68" s="10" t="str">
        <f t="shared" si="6"/>
        <v>BAVM 50 </v>
      </c>
      <c r="B68" s="5" t="str">
        <f t="shared" si="7"/>
        <v>I</v>
      </c>
      <c r="C68" s="10">
        <f t="shared" si="8"/>
        <v>47076.374799999998</v>
      </c>
      <c r="D68" s="12" t="str">
        <f t="shared" si="9"/>
        <v>vis</v>
      </c>
      <c r="E68" s="48">
        <f>VLOOKUP(C68,Active!C$21:E$973,3,FALSE)</f>
        <v>667.99256297535192</v>
      </c>
      <c r="F68" s="5" t="s">
        <v>73</v>
      </c>
      <c r="G68" s="12" t="str">
        <f t="shared" si="10"/>
        <v>47076.3748</v>
      </c>
      <c r="H68" s="10">
        <f t="shared" si="11"/>
        <v>668</v>
      </c>
      <c r="I68" s="49" t="s">
        <v>200</v>
      </c>
      <c r="J68" s="50" t="s">
        <v>201</v>
      </c>
      <c r="K68" s="49">
        <v>668</v>
      </c>
      <c r="L68" s="49" t="s">
        <v>202</v>
      </c>
      <c r="M68" s="50" t="s">
        <v>150</v>
      </c>
      <c r="N68" s="50" t="s">
        <v>73</v>
      </c>
      <c r="O68" s="51" t="s">
        <v>198</v>
      </c>
      <c r="P68" s="52" t="s">
        <v>199</v>
      </c>
    </row>
    <row r="69" spans="1:16" ht="12.75" customHeight="1" thickBot="1" x14ac:dyDescent="0.25">
      <c r="A69" s="10" t="str">
        <f t="shared" si="6"/>
        <v>BAVM 60 </v>
      </c>
      <c r="B69" s="5" t="str">
        <f t="shared" si="7"/>
        <v>II</v>
      </c>
      <c r="C69" s="10">
        <f t="shared" si="8"/>
        <v>47759.487000000001</v>
      </c>
      <c r="D69" s="12" t="str">
        <f t="shared" si="9"/>
        <v>vis</v>
      </c>
      <c r="E69" s="48">
        <f>VLOOKUP(C69,Active!C$21:E$973,3,FALSE)</f>
        <v>911.48960424150073</v>
      </c>
      <c r="F69" s="5" t="s">
        <v>73</v>
      </c>
      <c r="G69" s="12" t="str">
        <f t="shared" si="10"/>
        <v>47759.487</v>
      </c>
      <c r="H69" s="10">
        <f t="shared" si="11"/>
        <v>911.5</v>
      </c>
      <c r="I69" s="49" t="s">
        <v>207</v>
      </c>
      <c r="J69" s="50" t="s">
        <v>208</v>
      </c>
      <c r="K69" s="49">
        <v>911.5</v>
      </c>
      <c r="L69" s="49" t="s">
        <v>209</v>
      </c>
      <c r="M69" s="50" t="s">
        <v>75</v>
      </c>
      <c r="N69" s="50"/>
      <c r="O69" s="51" t="s">
        <v>210</v>
      </c>
      <c r="P69" s="52" t="s">
        <v>211</v>
      </c>
    </row>
    <row r="70" spans="1:16" ht="12.75" customHeight="1" thickBot="1" x14ac:dyDescent="0.25">
      <c r="A70" s="10" t="str">
        <f t="shared" si="6"/>
        <v>BAVM 56 </v>
      </c>
      <c r="B70" s="5" t="str">
        <f t="shared" si="7"/>
        <v>II</v>
      </c>
      <c r="C70" s="10">
        <f t="shared" si="8"/>
        <v>47759.488499999999</v>
      </c>
      <c r="D70" s="12" t="str">
        <f t="shared" si="9"/>
        <v>vis</v>
      </c>
      <c r="E70" s="48">
        <f>VLOOKUP(C70,Active!C$21:E$973,3,FALSE)</f>
        <v>911.49013892022776</v>
      </c>
      <c r="F70" s="5" t="s">
        <v>73</v>
      </c>
      <c r="G70" s="12" t="str">
        <f t="shared" si="10"/>
        <v>47759.4885</v>
      </c>
      <c r="H70" s="10">
        <f t="shared" si="11"/>
        <v>911.5</v>
      </c>
      <c r="I70" s="49" t="s">
        <v>212</v>
      </c>
      <c r="J70" s="50" t="s">
        <v>213</v>
      </c>
      <c r="K70" s="49">
        <v>911.5</v>
      </c>
      <c r="L70" s="49" t="s">
        <v>214</v>
      </c>
      <c r="M70" s="50" t="s">
        <v>150</v>
      </c>
      <c r="N70" s="50" t="s">
        <v>215</v>
      </c>
      <c r="O70" s="51" t="s">
        <v>198</v>
      </c>
      <c r="P70" s="52" t="s">
        <v>216</v>
      </c>
    </row>
    <row r="71" spans="1:16" ht="12.75" customHeight="1" thickBot="1" x14ac:dyDescent="0.25">
      <c r="A71" s="10" t="str">
        <f t="shared" si="6"/>
        <v>BAVM 59 </v>
      </c>
      <c r="B71" s="5" t="str">
        <f t="shared" si="7"/>
        <v>I</v>
      </c>
      <c r="C71" s="10">
        <f t="shared" si="8"/>
        <v>48187.305999999997</v>
      </c>
      <c r="D71" s="12" t="str">
        <f t="shared" si="9"/>
        <v>vis</v>
      </c>
      <c r="E71" s="48">
        <f>VLOOKUP(C71,Active!C$21:E$973,3,FALSE)</f>
        <v>1063.9867499482252</v>
      </c>
      <c r="F71" s="5" t="s">
        <v>73</v>
      </c>
      <c r="G71" s="12" t="str">
        <f t="shared" si="10"/>
        <v>48187.306</v>
      </c>
      <c r="H71" s="10">
        <f t="shared" si="11"/>
        <v>1064</v>
      </c>
      <c r="I71" s="49" t="s">
        <v>217</v>
      </c>
      <c r="J71" s="50" t="s">
        <v>218</v>
      </c>
      <c r="K71" s="49">
        <v>1064</v>
      </c>
      <c r="L71" s="49" t="s">
        <v>92</v>
      </c>
      <c r="M71" s="50" t="s">
        <v>144</v>
      </c>
      <c r="N71" s="50"/>
      <c r="O71" s="51" t="s">
        <v>193</v>
      </c>
      <c r="P71" s="52" t="s">
        <v>219</v>
      </c>
    </row>
    <row r="72" spans="1:16" ht="12.75" customHeight="1" thickBot="1" x14ac:dyDescent="0.25">
      <c r="A72" s="10" t="str">
        <f t="shared" si="6"/>
        <v>BAVM 60 </v>
      </c>
      <c r="B72" s="5" t="str">
        <f t="shared" si="7"/>
        <v>II</v>
      </c>
      <c r="C72" s="10">
        <f t="shared" si="8"/>
        <v>48494.499300000003</v>
      </c>
      <c r="D72" s="12" t="str">
        <f t="shared" si="9"/>
        <v>vis</v>
      </c>
      <c r="E72" s="48">
        <f>VLOOKUP(C72,Active!C$21:E$973,3,FALSE)</f>
        <v>1173.4865651276139</v>
      </c>
      <c r="F72" s="5" t="s">
        <v>73</v>
      </c>
      <c r="G72" s="12" t="str">
        <f t="shared" si="10"/>
        <v>48494.4993</v>
      </c>
      <c r="H72" s="10">
        <f t="shared" si="11"/>
        <v>1173.5</v>
      </c>
      <c r="I72" s="49" t="s">
        <v>220</v>
      </c>
      <c r="J72" s="50" t="s">
        <v>221</v>
      </c>
      <c r="K72" s="49">
        <v>1173.5</v>
      </c>
      <c r="L72" s="49" t="s">
        <v>222</v>
      </c>
      <c r="M72" s="50" t="s">
        <v>150</v>
      </c>
      <c r="N72" s="50" t="s">
        <v>223</v>
      </c>
      <c r="O72" s="51" t="s">
        <v>198</v>
      </c>
      <c r="P72" s="52" t="s">
        <v>211</v>
      </c>
    </row>
    <row r="73" spans="1:16" ht="12.75" customHeight="1" thickBot="1" x14ac:dyDescent="0.25">
      <c r="A73" s="10" t="str">
        <f t="shared" si="6"/>
        <v>BAVM 60 </v>
      </c>
      <c r="B73" s="5" t="str">
        <f t="shared" si="7"/>
        <v>II</v>
      </c>
      <c r="C73" s="10">
        <f t="shared" si="8"/>
        <v>48494.500399999997</v>
      </c>
      <c r="D73" s="12" t="str">
        <f t="shared" si="9"/>
        <v>vis</v>
      </c>
      <c r="E73" s="48">
        <f>VLOOKUP(C73,Active!C$21:E$973,3,FALSE)</f>
        <v>1173.4869572253453</v>
      </c>
      <c r="F73" s="5" t="s">
        <v>73</v>
      </c>
      <c r="G73" s="12" t="str">
        <f t="shared" si="10"/>
        <v>48494.5004</v>
      </c>
      <c r="H73" s="10">
        <f t="shared" si="11"/>
        <v>1173.5</v>
      </c>
      <c r="I73" s="49" t="s">
        <v>224</v>
      </c>
      <c r="J73" s="50" t="s">
        <v>225</v>
      </c>
      <c r="K73" s="49">
        <v>1173.5</v>
      </c>
      <c r="L73" s="49" t="s">
        <v>226</v>
      </c>
      <c r="M73" s="50" t="s">
        <v>150</v>
      </c>
      <c r="N73" s="50" t="s">
        <v>215</v>
      </c>
      <c r="O73" s="51" t="s">
        <v>198</v>
      </c>
      <c r="P73" s="52" t="s">
        <v>211</v>
      </c>
    </row>
    <row r="74" spans="1:16" ht="12.75" customHeight="1" thickBot="1" x14ac:dyDescent="0.25">
      <c r="A74" s="10" t="str">
        <f t="shared" si="6"/>
        <v>BAVM 131 </v>
      </c>
      <c r="B74" s="5" t="str">
        <f t="shared" si="7"/>
        <v>I</v>
      </c>
      <c r="C74" s="10">
        <f t="shared" si="8"/>
        <v>50364.298000000003</v>
      </c>
      <c r="D74" s="12" t="str">
        <f t="shared" si="9"/>
        <v>vis</v>
      </c>
      <c r="E74" s="48">
        <f>VLOOKUP(C74,Active!C$21:E$973,3,FALSE)</f>
        <v>1839.9809583082497</v>
      </c>
      <c r="F74" s="5" t="s">
        <v>73</v>
      </c>
      <c r="G74" s="12" t="str">
        <f t="shared" si="10"/>
        <v>50364.298</v>
      </c>
      <c r="H74" s="10">
        <f t="shared" si="11"/>
        <v>1840</v>
      </c>
      <c r="I74" s="49" t="s">
        <v>245</v>
      </c>
      <c r="J74" s="50" t="s">
        <v>246</v>
      </c>
      <c r="K74" s="49">
        <v>1840</v>
      </c>
      <c r="L74" s="49" t="s">
        <v>247</v>
      </c>
      <c r="M74" s="50" t="s">
        <v>144</v>
      </c>
      <c r="N74" s="50"/>
      <c r="O74" s="51" t="s">
        <v>248</v>
      </c>
      <c r="P74" s="52" t="s">
        <v>249</v>
      </c>
    </row>
    <row r="75" spans="1:16" ht="12.75" customHeight="1" thickBot="1" x14ac:dyDescent="0.25">
      <c r="A75" s="10" t="str">
        <f t="shared" si="6"/>
        <v>BAVM 193 </v>
      </c>
      <c r="B75" s="5" t="str">
        <f t="shared" si="7"/>
        <v>I</v>
      </c>
      <c r="C75" s="10">
        <f t="shared" si="8"/>
        <v>54339.505100000002</v>
      </c>
      <c r="D75" s="12" t="str">
        <f t="shared" si="9"/>
        <v>vis</v>
      </c>
      <c r="E75" s="48">
        <f>VLOOKUP(C75,Active!C$21:E$973,3,FALSE)</f>
        <v>3256.9534077392268</v>
      </c>
      <c r="F75" s="5" t="s">
        <v>73</v>
      </c>
      <c r="G75" s="12" t="str">
        <f t="shared" si="10"/>
        <v>54339.5051</v>
      </c>
      <c r="H75" s="10">
        <f t="shared" si="11"/>
        <v>3257</v>
      </c>
      <c r="I75" s="49" t="s">
        <v>290</v>
      </c>
      <c r="J75" s="50" t="s">
        <v>291</v>
      </c>
      <c r="K75" s="49" t="s">
        <v>292</v>
      </c>
      <c r="L75" s="49" t="s">
        <v>293</v>
      </c>
      <c r="M75" s="50" t="s">
        <v>271</v>
      </c>
      <c r="N75" s="50" t="s">
        <v>272</v>
      </c>
      <c r="O75" s="51" t="s">
        <v>198</v>
      </c>
      <c r="P75" s="52" t="s">
        <v>294</v>
      </c>
    </row>
    <row r="76" spans="1:16" ht="12.75" customHeight="1" thickBot="1" x14ac:dyDescent="0.25">
      <c r="A76" s="10" t="str">
        <f t="shared" si="6"/>
        <v>BAVM 212 </v>
      </c>
      <c r="B76" s="5" t="str">
        <f t="shared" si="7"/>
        <v>I</v>
      </c>
      <c r="C76" s="10">
        <f t="shared" si="8"/>
        <v>55060.486299999997</v>
      </c>
      <c r="D76" s="12" t="str">
        <f t="shared" si="9"/>
        <v>vis</v>
      </c>
      <c r="E76" s="48">
        <f>VLOOKUP(C76,Active!C$21:E$973,3,FALSE)</f>
        <v>3513.948948162184</v>
      </c>
      <c r="F76" s="5" t="s">
        <v>73</v>
      </c>
      <c r="G76" s="12" t="str">
        <f t="shared" si="10"/>
        <v>55060.4863</v>
      </c>
      <c r="H76" s="10">
        <f t="shared" si="11"/>
        <v>3514</v>
      </c>
      <c r="I76" s="49" t="s">
        <v>301</v>
      </c>
      <c r="J76" s="50" t="s">
        <v>302</v>
      </c>
      <c r="K76" s="49" t="s">
        <v>303</v>
      </c>
      <c r="L76" s="49" t="s">
        <v>304</v>
      </c>
      <c r="M76" s="50" t="s">
        <v>271</v>
      </c>
      <c r="N76" s="50" t="s">
        <v>272</v>
      </c>
      <c r="O76" s="51" t="s">
        <v>198</v>
      </c>
      <c r="P76" s="52" t="s">
        <v>305</v>
      </c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</sheetData>
  <phoneticPr fontId="8" type="noConversion"/>
  <hyperlinks>
    <hyperlink ref="P64" r:id="rId1" display="http://www.bav-astro.de/sfs/BAVM_link.php?BAVMnr=34" xr:uid="{00000000-0004-0000-0100-000000000000}"/>
    <hyperlink ref="P12" r:id="rId2" display="http://www.konkoly.hu/cgi-bin/IBVS?2385" xr:uid="{00000000-0004-0000-0100-000001000000}"/>
    <hyperlink ref="P13" r:id="rId3" display="http://www.konkoly.hu/cgi-bin/IBVS?2385" xr:uid="{00000000-0004-0000-0100-000002000000}"/>
    <hyperlink ref="P14" r:id="rId4" display="http://www.konkoly.hu/cgi-bin/IBVS?2385" xr:uid="{00000000-0004-0000-0100-000003000000}"/>
    <hyperlink ref="P15" r:id="rId5" display="http://www.konkoly.hu/cgi-bin/IBVS?2385" xr:uid="{00000000-0004-0000-0100-000004000000}"/>
    <hyperlink ref="P16" r:id="rId6" display="http://www.konkoly.hu/cgi-bin/IBVS?2385" xr:uid="{00000000-0004-0000-0100-000005000000}"/>
    <hyperlink ref="P17" r:id="rId7" display="http://www.konkoly.hu/cgi-bin/IBVS?2385" xr:uid="{00000000-0004-0000-0100-000006000000}"/>
    <hyperlink ref="P18" r:id="rId8" display="http://www.konkoly.hu/cgi-bin/IBVS?2385" xr:uid="{00000000-0004-0000-0100-000007000000}"/>
    <hyperlink ref="P65" r:id="rId9" display="http://www.bav-astro.de/sfs/BAVM_link.php?BAVMnr=38" xr:uid="{00000000-0004-0000-0100-000008000000}"/>
    <hyperlink ref="P66" r:id="rId10" display="http://www.bav-astro.de/sfs/BAVM_link.php?BAVMnr=46" xr:uid="{00000000-0004-0000-0100-000009000000}"/>
    <hyperlink ref="P67" r:id="rId11" display="http://www.bav-astro.de/sfs/BAVM_link.php?BAVMnr=50" xr:uid="{00000000-0004-0000-0100-00000A000000}"/>
    <hyperlink ref="P68" r:id="rId12" display="http://www.bav-astro.de/sfs/BAVM_link.php?BAVMnr=50" xr:uid="{00000000-0004-0000-0100-00000B000000}"/>
    <hyperlink ref="P69" r:id="rId13" display="http://www.bav-astro.de/sfs/BAVM_link.php?BAVMnr=60" xr:uid="{00000000-0004-0000-0100-00000C000000}"/>
    <hyperlink ref="P70" r:id="rId14" display="http://www.bav-astro.de/sfs/BAVM_link.php?BAVMnr=56" xr:uid="{00000000-0004-0000-0100-00000D000000}"/>
    <hyperlink ref="P71" r:id="rId15" display="http://www.bav-astro.de/sfs/BAVM_link.php?BAVMnr=59" xr:uid="{00000000-0004-0000-0100-00000E000000}"/>
    <hyperlink ref="P72" r:id="rId16" display="http://www.bav-astro.de/sfs/BAVM_link.php?BAVMnr=60" xr:uid="{00000000-0004-0000-0100-00000F000000}"/>
    <hyperlink ref="P73" r:id="rId17" display="http://www.bav-astro.de/sfs/BAVM_link.php?BAVMnr=60" xr:uid="{00000000-0004-0000-0100-000010000000}"/>
    <hyperlink ref="P22" r:id="rId18" display="http://www.bav-astro.de/sfs/BAVM_link.php?BAVMnr=91" xr:uid="{00000000-0004-0000-0100-000011000000}"/>
    <hyperlink ref="P23" r:id="rId19" display="http://www.konkoly.hu/cgi-bin/IBVS?4597" xr:uid="{00000000-0004-0000-0100-000012000000}"/>
    <hyperlink ref="P24" r:id="rId20" display="http://www.konkoly.hu/cgi-bin/IBVS?4597" xr:uid="{00000000-0004-0000-0100-000013000000}"/>
    <hyperlink ref="P25" r:id="rId21" display="http://www.konkoly.hu/cgi-bin/IBVS?4597" xr:uid="{00000000-0004-0000-0100-000014000000}"/>
    <hyperlink ref="P26" r:id="rId22" display="http://www.konkoly.hu/cgi-bin/IBVS?4597" xr:uid="{00000000-0004-0000-0100-000015000000}"/>
    <hyperlink ref="P74" r:id="rId23" display="http://www.bav-astro.de/sfs/BAVM_link.php?BAVMnr=131" xr:uid="{00000000-0004-0000-0100-000016000000}"/>
    <hyperlink ref="P27" r:id="rId24" display="http://www.konkoly.hu/cgi-bin/IBVS?4597" xr:uid="{00000000-0004-0000-0100-000017000000}"/>
    <hyperlink ref="P28" r:id="rId25" display="http://www.konkoly.hu/cgi-bin/IBVS?4597" xr:uid="{00000000-0004-0000-0100-000018000000}"/>
    <hyperlink ref="P29" r:id="rId26" display="http://www.konkoly.hu/cgi-bin/IBVS?4597" xr:uid="{00000000-0004-0000-0100-000019000000}"/>
    <hyperlink ref="P30" r:id="rId27" display="http://www.konkoly.hu/cgi-bin/IBVS?4597" xr:uid="{00000000-0004-0000-0100-00001A000000}"/>
    <hyperlink ref="P31" r:id="rId28" display="http://www.konkoly.hu/cgi-bin/IBVS?4597" xr:uid="{00000000-0004-0000-0100-00001B000000}"/>
    <hyperlink ref="P32" r:id="rId29" display="http://www.konkoly.hu/cgi-bin/IBVS?4597" xr:uid="{00000000-0004-0000-0100-00001C000000}"/>
    <hyperlink ref="P33" r:id="rId30" display="http://www.bav-astro.de/sfs/BAVM_link.php?BAVMnr=178" xr:uid="{00000000-0004-0000-0100-00001D000000}"/>
    <hyperlink ref="P34" r:id="rId31" display="http://www.bav-astro.de/sfs/BAVM_link.php?BAVMnr=178" xr:uid="{00000000-0004-0000-0100-00001E000000}"/>
    <hyperlink ref="P35" r:id="rId32" display="http://www.bav-astro.de/sfs/BAVM_link.php?BAVMnr=183" xr:uid="{00000000-0004-0000-0100-00001F000000}"/>
    <hyperlink ref="P36" r:id="rId33" display="http://www.konkoly.hu/cgi-bin/IBVS?5931" xr:uid="{00000000-0004-0000-0100-000020000000}"/>
    <hyperlink ref="P75" r:id="rId34" display="http://www.bav-astro.de/sfs/BAVM_link.php?BAVMnr=193" xr:uid="{00000000-0004-0000-0100-000021000000}"/>
    <hyperlink ref="P37" r:id="rId35" display="http://www.konkoly.hu/cgi-bin/IBVS?5893" xr:uid="{00000000-0004-0000-0100-000022000000}"/>
    <hyperlink ref="P76" r:id="rId36" display="http://www.bav-astro.de/sfs/BAVM_link.php?BAVMnr=212" xr:uid="{00000000-0004-0000-0100-000023000000}"/>
    <hyperlink ref="P38" r:id="rId37" display="http://www.konkoly.hu/cgi-bin/IBVS?5924" xr:uid="{00000000-0004-0000-0100-000024000000}"/>
    <hyperlink ref="P39" r:id="rId38" display="http://www.bav-astro.de/sfs/BAVM_link.php?BAVMnr=214" xr:uid="{00000000-0004-0000-0100-000025000000}"/>
    <hyperlink ref="P40" r:id="rId39" display="http://var.astro.cz/oejv/issues/oejv0160.pdf" xr:uid="{00000000-0004-0000-0100-000026000000}"/>
    <hyperlink ref="P41" r:id="rId40" display="http://www.bav-astro.de/sfs/BAVM_link.php?BAVMnr=234" xr:uid="{00000000-0004-0000-0100-000027000000}"/>
    <hyperlink ref="P42" r:id="rId41" display="http://www.bav-astro.de/sfs/BAVM_link.php?BAVMnr=232" xr:uid="{00000000-0004-0000-0100-000028000000}"/>
    <hyperlink ref="P43" r:id="rId42" display="http://www.bav-astro.de/sfs/BAVM_link.php?BAVMnr=239" xr:uid="{00000000-0004-0000-0100-00002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2024-02-02T04:09:50Z</dcterms:modified>
</cp:coreProperties>
</file>