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26812E0-CFBB-4C2F-8608-96AB85B06B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4" i="2" l="1"/>
  <c r="C14" i="2"/>
  <c r="E14" i="2"/>
  <c r="G13" i="2"/>
  <c r="C13" i="2"/>
  <c r="E13" i="2"/>
  <c r="G12" i="2"/>
  <c r="C12" i="2"/>
  <c r="E12" i="2"/>
  <c r="G11" i="2"/>
  <c r="C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24" i="1"/>
  <c r="Q25" i="1"/>
  <c r="F16" i="1"/>
  <c r="F17" i="1" s="1"/>
  <c r="C17" i="1"/>
  <c r="Q23" i="1"/>
  <c r="Q22" i="1"/>
  <c r="C7" i="1"/>
  <c r="E25" i="1"/>
  <c r="F25" i="1"/>
  <c r="C8" i="1"/>
  <c r="Q21" i="1"/>
  <c r="E11" i="2"/>
  <c r="E24" i="1"/>
  <c r="F24" i="1"/>
  <c r="G24" i="1"/>
  <c r="K24" i="1"/>
  <c r="G22" i="1"/>
  <c r="E23" i="1"/>
  <c r="F23" i="1"/>
  <c r="G23" i="1"/>
  <c r="K23" i="1"/>
  <c r="E21" i="1"/>
  <c r="F21" i="1"/>
  <c r="G21" i="1"/>
  <c r="H21" i="1"/>
  <c r="E22" i="1"/>
  <c r="F22" i="1"/>
  <c r="G25" i="1"/>
  <c r="K25" i="1"/>
  <c r="I22" i="1"/>
  <c r="C12" i="1"/>
  <c r="C11" i="1"/>
  <c r="O24" i="1" l="1"/>
  <c r="O22" i="1"/>
  <c r="C15" i="1"/>
  <c r="O23" i="1"/>
  <c r="O21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<sst xmlns="http://schemas.openxmlformats.org/spreadsheetml/2006/main" count="97" uniqueCount="78">
  <si>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</si>
  <si>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</si>
  <si>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</si>
  <si>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</si>
  <si>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</si>
  <si>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</si>
  <si>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</si>
  <si>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</si>
  <si>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</si>
  <si>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</si>
  <si>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</si>
  <si>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</si>
  <si>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</si>
  <si>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</si>
  <si>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</si>
  <si>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</si>
  <si>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</si>
  <si>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</si>
  <si>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</si>
  <si>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</si>
  <si>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</si>
  <si>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</si>
  <si>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</si>
  <si>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</si>
  <si>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</si>
  <si>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</si>
  <si>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</si>
  <si>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</si>
  <si>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</si>
  <si>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Bull.114</t>
  </si>
  <si>
    <t>B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</si>
  <si>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</si>
  <si>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</si>
  <si>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</si>
  <si>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</si>
  <si>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</si>
  <si>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</si>
  <si>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</si>
  <si>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</si>
  <si>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</si>
  <si>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</t>
  </si>
  <si>
    <t>Add cycle</t>
  </si>
  <si>
    <t>Old Cycle</t>
  </si>
  <si>
    <t>OEJV 0137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</si>
  <si>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</si>
  <si>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</si>
  <si>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</si>
  <si>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</si>
  <si>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</si>
  <si>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</si>
  <si>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</si>
  <si>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</si>
  <si>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</si>
  <si>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</si>
  <si>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</si>
  <si>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</si>
  <si>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2450335.339 </t>
  </si>
  <si>
    <t> 08.09.1996 20:08 </t>
  </si>
  <si>
    <t> -0.067 </t>
  </si>
  <si>
    <t>E </t>
  </si>
  <si>
    <t>?</t>
  </si>
  <si>
    <t> R.Diethelm </t>
  </si>
  <si>
    <t> BBS 114 </t>
  </si>
  <si>
    <t>2454639.4727 </t>
  </si>
  <si>
    <t> 21.06.2008 23:20 </t>
  </si>
  <si>
    <t> -0.0436 </t>
  </si>
  <si>
    <t>C </t>
  </si>
  <si>
    <t>R</t>
  </si>
  <si>
    <t> M.Lehky </t>
  </si>
  <si>
    <t>OEJV 0107 </t>
  </si>
  <si>
    <t>2455385.5113 </t>
  </si>
  <si>
    <t> 08.07.2010 00:16 </t>
  </si>
  <si>
    <t> -0.0414 </t>
  </si>
  <si>
    <t>OEJV 0137 </t>
  </si>
  <si>
    <t>2455390.4860 </t>
  </si>
  <si>
    <t> 12.07.2010 23:39 </t>
  </si>
  <si>
    <t> -0.0450 </t>
  </si>
  <si>
    <t>V0922 Cyg /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</si>
</sst>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V0922 Cyg - O-C Diagr.</a:t>
            </a:r>
          </a:p>
        </c:rich>
      </c:tx>
      <c:layout>
        <c:manualLayout>
          <c:xMode val="edge"/>
          <c:yMode val="edge"/>
          <c:x val="0.324380599119324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0E-47C6-A8E7-B4E3AC9A9B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-6.6618299999390729E-2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0E-47C6-A8E7-B4E3AC9A9B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0E-47C6-A8E7-B4E3AC9A9B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-4.359209999529412E-2</c:v>
                </c:pt>
                <c:pt idx="3">
                  <c:v>-4.1321450000395998E-2</c:v>
                </c:pt>
                <c:pt idx="4">
                  <c:v>-4.4908500000019558E-2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0E-47C6-A8E7-B4E3AC9A9B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0E-47C6-A8E7-B4E3AC9A9B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0E-47C6-A8E7-B4E3AC9A9B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2.9999999999999997E-4</c:v>
                  </c:pt>
                  <c:pt idx="3">
                    <c:v>1.5E-3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0E-47C6-A8E7-B4E3AC9A9B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11341</c:v>
                </c:pt>
                <c:pt idx="2">
                  <c:v>14367</c:v>
                </c:pt>
                <c:pt idx="3">
                  <c:v>14891.5</c:v>
                </c:pt>
                <c:pt idx="4">
                  <c:v>14895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-0.14324845607301687</c:v>
                </c:pt>
                <c:pt idx="1">
                  <c:v>-6.6295011100958312E-2</c:v>
                </c:pt>
                <c:pt idx="2">
                  <c:v>-4.5762331047572435E-2</c:v>
                </c:pt>
                <c:pt idx="3">
                  <c:v>-4.220337840778364E-2</c:v>
                </c:pt>
                <c:pt idx="4">
                  <c:v>-4.2179629438786004E-2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0E-47C6-A8E7-B4E3AC9A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44712"/>
        <c:axId val="1"/>
      </c:scatterChart>
      <c:valAx>
        <c:axId val="77364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4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495300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073CDA-1718-C670-0B87-48D2E7D57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var.astro.cz/oejv/issues/oejv01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77</v>
      </c>
    </row>
    <row r="2" spans="1:6" x14ac:dyDescent="0.2">
      <c r="A2" t="s">
        <v>24</v>
      </c>
      <c r="B2" s="10" t="s">
        <v>32</v>
      </c>
    </row>
    <row r="4" spans="1:6" ht="14.25" thickTop="1" thickBot="1" x14ac:dyDescent="0.25">
      <c r="A4" s="6" t="s">
        <v>0</v>
      </c>
      <c r="C4" s="3">
        <v>34204.235999999997</v>
      </c>
      <c r="D4" s="4">
        <v>1.4223763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34204.235999999997</v>
      </c>
    </row>
    <row r="8" spans="1:6" x14ac:dyDescent="0.2">
      <c r="A8" t="s">
        <v>3</v>
      </c>
      <c r="C8">
        <f>+D4</f>
        <v>1.4223763</v>
      </c>
    </row>
    <row r="9" spans="1:6" x14ac:dyDescent="0.2">
      <c r="A9" s="27" t="s">
        <v>38</v>
      </c>
      <c r="B9" s="28">
        <v>22</v>
      </c>
      <c r="C9" s="16" t="str">
        <f>"F"&amp;B9</f>
        <v>F22</v>
      </c>
      <c r="D9" s="17" t="str">
        <f>"G"&amp;B9</f>
        <v>G22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INTERCEPT(INDIRECT($D$9):G992,INDIRECT($C$9):F992)</f>
        <v>-0.14324845607301687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SLOPE(INDIRECT($D$9):G992,INDIRECT($C$9):F992)</f>
        <v>6.7854197136106651E-6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(C7+C11)+(C8+C12)*INT(MAX(F21:F3533))</f>
        <v>55390.488808870563</v>
      </c>
      <c r="E15" s="20" t="s">
        <v>41</v>
      </c>
      <c r="F15" s="13">
        <v>1</v>
      </c>
    </row>
    <row r="16" spans="1:6" x14ac:dyDescent="0.2">
      <c r="A16" s="22" t="s">
        <v>4</v>
      </c>
      <c r="B16" s="12"/>
      <c r="C16" s="23">
        <f ca="1">+C8+C12</f>
        <v>1.4223830854197137</v>
      </c>
      <c r="E16" s="20" t="s">
        <v>35</v>
      </c>
      <c r="F16" s="21">
        <f ca="1">NOW()+15018.5+$C$5/24</f>
        <v>60342.71742256944</v>
      </c>
    </row>
    <row r="17" spans="1:31" ht="13.5" thickBot="1" x14ac:dyDescent="0.25">
      <c r="A17" s="20" t="s">
        <v>31</v>
      </c>
      <c r="B17" s="12"/>
      <c r="C17" s="12">
        <f>COUNT(C21:C2191)</f>
        <v>5</v>
      </c>
      <c r="E17" s="20" t="s">
        <v>42</v>
      </c>
      <c r="F17" s="21">
        <f ca="1">ROUND(2*(F16-$C$7)/$C$8,0)/2+F15</f>
        <v>18377.5</v>
      </c>
    </row>
    <row r="18" spans="1:31" ht="14.25" thickTop="1" thickBot="1" x14ac:dyDescent="0.25">
      <c r="A18" s="22" t="s">
        <v>5</v>
      </c>
      <c r="B18" s="12"/>
      <c r="C18" s="25">
        <f ca="1">+C15</f>
        <v>55390.488808870563</v>
      </c>
      <c r="D18" s="26">
        <f ca="1">+C16</f>
        <v>1.4223830854197137</v>
      </c>
      <c r="E18" s="20" t="s">
        <v>36</v>
      </c>
      <c r="F18" s="17">
        <f ca="1">ROUND(2*(F16-$C$15)/$C$16,0)/2+F15</f>
        <v>3482.5</v>
      </c>
    </row>
    <row r="19" spans="1:31" ht="13.5" thickTop="1" x14ac:dyDescent="0.2">
      <c r="E19" s="20" t="s">
        <v>37</v>
      </c>
      <c r="F19" s="24">
        <f ca="1">+$C$15+$C$16*F18-15018.5-$C$5/24</f>
        <v>45325.833737178051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55</v>
      </c>
      <c r="J20" s="8" t="s">
        <v>49</v>
      </c>
      <c r="K20" s="8" t="s">
        <v>47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x14ac:dyDescent="0.2">
      <c r="A21" t="s">
        <v>12</v>
      </c>
      <c r="C21" s="9">
        <v>34204.235999999997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-0.14324845607301687</v>
      </c>
      <c r="Q21" s="2">
        <f>+C21-15018.5</f>
        <v>19185.735999999997</v>
      </c>
    </row>
    <row r="22" spans="1:31" x14ac:dyDescent="0.2">
      <c r="A22" t="s">
        <v>29</v>
      </c>
      <c r="C22" s="32">
        <v>50335.339</v>
      </c>
      <c r="D22" s="9">
        <v>4.0000000000000001E-3</v>
      </c>
      <c r="E22">
        <f>+(C22-C$7)/C$8</f>
        <v>11340.953164081828</v>
      </c>
      <c r="F22">
        <f>ROUND(2*E22,0)/2</f>
        <v>11341</v>
      </c>
      <c r="G22">
        <f>+C22-(C$7+F22*C$8)</f>
        <v>-6.6618299999390729E-2</v>
      </c>
      <c r="I22">
        <f>+G22</f>
        <v>-6.6618299999390729E-2</v>
      </c>
      <c r="O22">
        <f ca="1">+C$11+C$12*F22</f>
        <v>-6.6295011100958312E-2</v>
      </c>
      <c r="Q22" s="2">
        <f>+C22-15018.5</f>
        <v>35316.839</v>
      </c>
      <c r="AA22">
        <v>29</v>
      </c>
      <c r="AC22" t="s">
        <v>28</v>
      </c>
      <c r="AE22" t="s">
        <v>30</v>
      </c>
    </row>
    <row r="23" spans="1:31" x14ac:dyDescent="0.2">
      <c r="A23" s="33" t="s">
        <v>39</v>
      </c>
      <c r="B23" s="34" t="s">
        <v>40</v>
      </c>
      <c r="C23" s="35">
        <v>54639.472710000002</v>
      </c>
      <c r="D23" s="35">
        <v>2.9999999999999997E-4</v>
      </c>
      <c r="E23">
        <f>+(C23-C$7)/C$8</f>
        <v>14366.969352624903</v>
      </c>
      <c r="F23">
        <f>ROUND(2*E23,0)/2</f>
        <v>14367</v>
      </c>
      <c r="G23">
        <f>+C23-(C$7+F23*C$8)</f>
        <v>-4.359209999529412E-2</v>
      </c>
      <c r="K23">
        <f>+G23</f>
        <v>-4.359209999529412E-2</v>
      </c>
      <c r="O23">
        <f ca="1">+C$11+C$12*F23</f>
        <v>-4.5762331047572435E-2</v>
      </c>
      <c r="Q23" s="2">
        <f>+C23-15018.5</f>
        <v>39620.972710000002</v>
      </c>
    </row>
    <row r="24" spans="1:31" x14ac:dyDescent="0.2">
      <c r="A24" s="29" t="s">
        <v>43</v>
      </c>
      <c r="B24" s="30" t="s">
        <v>44</v>
      </c>
      <c r="C24" s="31">
        <v>55385.511350000001</v>
      </c>
      <c r="D24" s="31">
        <v>1.5E-3</v>
      </c>
      <c r="E24">
        <f>+(C24-C$7)/C$8</f>
        <v>14891.470949002738</v>
      </c>
      <c r="F24">
        <f>ROUND(2*E24,0)/2</f>
        <v>14891.5</v>
      </c>
      <c r="G24">
        <f>+C24-(C$7+F24*C$8)</f>
        <v>-4.1321450000395998E-2</v>
      </c>
      <c r="K24">
        <f>+G24</f>
        <v>-4.1321450000395998E-2</v>
      </c>
      <c r="O24">
        <f ca="1">+C$11+C$12*F24</f>
        <v>-4.220337840778364E-2</v>
      </c>
      <c r="Q24" s="2">
        <f>+C24-15018.5</f>
        <v>40367.011350000001</v>
      </c>
    </row>
    <row r="25" spans="1:31" x14ac:dyDescent="0.2">
      <c r="A25" s="29" t="s">
        <v>43</v>
      </c>
      <c r="B25" s="30" t="s">
        <v>40</v>
      </c>
      <c r="C25" s="31">
        <v>55390.486080000002</v>
      </c>
      <c r="D25" s="31">
        <v>6.9999999999999999E-4</v>
      </c>
      <c r="E25">
        <f>+(C25-C$7)/C$8</f>
        <v>14894.968427131416</v>
      </c>
      <c r="F25">
        <f>ROUND(2*E25,0)/2</f>
        <v>14895</v>
      </c>
      <c r="G25">
        <f>+C25-(C$7+F25*C$8)</f>
        <v>-4.4908500000019558E-2</v>
      </c>
      <c r="K25">
        <f>+G25</f>
        <v>-4.4908500000019558E-2</v>
      </c>
      <c r="O25">
        <f ca="1">+C$11+C$12*F25</f>
        <v>-4.2179629438786004E-2</v>
      </c>
      <c r="Q25" s="2">
        <f>+C25-15018.5</f>
        <v>40371.986080000002</v>
      </c>
    </row>
    <row r="26" spans="1:31" x14ac:dyDescent="0.2">
      <c r="C26" s="9"/>
      <c r="D26" s="9"/>
      <c r="Q26" s="2"/>
    </row>
    <row r="27" spans="1:31" x14ac:dyDescent="0.2">
      <c r="C27" s="9"/>
      <c r="D27" s="9"/>
      <c r="Q27" s="2"/>
    </row>
    <row r="28" spans="1:31" x14ac:dyDescent="0.2">
      <c r="C28" s="9"/>
      <c r="D28" s="9"/>
    </row>
    <row r="29" spans="1:31" x14ac:dyDescent="0.2">
      <c r="C29" s="9"/>
      <c r="D29" s="9"/>
    </row>
    <row r="30" spans="1:31" x14ac:dyDescent="0.2">
      <c r="C30" s="9"/>
      <c r="D30" s="9"/>
    </row>
    <row r="31" spans="1:31" x14ac:dyDescent="0.2">
      <c r="C31" s="9"/>
      <c r="D31" s="9"/>
    </row>
    <row r="32" spans="1:31" x14ac:dyDescent="0.2">
      <c r="C32" s="9"/>
      <c r="D32" s="9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12" sqref="A12:D14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48</v>
      </c>
      <c r="J2" s="40" t="s">
        <v>49</v>
      </c>
    </row>
    <row r="3" spans="1:16" x14ac:dyDescent="0.2">
      <c r="A3" s="41" t="s">
        <v>50</v>
      </c>
      <c r="I3" s="39" t="s">
        <v>51</v>
      </c>
      <c r="J3" s="40" t="s">
        <v>52</v>
      </c>
    </row>
    <row r="4" spans="1:16" x14ac:dyDescent="0.2">
      <c r="I4" s="39" t="s">
        <v>53</v>
      </c>
      <c r="J4" s="40" t="s">
        <v>52</v>
      </c>
    </row>
    <row r="5" spans="1:16" ht="13.5" thickBot="1" x14ac:dyDescent="0.25">
      <c r="I5" s="42" t="s">
        <v>54</v>
      </c>
      <c r="J5" s="43" t="s">
        <v>55</v>
      </c>
    </row>
    <row r="10" spans="1:16" ht="13.5" thickBot="1" x14ac:dyDescent="0.25"/>
    <row r="11" spans="1:16" ht="12.75" customHeight="1" thickBot="1" x14ac:dyDescent="0.25">
      <c r="A11" s="9" t="str">
        <f>P11</f>
        <v> BBS 114 </v>
      </c>
      <c r="B11" s="15" t="str">
        <f>IF(H11=INT(H11),"I","II")</f>
        <v>I</v>
      </c>
      <c r="C11" s="9">
        <f>1*G11</f>
        <v>50335.339</v>
      </c>
      <c r="D11" s="12" t="str">
        <f>VLOOKUP(F11,I$1:J$5,2,FALSE)</f>
        <v>vis</v>
      </c>
      <c r="E11" s="44">
        <f>VLOOKUP(C11,Active!C$21:E$973,3,FALSE)</f>
        <v>11340.953164081828</v>
      </c>
      <c r="F11" s="15" t="s">
        <v>54</v>
      </c>
      <c r="G11" s="12" t="str">
        <f>MID(I11,3,LEN(I11)-3)</f>
        <v>50335.339</v>
      </c>
      <c r="H11" s="9">
        <f>1*K11</f>
        <v>11341</v>
      </c>
      <c r="I11" s="45" t="s">
        <v>56</v>
      </c>
      <c r="J11" s="46" t="s">
        <v>57</v>
      </c>
      <c r="K11" s="45">
        <v>11341</v>
      </c>
      <c r="L11" s="45" t="s">
        <v>58</v>
      </c>
      <c r="M11" s="46" t="s">
        <v>59</v>
      </c>
      <c r="N11" s="46" t="s">
        <v>60</v>
      </c>
      <c r="O11" s="47" t="s">
        <v>61</v>
      </c>
      <c r="P11" s="47" t="s">
        <v>62</v>
      </c>
    </row>
    <row r="12" spans="1:16" ht="12.75" customHeight="1" thickBot="1" x14ac:dyDescent="0.25">
      <c r="A12" s="9" t="str">
        <f>P12</f>
        <v>OEJV 0107 </v>
      </c>
      <c r="B12" s="15" t="str">
        <f>IF(H12=INT(H12),"I","II")</f>
        <v>I</v>
      </c>
      <c r="C12" s="9">
        <f>1*G12</f>
        <v>54639.472699999998</v>
      </c>
      <c r="D12" s="12" t="str">
        <f>VLOOKUP(F12,I$1:J$5,2,FALSE)</f>
        <v>vis</v>
      </c>
      <c r="E12" s="44" t="e">
        <f>VLOOKUP(C12,Active!C$21:E$973,3,FALSE)</f>
        <v>#N/A</v>
      </c>
      <c r="F12" s="15" t="s">
        <v>54</v>
      </c>
      <c r="G12" s="12" t="str">
        <f>MID(I12,3,LEN(I12)-3)</f>
        <v>54639.4727</v>
      </c>
      <c r="H12" s="9">
        <f>1*K12</f>
        <v>14367</v>
      </c>
      <c r="I12" s="45" t="s">
        <v>63</v>
      </c>
      <c r="J12" s="46" t="s">
        <v>64</v>
      </c>
      <c r="K12" s="45">
        <v>14367</v>
      </c>
      <c r="L12" s="45" t="s">
        <v>65</v>
      </c>
      <c r="M12" s="46" t="s">
        <v>66</v>
      </c>
      <c r="N12" s="46" t="s">
        <v>67</v>
      </c>
      <c r="O12" s="47" t="s">
        <v>68</v>
      </c>
      <c r="P12" s="48" t="s">
        <v>69</v>
      </c>
    </row>
    <row r="13" spans="1:16" ht="12.75" customHeight="1" thickBot="1" x14ac:dyDescent="0.25">
      <c r="A13" s="9" t="str">
        <f>P13</f>
        <v>OEJV 0137 </v>
      </c>
      <c r="B13" s="15" t="str">
        <f>IF(H13=INT(H13),"I","II")</f>
        <v>II</v>
      </c>
      <c r="C13" s="9">
        <f>1*G13</f>
        <v>55385.511299999998</v>
      </c>
      <c r="D13" s="12" t="str">
        <f>VLOOKUP(F13,I$1:J$5,2,FALSE)</f>
        <v>vis</v>
      </c>
      <c r="E13" s="44" t="e">
        <f>VLOOKUP(C13,Active!C$21:E$973,3,FALSE)</f>
        <v>#N/A</v>
      </c>
      <c r="F13" s="15" t="s">
        <v>54</v>
      </c>
      <c r="G13" s="12" t="str">
        <f>MID(I13,3,LEN(I13)-3)</f>
        <v>55385.5113</v>
      </c>
      <c r="H13" s="9">
        <f>1*K13</f>
        <v>14891.5</v>
      </c>
      <c r="I13" s="45" t="s">
        <v>70</v>
      </c>
      <c r="J13" s="46" t="s">
        <v>71</v>
      </c>
      <c r="K13" s="45">
        <v>14891.5</v>
      </c>
      <c r="L13" s="45" t="s">
        <v>72</v>
      </c>
      <c r="M13" s="46" t="s">
        <v>66</v>
      </c>
      <c r="N13" s="46" t="s">
        <v>67</v>
      </c>
      <c r="O13" s="47" t="s">
        <v>68</v>
      </c>
      <c r="P13" s="48" t="s">
        <v>73</v>
      </c>
    </row>
    <row r="14" spans="1:16" ht="12.75" customHeight="1" thickBot="1" x14ac:dyDescent="0.25">
      <c r="A14" s="9" t="str">
        <f>P14</f>
        <v>OEJV 0137 </v>
      </c>
      <c r="B14" s="15" t="str">
        <f>IF(H14=INT(H14),"I","II")</f>
        <v>I</v>
      </c>
      <c r="C14" s="9">
        <f>1*G14</f>
        <v>55390.485999999997</v>
      </c>
      <c r="D14" s="12" t="str">
        <f>VLOOKUP(F14,I$1:J$5,2,FALSE)</f>
        <v>vis</v>
      </c>
      <c r="E14" s="44" t="e">
        <f>VLOOKUP(C14,Active!C$21:E$973,3,FALSE)</f>
        <v>#N/A</v>
      </c>
      <c r="F14" s="15" t="s">
        <v>54</v>
      </c>
      <c r="G14" s="12" t="str">
        <f>MID(I14,3,LEN(I14)-3)</f>
        <v>55390.4860</v>
      </c>
      <c r="H14" s="9">
        <f>1*K14</f>
        <v>14895</v>
      </c>
      <c r="I14" s="45" t="s">
        <v>74</v>
      </c>
      <c r="J14" s="46" t="s">
        <v>75</v>
      </c>
      <c r="K14" s="45">
        <v>14895</v>
      </c>
      <c r="L14" s="45" t="s">
        <v>76</v>
      </c>
      <c r="M14" s="46" t="s">
        <v>66</v>
      </c>
      <c r="N14" s="46" t="s">
        <v>67</v>
      </c>
      <c r="O14" s="47" t="s">
        <v>68</v>
      </c>
      <c r="P14" s="48" t="s">
        <v>73</v>
      </c>
    </row>
    <row r="15" spans="1:16" x14ac:dyDescent="0.2">
      <c r="B15" s="15"/>
      <c r="F15" s="15"/>
    </row>
    <row r="16" spans="1:16" x14ac:dyDescent="0.2">
      <c r="B16" s="15"/>
      <c r="F16" s="15"/>
    </row>
    <row r="17" spans="2:6" x14ac:dyDescent="0.2">
      <c r="B17" s="15"/>
      <c r="F17" s="15"/>
    </row>
    <row r="18" spans="2:6" x14ac:dyDescent="0.2">
      <c r="B18" s="15"/>
      <c r="F18" s="15"/>
    </row>
    <row r="19" spans="2:6" x14ac:dyDescent="0.2">
      <c r="B19" s="15"/>
      <c r="F19" s="15"/>
    </row>
    <row r="20" spans="2:6" x14ac:dyDescent="0.2">
      <c r="B20" s="15"/>
      <c r="F20" s="15"/>
    </row>
    <row r="21" spans="2:6" x14ac:dyDescent="0.2">
      <c r="B21" s="15"/>
      <c r="F21" s="15"/>
    </row>
    <row r="22" spans="2:6" x14ac:dyDescent="0.2">
      <c r="B22" s="15"/>
      <c r="F22" s="15"/>
    </row>
    <row r="23" spans="2:6" x14ac:dyDescent="0.2">
      <c r="B23" s="15"/>
      <c r="F23" s="15"/>
    </row>
    <row r="24" spans="2:6" x14ac:dyDescent="0.2">
      <c r="B24" s="15"/>
      <c r="F24" s="15"/>
    </row>
    <row r="25" spans="2:6" x14ac:dyDescent="0.2">
      <c r="B25" s="15"/>
      <c r="F25" s="15"/>
    </row>
    <row r="26" spans="2:6" x14ac:dyDescent="0.2">
      <c r="B26" s="15"/>
      <c r="F26" s="15"/>
    </row>
    <row r="27" spans="2:6" x14ac:dyDescent="0.2">
      <c r="B27" s="15"/>
      <c r="F27" s="15"/>
    </row>
    <row r="28" spans="2:6" x14ac:dyDescent="0.2">
      <c r="B28" s="15"/>
      <c r="F28" s="15"/>
    </row>
    <row r="29" spans="2:6" x14ac:dyDescent="0.2">
      <c r="B29" s="15"/>
      <c r="F29" s="15"/>
    </row>
    <row r="30" spans="2:6" x14ac:dyDescent="0.2">
      <c r="B30" s="15"/>
      <c r="F30" s="15"/>
    </row>
    <row r="31" spans="2:6" x14ac:dyDescent="0.2">
      <c r="B31" s="15"/>
      <c r="F31" s="15"/>
    </row>
    <row r="32" spans="2:6" x14ac:dyDescent="0.2">
      <c r="B32" s="15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</sheetData>
  <phoneticPr fontId="7" type="noConversion"/>
  <hyperlinks>
    <hyperlink ref="P12" r:id="rId1" display="http://var.astro.cz/oejv/issues/oejv0107.pdf"/>
    <hyperlink ref="P13" r:id="rId2" display="http://var.astro.cz/oejv/issues/oejv0137.pdf"/>
    <hyperlink ref="P14" r:id="rId3" display="http://var.astro.cz/oejv/issues/oejv013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2024-02-02T04:13:05Z</dcterms:modified>
</cp:coreProperties>
</file>