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9E8A69E-3A10-44EF-81DA-57D557EF7A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3" i="1"/>
  <c r="Q26" i="1"/>
  <c r="Q22" i="1"/>
  <c r="G15" i="2"/>
  <c r="C15" i="2"/>
  <c r="G13" i="2"/>
  <c r="C13" i="2"/>
  <c r="G12" i="2"/>
  <c r="C12" i="2"/>
  <c r="G14" i="2"/>
  <c r="C14" i="2"/>
  <c r="E14" i="2"/>
  <c r="G16" i="2"/>
  <c r="C16" i="2"/>
  <c r="H15" i="2"/>
  <c r="B15" i="2"/>
  <c r="D15" i="2"/>
  <c r="A15" i="2"/>
  <c r="H13" i="2"/>
  <c r="B13" i="2"/>
  <c r="D13" i="2"/>
  <c r="A13" i="2"/>
  <c r="H12" i="2"/>
  <c r="B12" i="2"/>
  <c r="D12" i="2"/>
  <c r="A12" i="2"/>
  <c r="H14" i="2"/>
  <c r="B14" i="2"/>
  <c r="D14" i="2"/>
  <c r="A14" i="2"/>
  <c r="H16" i="2"/>
  <c r="B16" i="2"/>
  <c r="D16" i="2"/>
  <c r="A16" i="2"/>
  <c r="Q24" i="1"/>
  <c r="Q25" i="1"/>
  <c r="C7" i="1"/>
  <c r="E23" i="1"/>
  <c r="F23" i="1"/>
  <c r="C8" i="1"/>
  <c r="F16" i="1"/>
  <c r="C17" i="1"/>
  <c r="Q21" i="1"/>
  <c r="E12" i="2"/>
  <c r="E13" i="2"/>
  <c r="E24" i="1"/>
  <c r="F24" i="1"/>
  <c r="G24" i="1"/>
  <c r="J24" i="1"/>
  <c r="E22" i="1"/>
  <c r="F22" i="1"/>
  <c r="G22" i="1"/>
  <c r="I22" i="1"/>
  <c r="E21" i="1"/>
  <c r="F21" i="1"/>
  <c r="G21" i="1"/>
  <c r="E26" i="1"/>
  <c r="F26" i="1"/>
  <c r="G26" i="1"/>
  <c r="K26" i="1"/>
  <c r="E25" i="1"/>
  <c r="F25" i="1"/>
  <c r="G25" i="1"/>
  <c r="K25" i="1"/>
  <c r="G23" i="1"/>
  <c r="I23" i="1"/>
  <c r="H21" i="1"/>
  <c r="E16" i="2"/>
  <c r="E15" i="2"/>
  <c r="C11" i="1"/>
  <c r="C12" i="1"/>
  <c r="C16" i="1" l="1"/>
  <c r="D18" i="1" s="1"/>
  <c r="C15" i="1"/>
  <c r="O21" i="1"/>
  <c r="O24" i="1"/>
  <c r="O26" i="1"/>
  <c r="O22" i="1"/>
  <c r="O25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<sst xmlns="http://schemas.openxmlformats.org/spreadsheetml/2006/main" count="112" uniqueCount="81">
  <si>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</si>
  <si>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</si>
  <si>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</si>
  <si>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</si>
  <si>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</si>
  <si>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</si>
  <si>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</si>
  <si>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</si>
  <si>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</si>
  <si>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</si>
  <si>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</si>
  <si>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</si>
  <si>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</si>
  <si>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</si>
  <si>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</si>
  <si>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</si>
  <si>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</si>
  <si>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</si>
  <si>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</si>
  <si>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</si>
  <si>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</si>
  <si>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</si>
  <si>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</si>
  <si>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</si>
  <si>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</si>
  <si>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</si>
  <si>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</si>
  <si>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</si>
  <si>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</si>
  <si>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</si>
  <si>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</si>
  <si>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</si>
  <si>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</si>
  <si>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</si>
  <si>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</si>
  <si>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</si>
  <si>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</si>
  <si>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5992</t>
  </si>
  <si>
    <t>I</t>
  </si>
  <si>
    <t>EA/SD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</si>
  <si>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</si>
  <si>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</si>
  <si>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</si>
  <si>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</si>
  <si>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</si>
  <si>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</si>
  <si>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</si>
  <si>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</si>
  <si>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</si>
  <si>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</si>
  <si>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</si>
  <si>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</si>
  <si>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2454326.3665 </t>
  </si>
  <si>
    <t> 13.08.2007 20:47 </t>
  </si>
  <si>
    <t> -0.1620 </t>
  </si>
  <si>
    <t>C </t>
  </si>
  <si>
    <t>-I</t>
  </si>
  <si>
    <t> F.Agerer </t>
  </si>
  <si>
    <t>BAVM 193 </t>
  </si>
  <si>
    <t>2455060.5454 </t>
  </si>
  <si>
    <t> 17.08.2009 01:05 </t>
  </si>
  <si>
    <t>4787</t>
  </si>
  <si>
    <t> -0.1984 </t>
  </si>
  <si>
    <t>BAVM 212 </t>
  </si>
  <si>
    <t>2455393.4970 </t>
  </si>
  <si>
    <t> 15.07.2010 23:55 </t>
  </si>
  <si>
    <t>4865</t>
  </si>
  <si>
    <t> -0.2049 </t>
  </si>
  <si>
    <t>BAVM 215 </t>
  </si>
  <si>
    <t>2455730.731 </t>
  </si>
  <si>
    <t> 18.06.2011 05:32 </t>
  </si>
  <si>
    <t>4944</t>
  </si>
  <si>
    <t> -0.198 </t>
  </si>
  <si>
    <t> R.Diethelm </t>
  </si>
  <si>
    <t>IBVS 5992 </t>
  </si>
  <si>
    <t>2455790.4844 </t>
  </si>
  <si>
    <t> 16.08.2011 23:37 </t>
  </si>
  <si>
    <t>4958</t>
  </si>
  <si>
    <t> -0.2060 </t>
  </si>
  <si>
    <t>BAVM 225 </t>
  </si>
  <si>
    <t>V0962 Cyg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</si>
</sst>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V0962 Cyg - O-C Diagr.</a:t>
            </a:r>
          </a:p>
        </c:rich>
      </c:tx>
      <c:layout>
        <c:manualLayout>
          <c:xMode val="edge"/>
          <c:yMode val="edge"/>
          <c:x val="0.376942355889724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97-4970-A713-C1311A948A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-0.16200250000838423</c:v>
                </c:pt>
                <c:pt idx="2">
                  <c:v>-0.1983844999995199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97-4970-A713-C1311A948A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-0.20487750000029337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97-4970-A713-C1311A948A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-0.19766400000662543</c:v>
                </c:pt>
                <c:pt idx="5">
                  <c:v>-0.20597300000372343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97-4970-A713-C1311A948A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97-4970-A713-C1311A948A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97-4970-A713-C1311A948A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6.4000000000000003E-3</c:v>
                  </c:pt>
                  <c:pt idx="4">
                    <c:v>4.0000000000000001E-3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97-4970-A713-C1311A948A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  <c:pt idx="2">
                  <c:v>4787</c:v>
                </c:pt>
                <c:pt idx="3">
                  <c:v>4865</c:v>
                </c:pt>
                <c:pt idx="4">
                  <c:v>4944</c:v>
                </c:pt>
                <c:pt idx="5">
                  <c:v>4958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1.210475662159205E-3</c:v>
                </c:pt>
                <c:pt idx="1">
                  <c:v>-0.18518525828094062</c:v>
                </c:pt>
                <c:pt idx="2">
                  <c:v>-0.19213218487643643</c:v>
                </c:pt>
                <c:pt idx="3">
                  <c:v>-0.19528253530927758</c:v>
                </c:pt>
                <c:pt idx="4">
                  <c:v>-0.19847327485023206</c:v>
                </c:pt>
                <c:pt idx="5">
                  <c:v>-0.19903872236381892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97-4970-A713-C1311A948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37680"/>
        <c:axId val="1"/>
      </c:scatterChart>
      <c:valAx>
        <c:axId val="667137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137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2CEFD7-B4F5-AC9D-7A1C-8EA2B67DC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193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2" ySplit="21" topLeftCell="M22" activePane="bottomRight" state="frozen"/>
      <selection pane="topRight" activeCell="M1" sqref="M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80</v>
      </c>
    </row>
    <row r="2" spans="1:6" x14ac:dyDescent="0.2">
      <c r="A2" t="s">
        <v>24</v>
      </c>
      <c r="B2" s="28" t="s">
        <v>39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34626.508000000002</v>
      </c>
      <c r="D4" s="9">
        <v>4.2686935000000004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34626.508000000002</v>
      </c>
    </row>
    <row r="8" spans="1:6" x14ac:dyDescent="0.2">
      <c r="A8" t="s">
        <v>3</v>
      </c>
      <c r="C8">
        <f>+D4</f>
        <v>4.2686935000000004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1.210475662159205E-3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-4.0389108113347745E-5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55790.491334277642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4.2686531108918873</v>
      </c>
      <c r="E16" s="16" t="s">
        <v>31</v>
      </c>
      <c r="F16" s="17">
        <f ca="1">NOW()+15018.5+$C$5/24</f>
        <v>60344.681920833333</v>
      </c>
    </row>
    <row r="17" spans="1:17" ht="13.5" thickBot="1" x14ac:dyDescent="0.25">
      <c r="A17" s="16" t="s">
        <v>28</v>
      </c>
      <c r="B17" s="12"/>
      <c r="C17" s="12">
        <f>COUNT(C21:C2191)</f>
        <v>6</v>
      </c>
      <c r="E17" s="16" t="s">
        <v>35</v>
      </c>
      <c r="F17" s="17">
        <f ca="1">ROUND(2*(F16-$C$7)/$C$8,0)/2+F15</f>
        <v>6026</v>
      </c>
    </row>
    <row r="18" spans="1:17" ht="14.25" thickTop="1" thickBot="1" x14ac:dyDescent="0.25">
      <c r="A18" s="18" t="s">
        <v>5</v>
      </c>
      <c r="B18" s="12"/>
      <c r="C18" s="21">
        <f ca="1">+C15</f>
        <v>55790.491334277642</v>
      </c>
      <c r="D18" s="22">
        <f ca="1">+C16</f>
        <v>4.2686531108918873</v>
      </c>
      <c r="E18" s="16" t="s">
        <v>36</v>
      </c>
      <c r="F18" s="25">
        <f ca="1">ROUND(2*(F16-$C$15)/$C$16,0)/2+F15</f>
        <v>1068</v>
      </c>
    </row>
    <row r="19" spans="1:17" ht="13.5" thickTop="1" x14ac:dyDescent="0.2">
      <c r="E19" s="16" t="s">
        <v>32</v>
      </c>
      <c r="F19" s="20">
        <f ca="1">+$C$15+$C$16*F18-15018.5-$C$5/24</f>
        <v>45331.308690043516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34626.508000000002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1.210475662159205E-3</v>
      </c>
      <c r="Q21" s="2">
        <f t="shared" ref="Q21:Q26" si="4">+C21-15018.5</f>
        <v>19608.008000000002</v>
      </c>
    </row>
    <row r="22" spans="1:17" x14ac:dyDescent="0.2">
      <c r="A22" s="46" t="s">
        <v>58</v>
      </c>
      <c r="B22" s="48" t="s">
        <v>38</v>
      </c>
      <c r="C22" s="47">
        <v>54326.366499999996</v>
      </c>
      <c r="D22" s="47" t="s">
        <v>51</v>
      </c>
      <c r="E22">
        <f t="shared" si="0"/>
        <v>4614.9620486924141</v>
      </c>
      <c r="F22">
        <f t="shared" si="1"/>
        <v>4615</v>
      </c>
      <c r="G22">
        <f t="shared" si="2"/>
        <v>-0.16200250000838423</v>
      </c>
      <c r="I22">
        <f>+G22</f>
        <v>-0.16200250000838423</v>
      </c>
      <c r="O22">
        <f t="shared" ca="1" si="3"/>
        <v>-0.18518525828094062</v>
      </c>
      <c r="Q22" s="2">
        <f t="shared" si="4"/>
        <v>39307.866499999996</v>
      </c>
    </row>
    <row r="23" spans="1:17" x14ac:dyDescent="0.2">
      <c r="A23" s="46" t="s">
        <v>63</v>
      </c>
      <c r="B23" s="48" t="s">
        <v>38</v>
      </c>
      <c r="C23" s="47">
        <v>55060.545400000003</v>
      </c>
      <c r="D23" s="47" t="s">
        <v>51</v>
      </c>
      <c r="E23">
        <f t="shared" si="0"/>
        <v>4786.9535257099151</v>
      </c>
      <c r="F23">
        <f t="shared" si="1"/>
        <v>4787</v>
      </c>
      <c r="G23">
        <f t="shared" si="2"/>
        <v>-0.1983844999995199</v>
      </c>
      <c r="I23">
        <f>+G23</f>
        <v>-0.1983844999995199</v>
      </c>
      <c r="O23">
        <f t="shared" ca="1" si="3"/>
        <v>-0.19213218487643643</v>
      </c>
      <c r="Q23" s="2">
        <f t="shared" si="4"/>
        <v>40042.045400000003</v>
      </c>
    </row>
    <row r="24" spans="1:17" x14ac:dyDescent="0.2">
      <c r="A24" s="31" t="s">
        <v>40</v>
      </c>
      <c r="B24" s="31"/>
      <c r="C24" s="32">
        <v>55393.497000000003</v>
      </c>
      <c r="D24" s="32">
        <v>6.4000000000000003E-3</v>
      </c>
      <c r="E24">
        <f t="shared" si="0"/>
        <v>4864.9520046356101</v>
      </c>
      <c r="F24">
        <f t="shared" si="1"/>
        <v>4865</v>
      </c>
      <c r="G24">
        <f t="shared" si="2"/>
        <v>-0.20487750000029337</v>
      </c>
      <c r="J24">
        <f>+G24</f>
        <v>-0.20487750000029337</v>
      </c>
      <c r="O24">
        <f t="shared" ca="1" si="3"/>
        <v>-0.19528253530927758</v>
      </c>
      <c r="Q24" s="2">
        <f t="shared" si="4"/>
        <v>40374.997000000003</v>
      </c>
    </row>
    <row r="25" spans="1:17" x14ac:dyDescent="0.2">
      <c r="A25" s="29" t="s">
        <v>37</v>
      </c>
      <c r="B25" s="30" t="s">
        <v>38</v>
      </c>
      <c r="C25" s="29">
        <v>55730.731</v>
      </c>
      <c r="D25" s="29">
        <v>4.0000000000000001E-3</v>
      </c>
      <c r="E25">
        <f t="shared" si="0"/>
        <v>4943.9536944969223</v>
      </c>
      <c r="F25">
        <f t="shared" si="1"/>
        <v>4944</v>
      </c>
      <c r="G25">
        <f t="shared" si="2"/>
        <v>-0.19766400000662543</v>
      </c>
      <c r="K25">
        <f>+G25</f>
        <v>-0.19766400000662543</v>
      </c>
      <c r="O25">
        <f t="shared" ca="1" si="3"/>
        <v>-0.19847327485023206</v>
      </c>
      <c r="Q25" s="2">
        <f t="shared" si="4"/>
        <v>40712.231</v>
      </c>
    </row>
    <row r="26" spans="1:17" x14ac:dyDescent="0.2">
      <c r="A26" s="46" t="s">
        <v>79</v>
      </c>
      <c r="B26" s="48" t="s">
        <v>38</v>
      </c>
      <c r="C26" s="47">
        <v>55790.484400000001</v>
      </c>
      <c r="D26" s="47" t="s">
        <v>51</v>
      </c>
      <c r="E26">
        <f t="shared" si="0"/>
        <v>4957.9517479997094</v>
      </c>
      <c r="F26">
        <f t="shared" si="1"/>
        <v>4958</v>
      </c>
      <c r="G26">
        <f t="shared" si="2"/>
        <v>-0.20597300000372343</v>
      </c>
      <c r="K26">
        <f>+G26</f>
        <v>-0.20597300000372343</v>
      </c>
      <c r="O26">
        <f t="shared" ca="1" si="3"/>
        <v>-0.19903872236381892</v>
      </c>
      <c r="Q26" s="2">
        <f t="shared" si="4"/>
        <v>40771.984400000001</v>
      </c>
    </row>
    <row r="27" spans="1:17" x14ac:dyDescent="0.2">
      <c r="B27" s="3"/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2"/>
  <sheetViews>
    <sheetView workbookViewId="0">
      <selection activeCell="A14" sqref="A14:D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41</v>
      </c>
      <c r="I1" s="34" t="s">
        <v>42</v>
      </c>
      <c r="J1" s="35" t="s">
        <v>43</v>
      </c>
    </row>
    <row r="2" spans="1:16" x14ac:dyDescent="0.2">
      <c r="I2" s="36" t="s">
        <v>44</v>
      </c>
      <c r="J2" s="37" t="s">
        <v>45</v>
      </c>
    </row>
    <row r="3" spans="1:16" x14ac:dyDescent="0.2">
      <c r="A3" s="38" t="s">
        <v>46</v>
      </c>
      <c r="I3" s="36" t="s">
        <v>47</v>
      </c>
      <c r="J3" s="37" t="s">
        <v>48</v>
      </c>
    </row>
    <row r="4" spans="1:16" x14ac:dyDescent="0.2">
      <c r="I4" s="36" t="s">
        <v>49</v>
      </c>
      <c r="J4" s="37" t="s">
        <v>48</v>
      </c>
    </row>
    <row r="5" spans="1:16" ht="13.5" thickBot="1" x14ac:dyDescent="0.25">
      <c r="I5" s="39" t="s">
        <v>50</v>
      </c>
      <c r="J5" s="40" t="s">
        <v>51</v>
      </c>
    </row>
    <row r="11" spans="1:16" ht="13.5" thickBot="1" x14ac:dyDescent="0.25"/>
    <row r="12" spans="1:16" ht="12.75" customHeight="1" thickBot="1" x14ac:dyDescent="0.25">
      <c r="A12" s="10" t="str">
        <f>P12</f>
        <v>BAVM 215 </v>
      </c>
      <c r="B12" s="3" t="str">
        <f>IF(H12=INT(H12),"I","II")</f>
        <v>I</v>
      </c>
      <c r="C12" s="10">
        <f>1*G12</f>
        <v>55393.497000000003</v>
      </c>
      <c r="D12" s="12" t="str">
        <f>VLOOKUP(F12,I$1:J$5,2,FALSE)</f>
        <v>vis</v>
      </c>
      <c r="E12" s="41">
        <f>VLOOKUP(C12,Active!C$21:E$973,3,FALSE)</f>
        <v>4864.9520046356101</v>
      </c>
      <c r="F12" s="3" t="s">
        <v>50</v>
      </c>
      <c r="G12" s="12" t="str">
        <f>MID(I12,3,LEN(I12)-3)</f>
        <v>55393.4970</v>
      </c>
      <c r="H12" s="10">
        <f>1*K12</f>
        <v>4865</v>
      </c>
      <c r="I12" s="42" t="s">
        <v>64</v>
      </c>
      <c r="J12" s="43" t="s">
        <v>65</v>
      </c>
      <c r="K12" s="42" t="s">
        <v>66</v>
      </c>
      <c r="L12" s="42" t="s">
        <v>67</v>
      </c>
      <c r="M12" s="43" t="s">
        <v>55</v>
      </c>
      <c r="N12" s="43" t="s">
        <v>56</v>
      </c>
      <c r="O12" s="44" t="s">
        <v>57</v>
      </c>
      <c r="P12" s="45" t="s">
        <v>68</v>
      </c>
    </row>
    <row r="13" spans="1:16" ht="12.75" customHeight="1" thickBot="1" x14ac:dyDescent="0.25">
      <c r="A13" s="10" t="str">
        <f>P13</f>
        <v>IBVS 5992 </v>
      </c>
      <c r="B13" s="3" t="str">
        <f>IF(H13=INT(H13),"I","II")</f>
        <v>I</v>
      </c>
      <c r="C13" s="10">
        <f>1*G13</f>
        <v>55730.731</v>
      </c>
      <c r="D13" s="12" t="str">
        <f>VLOOKUP(F13,I$1:J$5,2,FALSE)</f>
        <v>vis</v>
      </c>
      <c r="E13" s="41">
        <f>VLOOKUP(C13,Active!C$21:E$973,3,FALSE)</f>
        <v>4943.9536944969223</v>
      </c>
      <c r="F13" s="3" t="s">
        <v>50</v>
      </c>
      <c r="G13" s="12" t="str">
        <f>MID(I13,3,LEN(I13)-3)</f>
        <v>55730.731</v>
      </c>
      <c r="H13" s="10">
        <f>1*K13</f>
        <v>4944</v>
      </c>
      <c r="I13" s="42" t="s">
        <v>69</v>
      </c>
      <c r="J13" s="43" t="s">
        <v>70</v>
      </c>
      <c r="K13" s="42" t="s">
        <v>71</v>
      </c>
      <c r="L13" s="42" t="s">
        <v>72</v>
      </c>
      <c r="M13" s="43" t="s">
        <v>55</v>
      </c>
      <c r="N13" s="43" t="s">
        <v>50</v>
      </c>
      <c r="O13" s="44" t="s">
        <v>73</v>
      </c>
      <c r="P13" s="45" t="s">
        <v>74</v>
      </c>
    </row>
    <row r="14" spans="1:16" ht="12.75" customHeight="1" thickBot="1" x14ac:dyDescent="0.25">
      <c r="A14" s="10" t="str">
        <f>P14</f>
        <v>BAVM 212 </v>
      </c>
      <c r="B14" s="3" t="str">
        <f>IF(H14=INT(H14),"I","II")</f>
        <v>I</v>
      </c>
      <c r="C14" s="10">
        <f>1*G14</f>
        <v>55060.545400000003</v>
      </c>
      <c r="D14" s="12" t="str">
        <f>VLOOKUP(F14,I$1:J$5,2,FALSE)</f>
        <v>vis</v>
      </c>
      <c r="E14" s="41">
        <f>VLOOKUP(C14,Active!C$21:E$973,3,FALSE)</f>
        <v>4786.9535257099151</v>
      </c>
      <c r="F14" s="3" t="s">
        <v>50</v>
      </c>
      <c r="G14" s="12" t="str">
        <f>MID(I14,3,LEN(I14)-3)</f>
        <v>55060.5454</v>
      </c>
      <c r="H14" s="10">
        <f>1*K14</f>
        <v>4787</v>
      </c>
      <c r="I14" s="42" t="s">
        <v>59</v>
      </c>
      <c r="J14" s="43" t="s">
        <v>60</v>
      </c>
      <c r="K14" s="42" t="s">
        <v>61</v>
      </c>
      <c r="L14" s="42" t="s">
        <v>62</v>
      </c>
      <c r="M14" s="43" t="s">
        <v>55</v>
      </c>
      <c r="N14" s="43" t="s">
        <v>56</v>
      </c>
      <c r="O14" s="44" t="s">
        <v>57</v>
      </c>
      <c r="P14" s="45" t="s">
        <v>63</v>
      </c>
    </row>
    <row r="15" spans="1:16" ht="12.75" customHeight="1" thickBot="1" x14ac:dyDescent="0.25">
      <c r="A15" s="10" t="str">
        <f>P15</f>
        <v>BAVM 225 </v>
      </c>
      <c r="B15" s="3" t="str">
        <f>IF(H15=INT(H15),"I","II")</f>
        <v>I</v>
      </c>
      <c r="C15" s="10">
        <f>1*G15</f>
        <v>55790.484400000001</v>
      </c>
      <c r="D15" s="12" t="str">
        <f>VLOOKUP(F15,I$1:J$5,2,FALSE)</f>
        <v>vis</v>
      </c>
      <c r="E15" s="41">
        <f>VLOOKUP(C15,Active!C$21:E$973,3,FALSE)</f>
        <v>4957.9517479997094</v>
      </c>
      <c r="F15" s="3" t="s">
        <v>50</v>
      </c>
      <c r="G15" s="12" t="str">
        <f>MID(I15,3,LEN(I15)-3)</f>
        <v>55790.4844</v>
      </c>
      <c r="H15" s="10">
        <f>1*K15</f>
        <v>4958</v>
      </c>
      <c r="I15" s="42" t="s">
        <v>75</v>
      </c>
      <c r="J15" s="43" t="s">
        <v>76</v>
      </c>
      <c r="K15" s="42" t="s">
        <v>77</v>
      </c>
      <c r="L15" s="42" t="s">
        <v>78</v>
      </c>
      <c r="M15" s="43" t="s">
        <v>55</v>
      </c>
      <c r="N15" s="43" t="s">
        <v>56</v>
      </c>
      <c r="O15" s="44" t="s">
        <v>57</v>
      </c>
      <c r="P15" s="45" t="s">
        <v>79</v>
      </c>
    </row>
    <row r="16" spans="1:16" ht="12.75" customHeight="1" thickBot="1" x14ac:dyDescent="0.25">
      <c r="A16" s="10" t="str">
        <f>P16</f>
        <v>BAVM 193 </v>
      </c>
      <c r="B16" s="3" t="str">
        <f>IF(H16=INT(H16),"I","II")</f>
        <v>I</v>
      </c>
      <c r="C16" s="10">
        <f>1*G16</f>
        <v>54326.366499999996</v>
      </c>
      <c r="D16" s="12" t="str">
        <f>VLOOKUP(F16,I$1:J$5,2,FALSE)</f>
        <v>vis</v>
      </c>
      <c r="E16" s="41">
        <f>VLOOKUP(C16,Active!C$21:E$973,3,FALSE)</f>
        <v>4614.9620486924141</v>
      </c>
      <c r="F16" s="3" t="s">
        <v>50</v>
      </c>
      <c r="G16" s="12" t="str">
        <f>MID(I16,3,LEN(I16)-3)</f>
        <v>54326.3665</v>
      </c>
      <c r="H16" s="10">
        <f>1*K16</f>
        <v>4615</v>
      </c>
      <c r="I16" s="42" t="s">
        <v>52</v>
      </c>
      <c r="J16" s="43" t="s">
        <v>53</v>
      </c>
      <c r="K16" s="42">
        <v>4615</v>
      </c>
      <c r="L16" s="42" t="s">
        <v>54</v>
      </c>
      <c r="M16" s="43" t="s">
        <v>55</v>
      </c>
      <c r="N16" s="43" t="s">
        <v>56</v>
      </c>
      <c r="O16" s="44" t="s">
        <v>57</v>
      </c>
      <c r="P16" s="45" t="s">
        <v>58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</sheetData>
  <phoneticPr fontId="7" type="noConversion"/>
  <hyperlinks>
    <hyperlink ref="P16" r:id="rId1" display="http://www.bav-astro.de/sfs/BAVM_link.php?BAVMnr=193"/>
    <hyperlink ref="P14" r:id="rId2" display="http://www.bav-astro.de/sfs/BAVM_link.php?BAVMnr=212"/>
    <hyperlink ref="P12" r:id="rId3" display="http://www.bav-astro.de/sfs/BAVM_link.php?BAVMnr=215"/>
    <hyperlink ref="P13" r:id="rId4" display="http://www.konkoly.hu/cgi-bin/IBVS?5992"/>
    <hyperlink ref="P15" r:id="rId5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2024-02-04T03:21:58Z</dcterms:modified>
</cp:coreProperties>
</file>