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C4DC7ED-1BEE-4E1A-B2D5-71328A48C6A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G21" i="1"/>
  <c r="I21" i="1"/>
  <c r="C8" i="1"/>
  <c r="E28" i="1"/>
  <c r="F28" i="1"/>
  <c r="G28" i="1"/>
  <c r="I28" i="1"/>
  <c r="E23" i="1"/>
  <c r="F23" i="1"/>
  <c r="G23" i="1"/>
  <c r="I23" i="1"/>
  <c r="E27" i="1"/>
  <c r="F27" i="1"/>
  <c r="G27" i="1"/>
  <c r="I27" i="1"/>
  <c r="E31" i="1"/>
  <c r="F31" i="1"/>
  <c r="G31" i="1"/>
  <c r="I31" i="1"/>
  <c r="E35" i="1"/>
  <c r="F35" i="1"/>
  <c r="G35" i="1"/>
  <c r="I35" i="1"/>
  <c r="E40" i="1"/>
  <c r="F40" i="1"/>
  <c r="G40" i="1"/>
  <c r="I40" i="1"/>
  <c r="E44" i="1"/>
  <c r="F44" i="1"/>
  <c r="G44" i="1"/>
  <c r="I44" i="1"/>
  <c r="E48" i="1"/>
  <c r="F48" i="1"/>
  <c r="G48" i="1"/>
  <c r="I48" i="1"/>
  <c r="E52" i="1"/>
  <c r="F52" i="1"/>
  <c r="G52" i="1"/>
  <c r="I52" i="1"/>
  <c r="E66" i="1"/>
  <c r="F66" i="1"/>
  <c r="G66" i="1"/>
  <c r="K66" i="1"/>
  <c r="C38" i="1"/>
  <c r="E38" i="1"/>
  <c r="F38" i="1"/>
  <c r="E56" i="1"/>
  <c r="F56" i="1"/>
  <c r="G56" i="1"/>
  <c r="K56" i="1"/>
  <c r="E62" i="1"/>
  <c r="F62" i="1"/>
  <c r="G62" i="1"/>
  <c r="J62" i="1"/>
  <c r="E70" i="1"/>
  <c r="F70" i="1"/>
  <c r="G70" i="1"/>
  <c r="J70" i="1"/>
  <c r="E74" i="1"/>
  <c r="F74" i="1"/>
  <c r="G74" i="1"/>
  <c r="J74" i="1"/>
  <c r="E80" i="1"/>
  <c r="F80" i="1"/>
  <c r="G80" i="1"/>
  <c r="J80" i="1"/>
  <c r="E85" i="1"/>
  <c r="F85" i="1"/>
  <c r="G85" i="1"/>
  <c r="J85" i="1"/>
  <c r="E75" i="1"/>
  <c r="F75" i="1"/>
  <c r="G75" i="1"/>
  <c r="K7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64" i="1"/>
  <c r="Q65" i="1"/>
  <c r="Q66" i="1"/>
  <c r="Q83" i="1"/>
  <c r="G36" i="2"/>
  <c r="C36" i="2"/>
  <c r="E36" i="2"/>
  <c r="G35" i="2"/>
  <c r="C35" i="2"/>
  <c r="G74" i="2"/>
  <c r="C74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G73" i="2"/>
  <c r="C73" i="2"/>
  <c r="E73" i="2"/>
  <c r="G27" i="2"/>
  <c r="C27" i="2"/>
  <c r="E27" i="2"/>
  <c r="G26" i="2"/>
  <c r="C26" i="2"/>
  <c r="G25" i="2"/>
  <c r="C25" i="2"/>
  <c r="G24" i="2"/>
  <c r="C24" i="2"/>
  <c r="G23" i="2"/>
  <c r="C23" i="2"/>
  <c r="E23" i="2"/>
  <c r="G22" i="2"/>
  <c r="C22" i="2"/>
  <c r="G21" i="2"/>
  <c r="C21" i="2"/>
  <c r="G20" i="2"/>
  <c r="C20" i="2"/>
  <c r="G72" i="2"/>
  <c r="C72" i="2"/>
  <c r="E72" i="2"/>
  <c r="G71" i="2"/>
  <c r="C71" i="2"/>
  <c r="G70" i="2"/>
  <c r="C70" i="2"/>
  <c r="G19" i="2"/>
  <c r="C19" i="2"/>
  <c r="G18" i="2"/>
  <c r="C18" i="2"/>
  <c r="E18" i="2"/>
  <c r="G69" i="2"/>
  <c r="C69" i="2"/>
  <c r="E69" i="2"/>
  <c r="G17" i="2"/>
  <c r="C17" i="2"/>
  <c r="G16" i="2"/>
  <c r="C16" i="2"/>
  <c r="G15" i="2"/>
  <c r="C15" i="2"/>
  <c r="G14" i="2"/>
  <c r="C14" i="2"/>
  <c r="G13" i="2"/>
  <c r="C13" i="2"/>
  <c r="E13" i="2"/>
  <c r="G12" i="2"/>
  <c r="C12" i="2"/>
  <c r="G11" i="2"/>
  <c r="C11" i="2"/>
  <c r="G68" i="2"/>
  <c r="C68" i="2"/>
  <c r="G67" i="2"/>
  <c r="C67" i="2"/>
  <c r="E67" i="2"/>
  <c r="G66" i="2"/>
  <c r="C66" i="2"/>
  <c r="G65" i="2"/>
  <c r="C65" i="2"/>
  <c r="G64" i="2"/>
  <c r="C64" i="2"/>
  <c r="G63" i="2"/>
  <c r="C63" i="2"/>
  <c r="E63" i="2"/>
  <c r="G62" i="2"/>
  <c r="C62" i="2"/>
  <c r="G61" i="2"/>
  <c r="C61" i="2"/>
  <c r="G60" i="2"/>
  <c r="C60" i="2"/>
  <c r="G59" i="2"/>
  <c r="C59" i="2"/>
  <c r="E59" i="2"/>
  <c r="G58" i="2"/>
  <c r="C58" i="2"/>
  <c r="G57" i="2"/>
  <c r="C57" i="2"/>
  <c r="G56" i="2"/>
  <c r="C56" i="2"/>
  <c r="G55" i="2"/>
  <c r="C55" i="2"/>
  <c r="E55" i="2"/>
  <c r="G54" i="2"/>
  <c r="C54" i="2"/>
  <c r="G53" i="2"/>
  <c r="C53" i="2"/>
  <c r="G52" i="2"/>
  <c r="C52" i="2"/>
  <c r="G51" i="2"/>
  <c r="C51" i="2"/>
  <c r="E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E44" i="2"/>
  <c r="G43" i="2"/>
  <c r="C43" i="2"/>
  <c r="E43" i="2"/>
  <c r="G42" i="2"/>
  <c r="C42" i="2"/>
  <c r="G41" i="2"/>
  <c r="C41" i="2"/>
  <c r="G40" i="2"/>
  <c r="C40" i="2"/>
  <c r="G39" i="2"/>
  <c r="C39" i="2"/>
  <c r="E39" i="2"/>
  <c r="G38" i="2"/>
  <c r="C38" i="2"/>
  <c r="G37" i="2"/>
  <c r="C37" i="2"/>
  <c r="E37" i="2"/>
  <c r="H36" i="2"/>
  <c r="D36" i="2"/>
  <c r="B36" i="2"/>
  <c r="A36" i="2"/>
  <c r="H35" i="2"/>
  <c r="D35" i="2"/>
  <c r="B35" i="2"/>
  <c r="A35" i="2"/>
  <c r="H74" i="2"/>
  <c r="D74" i="2"/>
  <c r="B74" i="2"/>
  <c r="A74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73" i="2"/>
  <c r="D73" i="2"/>
  <c r="B73" i="2"/>
  <c r="A73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72" i="2"/>
  <c r="D72" i="2"/>
  <c r="B72" i="2"/>
  <c r="A72" i="2"/>
  <c r="H71" i="2"/>
  <c r="D71" i="2"/>
  <c r="B71" i="2"/>
  <c r="A71" i="2"/>
  <c r="H70" i="2"/>
  <c r="D70" i="2"/>
  <c r="B70" i="2"/>
  <c r="A70" i="2"/>
  <c r="H19" i="2"/>
  <c r="D19" i="2"/>
  <c r="B19" i="2"/>
  <c r="A19" i="2"/>
  <c r="H18" i="2"/>
  <c r="D18" i="2"/>
  <c r="B18" i="2"/>
  <c r="A18" i="2"/>
  <c r="H69" i="2"/>
  <c r="D69" i="2"/>
  <c r="B69" i="2"/>
  <c r="A69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Q80" i="1"/>
  <c r="Q81" i="1"/>
  <c r="Q84" i="1"/>
  <c r="Q85" i="1"/>
  <c r="Q82" i="1"/>
  <c r="Q78" i="1"/>
  <c r="Q77" i="1"/>
  <c r="Q79" i="1"/>
  <c r="F16" i="1"/>
  <c r="F17" i="1" s="1"/>
  <c r="C17" i="1"/>
  <c r="Q59" i="1"/>
  <c r="Q60" i="1"/>
  <c r="Q61" i="1"/>
  <c r="Q75" i="1"/>
  <c r="Q74" i="1"/>
  <c r="Q76" i="1"/>
  <c r="Q68" i="1"/>
  <c r="Q69" i="1"/>
  <c r="Q70" i="1"/>
  <c r="Q71" i="1"/>
  <c r="Q72" i="1"/>
  <c r="Q73" i="1"/>
  <c r="Q67" i="1"/>
  <c r="Q54" i="1"/>
  <c r="Q55" i="1"/>
  <c r="Q56" i="1"/>
  <c r="Q57" i="1"/>
  <c r="Q58" i="1"/>
  <c r="Q63" i="1"/>
  <c r="Q62" i="1"/>
  <c r="Q38" i="1"/>
  <c r="E14" i="2"/>
  <c r="E57" i="2"/>
  <c r="E24" i="2"/>
  <c r="E74" i="2"/>
  <c r="E11" i="2"/>
  <c r="E64" i="2"/>
  <c r="E31" i="2"/>
  <c r="E82" i="1"/>
  <c r="F82" i="1"/>
  <c r="G82" i="1"/>
  <c r="J82" i="1"/>
  <c r="E72" i="1"/>
  <c r="F72" i="1"/>
  <c r="G72" i="1"/>
  <c r="J72" i="1"/>
  <c r="E58" i="1"/>
  <c r="F58" i="1"/>
  <c r="G58" i="1"/>
  <c r="K58" i="1"/>
  <c r="E50" i="1"/>
  <c r="F50" i="1"/>
  <c r="G50" i="1"/>
  <c r="I50" i="1"/>
  <c r="E42" i="1"/>
  <c r="F42" i="1"/>
  <c r="G42" i="1"/>
  <c r="I42" i="1"/>
  <c r="E33" i="1"/>
  <c r="F33" i="1"/>
  <c r="G33" i="1"/>
  <c r="I33" i="1"/>
  <c r="E25" i="1"/>
  <c r="F25" i="1"/>
  <c r="G25" i="1"/>
  <c r="I25" i="1"/>
  <c r="E61" i="1"/>
  <c r="F61" i="1"/>
  <c r="G61" i="1"/>
  <c r="K61" i="1"/>
  <c r="E78" i="1"/>
  <c r="F78" i="1"/>
  <c r="G78" i="1"/>
  <c r="J78" i="1"/>
  <c r="E69" i="1"/>
  <c r="F69" i="1"/>
  <c r="G69" i="1"/>
  <c r="J69" i="1"/>
  <c r="E55" i="1"/>
  <c r="F55" i="1"/>
  <c r="G55" i="1"/>
  <c r="K55" i="1"/>
  <c r="E65" i="1"/>
  <c r="F65" i="1"/>
  <c r="G65" i="1"/>
  <c r="K65" i="1"/>
  <c r="E47" i="1"/>
  <c r="F47" i="1"/>
  <c r="G47" i="1"/>
  <c r="I47" i="1"/>
  <c r="E39" i="1"/>
  <c r="F39" i="1"/>
  <c r="G39" i="1"/>
  <c r="I39" i="1"/>
  <c r="E30" i="1"/>
  <c r="F30" i="1"/>
  <c r="G30" i="1"/>
  <c r="I30" i="1"/>
  <c r="E22" i="1"/>
  <c r="F22" i="1"/>
  <c r="G22" i="1"/>
  <c r="I22" i="1"/>
  <c r="E79" i="1"/>
  <c r="F79" i="1"/>
  <c r="G79" i="1"/>
  <c r="K79" i="1"/>
  <c r="E81" i="1"/>
  <c r="F81" i="1"/>
  <c r="G81" i="1"/>
  <c r="J81" i="1"/>
  <c r="E71" i="1"/>
  <c r="F71" i="1"/>
  <c r="G71" i="1"/>
  <c r="J71" i="1"/>
  <c r="E57" i="1"/>
  <c r="F57" i="1"/>
  <c r="G57" i="1"/>
  <c r="J57" i="1"/>
  <c r="E83" i="1"/>
  <c r="F83" i="1"/>
  <c r="G83" i="1"/>
  <c r="I83" i="1"/>
  <c r="E49" i="1"/>
  <c r="F49" i="1"/>
  <c r="G49" i="1"/>
  <c r="I49" i="1"/>
  <c r="E41" i="1"/>
  <c r="F41" i="1"/>
  <c r="G41" i="1"/>
  <c r="I41" i="1"/>
  <c r="E32" i="1"/>
  <c r="F32" i="1"/>
  <c r="G32" i="1"/>
  <c r="I32" i="1"/>
  <c r="E24" i="1"/>
  <c r="F24" i="1"/>
  <c r="G24" i="1"/>
  <c r="I24" i="1"/>
  <c r="E60" i="1"/>
  <c r="F60" i="1"/>
  <c r="G60" i="1"/>
  <c r="K60" i="1"/>
  <c r="E77" i="1"/>
  <c r="F77" i="1"/>
  <c r="G77" i="1"/>
  <c r="J77" i="1"/>
  <c r="E68" i="1"/>
  <c r="F68" i="1"/>
  <c r="G68" i="1"/>
  <c r="J68" i="1"/>
  <c r="E54" i="1"/>
  <c r="F54" i="1"/>
  <c r="G54" i="1"/>
  <c r="K54" i="1"/>
  <c r="E64" i="1"/>
  <c r="F64" i="1"/>
  <c r="G64" i="1"/>
  <c r="K64" i="1"/>
  <c r="E46" i="1"/>
  <c r="F46" i="1"/>
  <c r="G46" i="1"/>
  <c r="I46" i="1"/>
  <c r="E37" i="1"/>
  <c r="F37" i="1"/>
  <c r="G37" i="1"/>
  <c r="I37" i="1"/>
  <c r="E29" i="1"/>
  <c r="F29" i="1"/>
  <c r="G29" i="1"/>
  <c r="I29" i="1"/>
  <c r="E84" i="1"/>
  <c r="F84" i="1"/>
  <c r="G84" i="1"/>
  <c r="J84" i="1"/>
  <c r="E73" i="1"/>
  <c r="F73" i="1"/>
  <c r="G73" i="1"/>
  <c r="J73" i="1"/>
  <c r="E63" i="1"/>
  <c r="F63" i="1"/>
  <c r="G63" i="1"/>
  <c r="K63" i="1"/>
  <c r="G38" i="1"/>
  <c r="E51" i="1"/>
  <c r="F51" i="1"/>
  <c r="G51" i="1"/>
  <c r="I51" i="1"/>
  <c r="E43" i="1"/>
  <c r="F43" i="1"/>
  <c r="G43" i="1"/>
  <c r="I43" i="1"/>
  <c r="E34" i="1"/>
  <c r="F34" i="1"/>
  <c r="G34" i="1"/>
  <c r="I34" i="1"/>
  <c r="E26" i="1"/>
  <c r="F26" i="1"/>
  <c r="G26" i="1"/>
  <c r="I26" i="1"/>
  <c r="E59" i="1"/>
  <c r="F59" i="1"/>
  <c r="G59" i="1"/>
  <c r="K59" i="1"/>
  <c r="E76" i="1"/>
  <c r="F76" i="1"/>
  <c r="G76" i="1"/>
  <c r="J76" i="1"/>
  <c r="E67" i="1"/>
  <c r="F67" i="1"/>
  <c r="G67" i="1"/>
  <c r="J67" i="1"/>
  <c r="E53" i="1"/>
  <c r="F53" i="1"/>
  <c r="G53" i="1"/>
  <c r="E45" i="1"/>
  <c r="F45" i="1"/>
  <c r="G45" i="1"/>
  <c r="I45" i="1"/>
  <c r="E36" i="1"/>
  <c r="F36" i="1"/>
  <c r="G36" i="1"/>
  <c r="I36" i="1"/>
  <c r="E12" i="2"/>
  <c r="E30" i="2"/>
  <c r="E29" i="2"/>
  <c r="E45" i="2"/>
  <c r="E19" i="2"/>
  <c r="E25" i="2"/>
  <c r="E58" i="2"/>
  <c r="E17" i="2"/>
  <c r="E16" i="2"/>
  <c r="E70" i="2"/>
  <c r="E66" i="2"/>
  <c r="E60" i="2"/>
  <c r="E53" i="2"/>
  <c r="E52" i="2"/>
  <c r="E15" i="2"/>
  <c r="E61" i="2"/>
  <c r="E33" i="2"/>
  <c r="E42" i="2"/>
  <c r="E41" i="2"/>
  <c r="E46" i="2"/>
  <c r="E50" i="2"/>
  <c r="E38" i="2"/>
  <c r="E49" i="2"/>
  <c r="E40" i="2"/>
  <c r="E34" i="2"/>
  <c r="E54" i="2"/>
  <c r="E21" i="2"/>
  <c r="J53" i="1"/>
  <c r="E65" i="2"/>
  <c r="E68" i="2"/>
  <c r="E71" i="2"/>
  <c r="E28" i="2"/>
  <c r="E20" i="2"/>
  <c r="E48" i="2"/>
  <c r="E35" i="2"/>
  <c r="E56" i="2"/>
  <c r="E62" i="2"/>
  <c r="E22" i="2"/>
  <c r="E26" i="2"/>
  <c r="C12" i="1"/>
  <c r="C11" i="1"/>
  <c r="O76" i="1" l="1"/>
  <c r="O77" i="1"/>
  <c r="O68" i="1"/>
  <c r="O84" i="1"/>
  <c r="O85" i="1"/>
  <c r="O73" i="1"/>
  <c r="O56" i="1"/>
  <c r="O57" i="1"/>
  <c r="O64" i="1"/>
  <c r="O66" i="1"/>
  <c r="O63" i="1"/>
  <c r="O54" i="1"/>
  <c r="O75" i="1"/>
  <c r="O55" i="1"/>
  <c r="O69" i="1"/>
  <c r="C15" i="1"/>
  <c r="O60" i="1"/>
  <c r="O72" i="1"/>
  <c r="O83" i="1"/>
  <c r="O53" i="1"/>
  <c r="O62" i="1"/>
  <c r="O58" i="1"/>
  <c r="O65" i="1"/>
  <c r="O80" i="1"/>
  <c r="O59" i="1"/>
  <c r="O82" i="1"/>
  <c r="O79" i="1"/>
  <c r="O78" i="1"/>
  <c r="O70" i="1"/>
  <c r="O71" i="1"/>
  <c r="O74" i="1"/>
  <c r="O61" i="1"/>
  <c r="O81" i="1"/>
  <c r="O6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<sst xmlns="http://schemas.openxmlformats.org/spreadsheetml/2006/main" count="708" uniqueCount="314">
  <si>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</si>
  <si>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</si>
  <si>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</si>
  <si>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</si>
  <si>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</si>
  <si>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</si>
  <si>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</si>
  <si>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</si>
  <si>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</si>
  <si>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</si>
  <si>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</si>
  <si>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</si>
  <si>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</si>
  <si>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</si>
  <si>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</si>
  <si>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</si>
  <si>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</si>
  <si>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</si>
  <si>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</si>
  <si>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</si>
  <si>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</si>
  <si>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</si>
  <si>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</si>
  <si>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</si>
  <si>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</si>
  <si>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</si>
  <si>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</si>
  <si>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na</t>
  </si>
  <si>
    <t>Misc</t>
  </si>
  <si>
    <t>IBVS 4888</t>
  </si>
  <si>
    <t>IBVS 4912</t>
  </si>
  <si>
    <t>IBVS 5263</t>
  </si>
  <si>
    <t>IBVS 5603</t>
  </si>
  <si>
    <t>IBVS 5643</t>
  </si>
  <si>
    <t>EA/DW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</si>
  <si>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</si>
  <si>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</si>
  <si>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</si>
  <si>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</si>
  <si>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</si>
  <si>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</si>
  <si>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</si>
  <si>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</si>
  <si>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</si>
  <si>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</si>
  <si>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</si>
  <si>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OEJV 0074</t>
  </si>
  <si>
    <t>II</t>
  </si>
  <si>
    <t>CCD</t>
  </si>
  <si>
    <t>vis</t>
  </si>
  <si>
    <t>OEJV 0107</t>
  </si>
  <si>
    <t>Add cycle</t>
  </si>
  <si>
    <t>Old Cycle</t>
  </si>
  <si>
    <t>OEJV 0137</t>
  </si>
  <si>
    <t>IBVS 5959</t>
  </si>
  <si>
    <t>IBVS 6010</t>
  </si>
  <si>
    <t>IBVS 5984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</si>
  <si>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</si>
  <si>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</si>
  <si>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</si>
  <si>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</si>
  <si>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</si>
  <si>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</si>
  <si>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</si>
  <si>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</si>
  <si>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</si>
  <si>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</si>
  <si>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</si>
  <si>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</si>
  <si>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2432765.428 </t>
  </si>
  <si>
    <t> 01.08.1948 22:16 </t>
  </si>
  <si>
    <t> 0.005 </t>
  </si>
  <si>
    <t>P </t>
  </si>
  <si>
    <t> A.A.Wachmann </t>
  </si>
  <si>
    <t> AHSB 6.1.51 </t>
  </si>
  <si>
    <t>2432804.466 </t>
  </si>
  <si>
    <t> 09.09.1948 23:11 </t>
  </si>
  <si>
    <t> -0.008 </t>
  </si>
  <si>
    <t>2433924.390 </t>
  </si>
  <si>
    <t> 04.10.1951 21:21 </t>
  </si>
  <si>
    <t> -0.002 </t>
  </si>
  <si>
    <t>2434214.492 </t>
  </si>
  <si>
    <t> 20.07.1952 23:48 </t>
  </si>
  <si>
    <t> 0.009 </t>
  </si>
  <si>
    <t>2434601.499 </t>
  </si>
  <si>
    <t> 11.08.1953 23:58 </t>
  </si>
  <si>
    <t> -0.005 </t>
  </si>
  <si>
    <t>2434622.416 </t>
  </si>
  <si>
    <t> 01.09.1953 21:59 </t>
  </si>
  <si>
    <t>2434629.405 </t>
  </si>
  <si>
    <t> 08.09.1953 21:43 </t>
  </si>
  <si>
    <t> 0.008 </t>
  </si>
  <si>
    <t>2434979.450 </t>
  </si>
  <si>
    <t> 24.08.1954 22:48 </t>
  </si>
  <si>
    <t> -0.009 </t>
  </si>
  <si>
    <t>2434981.551 </t>
  </si>
  <si>
    <t> 27.08.1954 01:13 </t>
  </si>
  <si>
    <t> 0.000 </t>
  </si>
  <si>
    <t>2435009.442 </t>
  </si>
  <si>
    <t> 23.09.1954 22:36 </t>
  </si>
  <si>
    <t>2435044.308 </t>
  </si>
  <si>
    <t> 28.10.1954 19:23 </t>
  </si>
  <si>
    <t>2435074.282 </t>
  </si>
  <si>
    <t> 27.11.1954 18:46 </t>
  </si>
  <si>
    <t> -0.014 </t>
  </si>
  <si>
    <t>2435195.640 </t>
  </si>
  <si>
    <t> 29.03.1955 03:21 </t>
  </si>
  <si>
    <t>2435336.498 </t>
  </si>
  <si>
    <t> 16.08.1955 23:57 </t>
  </si>
  <si>
    <t> 0.004 </t>
  </si>
  <si>
    <t>2435371.365 </t>
  </si>
  <si>
    <t> 20.09.1955 20:45 </t>
  </si>
  <si>
    <t>2435429.245 </t>
  </si>
  <si>
    <t> 17.11.1955 17:52 </t>
  </si>
  <si>
    <t> 0.006 </t>
  </si>
  <si>
    <t>2435913.485 </t>
  </si>
  <si>
    <t> 15.03.1957 23:38 </t>
  </si>
  <si>
    <t> -0.053 </t>
  </si>
  <si>
    <t>2436813.443 </t>
  </si>
  <si>
    <t> 01.09.1959 22:37 </t>
  </si>
  <si>
    <t> -0.004 </t>
  </si>
  <si>
    <t>2436815.546 </t>
  </si>
  <si>
    <t> 04.09.1959 01:06 </t>
  </si>
  <si>
    <t> 0.007 </t>
  </si>
  <si>
    <t>2436820.422 </t>
  </si>
  <si>
    <t> 08.09.1959 22:07 </t>
  </si>
  <si>
    <t> 0.002 </t>
  </si>
  <si>
    <t>2436822.514 </t>
  </si>
  <si>
    <t> 11.09.1959 00:20 </t>
  </si>
  <si>
    <t>2436848.318 </t>
  </si>
  <si>
    <t> 06.10.1959 19:37 </t>
  </si>
  <si>
    <t>2436850.396 </t>
  </si>
  <si>
    <t> 08.10.1959 21:30 </t>
  </si>
  <si>
    <t> -0.010 </t>
  </si>
  <si>
    <t>2447690.460 </t>
  </si>
  <si>
    <t> 12.06.1989 23:02 </t>
  </si>
  <si>
    <t> Moschner&amp;Kleikamp </t>
  </si>
  <si>
    <t>BAVM 56 </t>
  </si>
  <si>
    <t>2447697.436 </t>
  </si>
  <si>
    <t> 19.06.1989 22:27 </t>
  </si>
  <si>
    <t>2447759.511 </t>
  </si>
  <si>
    <t> 21.08.1989 00:15 </t>
  </si>
  <si>
    <t> 0.013 </t>
  </si>
  <si>
    <t>2448015.416 </t>
  </si>
  <si>
    <t> 03.05.1990 21:59 </t>
  </si>
  <si>
    <t> P.Frank </t>
  </si>
  <si>
    <t>BAVM 60 </t>
  </si>
  <si>
    <t>2448038.434 </t>
  </si>
  <si>
    <t> 26.05.1990 22:24 </t>
  </si>
  <si>
    <t>BAVM 59 </t>
  </si>
  <si>
    <t>2448128.403 </t>
  </si>
  <si>
    <t> 24.08.1990 21:40 </t>
  </si>
  <si>
    <t> 0.015 </t>
  </si>
  <si>
    <t>2448501.473 </t>
  </si>
  <si>
    <t> 01.09.1991 23:21 </t>
  </si>
  <si>
    <t> 0.011 </t>
  </si>
  <si>
    <t>V </t>
  </si>
  <si>
    <t> A.Dedoch </t>
  </si>
  <si>
    <t> BRNO 31 </t>
  </si>
  <si>
    <t>2449213.451 </t>
  </si>
  <si>
    <t> 13.08.1993 22:49 </t>
  </si>
  <si>
    <t>2450015.3873 </t>
  </si>
  <si>
    <t> 24.10.1995 21:17 </t>
  </si>
  <si>
    <t> 0.0136 </t>
  </si>
  <si>
    <t> BRNO 32 </t>
  </si>
  <si>
    <t>2450899.5948 </t>
  </si>
  <si>
    <t> 27.03.1998 02:16 </t>
  </si>
  <si>
    <t> 0.0016 </t>
  </si>
  <si>
    <t>E </t>
  </si>
  <si>
    <t>?</t>
  </si>
  <si>
    <t> J.Safar </t>
  </si>
  <si>
    <t>IBVS 4888 </t>
  </si>
  <si>
    <t>2450943.5272 </t>
  </si>
  <si>
    <t> 10.05.1998 00:39 </t>
  </si>
  <si>
    <t> 0.0020 </t>
  </si>
  <si>
    <t> M.Zejda </t>
  </si>
  <si>
    <t>2451040.4569 </t>
  </si>
  <si>
    <t> 14.08.1998 22:57 </t>
  </si>
  <si>
    <t> 0.0023 </t>
  </si>
  <si>
    <t>2451270.5765 </t>
  </si>
  <si>
    <t> 02.04.1999 01:50 </t>
  </si>
  <si>
    <t>o</t>
  </si>
  <si>
    <t> W.Moschner </t>
  </si>
  <si>
    <t>BAVM 128 </t>
  </si>
  <si>
    <t>2451277.5487 </t>
  </si>
  <si>
    <t> 09.04.1999 01:10 </t>
  </si>
  <si>
    <t> 0.0005 </t>
  </si>
  <si>
    <t>IBVS 5263 </t>
  </si>
  <si>
    <t>2451671.54160 </t>
  </si>
  <si>
    <t> 07.05.2000 00:59 </t>
  </si>
  <si>
    <t> -0.00029 </t>
  </si>
  <si>
    <t>C </t>
  </si>
  <si>
    <t> P.Hájek </t>
  </si>
  <si>
    <t>OEJV 0074 </t>
  </si>
  <si>
    <t>2451780.32800 </t>
  </si>
  <si>
    <t> 23.08.2000 19:52 </t>
  </si>
  <si>
    <t> 0.00201 </t>
  </si>
  <si>
    <t> J.Šafár </t>
  </si>
  <si>
    <t>2451782.419 </t>
  </si>
  <si>
    <t> 25.08.2000 22:03 </t>
  </si>
  <si>
    <t> 0.001 </t>
  </si>
  <si>
    <t> B.Procházková </t>
  </si>
  <si>
    <t>2452807.4995 </t>
  </si>
  <si>
    <t> 16.06.2003 23:59 </t>
  </si>
  <si>
    <t> 0.0006 </t>
  </si>
  <si>
    <t>-I</t>
  </si>
  <si>
    <t> K.&amp; M.Rätz </t>
  </si>
  <si>
    <t>BAVM 172 </t>
  </si>
  <si>
    <t>2453110.8392 </t>
  </si>
  <si>
    <t> 15.04.2004 08:08 </t>
  </si>
  <si>
    <t>26503</t>
  </si>
  <si>
    <t> -0.0000 </t>
  </si>
  <si>
    <t> S.Dvorak </t>
  </si>
  <si>
    <t>IBVS 5603 </t>
  </si>
  <si>
    <t>2453207.7686 </t>
  </si>
  <si>
    <t> 21.07.2004 06:26 </t>
  </si>
  <si>
    <t>26642</t>
  </si>
  <si>
    <t>m</t>
  </si>
  <si>
    <t> R.Samec et al. </t>
  </si>
  <si>
    <t>IBVS 5786 </t>
  </si>
  <si>
    <t>2453209.8607 </t>
  </si>
  <si>
    <t> 23.07.2004 08:39 </t>
  </si>
  <si>
    <t>26645</t>
  </si>
  <si>
    <t> 0.0001 </t>
  </si>
  <si>
    <t>2453211.9540 </t>
  </si>
  <si>
    <t> 25.07.2004 10:53 </t>
  </si>
  <si>
    <t>26648</t>
  </si>
  <si>
    <t> 0.0014 </t>
  </si>
  <si>
    <t>2453245.4258 </t>
  </si>
  <si>
    <t> 27.08.2004 22:13 </t>
  </si>
  <si>
    <t>26696</t>
  </si>
  <si>
    <t> 0.0011 </t>
  </si>
  <si>
    <t>BAVM 173 </t>
  </si>
  <si>
    <t>2453519.4764 </t>
  </si>
  <si>
    <t> 28.05.2005 23:26 </t>
  </si>
  <si>
    <t>27089</t>
  </si>
  <si>
    <t> -0.0005 </t>
  </si>
  <si>
    <t> F.Agerer </t>
  </si>
  <si>
    <t>BAVM 178 </t>
  </si>
  <si>
    <t>2453549.4611 </t>
  </si>
  <si>
    <t> 27.06.2005 23:03 </t>
  </si>
  <si>
    <t>27132</t>
  </si>
  <si>
    <t> -0.0012 </t>
  </si>
  <si>
    <t>2453637.3265 </t>
  </si>
  <si>
    <t> 23.09.2005 19:50 </t>
  </si>
  <si>
    <t>27258</t>
  </si>
  <si>
    <t>2453658.2450 </t>
  </si>
  <si>
    <t> 14.10.2005 17:52 </t>
  </si>
  <si>
    <t>27288</t>
  </si>
  <si>
    <t> -0.0014 </t>
  </si>
  <si>
    <t>2453660.3378 </t>
  </si>
  <si>
    <t> 16.10.2005 20:06 </t>
  </si>
  <si>
    <t>27291</t>
  </si>
  <si>
    <t> -0.0006 </t>
  </si>
  <si>
    <t>2453660.3379 </t>
  </si>
  <si>
    <t>2453934.3891 </t>
  </si>
  <si>
    <t> 17.07.2006 21:20 </t>
  </si>
  <si>
    <t>27684</t>
  </si>
  <si>
    <t> -0.0015 </t>
  </si>
  <si>
    <t>BAVM 183 </t>
  </si>
  <si>
    <t>2454203.5612 </t>
  </si>
  <si>
    <t> 13.04.2007 01:28 </t>
  </si>
  <si>
    <t>28070</t>
  </si>
  <si>
    <t> -0.0003 </t>
  </si>
  <si>
    <t>R</t>
  </si>
  <si>
    <t> M.Lehky </t>
  </si>
  <si>
    <t>OEJV 0107 </t>
  </si>
  <si>
    <t>2454252.3746 </t>
  </si>
  <si>
    <t> 31.05.2007 20:59 </t>
  </si>
  <si>
    <t>28140</t>
  </si>
  <si>
    <t>BAVM 186 </t>
  </si>
  <si>
    <t>2455065.4652 </t>
  </si>
  <si>
    <t> 21.08.2009 23:09 </t>
  </si>
  <si>
    <t>29306</t>
  </si>
  <si>
    <t> -0.0011 </t>
  </si>
  <si>
    <t>-U;-I</t>
  </si>
  <si>
    <t>BAVM 214 </t>
  </si>
  <si>
    <t>2455376.4762 </t>
  </si>
  <si>
    <t> 28.06.2010 23:25 </t>
  </si>
  <si>
    <t>29752</t>
  </si>
  <si>
    <t>2455392.5140 </t>
  </si>
  <si>
    <t> 15.07.2010 00:20 </t>
  </si>
  <si>
    <t>29775</t>
  </si>
  <si>
    <t> -0.0020 </t>
  </si>
  <si>
    <t>OEJV 0137 </t>
  </si>
  <si>
    <t>2455408.5538 </t>
  </si>
  <si>
    <t> 31.07.2010 01:17 </t>
  </si>
  <si>
    <t>29798</t>
  </si>
  <si>
    <t> -0.0008 </t>
  </si>
  <si>
    <t> U.Schmidt </t>
  </si>
  <si>
    <t>BAVM 215 </t>
  </si>
  <si>
    <t>2455429.4735 </t>
  </si>
  <si>
    <t> 20.08.2010 23:21 </t>
  </si>
  <si>
    <t>29828</t>
  </si>
  <si>
    <t>2455710.4984 </t>
  </si>
  <si>
    <t> 28.05.2011 23:57 </t>
  </si>
  <si>
    <t>30231</t>
  </si>
  <si>
    <t> -0.0018 </t>
  </si>
  <si>
    <t>BAVM 220 </t>
  </si>
  <si>
    <t>2455837.4140 </t>
  </si>
  <si>
    <t> 02.10.2011 21:56 </t>
  </si>
  <si>
    <t>30413</t>
  </si>
  <si>
    <t> -0.0010 </t>
  </si>
  <si>
    <t>BAVM 225 </t>
  </si>
  <si>
    <t>2456929.4359 </t>
  </si>
  <si>
    <t> 28.09.2014 22:27 </t>
  </si>
  <si>
    <t>31979</t>
  </si>
  <si>
    <t> -0.0041 </t>
  </si>
  <si>
    <t>BAVM 239 </t>
  </si>
  <si>
    <t>2456929.4372 </t>
  </si>
  <si>
    <t> 28.09.2014 22:29 </t>
  </si>
  <si>
    <t> -0.0028 </t>
  </si>
  <si>
    <t>IBVS 5786</t>
  </si>
  <si>
    <t>V0963 Cyg / GSC 2656-1995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</si>
</sst>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8" fillId="0" borderId="6" xfId="0" applyFont="1" applyBorder="1" applyAlignment="1"/>
    <xf numFmtId="0" fontId="8" fillId="0" borderId="7" xfId="0" applyFont="1" applyBorder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7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7" fillId="2" borderId="14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V0963 Cyg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32765.428</c:v>
                  </c:pt>
                  <c:pt idx="1">
                    <c:v>32804.466</c:v>
                  </c:pt>
                  <c:pt idx="2">
                    <c:v>33924.39</c:v>
                  </c:pt>
                  <c:pt idx="3">
                    <c:v>34214.491999999998</c:v>
                  </c:pt>
                  <c:pt idx="4">
                    <c:v>34601.499000000003</c:v>
                  </c:pt>
                  <c:pt idx="5">
                    <c:v>34622.415999999997</c:v>
                  </c:pt>
                  <c:pt idx="6">
                    <c:v>34629.404999999999</c:v>
                  </c:pt>
                  <c:pt idx="7">
                    <c:v>34979.449999999997</c:v>
                  </c:pt>
                  <c:pt idx="8">
                    <c:v>34981.550999999999</c:v>
                  </c:pt>
                  <c:pt idx="9">
                    <c:v>35009.442000000003</c:v>
                  </c:pt>
                  <c:pt idx="10">
                    <c:v>35044.307999999997</c:v>
                  </c:pt>
                  <c:pt idx="11">
                    <c:v>35074.281999999999</c:v>
                  </c:pt>
                  <c:pt idx="12">
                    <c:v>35195.64</c:v>
                  </c:pt>
                  <c:pt idx="13">
                    <c:v>35336.498</c:v>
                  </c:pt>
                  <c:pt idx="14">
                    <c:v>35371.364999999998</c:v>
                  </c:pt>
                  <c:pt idx="15">
                    <c:v>35429.245000000003</c:v>
                  </c:pt>
                  <c:pt idx="16">
                    <c:v>35913.485000000001</c:v>
                  </c:pt>
                  <c:pt idx="17">
                    <c:v>32765.428</c:v>
                  </c:pt>
                  <c:pt idx="18">
                    <c:v>36813.442999999999</c:v>
                  </c:pt>
                  <c:pt idx="19">
                    <c:v>36815.546000000002</c:v>
                  </c:pt>
                  <c:pt idx="20">
                    <c:v>36820.421999999999</c:v>
                  </c:pt>
                  <c:pt idx="21">
                    <c:v>36822.514000000003</c:v>
                  </c:pt>
                  <c:pt idx="22">
                    <c:v>36848.317999999999</c:v>
                  </c:pt>
                  <c:pt idx="23">
                    <c:v>36850.396000000001</c:v>
                  </c:pt>
                  <c:pt idx="24">
                    <c:v>47690.46</c:v>
                  </c:pt>
                  <c:pt idx="25">
                    <c:v>47697.436000000002</c:v>
                  </c:pt>
                  <c:pt idx="26">
                    <c:v>47759.510999999999</c:v>
                  </c:pt>
                  <c:pt idx="27">
                    <c:v>48015.415999999997</c:v>
                  </c:pt>
                  <c:pt idx="28">
                    <c:v>48038.434000000001</c:v>
                  </c:pt>
                  <c:pt idx="29">
                    <c:v>48128.402999999998</c:v>
                  </c:pt>
                  <c:pt idx="30">
                    <c:v>48501.472999999998</c:v>
                  </c:pt>
                  <c:pt idx="31">
                    <c:v>49213.451000000001</c:v>
                  </c:pt>
                  <c:pt idx="32">
                    <c:v>50015.387300000002</c:v>
                  </c:pt>
                  <c:pt idx="33">
                    <c:v>50899.594799999999</c:v>
                  </c:pt>
                  <c:pt idx="34">
                    <c:v>50943.527199999997</c:v>
                  </c:pt>
                  <c:pt idx="35">
                    <c:v>51040.456899999997</c:v>
                  </c:pt>
                  <c:pt idx="36">
                    <c:v>51270.576500000003</c:v>
                  </c:pt>
                  <c:pt idx="37">
                    <c:v>51277.548699999999</c:v>
                  </c:pt>
                  <c:pt idx="38">
                    <c:v>51671.541599999997</c:v>
                  </c:pt>
                  <c:pt idx="39">
                    <c:v>51780.328000000001</c:v>
                  </c:pt>
                  <c:pt idx="40">
                    <c:v>51782.419199999997</c:v>
                  </c:pt>
                  <c:pt idx="41">
                    <c:v>52807.499499999998</c:v>
                  </c:pt>
                  <c:pt idx="42">
                    <c:v>53110.839200000002</c:v>
                  </c:pt>
                  <c:pt idx="43">
                    <c:v>53207.768600000003</c:v>
                  </c:pt>
                  <c:pt idx="44">
                    <c:v>53209.860699999997</c:v>
                  </c:pt>
                  <c:pt idx="45">
                    <c:v>53211.953999999998</c:v>
                  </c:pt>
                  <c:pt idx="46">
                    <c:v>53245.425799999997</c:v>
                  </c:pt>
                  <c:pt idx="47">
                    <c:v>53519.4764</c:v>
                  </c:pt>
                  <c:pt idx="48">
                    <c:v>53549.4611</c:v>
                  </c:pt>
                  <c:pt idx="49">
                    <c:v>53637.326500000003</c:v>
                  </c:pt>
                  <c:pt idx="50">
                    <c:v>53658.245000000003</c:v>
                  </c:pt>
                  <c:pt idx="51">
                    <c:v>53660.337800000001</c:v>
                  </c:pt>
                  <c:pt idx="52">
                    <c:v>53660.337899999999</c:v>
                  </c:pt>
                  <c:pt idx="53">
                    <c:v>53934.3891</c:v>
                  </c:pt>
                  <c:pt idx="54">
                    <c:v>54203.561289999998</c:v>
                  </c:pt>
                  <c:pt idx="55">
                    <c:v>54252.374600000003</c:v>
                  </c:pt>
                  <c:pt idx="56">
                    <c:v>55065.465199999999</c:v>
                  </c:pt>
                  <c:pt idx="57">
                    <c:v>55376.476199999997</c:v>
                  </c:pt>
                  <c:pt idx="58">
                    <c:v>55392.514000000003</c:v>
                  </c:pt>
                  <c:pt idx="59">
                    <c:v>55408.553800000002</c:v>
                  </c:pt>
                  <c:pt idx="60">
                    <c:v>55429.4735</c:v>
                  </c:pt>
                  <c:pt idx="61">
                    <c:v>55710.498399999997</c:v>
                  </c:pt>
                  <c:pt idx="62">
                    <c:v>55837.413999999997</c:v>
                  </c:pt>
                  <c:pt idx="63">
                    <c:v>56929.435899999997</c:v>
                  </c:pt>
                  <c:pt idx="64">
                    <c:v>56929.4372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32765.428</c:v>
                  </c:pt>
                  <c:pt idx="1">
                    <c:v>32804.466</c:v>
                  </c:pt>
                  <c:pt idx="2">
                    <c:v>33924.39</c:v>
                  </c:pt>
                  <c:pt idx="3">
                    <c:v>34214.491999999998</c:v>
                  </c:pt>
                  <c:pt idx="4">
                    <c:v>34601.499000000003</c:v>
                  </c:pt>
                  <c:pt idx="5">
                    <c:v>34622.415999999997</c:v>
                  </c:pt>
                  <c:pt idx="6">
                    <c:v>34629.404999999999</c:v>
                  </c:pt>
                  <c:pt idx="7">
                    <c:v>34979.449999999997</c:v>
                  </c:pt>
                  <c:pt idx="8">
                    <c:v>34981.550999999999</c:v>
                  </c:pt>
                  <c:pt idx="9">
                    <c:v>35009.442000000003</c:v>
                  </c:pt>
                  <c:pt idx="10">
                    <c:v>35044.307999999997</c:v>
                  </c:pt>
                  <c:pt idx="11">
                    <c:v>35074.281999999999</c:v>
                  </c:pt>
                  <c:pt idx="12">
                    <c:v>35195.64</c:v>
                  </c:pt>
                  <c:pt idx="13">
                    <c:v>35336.498</c:v>
                  </c:pt>
                  <c:pt idx="14">
                    <c:v>35371.364999999998</c:v>
                  </c:pt>
                  <c:pt idx="15">
                    <c:v>35429.245000000003</c:v>
                  </c:pt>
                  <c:pt idx="16">
                    <c:v>35913.485000000001</c:v>
                  </c:pt>
                  <c:pt idx="17">
                    <c:v>32765.428</c:v>
                  </c:pt>
                  <c:pt idx="18">
                    <c:v>36813.442999999999</c:v>
                  </c:pt>
                  <c:pt idx="19">
                    <c:v>36815.546000000002</c:v>
                  </c:pt>
                  <c:pt idx="20">
                    <c:v>36820.421999999999</c:v>
                  </c:pt>
                  <c:pt idx="21">
                    <c:v>36822.514000000003</c:v>
                  </c:pt>
                  <c:pt idx="22">
                    <c:v>36848.317999999999</c:v>
                  </c:pt>
                  <c:pt idx="23">
                    <c:v>36850.396000000001</c:v>
                  </c:pt>
                  <c:pt idx="24">
                    <c:v>47690.46</c:v>
                  </c:pt>
                  <c:pt idx="25">
                    <c:v>47697.436000000002</c:v>
                  </c:pt>
                  <c:pt idx="26">
                    <c:v>47759.510999999999</c:v>
                  </c:pt>
                  <c:pt idx="27">
                    <c:v>48015.415999999997</c:v>
                  </c:pt>
                  <c:pt idx="28">
                    <c:v>48038.434000000001</c:v>
                  </c:pt>
                  <c:pt idx="29">
                    <c:v>48128.402999999998</c:v>
                  </c:pt>
                  <c:pt idx="30">
                    <c:v>48501.472999999998</c:v>
                  </c:pt>
                  <c:pt idx="31">
                    <c:v>49213.451000000001</c:v>
                  </c:pt>
                  <c:pt idx="32">
                    <c:v>50015.387300000002</c:v>
                  </c:pt>
                  <c:pt idx="33">
                    <c:v>50899.594799999999</c:v>
                  </c:pt>
                  <c:pt idx="34">
                    <c:v>50943.527199999997</c:v>
                  </c:pt>
                  <c:pt idx="35">
                    <c:v>51040.456899999997</c:v>
                  </c:pt>
                  <c:pt idx="36">
                    <c:v>51270.576500000003</c:v>
                  </c:pt>
                  <c:pt idx="37">
                    <c:v>51277.548699999999</c:v>
                  </c:pt>
                  <c:pt idx="38">
                    <c:v>51671.541599999997</c:v>
                  </c:pt>
                  <c:pt idx="39">
                    <c:v>51780.328000000001</c:v>
                  </c:pt>
                  <c:pt idx="40">
                    <c:v>51782.419199999997</c:v>
                  </c:pt>
                  <c:pt idx="41">
                    <c:v>52807.499499999998</c:v>
                  </c:pt>
                  <c:pt idx="42">
                    <c:v>53110.839200000002</c:v>
                  </c:pt>
                  <c:pt idx="43">
                    <c:v>53207.768600000003</c:v>
                  </c:pt>
                  <c:pt idx="44">
                    <c:v>53209.860699999997</c:v>
                  </c:pt>
                  <c:pt idx="45">
                    <c:v>53211.953999999998</c:v>
                  </c:pt>
                  <c:pt idx="46">
                    <c:v>53245.425799999997</c:v>
                  </c:pt>
                  <c:pt idx="47">
                    <c:v>53519.4764</c:v>
                  </c:pt>
                  <c:pt idx="48">
                    <c:v>53549.4611</c:v>
                  </c:pt>
                  <c:pt idx="49">
                    <c:v>53637.326500000003</c:v>
                  </c:pt>
                  <c:pt idx="50">
                    <c:v>53658.245000000003</c:v>
                  </c:pt>
                  <c:pt idx="51">
                    <c:v>53660.337800000001</c:v>
                  </c:pt>
                  <c:pt idx="52">
                    <c:v>53660.337899999999</c:v>
                  </c:pt>
                  <c:pt idx="53">
                    <c:v>53934.3891</c:v>
                  </c:pt>
                  <c:pt idx="54">
                    <c:v>54203.561289999998</c:v>
                  </c:pt>
                  <c:pt idx="55">
                    <c:v>54252.374600000003</c:v>
                  </c:pt>
                  <c:pt idx="56">
                    <c:v>55065.465199999999</c:v>
                  </c:pt>
                  <c:pt idx="57">
                    <c:v>55376.476199999997</c:v>
                  </c:pt>
                  <c:pt idx="58">
                    <c:v>55392.514000000003</c:v>
                  </c:pt>
                  <c:pt idx="59">
                    <c:v>55408.553800000002</c:v>
                  </c:pt>
                  <c:pt idx="60">
                    <c:v>55429.4735</c:v>
                  </c:pt>
                  <c:pt idx="61">
                    <c:v>55710.498399999997</c:v>
                  </c:pt>
                  <c:pt idx="62">
                    <c:v>55837.413999999997</c:v>
                  </c:pt>
                  <c:pt idx="63">
                    <c:v>56929.435899999997</c:v>
                  </c:pt>
                  <c:pt idx="64">
                    <c:v>56929.4372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42-44F0-9D15-95CDCCEF92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1.5E-3</c:v>
                  </c:pt>
                  <c:pt idx="34">
                    <c:v>1.6000000000000001E-3</c:v>
                  </c:pt>
                  <c:pt idx="35">
                    <c:v>2.5999999999999999E-3</c:v>
                  </c:pt>
                  <c:pt idx="36">
                    <c:v>4.0000000000000002E-4</c:v>
                  </c:pt>
                  <c:pt idx="37">
                    <c:v>2.3999999999999998E-3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2.0000000000000001E-4</c:v>
                  </c:pt>
                  <c:pt idx="57">
                    <c:v>1.1999999999999999E-3</c:v>
                  </c:pt>
                  <c:pt idx="58">
                    <c:v>1E-4</c:v>
                  </c:pt>
                  <c:pt idx="59">
                    <c:v>1.4E-3</c:v>
                  </c:pt>
                  <c:pt idx="60">
                    <c:v>2.5999999999999999E-3</c:v>
                  </c:pt>
                  <c:pt idx="61">
                    <c:v>8.9999999999999998E-4</c:v>
                  </c:pt>
                  <c:pt idx="62">
                    <c:v>0</c:v>
                  </c:pt>
                  <c:pt idx="63">
                    <c:v>1.2999999999999999E-3</c:v>
                  </c:pt>
                  <c:pt idx="64">
                    <c:v>8.9999999999999998E-4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1.5E-3</c:v>
                  </c:pt>
                  <c:pt idx="34">
                    <c:v>1.6000000000000001E-3</c:v>
                  </c:pt>
                  <c:pt idx="35">
                    <c:v>2.5999999999999999E-3</c:v>
                  </c:pt>
                  <c:pt idx="36">
                    <c:v>4.0000000000000002E-4</c:v>
                  </c:pt>
                  <c:pt idx="37">
                    <c:v>2.3999999999999998E-3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2.0000000000000001E-4</c:v>
                  </c:pt>
                  <c:pt idx="57">
                    <c:v>1.1999999999999999E-3</c:v>
                  </c:pt>
                  <c:pt idx="58">
                    <c:v>1E-4</c:v>
                  </c:pt>
                  <c:pt idx="59">
                    <c:v>1.4E-3</c:v>
                  </c:pt>
                  <c:pt idx="60">
                    <c:v>2.5999999999999999E-3</c:v>
                  </c:pt>
                  <c:pt idx="61">
                    <c:v>8.9999999999999998E-4</c:v>
                  </c:pt>
                  <c:pt idx="62">
                    <c:v>0</c:v>
                  </c:pt>
                  <c:pt idx="63">
                    <c:v>1.2999999999999999E-3</c:v>
                  </c:pt>
                  <c:pt idx="6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0">
                  <c:v>4.7018100012792274E-3</c:v>
                </c:pt>
                <c:pt idx="1">
                  <c:v>-8.0005099953268655E-3</c:v>
                </c:pt>
                <c:pt idx="2">
                  <c:v>-2.3563299982924946E-3</c:v>
                </c:pt>
                <c:pt idx="3">
                  <c:v>8.7121500037028454E-3</c:v>
                </c:pt>
                <c:pt idx="4">
                  <c:v>-4.6411999937845394E-3</c:v>
                </c:pt>
                <c:pt idx="5">
                  <c:v>-7.6602999979513697E-3</c:v>
                </c:pt>
                <c:pt idx="6">
                  <c:v>8.0000000016298145E-3</c:v>
                </c:pt>
                <c:pt idx="7">
                  <c:v>-8.6529399995924905E-3</c:v>
                </c:pt>
                <c:pt idx="8">
                  <c:v>3.4515000152168795E-4</c:v>
                </c:pt>
                <c:pt idx="9">
                  <c:v>-2.0136499952059239E-3</c:v>
                </c:pt>
                <c:pt idx="10">
                  <c:v>-2.7121500024804845E-3</c:v>
                </c:pt>
                <c:pt idx="11">
                  <c:v>-1.4072859994485043E-2</c:v>
                </c:pt>
                <c:pt idx="12">
                  <c:v>7.8163600046536885E-3</c:v>
                </c:pt>
                <c:pt idx="13">
                  <c:v>4.3544200016185641E-3</c:v>
                </c:pt>
                <c:pt idx="14">
                  <c:v>4.6559199981857091E-3</c:v>
                </c:pt>
                <c:pt idx="15">
                  <c:v>5.9364100088714622E-3</c:v>
                </c:pt>
                <c:pt idx="16">
                  <c:v>-5.2505754996673204E-2</c:v>
                </c:pt>
                <c:pt idx="18">
                  <c:v>-3.9940399947226979E-3</c:v>
                </c:pt>
                <c:pt idx="19">
                  <c:v>7.0040500067989342E-3</c:v>
                </c:pt>
                <c:pt idx="20">
                  <c:v>1.6662600028212182E-3</c:v>
                </c:pt>
                <c:pt idx="21">
                  <c:v>1.6643500057398342E-3</c:v>
                </c:pt>
                <c:pt idx="22">
                  <c:v>4.3074600034742616E-3</c:v>
                </c:pt>
                <c:pt idx="23">
                  <c:v>-9.6944499964592978E-3</c:v>
                </c:pt>
                <c:pt idx="24">
                  <c:v>-2.2581000011996366E-3</c:v>
                </c:pt>
                <c:pt idx="25">
                  <c:v>4.0220000664703548E-4</c:v>
                </c:pt>
                <c:pt idx="26">
                  <c:v>1.2678869999945164E-2</c:v>
                </c:pt>
                <c:pt idx="27">
                  <c:v>-3.8881200016476214E-3</c:v>
                </c:pt>
                <c:pt idx="28">
                  <c:v>2.0908700025756843E-3</c:v>
                </c:pt>
                <c:pt idx="29">
                  <c:v>1.500874000339536E-2</c:v>
                </c:pt>
                <c:pt idx="30">
                  <c:v>1.133479000418447E-2</c:v>
                </c:pt>
                <c:pt idx="31">
                  <c:v>1.1351420005667023E-2</c:v>
                </c:pt>
                <c:pt idx="62">
                  <c:v>-1.0296100008417852E-3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42-44F0-9D15-95CDCCEF92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32">
                  <c:v>1.3585920009063557E-2</c:v>
                </c:pt>
                <c:pt idx="36">
                  <c:v>1.639920003071893E-3</c:v>
                </c:pt>
                <c:pt idx="41">
                  <c:v>5.7003999972948804E-4</c:v>
                </c:pt>
                <c:pt idx="46">
                  <c:v>1.1368800041964278E-3</c:v>
                </c:pt>
                <c:pt idx="47">
                  <c:v>-5.1333000010345131E-4</c:v>
                </c:pt>
                <c:pt idx="48">
                  <c:v>-1.1740399932023138E-3</c:v>
                </c:pt>
                <c:pt idx="49">
                  <c:v>1.4574000670108944E-4</c:v>
                </c:pt>
                <c:pt idx="50">
                  <c:v>-1.3733599989791401E-3</c:v>
                </c:pt>
                <c:pt idx="51">
                  <c:v>-5.7526999444235116E-4</c:v>
                </c:pt>
                <c:pt idx="52">
                  <c:v>-4.7526999696856365E-4</c:v>
                </c:pt>
                <c:pt idx="53">
                  <c:v>-1.5254799945978448E-3</c:v>
                </c:pt>
                <c:pt idx="55">
                  <c:v>-3.1579999631503597E-4</c:v>
                </c:pt>
                <c:pt idx="56">
                  <c:v>-1.1248199953115545E-3</c:v>
                </c:pt>
                <c:pt idx="57">
                  <c:v>-1.0754399991128594E-3</c:v>
                </c:pt>
                <c:pt idx="59">
                  <c:v>-8.3805999747710302E-4</c:v>
                </c:pt>
                <c:pt idx="60">
                  <c:v>-1.1571599970920943E-3</c:v>
                </c:pt>
                <c:pt idx="61">
                  <c:v>-1.8470700015313923E-3</c:v>
                </c:pt>
                <c:pt idx="63">
                  <c:v>-4.1266299958806485E-3</c:v>
                </c:pt>
                <c:pt idx="64">
                  <c:v>-2.8266299923416227E-3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42-44F0-9D15-95CDCCEF92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33">
                  <c:v>1.6119600040838122E-3</c:v>
                </c:pt>
                <c:pt idx="34">
                  <c:v>1.9718499970622361E-3</c:v>
                </c:pt>
                <c:pt idx="35">
                  <c:v>2.2500199993373826E-3</c:v>
                </c:pt>
                <c:pt idx="37">
                  <c:v>5.0022000505123287E-4</c:v>
                </c:pt>
                <c:pt idx="38">
                  <c:v>-2.9282999457791448E-4</c:v>
                </c:pt>
                <c:pt idx="39">
                  <c:v>2.0078500019735657E-3</c:v>
                </c:pt>
                <c:pt idx="40">
                  <c:v>1.205939995998051E-3</c:v>
                </c:pt>
                <c:pt idx="42">
                  <c:v>-6.9099914981052279E-6</c:v>
                </c:pt>
                <c:pt idx="43">
                  <c:v>-2.8739996196236461E-5</c:v>
                </c:pt>
                <c:pt idx="44">
                  <c:v>6.9349996920209378E-5</c:v>
                </c:pt>
                <c:pt idx="45">
                  <c:v>1.3674399961018935E-3</c:v>
                </c:pt>
                <c:pt idx="54">
                  <c:v>-2.4789999588392675E-4</c:v>
                </c:pt>
                <c:pt idx="58">
                  <c:v>-1.9567499912227504E-3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42-44F0-9D15-95CDCCEF92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42-44F0-9D15-95CDCCEF92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42-44F0-9D15-95CDCCEF92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42-44F0-9D15-95CDCCEF92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32">
                  <c:v>4.0736453418013518E-3</c:v>
                </c:pt>
                <c:pt idx="33">
                  <c:v>3.0837693263129178E-3</c:v>
                </c:pt>
                <c:pt idx="34">
                  <c:v>3.0345877892657795E-3</c:v>
                </c:pt>
                <c:pt idx="35">
                  <c:v>2.9260761440347907E-3</c:v>
                </c:pt>
                <c:pt idx="36">
                  <c:v>2.6684585690259707E-3</c:v>
                </c:pt>
                <c:pt idx="37">
                  <c:v>2.6606519758438849E-3</c:v>
                </c:pt>
                <c:pt idx="38">
                  <c:v>2.2195794610560572E-3</c:v>
                </c:pt>
                <c:pt idx="39">
                  <c:v>2.0977966074155231E-3</c:v>
                </c:pt>
                <c:pt idx="40">
                  <c:v>2.0954546294608967E-3</c:v>
                </c:pt>
                <c:pt idx="41">
                  <c:v>9.4788543169433553E-4</c:v>
                </c:pt>
                <c:pt idx="42">
                  <c:v>6.0829862827361733E-4</c:v>
                </c:pt>
                <c:pt idx="43">
                  <c:v>4.99786983042632E-4</c:v>
                </c:pt>
                <c:pt idx="44">
                  <c:v>4.9744500508800554E-4</c:v>
                </c:pt>
                <c:pt idx="45">
                  <c:v>4.9510302713337909E-4</c:v>
                </c:pt>
                <c:pt idx="46">
                  <c:v>4.5763137985936966E-4</c:v>
                </c:pt>
                <c:pt idx="47">
                  <c:v>1.5083226780341144E-4</c:v>
                </c:pt>
                <c:pt idx="48">
                  <c:v>1.1726391712044495E-4</c:v>
                </c:pt>
                <c:pt idx="49">
                  <c:v>1.8900843026165015E-5</c:v>
                </c:pt>
                <c:pt idx="50">
                  <c:v>-4.5189365200891396E-6</c:v>
                </c:pt>
                <c:pt idx="51">
                  <c:v>-6.8609144747155959E-6</c:v>
                </c:pt>
                <c:pt idx="52">
                  <c:v>-6.8609144747155959E-6</c:v>
                </c:pt>
                <c:pt idx="53">
                  <c:v>-3.1366002653067382E-4</c:v>
                </c:pt>
                <c:pt idx="54">
                  <c:v>-6.1499452335917262E-4</c:v>
                </c:pt>
                <c:pt idx="55">
                  <c:v>-6.6964067563377028E-4</c:v>
                </c:pt>
                <c:pt idx="56">
                  <c:v>-1.5798894406649361E-3</c:v>
                </c:pt>
                <c:pt idx="57">
                  <c:v>-1.9280634965859467E-3</c:v>
                </c:pt>
                <c:pt idx="58">
                  <c:v>-1.9460186609047414E-3</c:v>
                </c:pt>
                <c:pt idx="59">
                  <c:v>-1.9639738252235396E-3</c:v>
                </c:pt>
                <c:pt idx="60">
                  <c:v>-1.9873936047697972E-3</c:v>
                </c:pt>
                <c:pt idx="61">
                  <c:v>-2.3019993100078379E-3</c:v>
                </c:pt>
                <c:pt idx="62">
                  <c:v>-2.4440793059217931E-3</c:v>
                </c:pt>
                <c:pt idx="63">
                  <c:v>-3.6665917982363766E-3</c:v>
                </c:pt>
                <c:pt idx="64">
                  <c:v>-3.6665917982363766E-3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42-44F0-9D15-95CDCCEF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848256"/>
        <c:axId val="1"/>
      </c:scatterChart>
      <c:valAx>
        <c:axId val="547848256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848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V0963 Cyg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78942920199375"/>
          <c:w val="0.7967741935483870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3A-4E55-B46E-EFA589E860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1.5E-3</c:v>
                  </c:pt>
                  <c:pt idx="34">
                    <c:v>1.6000000000000001E-3</c:v>
                  </c:pt>
                  <c:pt idx="35">
                    <c:v>2.5999999999999999E-3</c:v>
                  </c:pt>
                  <c:pt idx="36">
                    <c:v>4.0000000000000002E-4</c:v>
                  </c:pt>
                  <c:pt idx="37">
                    <c:v>2.3999999999999998E-3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2.0000000000000001E-4</c:v>
                  </c:pt>
                  <c:pt idx="57">
                    <c:v>1.1999999999999999E-3</c:v>
                  </c:pt>
                  <c:pt idx="58">
                    <c:v>1E-4</c:v>
                  </c:pt>
                  <c:pt idx="59">
                    <c:v>1.4E-3</c:v>
                  </c:pt>
                  <c:pt idx="60">
                    <c:v>2.5999999999999999E-3</c:v>
                  </c:pt>
                  <c:pt idx="61">
                    <c:v>8.9999999999999998E-4</c:v>
                  </c:pt>
                  <c:pt idx="62">
                    <c:v>0</c:v>
                  </c:pt>
                  <c:pt idx="63">
                    <c:v>1.2999999999999999E-3</c:v>
                  </c:pt>
                  <c:pt idx="64">
                    <c:v>8.9999999999999998E-4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1.5E-3</c:v>
                  </c:pt>
                  <c:pt idx="34">
                    <c:v>1.6000000000000001E-3</c:v>
                  </c:pt>
                  <c:pt idx="35">
                    <c:v>2.5999999999999999E-3</c:v>
                  </c:pt>
                  <c:pt idx="36">
                    <c:v>4.0000000000000002E-4</c:v>
                  </c:pt>
                  <c:pt idx="37">
                    <c:v>2.3999999999999998E-3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1.1000000000000001E-3</c:v>
                  </c:pt>
                  <c:pt idx="56">
                    <c:v>2.0000000000000001E-4</c:v>
                  </c:pt>
                  <c:pt idx="57">
                    <c:v>1.1999999999999999E-3</c:v>
                  </c:pt>
                  <c:pt idx="58">
                    <c:v>1E-4</c:v>
                  </c:pt>
                  <c:pt idx="59">
                    <c:v>1.4E-3</c:v>
                  </c:pt>
                  <c:pt idx="60">
                    <c:v>2.5999999999999999E-3</c:v>
                  </c:pt>
                  <c:pt idx="61">
                    <c:v>8.9999999999999998E-4</c:v>
                  </c:pt>
                  <c:pt idx="62">
                    <c:v>0</c:v>
                  </c:pt>
                  <c:pt idx="63">
                    <c:v>1.2999999999999999E-3</c:v>
                  </c:pt>
                  <c:pt idx="6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0">
                  <c:v>4.7018100012792274E-3</c:v>
                </c:pt>
                <c:pt idx="1">
                  <c:v>-8.0005099953268655E-3</c:v>
                </c:pt>
                <c:pt idx="2">
                  <c:v>-2.3563299982924946E-3</c:v>
                </c:pt>
                <c:pt idx="3">
                  <c:v>8.7121500037028454E-3</c:v>
                </c:pt>
                <c:pt idx="4">
                  <c:v>-4.6411999937845394E-3</c:v>
                </c:pt>
                <c:pt idx="5">
                  <c:v>-7.6602999979513697E-3</c:v>
                </c:pt>
                <c:pt idx="6">
                  <c:v>8.0000000016298145E-3</c:v>
                </c:pt>
                <c:pt idx="7">
                  <c:v>-8.6529399995924905E-3</c:v>
                </c:pt>
                <c:pt idx="8">
                  <c:v>3.4515000152168795E-4</c:v>
                </c:pt>
                <c:pt idx="9">
                  <c:v>-2.0136499952059239E-3</c:v>
                </c:pt>
                <c:pt idx="10">
                  <c:v>-2.7121500024804845E-3</c:v>
                </c:pt>
                <c:pt idx="11">
                  <c:v>-1.4072859994485043E-2</c:v>
                </c:pt>
                <c:pt idx="12">
                  <c:v>7.8163600046536885E-3</c:v>
                </c:pt>
                <c:pt idx="13">
                  <c:v>4.3544200016185641E-3</c:v>
                </c:pt>
                <c:pt idx="14">
                  <c:v>4.6559199981857091E-3</c:v>
                </c:pt>
                <c:pt idx="15">
                  <c:v>5.9364100088714622E-3</c:v>
                </c:pt>
                <c:pt idx="16">
                  <c:v>-5.2505754996673204E-2</c:v>
                </c:pt>
                <c:pt idx="18">
                  <c:v>-3.9940399947226979E-3</c:v>
                </c:pt>
                <c:pt idx="19">
                  <c:v>7.0040500067989342E-3</c:v>
                </c:pt>
                <c:pt idx="20">
                  <c:v>1.6662600028212182E-3</c:v>
                </c:pt>
                <c:pt idx="21">
                  <c:v>1.6643500057398342E-3</c:v>
                </c:pt>
                <c:pt idx="22">
                  <c:v>4.3074600034742616E-3</c:v>
                </c:pt>
                <c:pt idx="23">
                  <c:v>-9.6944499964592978E-3</c:v>
                </c:pt>
                <c:pt idx="24">
                  <c:v>-2.2581000011996366E-3</c:v>
                </c:pt>
                <c:pt idx="25">
                  <c:v>4.0220000664703548E-4</c:v>
                </c:pt>
                <c:pt idx="26">
                  <c:v>1.2678869999945164E-2</c:v>
                </c:pt>
                <c:pt idx="27">
                  <c:v>-3.8881200016476214E-3</c:v>
                </c:pt>
                <c:pt idx="28">
                  <c:v>2.0908700025756843E-3</c:v>
                </c:pt>
                <c:pt idx="29">
                  <c:v>1.500874000339536E-2</c:v>
                </c:pt>
                <c:pt idx="30">
                  <c:v>1.133479000418447E-2</c:v>
                </c:pt>
                <c:pt idx="31">
                  <c:v>1.1351420005667023E-2</c:v>
                </c:pt>
                <c:pt idx="62">
                  <c:v>-1.0296100008417852E-3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3A-4E55-B46E-EFA589E860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32">
                  <c:v>1.3585920009063557E-2</c:v>
                </c:pt>
                <c:pt idx="36">
                  <c:v>1.639920003071893E-3</c:v>
                </c:pt>
                <c:pt idx="41">
                  <c:v>5.7003999972948804E-4</c:v>
                </c:pt>
                <c:pt idx="46">
                  <c:v>1.1368800041964278E-3</c:v>
                </c:pt>
                <c:pt idx="47">
                  <c:v>-5.1333000010345131E-4</c:v>
                </c:pt>
                <c:pt idx="48">
                  <c:v>-1.1740399932023138E-3</c:v>
                </c:pt>
                <c:pt idx="49">
                  <c:v>1.4574000670108944E-4</c:v>
                </c:pt>
                <c:pt idx="50">
                  <c:v>-1.3733599989791401E-3</c:v>
                </c:pt>
                <c:pt idx="51">
                  <c:v>-5.7526999444235116E-4</c:v>
                </c:pt>
                <c:pt idx="52">
                  <c:v>-4.7526999696856365E-4</c:v>
                </c:pt>
                <c:pt idx="53">
                  <c:v>-1.5254799945978448E-3</c:v>
                </c:pt>
                <c:pt idx="55">
                  <c:v>-3.1579999631503597E-4</c:v>
                </c:pt>
                <c:pt idx="56">
                  <c:v>-1.1248199953115545E-3</c:v>
                </c:pt>
                <c:pt idx="57">
                  <c:v>-1.0754399991128594E-3</c:v>
                </c:pt>
                <c:pt idx="59">
                  <c:v>-8.3805999747710302E-4</c:v>
                </c:pt>
                <c:pt idx="60">
                  <c:v>-1.1571599970920943E-3</c:v>
                </c:pt>
                <c:pt idx="61">
                  <c:v>-1.8470700015313923E-3</c:v>
                </c:pt>
                <c:pt idx="63">
                  <c:v>-4.1266299958806485E-3</c:v>
                </c:pt>
                <c:pt idx="64">
                  <c:v>-2.8266299923416227E-3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3A-4E55-B46E-EFA589E860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33">
                  <c:v>1.6119600040838122E-3</c:v>
                </c:pt>
                <c:pt idx="34">
                  <c:v>1.9718499970622361E-3</c:v>
                </c:pt>
                <c:pt idx="35">
                  <c:v>2.2500199993373826E-3</c:v>
                </c:pt>
                <c:pt idx="37">
                  <c:v>5.0022000505123287E-4</c:v>
                </c:pt>
                <c:pt idx="38">
                  <c:v>-2.9282999457791448E-4</c:v>
                </c:pt>
                <c:pt idx="39">
                  <c:v>2.0078500019735657E-3</c:v>
                </c:pt>
                <c:pt idx="40">
                  <c:v>1.205939995998051E-3</c:v>
                </c:pt>
                <c:pt idx="42">
                  <c:v>-6.9099914981052279E-6</c:v>
                </c:pt>
                <c:pt idx="43">
                  <c:v>-2.8739996196236461E-5</c:v>
                </c:pt>
                <c:pt idx="44">
                  <c:v>6.9349996920209378E-5</c:v>
                </c:pt>
                <c:pt idx="45">
                  <c:v>1.3674399961018935E-3</c:v>
                </c:pt>
                <c:pt idx="54">
                  <c:v>-2.4789999588392675E-4</c:v>
                </c:pt>
                <c:pt idx="58">
                  <c:v>-1.9567499912227504E-3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3A-4E55-B46E-EFA589E860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3A-4E55-B46E-EFA589E860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3A-4E55-B46E-EFA589E860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3A-4E55-B46E-EFA589E860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-2673</c:v>
                </c:pt>
                <c:pt idx="1">
                  <c:v>-2617</c:v>
                </c:pt>
                <c:pt idx="2">
                  <c:v>-1011</c:v>
                </c:pt>
                <c:pt idx="3">
                  <c:v>-595</c:v>
                </c:pt>
                <c:pt idx="4">
                  <c:v>-40</c:v>
                </c:pt>
                <c:pt idx="5">
                  <c:v>-10</c:v>
                </c:pt>
                <c:pt idx="6">
                  <c:v>0</c:v>
                </c:pt>
                <c:pt idx="7">
                  <c:v>502</c:v>
                </c:pt>
                <c:pt idx="8">
                  <c:v>505</c:v>
                </c:pt>
                <c:pt idx="9">
                  <c:v>545</c:v>
                </c:pt>
                <c:pt idx="10">
                  <c:v>595</c:v>
                </c:pt>
                <c:pt idx="11">
                  <c:v>638</c:v>
                </c:pt>
                <c:pt idx="12">
                  <c:v>812</c:v>
                </c:pt>
                <c:pt idx="13">
                  <c:v>1014</c:v>
                </c:pt>
                <c:pt idx="14">
                  <c:v>1064</c:v>
                </c:pt>
                <c:pt idx="15">
                  <c:v>1147</c:v>
                </c:pt>
                <c:pt idx="16">
                  <c:v>1841.5</c:v>
                </c:pt>
                <c:pt idx="17">
                  <c:v>-2673</c:v>
                </c:pt>
                <c:pt idx="18">
                  <c:v>3132</c:v>
                </c:pt>
                <c:pt idx="19">
                  <c:v>3135</c:v>
                </c:pt>
                <c:pt idx="20">
                  <c:v>3142</c:v>
                </c:pt>
                <c:pt idx="21">
                  <c:v>3145</c:v>
                </c:pt>
                <c:pt idx="22">
                  <c:v>3182</c:v>
                </c:pt>
                <c:pt idx="23">
                  <c:v>3185</c:v>
                </c:pt>
                <c:pt idx="24">
                  <c:v>18730</c:v>
                </c:pt>
                <c:pt idx="25">
                  <c:v>18740</c:v>
                </c:pt>
                <c:pt idx="26">
                  <c:v>18829</c:v>
                </c:pt>
                <c:pt idx="27">
                  <c:v>19196</c:v>
                </c:pt>
                <c:pt idx="28">
                  <c:v>19229</c:v>
                </c:pt>
                <c:pt idx="29">
                  <c:v>19358</c:v>
                </c:pt>
                <c:pt idx="30">
                  <c:v>19893</c:v>
                </c:pt>
                <c:pt idx="31">
                  <c:v>20914</c:v>
                </c:pt>
                <c:pt idx="32">
                  <c:v>22064</c:v>
                </c:pt>
                <c:pt idx="33">
                  <c:v>23332</c:v>
                </c:pt>
                <c:pt idx="34">
                  <c:v>23395</c:v>
                </c:pt>
                <c:pt idx="35">
                  <c:v>23534</c:v>
                </c:pt>
                <c:pt idx="36">
                  <c:v>23864</c:v>
                </c:pt>
                <c:pt idx="37">
                  <c:v>23874</c:v>
                </c:pt>
                <c:pt idx="38">
                  <c:v>24439</c:v>
                </c:pt>
                <c:pt idx="39">
                  <c:v>24595</c:v>
                </c:pt>
                <c:pt idx="40">
                  <c:v>24598</c:v>
                </c:pt>
                <c:pt idx="41">
                  <c:v>26068</c:v>
                </c:pt>
                <c:pt idx="42">
                  <c:v>26503</c:v>
                </c:pt>
                <c:pt idx="43">
                  <c:v>26642</c:v>
                </c:pt>
                <c:pt idx="44">
                  <c:v>26645</c:v>
                </c:pt>
                <c:pt idx="45">
                  <c:v>26648</c:v>
                </c:pt>
                <c:pt idx="46">
                  <c:v>26696</c:v>
                </c:pt>
                <c:pt idx="47">
                  <c:v>27089</c:v>
                </c:pt>
                <c:pt idx="48">
                  <c:v>27132</c:v>
                </c:pt>
                <c:pt idx="49">
                  <c:v>27258</c:v>
                </c:pt>
                <c:pt idx="50">
                  <c:v>27288</c:v>
                </c:pt>
                <c:pt idx="51">
                  <c:v>27291</c:v>
                </c:pt>
                <c:pt idx="52">
                  <c:v>27291</c:v>
                </c:pt>
                <c:pt idx="53">
                  <c:v>27684</c:v>
                </c:pt>
                <c:pt idx="54">
                  <c:v>28070</c:v>
                </c:pt>
                <c:pt idx="55">
                  <c:v>28140</c:v>
                </c:pt>
                <c:pt idx="56">
                  <c:v>29306</c:v>
                </c:pt>
                <c:pt idx="57">
                  <c:v>29752</c:v>
                </c:pt>
                <c:pt idx="58">
                  <c:v>29775</c:v>
                </c:pt>
                <c:pt idx="59">
                  <c:v>29798</c:v>
                </c:pt>
                <c:pt idx="60">
                  <c:v>29828</c:v>
                </c:pt>
                <c:pt idx="61">
                  <c:v>30231</c:v>
                </c:pt>
                <c:pt idx="62">
                  <c:v>30413</c:v>
                </c:pt>
                <c:pt idx="63">
                  <c:v>31979</c:v>
                </c:pt>
                <c:pt idx="64">
                  <c:v>31979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32">
                  <c:v>4.0736453418013518E-3</c:v>
                </c:pt>
                <c:pt idx="33">
                  <c:v>3.0837693263129178E-3</c:v>
                </c:pt>
                <c:pt idx="34">
                  <c:v>3.0345877892657795E-3</c:v>
                </c:pt>
                <c:pt idx="35">
                  <c:v>2.9260761440347907E-3</c:v>
                </c:pt>
                <c:pt idx="36">
                  <c:v>2.6684585690259707E-3</c:v>
                </c:pt>
                <c:pt idx="37">
                  <c:v>2.6606519758438849E-3</c:v>
                </c:pt>
                <c:pt idx="38">
                  <c:v>2.2195794610560572E-3</c:v>
                </c:pt>
                <c:pt idx="39">
                  <c:v>2.0977966074155231E-3</c:v>
                </c:pt>
                <c:pt idx="40">
                  <c:v>2.0954546294608967E-3</c:v>
                </c:pt>
                <c:pt idx="41">
                  <c:v>9.4788543169433553E-4</c:v>
                </c:pt>
                <c:pt idx="42">
                  <c:v>6.0829862827361733E-4</c:v>
                </c:pt>
                <c:pt idx="43">
                  <c:v>4.99786983042632E-4</c:v>
                </c:pt>
                <c:pt idx="44">
                  <c:v>4.9744500508800554E-4</c:v>
                </c:pt>
                <c:pt idx="45">
                  <c:v>4.9510302713337909E-4</c:v>
                </c:pt>
                <c:pt idx="46">
                  <c:v>4.5763137985936966E-4</c:v>
                </c:pt>
                <c:pt idx="47">
                  <c:v>1.5083226780341144E-4</c:v>
                </c:pt>
                <c:pt idx="48">
                  <c:v>1.1726391712044495E-4</c:v>
                </c:pt>
                <c:pt idx="49">
                  <c:v>1.8900843026165015E-5</c:v>
                </c:pt>
                <c:pt idx="50">
                  <c:v>-4.5189365200891396E-6</c:v>
                </c:pt>
                <c:pt idx="51">
                  <c:v>-6.8609144747155959E-6</c:v>
                </c:pt>
                <c:pt idx="52">
                  <c:v>-6.8609144747155959E-6</c:v>
                </c:pt>
                <c:pt idx="53">
                  <c:v>-3.1366002653067382E-4</c:v>
                </c:pt>
                <c:pt idx="54">
                  <c:v>-6.1499452335917262E-4</c:v>
                </c:pt>
                <c:pt idx="55">
                  <c:v>-6.6964067563377028E-4</c:v>
                </c:pt>
                <c:pt idx="56">
                  <c:v>-1.5798894406649361E-3</c:v>
                </c:pt>
                <c:pt idx="57">
                  <c:v>-1.9280634965859467E-3</c:v>
                </c:pt>
                <c:pt idx="58">
                  <c:v>-1.9460186609047414E-3</c:v>
                </c:pt>
                <c:pt idx="59">
                  <c:v>-1.9639738252235396E-3</c:v>
                </c:pt>
                <c:pt idx="60">
                  <c:v>-1.9873936047697972E-3</c:v>
                </c:pt>
                <c:pt idx="61">
                  <c:v>-2.3019993100078379E-3</c:v>
                </c:pt>
                <c:pt idx="62">
                  <c:v>-2.4440793059217931E-3</c:v>
                </c:pt>
                <c:pt idx="63">
                  <c:v>-3.6665917982363766E-3</c:v>
                </c:pt>
                <c:pt idx="64">
                  <c:v>-3.6665917982363766E-3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3A-4E55-B46E-EFA589E86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116616"/>
        <c:axId val="1"/>
      </c:scatterChart>
      <c:valAx>
        <c:axId val="67111661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193548387097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116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29032258064517"/>
          <c:y val="0.9204921861831491"/>
          <c:w val="0.6741935483870967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19050</xdr:rowOff>
    </xdr:from>
    <xdr:to>
      <xdr:col>17</xdr:col>
      <xdr:colOff>381000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1122DF9-31B4-B505-141F-63DE9C451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47625</xdr:rowOff>
    </xdr:from>
    <xdr:to>
      <xdr:col>27</xdr:col>
      <xdr:colOff>114300</xdr:colOff>
      <xdr:row>18</xdr:row>
      <xdr:rowOff>95250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79EBD3A-7F91-8570-8065-97CCFB3C2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888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786" TargetMode="External"/><Relationship Id="rId26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konkoly.hu/cgi-bin/IBVS?488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786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bav-astro.de/sfs/BAVM_link.php?BAVMnr=215" TargetMode="External"/><Relationship Id="rId38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konkoly.hu/cgi-bin/IBVS?5603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konkoly.hu/cgi-bin/IBVS?5263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var.astro.cz/oejv/issues/oejv0107.pdf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28" TargetMode="External"/><Relationship Id="rId19" Type="http://schemas.openxmlformats.org/officeDocument/2006/relationships/hyperlink" Target="http://www.konkoly.hu/cgi-bin/IBVS?5786" TargetMode="External"/><Relationship Id="rId31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bav-astro.de/sfs/BAVM_link.php?BAVMnr=183" TargetMode="External"/><Relationship Id="rId30" Type="http://schemas.openxmlformats.org/officeDocument/2006/relationships/hyperlink" Target="http://www.bav-astro.de/sfs/BAVM_link.php?BAVMnr=214" TargetMode="External"/><Relationship Id="rId35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313</v>
      </c>
    </row>
    <row r="2" spans="1:6" x14ac:dyDescent="0.2">
      <c r="A2" t="s">
        <v>23</v>
      </c>
      <c r="B2" s="10" t="s">
        <v>34</v>
      </c>
    </row>
    <row r="3" spans="1:6" ht="13.5" thickBot="1" x14ac:dyDescent="0.25"/>
    <row r="4" spans="1:6" ht="13.5" thickBot="1" x14ac:dyDescent="0.25">
      <c r="A4" s="4" t="s">
        <v>0</v>
      </c>
      <c r="C4" s="26">
        <v>34629.396999999997</v>
      </c>
      <c r="D4" s="27">
        <v>0.69733396999999997</v>
      </c>
    </row>
    <row r="5" spans="1:6" x14ac:dyDescent="0.2">
      <c r="A5" s="12" t="s">
        <v>38</v>
      </c>
      <c r="B5" s="11"/>
      <c r="C5" s="13">
        <v>-9.5</v>
      </c>
      <c r="D5" s="11" t="s">
        <v>39</v>
      </c>
    </row>
    <row r="6" spans="1:6" x14ac:dyDescent="0.2">
      <c r="A6" s="4" t="s">
        <v>1</v>
      </c>
    </row>
    <row r="7" spans="1:6" x14ac:dyDescent="0.2">
      <c r="A7" t="s">
        <v>2</v>
      </c>
      <c r="C7">
        <f>+C4</f>
        <v>34629.396999999997</v>
      </c>
    </row>
    <row r="8" spans="1:6" x14ac:dyDescent="0.2">
      <c r="A8" t="s">
        <v>3</v>
      </c>
      <c r="C8">
        <f>+D4</f>
        <v>0.69733396999999997</v>
      </c>
    </row>
    <row r="9" spans="1:6" x14ac:dyDescent="0.2">
      <c r="A9" s="31" t="s">
        <v>45</v>
      </c>
      <c r="B9" s="32">
        <v>53</v>
      </c>
      <c r="C9" s="29" t="str">
        <f>"F"&amp;B9</f>
        <v>F53</v>
      </c>
      <c r="D9" s="30" t="str">
        <f>"G"&amp;B9</f>
        <v>G53</v>
      </c>
    </row>
    <row r="10" spans="1:6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6" x14ac:dyDescent="0.2">
      <c r="A11" s="11" t="s">
        <v>15</v>
      </c>
      <c r="B11" s="11"/>
      <c r="C11" s="28">
        <f ca="1">INTERCEPT(INDIRECT($D$9):G990,INDIRECT($C$9):F990)</f>
        <v>2.1298112538754702E-2</v>
      </c>
      <c r="D11" s="14"/>
      <c r="E11" s="11"/>
    </row>
    <row r="12" spans="1:6" x14ac:dyDescent="0.2">
      <c r="A12" s="11" t="s">
        <v>16</v>
      </c>
      <c r="B12" s="11"/>
      <c r="C12" s="28">
        <f ca="1">SLOPE(INDIRECT($D$9):G990,INDIRECT($C$9):F990)</f>
        <v>-7.8065931820854556E-7</v>
      </c>
      <c r="D12" s="14"/>
      <c r="E12" s="11"/>
    </row>
    <row r="13" spans="1:6" x14ac:dyDescent="0.2">
      <c r="A13" s="11" t="s">
        <v>18</v>
      </c>
      <c r="B13" s="11"/>
      <c r="C13" s="14" t="s">
        <v>27</v>
      </c>
    </row>
    <row r="14" spans="1:6" x14ac:dyDescent="0.2">
      <c r="A14" s="11"/>
      <c r="B14" s="11"/>
      <c r="C14" s="11"/>
    </row>
    <row r="15" spans="1:6" x14ac:dyDescent="0.2">
      <c r="A15" s="15" t="s">
        <v>17</v>
      </c>
      <c r="B15" s="11"/>
      <c r="C15" s="16">
        <f ca="1">(C7+C11)+(C8+C12)*INT(MAX(F21:F3531))</f>
        <v>56929.436360038198</v>
      </c>
      <c r="E15" s="17" t="s">
        <v>51</v>
      </c>
      <c r="F15" s="13">
        <v>1</v>
      </c>
    </row>
    <row r="16" spans="1:6" x14ac:dyDescent="0.2">
      <c r="A16" s="19" t="s">
        <v>4</v>
      </c>
      <c r="B16" s="11"/>
      <c r="C16" s="20">
        <f ca="1">+C8+C12</f>
        <v>0.69733318934068178</v>
      </c>
      <c r="E16" s="17" t="s">
        <v>40</v>
      </c>
      <c r="F16" s="18">
        <f ca="1">NOW()+15018.5+$C$5/24</f>
        <v>60344.682633564815</v>
      </c>
    </row>
    <row r="17" spans="1:17" ht="13.5" thickBot="1" x14ac:dyDescent="0.25">
      <c r="A17" s="17" t="s">
        <v>36</v>
      </c>
      <c r="B17" s="11"/>
      <c r="C17" s="11">
        <f>COUNT(C21:C2189)</f>
        <v>65</v>
      </c>
      <c r="E17" s="17" t="s">
        <v>52</v>
      </c>
      <c r="F17" s="18">
        <f ca="1">ROUND(2*(F16-$C$7)/$C$8,0)/2+F15</f>
        <v>36877.5</v>
      </c>
    </row>
    <row r="18" spans="1:17" ht="14.25" thickTop="1" thickBot="1" x14ac:dyDescent="0.25">
      <c r="A18" s="19" t="s">
        <v>5</v>
      </c>
      <c r="B18" s="11"/>
      <c r="C18" s="22">
        <f ca="1">+C15</f>
        <v>56929.436360038198</v>
      </c>
      <c r="D18" s="23">
        <f ca="1">+C16</f>
        <v>0.69733318934068178</v>
      </c>
      <c r="E18" s="17" t="s">
        <v>41</v>
      </c>
      <c r="F18" s="30">
        <f ca="1">ROUND(2*(F16-$C$15)/$C$16,0)/2+F15</f>
        <v>4898.5</v>
      </c>
    </row>
    <row r="19" spans="1:17" ht="13.5" thickTop="1" x14ac:dyDescent="0.2">
      <c r="E19" s="17" t="s">
        <v>42</v>
      </c>
      <c r="F19" s="21">
        <f ca="1">+$C$15+$C$16*F18-15018.5-$C$5/24</f>
        <v>45327.218821356866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64</v>
      </c>
      <c r="I20" s="6" t="s">
        <v>49</v>
      </c>
      <c r="J20" s="6" t="s">
        <v>61</v>
      </c>
      <c r="K20" s="6" t="s">
        <v>48</v>
      </c>
      <c r="L20" s="6" t="s">
        <v>24</v>
      </c>
      <c r="M20" s="6" t="s">
        <v>25</v>
      </c>
      <c r="N20" s="6" t="s">
        <v>28</v>
      </c>
      <c r="O20" s="6" t="s">
        <v>22</v>
      </c>
      <c r="P20" s="5" t="s">
        <v>21</v>
      </c>
      <c r="Q20" s="3" t="s">
        <v>14</v>
      </c>
    </row>
    <row r="21" spans="1:17" x14ac:dyDescent="0.2">
      <c r="A21" s="62" t="s">
        <v>74</v>
      </c>
      <c r="B21" s="63" t="s">
        <v>26</v>
      </c>
      <c r="C21" s="62">
        <v>32765.428</v>
      </c>
      <c r="D21" s="62" t="s">
        <v>49</v>
      </c>
      <c r="E21">
        <f t="shared" ref="E21:E52" si="0">+(C21-C$7)/C$8</f>
        <v>-2672.9932574487907</v>
      </c>
      <c r="F21">
        <f t="shared" ref="F21:F52" si="1">ROUND(2*E21,0)/2</f>
        <v>-2673</v>
      </c>
      <c r="G21">
        <f t="shared" ref="G21:G52" si="2">+C21-(C$7+F21*C$8)</f>
        <v>4.7018100012792274E-3</v>
      </c>
      <c r="I21">
        <f t="shared" ref="I21:I37" si="3">+G21</f>
        <v>4.7018100012792274E-3</v>
      </c>
      <c r="Q21" s="2">
        <f t="shared" ref="Q21:Q52" si="4">+C21-15018.5</f>
        <v>17746.928</v>
      </c>
    </row>
    <row r="22" spans="1:17" x14ac:dyDescent="0.2">
      <c r="A22" s="62" t="s">
        <v>74</v>
      </c>
      <c r="B22" s="63" t="s">
        <v>26</v>
      </c>
      <c r="C22" s="62">
        <v>32804.466</v>
      </c>
      <c r="D22" s="62" t="s">
        <v>49</v>
      </c>
      <c r="E22">
        <f t="shared" si="0"/>
        <v>-2617.0114729962129</v>
      </c>
      <c r="F22">
        <f t="shared" si="1"/>
        <v>-2617</v>
      </c>
      <c r="G22">
        <f t="shared" si="2"/>
        <v>-8.0005099953268655E-3</v>
      </c>
      <c r="I22">
        <f t="shared" si="3"/>
        <v>-8.0005099953268655E-3</v>
      </c>
      <c r="Q22" s="2">
        <f t="shared" si="4"/>
        <v>17785.966</v>
      </c>
    </row>
    <row r="23" spans="1:17" x14ac:dyDescent="0.2">
      <c r="A23" s="62" t="s">
        <v>74</v>
      </c>
      <c r="B23" s="63" t="s">
        <v>26</v>
      </c>
      <c r="C23" s="62">
        <v>33924.39</v>
      </c>
      <c r="D23" s="62" t="s">
        <v>49</v>
      </c>
      <c r="E23">
        <f t="shared" si="0"/>
        <v>-1011.0033790552292</v>
      </c>
      <c r="F23">
        <f t="shared" si="1"/>
        <v>-1011</v>
      </c>
      <c r="G23">
        <f t="shared" si="2"/>
        <v>-2.3563299982924946E-3</v>
      </c>
      <c r="I23">
        <f t="shared" si="3"/>
        <v>-2.3563299982924946E-3</v>
      </c>
      <c r="Q23" s="2">
        <f t="shared" si="4"/>
        <v>18905.89</v>
      </c>
    </row>
    <row r="24" spans="1:17" x14ac:dyDescent="0.2">
      <c r="A24" s="62" t="s">
        <v>74</v>
      </c>
      <c r="B24" s="63" t="s">
        <v>26</v>
      </c>
      <c r="C24" s="62">
        <v>34214.491999999998</v>
      </c>
      <c r="D24" s="62" t="s">
        <v>49</v>
      </c>
      <c r="E24">
        <f t="shared" si="0"/>
        <v>-594.98750648846044</v>
      </c>
      <c r="F24">
        <f t="shared" si="1"/>
        <v>-595</v>
      </c>
      <c r="G24">
        <f t="shared" si="2"/>
        <v>8.7121500037028454E-3</v>
      </c>
      <c r="I24">
        <f t="shared" si="3"/>
        <v>8.7121500037028454E-3</v>
      </c>
      <c r="Q24" s="2">
        <f t="shared" si="4"/>
        <v>19195.991999999998</v>
      </c>
    </row>
    <row r="25" spans="1:17" x14ac:dyDescent="0.2">
      <c r="A25" s="62" t="s">
        <v>74</v>
      </c>
      <c r="B25" s="63" t="s">
        <v>26</v>
      </c>
      <c r="C25" s="62">
        <v>34601.499000000003</v>
      </c>
      <c r="D25" s="62" t="s">
        <v>49</v>
      </c>
      <c r="E25">
        <f t="shared" si="0"/>
        <v>-40.006655634449835</v>
      </c>
      <c r="F25">
        <f t="shared" si="1"/>
        <v>-40</v>
      </c>
      <c r="G25">
        <f t="shared" si="2"/>
        <v>-4.6411999937845394E-3</v>
      </c>
      <c r="I25">
        <f t="shared" si="3"/>
        <v>-4.6411999937845394E-3</v>
      </c>
      <c r="Q25" s="2">
        <f t="shared" si="4"/>
        <v>19582.999000000003</v>
      </c>
    </row>
    <row r="26" spans="1:17" x14ac:dyDescent="0.2">
      <c r="A26" s="62" t="s">
        <v>74</v>
      </c>
      <c r="B26" s="63" t="s">
        <v>26</v>
      </c>
      <c r="C26" s="62">
        <v>34622.415999999997</v>
      </c>
      <c r="D26" s="62" t="s">
        <v>49</v>
      </c>
      <c r="E26">
        <f t="shared" si="0"/>
        <v>-10.010985123813439</v>
      </c>
      <c r="F26">
        <f t="shared" si="1"/>
        <v>-10</v>
      </c>
      <c r="G26">
        <f t="shared" si="2"/>
        <v>-7.6602999979513697E-3</v>
      </c>
      <c r="I26">
        <f t="shared" si="3"/>
        <v>-7.6602999979513697E-3</v>
      </c>
      <c r="Q26" s="2">
        <f t="shared" si="4"/>
        <v>19603.915999999997</v>
      </c>
    </row>
    <row r="27" spans="1:17" x14ac:dyDescent="0.2">
      <c r="A27" s="62" t="s">
        <v>74</v>
      </c>
      <c r="B27" s="63" t="s">
        <v>26</v>
      </c>
      <c r="C27" s="62">
        <v>34629.404999999999</v>
      </c>
      <c r="D27" s="62" t="s">
        <v>49</v>
      </c>
      <c r="E27">
        <f t="shared" si="0"/>
        <v>1.1472264862745486E-2</v>
      </c>
      <c r="F27">
        <f t="shared" si="1"/>
        <v>0</v>
      </c>
      <c r="G27">
        <f t="shared" si="2"/>
        <v>8.0000000016298145E-3</v>
      </c>
      <c r="I27">
        <f t="shared" si="3"/>
        <v>8.0000000016298145E-3</v>
      </c>
      <c r="Q27" s="2">
        <f t="shared" si="4"/>
        <v>19610.904999999999</v>
      </c>
    </row>
    <row r="28" spans="1:17" x14ac:dyDescent="0.2">
      <c r="A28" s="62" t="s">
        <v>74</v>
      </c>
      <c r="B28" s="63" t="s">
        <v>26</v>
      </c>
      <c r="C28" s="62">
        <v>34979.449999999997</v>
      </c>
      <c r="D28" s="62" t="s">
        <v>49</v>
      </c>
      <c r="E28">
        <f t="shared" si="0"/>
        <v>501.9875913975622</v>
      </c>
      <c r="F28">
        <f t="shared" si="1"/>
        <v>502</v>
      </c>
      <c r="G28">
        <f t="shared" si="2"/>
        <v>-8.6529399995924905E-3</v>
      </c>
      <c r="I28">
        <f t="shared" si="3"/>
        <v>-8.6529399995924905E-3</v>
      </c>
      <c r="Q28" s="2">
        <f t="shared" si="4"/>
        <v>19960.949999999997</v>
      </c>
    </row>
    <row r="29" spans="1:17" x14ac:dyDescent="0.2">
      <c r="A29" s="62" t="s">
        <v>74</v>
      </c>
      <c r="B29" s="63" t="s">
        <v>26</v>
      </c>
      <c r="C29" s="62">
        <v>34981.550999999999</v>
      </c>
      <c r="D29" s="62" t="s">
        <v>49</v>
      </c>
      <c r="E29">
        <f t="shared" si="0"/>
        <v>505.00049495653036</v>
      </c>
      <c r="F29">
        <f t="shared" si="1"/>
        <v>505</v>
      </c>
      <c r="G29">
        <f t="shared" si="2"/>
        <v>3.4515000152168795E-4</v>
      </c>
      <c r="I29">
        <f t="shared" si="3"/>
        <v>3.4515000152168795E-4</v>
      </c>
      <c r="Q29" s="2">
        <f t="shared" si="4"/>
        <v>19963.050999999999</v>
      </c>
    </row>
    <row r="30" spans="1:17" x14ac:dyDescent="0.2">
      <c r="A30" s="62" t="s">
        <v>74</v>
      </c>
      <c r="B30" s="63" t="s">
        <v>26</v>
      </c>
      <c r="C30" s="62">
        <v>35009.442000000003</v>
      </c>
      <c r="D30" s="62" t="s">
        <v>49</v>
      </c>
      <c r="E30">
        <f t="shared" si="0"/>
        <v>544.99711235924099</v>
      </c>
      <c r="F30">
        <f t="shared" si="1"/>
        <v>545</v>
      </c>
      <c r="G30">
        <f t="shared" si="2"/>
        <v>-2.0136499952059239E-3</v>
      </c>
      <c r="I30">
        <f t="shared" si="3"/>
        <v>-2.0136499952059239E-3</v>
      </c>
      <c r="Q30" s="2">
        <f t="shared" si="4"/>
        <v>19990.942000000003</v>
      </c>
    </row>
    <row r="31" spans="1:17" x14ac:dyDescent="0.2">
      <c r="A31" s="62" t="s">
        <v>74</v>
      </c>
      <c r="B31" s="63" t="s">
        <v>26</v>
      </c>
      <c r="C31" s="62">
        <v>35044.307999999997</v>
      </c>
      <c r="D31" s="62" t="s">
        <v>49</v>
      </c>
      <c r="E31">
        <f t="shared" si="0"/>
        <v>594.99611068710749</v>
      </c>
      <c r="F31">
        <f t="shared" si="1"/>
        <v>595</v>
      </c>
      <c r="G31">
        <f t="shared" si="2"/>
        <v>-2.7121500024804845E-3</v>
      </c>
      <c r="I31">
        <f t="shared" si="3"/>
        <v>-2.7121500024804845E-3</v>
      </c>
      <c r="Q31" s="2">
        <f t="shared" si="4"/>
        <v>20025.807999999997</v>
      </c>
    </row>
    <row r="32" spans="1:17" x14ac:dyDescent="0.2">
      <c r="A32" s="62" t="s">
        <v>74</v>
      </c>
      <c r="B32" s="63" t="s">
        <v>26</v>
      </c>
      <c r="C32" s="62">
        <v>35074.281999999999</v>
      </c>
      <c r="D32" s="62" t="s">
        <v>49</v>
      </c>
      <c r="E32">
        <f t="shared" si="0"/>
        <v>637.97981905284507</v>
      </c>
      <c r="F32">
        <f t="shared" si="1"/>
        <v>638</v>
      </c>
      <c r="G32">
        <f t="shared" si="2"/>
        <v>-1.4072859994485043E-2</v>
      </c>
      <c r="I32">
        <f t="shared" si="3"/>
        <v>-1.4072859994485043E-2</v>
      </c>
      <c r="Q32" s="2">
        <f t="shared" si="4"/>
        <v>20055.781999999999</v>
      </c>
    </row>
    <row r="33" spans="1:17" x14ac:dyDescent="0.2">
      <c r="A33" s="62" t="s">
        <v>74</v>
      </c>
      <c r="B33" s="63" t="s">
        <v>26</v>
      </c>
      <c r="C33" s="62">
        <v>35195.64</v>
      </c>
      <c r="D33" s="62" t="s">
        <v>49</v>
      </c>
      <c r="E33">
        <f t="shared" si="0"/>
        <v>812.01120891902372</v>
      </c>
      <c r="F33">
        <f t="shared" si="1"/>
        <v>812</v>
      </c>
      <c r="G33">
        <f t="shared" si="2"/>
        <v>7.8163600046536885E-3</v>
      </c>
      <c r="I33">
        <f t="shared" si="3"/>
        <v>7.8163600046536885E-3</v>
      </c>
      <c r="Q33" s="2">
        <f t="shared" si="4"/>
        <v>20177.14</v>
      </c>
    </row>
    <row r="34" spans="1:17" x14ac:dyDescent="0.2">
      <c r="A34" s="62" t="s">
        <v>74</v>
      </c>
      <c r="B34" s="63" t="s">
        <v>26</v>
      </c>
      <c r="C34" s="62">
        <v>35336.498</v>
      </c>
      <c r="D34" s="62" t="s">
        <v>49</v>
      </c>
      <c r="E34">
        <f t="shared" si="0"/>
        <v>1014.0062443824477</v>
      </c>
      <c r="F34">
        <f t="shared" si="1"/>
        <v>1014</v>
      </c>
      <c r="G34">
        <f t="shared" si="2"/>
        <v>4.3544200016185641E-3</v>
      </c>
      <c r="I34">
        <f t="shared" si="3"/>
        <v>4.3544200016185641E-3</v>
      </c>
      <c r="Q34" s="2">
        <f t="shared" si="4"/>
        <v>20317.998</v>
      </c>
    </row>
    <row r="35" spans="1:17" x14ac:dyDescent="0.2">
      <c r="A35" s="62" t="s">
        <v>74</v>
      </c>
      <c r="B35" s="63" t="s">
        <v>26</v>
      </c>
      <c r="C35" s="62">
        <v>35371.364999999998</v>
      </c>
      <c r="D35" s="62" t="s">
        <v>49</v>
      </c>
      <c r="E35">
        <f t="shared" si="0"/>
        <v>1064.0066767434273</v>
      </c>
      <c r="F35">
        <f t="shared" si="1"/>
        <v>1064</v>
      </c>
      <c r="G35">
        <f t="shared" si="2"/>
        <v>4.6559199981857091E-3</v>
      </c>
      <c r="I35">
        <f t="shared" si="3"/>
        <v>4.6559199981857091E-3</v>
      </c>
      <c r="Q35" s="2">
        <f t="shared" si="4"/>
        <v>20352.864999999998</v>
      </c>
    </row>
    <row r="36" spans="1:17" x14ac:dyDescent="0.2">
      <c r="A36" s="62" t="s">
        <v>74</v>
      </c>
      <c r="B36" s="63" t="s">
        <v>26</v>
      </c>
      <c r="C36" s="62">
        <v>35429.245000000003</v>
      </c>
      <c r="D36" s="62" t="s">
        <v>49</v>
      </c>
      <c r="E36">
        <f t="shared" si="0"/>
        <v>1147.0085130084879</v>
      </c>
      <c r="F36">
        <f t="shared" si="1"/>
        <v>1147</v>
      </c>
      <c r="G36">
        <f t="shared" si="2"/>
        <v>5.9364100088714622E-3</v>
      </c>
      <c r="I36">
        <f t="shared" si="3"/>
        <v>5.9364100088714622E-3</v>
      </c>
      <c r="Q36" s="2">
        <f t="shared" si="4"/>
        <v>20410.745000000003</v>
      </c>
    </row>
    <row r="37" spans="1:17" x14ac:dyDescent="0.2">
      <c r="A37" s="62" t="s">
        <v>74</v>
      </c>
      <c r="B37" s="63" t="s">
        <v>47</v>
      </c>
      <c r="C37" s="62">
        <v>35913.485000000001</v>
      </c>
      <c r="D37" s="62" t="s">
        <v>49</v>
      </c>
      <c r="E37">
        <f t="shared" si="0"/>
        <v>1841.424705008998</v>
      </c>
      <c r="F37">
        <f t="shared" si="1"/>
        <v>1841.5</v>
      </c>
      <c r="G37">
        <f t="shared" si="2"/>
        <v>-5.2505754996673204E-2</v>
      </c>
      <c r="I37">
        <f t="shared" si="3"/>
        <v>-5.2505754996673204E-2</v>
      </c>
      <c r="Q37" s="2">
        <f t="shared" si="4"/>
        <v>20894.985000000001</v>
      </c>
    </row>
    <row r="38" spans="1:17" x14ac:dyDescent="0.2">
      <c r="A38" s="7" t="s">
        <v>12</v>
      </c>
      <c r="B38" s="8" t="s">
        <v>26</v>
      </c>
      <c r="C38" s="7">
        <f>+C21</f>
        <v>32765.428</v>
      </c>
      <c r="D38" s="7" t="s">
        <v>27</v>
      </c>
      <c r="E38">
        <f t="shared" si="0"/>
        <v>-2672.9932574487907</v>
      </c>
      <c r="F38">
        <f t="shared" si="1"/>
        <v>-2673</v>
      </c>
      <c r="G38">
        <f t="shared" si="2"/>
        <v>4.7018100012792274E-3</v>
      </c>
      <c r="H38">
        <v>0</v>
      </c>
      <c r="Q38" s="2">
        <f t="shared" si="4"/>
        <v>17746.928</v>
      </c>
    </row>
    <row r="39" spans="1:17" x14ac:dyDescent="0.2">
      <c r="A39" s="62" t="s">
        <v>74</v>
      </c>
      <c r="B39" s="63" t="s">
        <v>26</v>
      </c>
      <c r="C39" s="62">
        <v>36813.442999999999</v>
      </c>
      <c r="D39" s="62" t="s">
        <v>49</v>
      </c>
      <c r="E39">
        <f t="shared" si="0"/>
        <v>3131.9942724144103</v>
      </c>
      <c r="F39">
        <f t="shared" si="1"/>
        <v>3132</v>
      </c>
      <c r="G39">
        <f t="shared" si="2"/>
        <v>-3.9940399947226979E-3</v>
      </c>
      <c r="I39">
        <f t="shared" ref="I39:I52" si="5">+G39</f>
        <v>-3.9940399947226979E-3</v>
      </c>
      <c r="Q39" s="2">
        <f t="shared" si="4"/>
        <v>21794.942999999999</v>
      </c>
    </row>
    <row r="40" spans="1:17" x14ac:dyDescent="0.2">
      <c r="A40" s="62" t="s">
        <v>74</v>
      </c>
      <c r="B40" s="63" t="s">
        <v>26</v>
      </c>
      <c r="C40" s="62">
        <v>36815.546000000002</v>
      </c>
      <c r="D40" s="62" t="s">
        <v>49</v>
      </c>
      <c r="E40">
        <f t="shared" si="0"/>
        <v>3135.010044039594</v>
      </c>
      <c r="F40">
        <f t="shared" si="1"/>
        <v>3135</v>
      </c>
      <c r="G40">
        <f t="shared" si="2"/>
        <v>7.0040500067989342E-3</v>
      </c>
      <c r="I40">
        <f t="shared" si="5"/>
        <v>7.0040500067989342E-3</v>
      </c>
      <c r="Q40" s="2">
        <f t="shared" si="4"/>
        <v>21797.046000000002</v>
      </c>
    </row>
    <row r="41" spans="1:17" x14ac:dyDescent="0.2">
      <c r="A41" s="62" t="s">
        <v>74</v>
      </c>
      <c r="B41" s="63" t="s">
        <v>26</v>
      </c>
      <c r="C41" s="62">
        <v>36820.421999999999</v>
      </c>
      <c r="D41" s="62" t="s">
        <v>49</v>
      </c>
      <c r="E41">
        <f t="shared" si="0"/>
        <v>3142.002389472008</v>
      </c>
      <c r="F41">
        <f t="shared" si="1"/>
        <v>3142</v>
      </c>
      <c r="G41">
        <f t="shared" si="2"/>
        <v>1.6662600028212182E-3</v>
      </c>
      <c r="I41">
        <f t="shared" si="5"/>
        <v>1.6662600028212182E-3</v>
      </c>
      <c r="Q41" s="2">
        <f t="shared" si="4"/>
        <v>21801.921999999999</v>
      </c>
    </row>
    <row r="42" spans="1:17" x14ac:dyDescent="0.2">
      <c r="A42" s="62" t="s">
        <v>74</v>
      </c>
      <c r="B42" s="63" t="s">
        <v>26</v>
      </c>
      <c r="C42" s="62">
        <v>36822.514000000003</v>
      </c>
      <c r="D42" s="62" t="s">
        <v>49</v>
      </c>
      <c r="E42">
        <f t="shared" si="0"/>
        <v>3145.002386733011</v>
      </c>
      <c r="F42">
        <f t="shared" si="1"/>
        <v>3145</v>
      </c>
      <c r="G42">
        <f t="shared" si="2"/>
        <v>1.6643500057398342E-3</v>
      </c>
      <c r="I42">
        <f t="shared" si="5"/>
        <v>1.6643500057398342E-3</v>
      </c>
      <c r="Q42" s="2">
        <f t="shared" si="4"/>
        <v>21804.014000000003</v>
      </c>
    </row>
    <row r="43" spans="1:17" x14ac:dyDescent="0.2">
      <c r="A43" s="62" t="s">
        <v>74</v>
      </c>
      <c r="B43" s="63" t="s">
        <v>26</v>
      </c>
      <c r="C43" s="62">
        <v>36848.317999999999</v>
      </c>
      <c r="D43" s="62" t="s">
        <v>49</v>
      </c>
      <c r="E43">
        <f t="shared" si="0"/>
        <v>3182.0061770402526</v>
      </c>
      <c r="F43">
        <f t="shared" si="1"/>
        <v>3182</v>
      </c>
      <c r="G43">
        <f t="shared" si="2"/>
        <v>4.3074600034742616E-3</v>
      </c>
      <c r="I43">
        <f t="shared" si="5"/>
        <v>4.3074600034742616E-3</v>
      </c>
      <c r="Q43" s="2">
        <f t="shared" si="4"/>
        <v>21829.817999999999</v>
      </c>
    </row>
    <row r="44" spans="1:17" x14ac:dyDescent="0.2">
      <c r="A44" s="62" t="s">
        <v>74</v>
      </c>
      <c r="B44" s="63" t="s">
        <v>26</v>
      </c>
      <c r="C44" s="62">
        <v>36850.396000000001</v>
      </c>
      <c r="D44" s="62" t="s">
        <v>49</v>
      </c>
      <c r="E44">
        <f t="shared" si="0"/>
        <v>3184.9860978377455</v>
      </c>
      <c r="F44">
        <f t="shared" si="1"/>
        <v>3185</v>
      </c>
      <c r="G44">
        <f t="shared" si="2"/>
        <v>-9.6944499964592978E-3</v>
      </c>
      <c r="I44">
        <f t="shared" si="5"/>
        <v>-9.6944499964592978E-3</v>
      </c>
      <c r="Q44" s="2">
        <f t="shared" si="4"/>
        <v>21831.896000000001</v>
      </c>
    </row>
    <row r="45" spans="1:17" x14ac:dyDescent="0.2">
      <c r="A45" s="62" t="s">
        <v>137</v>
      </c>
      <c r="B45" s="63" t="s">
        <v>26</v>
      </c>
      <c r="C45" s="62">
        <v>47690.46</v>
      </c>
      <c r="D45" s="62" t="s">
        <v>49</v>
      </c>
      <c r="E45">
        <f t="shared" si="0"/>
        <v>18729.996761809842</v>
      </c>
      <c r="F45">
        <f t="shared" si="1"/>
        <v>18730</v>
      </c>
      <c r="G45">
        <f t="shared" si="2"/>
        <v>-2.2581000011996366E-3</v>
      </c>
      <c r="I45">
        <f t="shared" si="5"/>
        <v>-2.2581000011996366E-3</v>
      </c>
      <c r="Q45" s="2">
        <f t="shared" si="4"/>
        <v>32671.96</v>
      </c>
    </row>
    <row r="46" spans="1:17" x14ac:dyDescent="0.2">
      <c r="A46" s="62" t="s">
        <v>137</v>
      </c>
      <c r="B46" s="63" t="s">
        <v>26</v>
      </c>
      <c r="C46" s="62">
        <v>47697.436000000002</v>
      </c>
      <c r="D46" s="62" t="s">
        <v>49</v>
      </c>
      <c r="E46">
        <f t="shared" si="0"/>
        <v>18740.000576768121</v>
      </c>
      <c r="F46">
        <f t="shared" si="1"/>
        <v>18740</v>
      </c>
      <c r="G46">
        <f t="shared" si="2"/>
        <v>4.0220000664703548E-4</v>
      </c>
      <c r="I46">
        <f t="shared" si="5"/>
        <v>4.0220000664703548E-4</v>
      </c>
      <c r="Q46" s="2">
        <f t="shared" si="4"/>
        <v>32678.936000000002</v>
      </c>
    </row>
    <row r="47" spans="1:17" x14ac:dyDescent="0.2">
      <c r="A47" s="62" t="s">
        <v>137</v>
      </c>
      <c r="B47" s="63" t="s">
        <v>26</v>
      </c>
      <c r="C47" s="62">
        <v>47759.510999999999</v>
      </c>
      <c r="D47" s="62" t="s">
        <v>49</v>
      </c>
      <c r="E47">
        <f t="shared" si="0"/>
        <v>18829.018181919349</v>
      </c>
      <c r="F47">
        <f t="shared" si="1"/>
        <v>18829</v>
      </c>
      <c r="G47">
        <f t="shared" si="2"/>
        <v>1.2678869999945164E-2</v>
      </c>
      <c r="I47">
        <f t="shared" si="5"/>
        <v>1.2678869999945164E-2</v>
      </c>
      <c r="Q47" s="2">
        <f t="shared" si="4"/>
        <v>32741.010999999999</v>
      </c>
    </row>
    <row r="48" spans="1:17" x14ac:dyDescent="0.2">
      <c r="A48" s="62" t="s">
        <v>146</v>
      </c>
      <c r="B48" s="63" t="s">
        <v>26</v>
      </c>
      <c r="C48" s="62">
        <v>48015.415999999997</v>
      </c>
      <c r="D48" s="62" t="s">
        <v>49</v>
      </c>
      <c r="E48">
        <f t="shared" si="0"/>
        <v>19195.994424307195</v>
      </c>
      <c r="F48">
        <f t="shared" si="1"/>
        <v>19196</v>
      </c>
      <c r="G48">
        <f t="shared" si="2"/>
        <v>-3.8881200016476214E-3</v>
      </c>
      <c r="I48">
        <f t="shared" si="5"/>
        <v>-3.8881200016476214E-3</v>
      </c>
      <c r="Q48" s="2">
        <f t="shared" si="4"/>
        <v>32996.915999999997</v>
      </c>
    </row>
    <row r="49" spans="1:17" x14ac:dyDescent="0.2">
      <c r="A49" s="62" t="s">
        <v>149</v>
      </c>
      <c r="B49" s="63" t="s">
        <v>26</v>
      </c>
      <c r="C49" s="62">
        <v>48038.434000000001</v>
      </c>
      <c r="D49" s="62" t="s">
        <v>49</v>
      </c>
      <c r="E49">
        <f t="shared" si="0"/>
        <v>19229.002998376811</v>
      </c>
      <c r="F49">
        <f t="shared" si="1"/>
        <v>19229</v>
      </c>
      <c r="G49">
        <f t="shared" si="2"/>
        <v>2.0908700025756843E-3</v>
      </c>
      <c r="I49">
        <f t="shared" si="5"/>
        <v>2.0908700025756843E-3</v>
      </c>
      <c r="Q49" s="2">
        <f t="shared" si="4"/>
        <v>33019.934000000001</v>
      </c>
    </row>
    <row r="50" spans="1:17" x14ac:dyDescent="0.2">
      <c r="A50" s="62" t="s">
        <v>146</v>
      </c>
      <c r="B50" s="63" t="s">
        <v>26</v>
      </c>
      <c r="C50" s="62">
        <v>48128.402999999998</v>
      </c>
      <c r="D50" s="62" t="s">
        <v>49</v>
      </c>
      <c r="E50">
        <f t="shared" si="0"/>
        <v>19358.021523030064</v>
      </c>
      <c r="F50">
        <f t="shared" si="1"/>
        <v>19358</v>
      </c>
      <c r="G50">
        <f t="shared" si="2"/>
        <v>1.500874000339536E-2</v>
      </c>
      <c r="I50">
        <f t="shared" si="5"/>
        <v>1.500874000339536E-2</v>
      </c>
      <c r="Q50" s="2">
        <f t="shared" si="4"/>
        <v>33109.902999999998</v>
      </c>
    </row>
    <row r="51" spans="1:17" x14ac:dyDescent="0.2">
      <c r="A51" s="62" t="s">
        <v>158</v>
      </c>
      <c r="B51" s="63" t="s">
        <v>26</v>
      </c>
      <c r="C51" s="62">
        <v>48501.472999999998</v>
      </c>
      <c r="D51" s="62" t="s">
        <v>49</v>
      </c>
      <c r="E51">
        <f t="shared" si="0"/>
        <v>19893.016254464128</v>
      </c>
      <c r="F51">
        <f t="shared" si="1"/>
        <v>19893</v>
      </c>
      <c r="G51">
        <f t="shared" si="2"/>
        <v>1.133479000418447E-2</v>
      </c>
      <c r="I51">
        <f t="shared" si="5"/>
        <v>1.133479000418447E-2</v>
      </c>
      <c r="Q51" s="2">
        <f t="shared" si="4"/>
        <v>33482.972999999998</v>
      </c>
    </row>
    <row r="52" spans="1:17" x14ac:dyDescent="0.2">
      <c r="A52" s="62" t="s">
        <v>158</v>
      </c>
      <c r="B52" s="63" t="s">
        <v>26</v>
      </c>
      <c r="C52" s="62">
        <v>49213.451000000001</v>
      </c>
      <c r="D52" s="62" t="s">
        <v>49</v>
      </c>
      <c r="E52">
        <f t="shared" si="0"/>
        <v>20914.016278312105</v>
      </c>
      <c r="F52">
        <f t="shared" si="1"/>
        <v>20914</v>
      </c>
      <c r="G52">
        <f t="shared" si="2"/>
        <v>1.1351420005667023E-2</v>
      </c>
      <c r="I52">
        <f t="shared" si="5"/>
        <v>1.1351420005667023E-2</v>
      </c>
      <c r="Q52" s="2">
        <f t="shared" si="4"/>
        <v>34194.951000000001</v>
      </c>
    </row>
    <row r="53" spans="1:17" x14ac:dyDescent="0.2">
      <c r="A53" s="62" t="s">
        <v>164</v>
      </c>
      <c r="B53" s="63" t="s">
        <v>26</v>
      </c>
      <c r="C53" s="62">
        <v>50015.387300000002</v>
      </c>
      <c r="D53" s="62" t="s">
        <v>49</v>
      </c>
      <c r="E53">
        <f t="shared" ref="E53:E85" si="6">+(C53-C$7)/C$8</f>
        <v>22064.019482659085</v>
      </c>
      <c r="F53">
        <f t="shared" ref="F53:F84" si="7">ROUND(2*E53,0)/2</f>
        <v>22064</v>
      </c>
      <c r="G53">
        <f t="shared" ref="G53:G84" si="8">+C53-(C$7+F53*C$8)</f>
        <v>1.3585920009063557E-2</v>
      </c>
      <c r="J53">
        <f>+G53</f>
        <v>1.3585920009063557E-2</v>
      </c>
      <c r="O53">
        <f t="shared" ref="O53:O85" ca="1" si="9">+C$11+C$12*$F53</f>
        <v>4.0736453418013518E-3</v>
      </c>
      <c r="Q53" s="2">
        <f t="shared" ref="Q53:Q85" si="10">+C53-15018.5</f>
        <v>34996.887300000002</v>
      </c>
    </row>
    <row r="54" spans="1:17" x14ac:dyDescent="0.2">
      <c r="A54" s="7" t="s">
        <v>29</v>
      </c>
      <c r="B54" s="8"/>
      <c r="C54" s="7">
        <v>50899.594799999999</v>
      </c>
      <c r="D54" s="7">
        <v>1.5E-3</v>
      </c>
      <c r="E54">
        <f t="shared" si="6"/>
        <v>23332.00231160401</v>
      </c>
      <c r="F54">
        <f t="shared" si="7"/>
        <v>23332</v>
      </c>
      <c r="G54">
        <f t="shared" si="8"/>
        <v>1.6119600040838122E-3</v>
      </c>
      <c r="K54">
        <f>+G54</f>
        <v>1.6119600040838122E-3</v>
      </c>
      <c r="O54">
        <f t="shared" ca="1" si="9"/>
        <v>3.0837693263129178E-3</v>
      </c>
      <c r="Q54" s="2">
        <f t="shared" si="10"/>
        <v>35881.094799999999</v>
      </c>
    </row>
    <row r="55" spans="1:17" x14ac:dyDescent="0.2">
      <c r="A55" s="7" t="s">
        <v>29</v>
      </c>
      <c r="B55" s="8"/>
      <c r="C55" s="7">
        <v>50943.527199999997</v>
      </c>
      <c r="D55" s="7">
        <v>1.6000000000000001E-3</v>
      </c>
      <c r="E55">
        <f t="shared" si="6"/>
        <v>23395.002827698183</v>
      </c>
      <c r="F55">
        <f t="shared" si="7"/>
        <v>23395</v>
      </c>
      <c r="G55">
        <f t="shared" si="8"/>
        <v>1.9718499970622361E-3</v>
      </c>
      <c r="K55">
        <f>+G55</f>
        <v>1.9718499970622361E-3</v>
      </c>
      <c r="O55">
        <f t="shared" ca="1" si="9"/>
        <v>3.0345877892657795E-3</v>
      </c>
      <c r="Q55" s="2">
        <f t="shared" si="10"/>
        <v>35925.027199999997</v>
      </c>
    </row>
    <row r="56" spans="1:17" x14ac:dyDescent="0.2">
      <c r="A56" s="7" t="s">
        <v>29</v>
      </c>
      <c r="B56" s="8"/>
      <c r="C56" s="7">
        <v>51040.456899999997</v>
      </c>
      <c r="D56" s="7">
        <v>2.5999999999999999E-3</v>
      </c>
      <c r="E56">
        <f t="shared" si="6"/>
        <v>23534.003226603174</v>
      </c>
      <c r="F56">
        <f t="shared" si="7"/>
        <v>23534</v>
      </c>
      <c r="G56">
        <f t="shared" si="8"/>
        <v>2.2500199993373826E-3</v>
      </c>
      <c r="K56">
        <f>+G56</f>
        <v>2.2500199993373826E-3</v>
      </c>
      <c r="O56">
        <f t="shared" ca="1" si="9"/>
        <v>2.9260761440347907E-3</v>
      </c>
      <c r="Q56" s="2">
        <f t="shared" si="10"/>
        <v>36021.956899999997</v>
      </c>
    </row>
    <row r="57" spans="1:17" x14ac:dyDescent="0.2">
      <c r="A57" s="9" t="s">
        <v>30</v>
      </c>
      <c r="B57" s="33"/>
      <c r="C57" s="34">
        <v>51270.576500000003</v>
      </c>
      <c r="D57" s="34">
        <v>4.0000000000000002E-4</v>
      </c>
      <c r="E57">
        <f t="shared" si="6"/>
        <v>23864.002351699583</v>
      </c>
      <c r="F57">
        <f t="shared" si="7"/>
        <v>23864</v>
      </c>
      <c r="G57">
        <f t="shared" si="8"/>
        <v>1.639920003071893E-3</v>
      </c>
      <c r="J57">
        <f>+G57</f>
        <v>1.639920003071893E-3</v>
      </c>
      <c r="O57">
        <f t="shared" ca="1" si="9"/>
        <v>2.6684585690259707E-3</v>
      </c>
      <c r="Q57" s="2">
        <f t="shared" si="10"/>
        <v>36252.076500000003</v>
      </c>
    </row>
    <row r="58" spans="1:17" x14ac:dyDescent="0.2">
      <c r="A58" s="9" t="s">
        <v>31</v>
      </c>
      <c r="B58" s="33" t="s">
        <v>26</v>
      </c>
      <c r="C58" s="35">
        <v>51277.548699999999</v>
      </c>
      <c r="D58" s="35">
        <v>2.3999999999999998E-3</v>
      </c>
      <c r="E58">
        <f t="shared" si="6"/>
        <v>23874.000717332045</v>
      </c>
      <c r="F58">
        <f t="shared" si="7"/>
        <v>23874</v>
      </c>
      <c r="G58">
        <f t="shared" si="8"/>
        <v>5.0022000505123287E-4</v>
      </c>
      <c r="K58">
        <f>+G58</f>
        <v>5.0022000505123287E-4</v>
      </c>
      <c r="O58">
        <f t="shared" ca="1" si="9"/>
        <v>2.6606519758438849E-3</v>
      </c>
      <c r="Q58" s="2">
        <f t="shared" si="10"/>
        <v>36259.048699999999</v>
      </c>
    </row>
    <row r="59" spans="1:17" x14ac:dyDescent="0.2">
      <c r="A59" s="36" t="s">
        <v>46</v>
      </c>
      <c r="B59" s="37" t="s">
        <v>47</v>
      </c>
      <c r="C59" s="36">
        <v>51671.541599999997</v>
      </c>
      <c r="D59" s="36" t="s">
        <v>48</v>
      </c>
      <c r="E59">
        <f t="shared" si="6"/>
        <v>24438.999580072086</v>
      </c>
      <c r="F59">
        <f t="shared" si="7"/>
        <v>24439</v>
      </c>
      <c r="G59">
        <f t="shared" si="8"/>
        <v>-2.9282999457791448E-4</v>
      </c>
      <c r="K59">
        <f>+G59</f>
        <v>-2.9282999457791448E-4</v>
      </c>
      <c r="O59">
        <f t="shared" ca="1" si="9"/>
        <v>2.2195794610560572E-3</v>
      </c>
      <c r="Q59" s="2">
        <f t="shared" si="10"/>
        <v>36653.041599999997</v>
      </c>
    </row>
    <row r="60" spans="1:17" x14ac:dyDescent="0.2">
      <c r="A60" s="36" t="s">
        <v>46</v>
      </c>
      <c r="B60" s="37" t="s">
        <v>47</v>
      </c>
      <c r="C60" s="36">
        <v>51780.328000000001</v>
      </c>
      <c r="D60" s="36">
        <v>1.6999999999999999E-3</v>
      </c>
      <c r="E60">
        <f t="shared" si="6"/>
        <v>24595.002879323383</v>
      </c>
      <c r="F60">
        <f t="shared" si="7"/>
        <v>24595</v>
      </c>
      <c r="G60">
        <f t="shared" si="8"/>
        <v>2.0078500019735657E-3</v>
      </c>
      <c r="K60">
        <f>+G60</f>
        <v>2.0078500019735657E-3</v>
      </c>
      <c r="O60">
        <f t="shared" ca="1" si="9"/>
        <v>2.0977966074155231E-3</v>
      </c>
      <c r="Q60" s="2">
        <f t="shared" si="10"/>
        <v>36761.828000000001</v>
      </c>
    </row>
    <row r="61" spans="1:17" x14ac:dyDescent="0.2">
      <c r="A61" s="36" t="s">
        <v>46</v>
      </c>
      <c r="B61" s="37" t="s">
        <v>26</v>
      </c>
      <c r="C61" s="36">
        <v>51782.419199999997</v>
      </c>
      <c r="D61" s="36" t="s">
        <v>49</v>
      </c>
      <c r="E61">
        <f t="shared" si="6"/>
        <v>24598.001729357886</v>
      </c>
      <c r="F61">
        <f t="shared" si="7"/>
        <v>24598</v>
      </c>
      <c r="G61">
        <f t="shared" si="8"/>
        <v>1.205939995998051E-3</v>
      </c>
      <c r="K61">
        <f>+G61</f>
        <v>1.205939995998051E-3</v>
      </c>
      <c r="O61">
        <f t="shared" ca="1" si="9"/>
        <v>2.0954546294608967E-3</v>
      </c>
      <c r="Q61" s="2">
        <f t="shared" si="10"/>
        <v>36763.919199999997</v>
      </c>
    </row>
    <row r="62" spans="1:17" x14ac:dyDescent="0.2">
      <c r="A62" s="38" t="s">
        <v>33</v>
      </c>
      <c r="B62" s="39"/>
      <c r="C62" s="40">
        <v>52807.499499999998</v>
      </c>
      <c r="D62" s="40">
        <v>2.0000000000000001E-4</v>
      </c>
      <c r="E62">
        <f t="shared" si="6"/>
        <v>26068.000817456235</v>
      </c>
      <c r="F62">
        <f t="shared" si="7"/>
        <v>26068</v>
      </c>
      <c r="G62">
        <f t="shared" si="8"/>
        <v>5.7003999972948804E-4</v>
      </c>
      <c r="J62">
        <f>+G62</f>
        <v>5.7003999972948804E-4</v>
      </c>
      <c r="O62">
        <f t="shared" ca="1" si="9"/>
        <v>9.4788543169433553E-4</v>
      </c>
      <c r="Q62" s="2">
        <f t="shared" si="10"/>
        <v>37788.999499999998</v>
      </c>
    </row>
    <row r="63" spans="1:17" x14ac:dyDescent="0.2">
      <c r="A63" s="9" t="s">
        <v>32</v>
      </c>
      <c r="B63" s="33" t="s">
        <v>26</v>
      </c>
      <c r="C63" s="35">
        <v>53110.839200000002</v>
      </c>
      <c r="D63" s="9">
        <v>1E-4</v>
      </c>
      <c r="E63">
        <f t="shared" si="6"/>
        <v>26502.999990090841</v>
      </c>
      <c r="F63">
        <f t="shared" si="7"/>
        <v>26503</v>
      </c>
      <c r="G63">
        <f t="shared" si="8"/>
        <v>-6.9099914981052279E-6</v>
      </c>
      <c r="K63">
        <f>+G63</f>
        <v>-6.9099914981052279E-6</v>
      </c>
      <c r="O63">
        <f t="shared" ca="1" si="9"/>
        <v>6.0829862827361733E-4</v>
      </c>
      <c r="Q63" s="2">
        <f t="shared" si="10"/>
        <v>38092.339200000002</v>
      </c>
    </row>
    <row r="64" spans="1:17" x14ac:dyDescent="0.2">
      <c r="A64" s="62" t="s">
        <v>312</v>
      </c>
      <c r="B64" s="63" t="s">
        <v>26</v>
      </c>
      <c r="C64" s="62">
        <v>53207.768600000003</v>
      </c>
      <c r="D64" s="62" t="s">
        <v>49</v>
      </c>
      <c r="E64">
        <f t="shared" si="6"/>
        <v>26641.999958785898</v>
      </c>
      <c r="F64">
        <f t="shared" si="7"/>
        <v>26642</v>
      </c>
      <c r="G64">
        <f t="shared" si="8"/>
        <v>-2.8739996196236461E-5</v>
      </c>
      <c r="K64">
        <f>+G64</f>
        <v>-2.8739996196236461E-5</v>
      </c>
      <c r="O64">
        <f t="shared" ca="1" si="9"/>
        <v>4.99786983042632E-4</v>
      </c>
      <c r="Q64" s="2">
        <f t="shared" si="10"/>
        <v>38189.268600000003</v>
      </c>
    </row>
    <row r="65" spans="1:17" x14ac:dyDescent="0.2">
      <c r="A65" s="62" t="s">
        <v>312</v>
      </c>
      <c r="B65" s="63" t="s">
        <v>26</v>
      </c>
      <c r="C65" s="62">
        <v>53209.860699999997</v>
      </c>
      <c r="D65" s="62" t="s">
        <v>49</v>
      </c>
      <c r="E65">
        <f t="shared" si="6"/>
        <v>26645.000099450197</v>
      </c>
      <c r="F65">
        <f t="shared" si="7"/>
        <v>26645</v>
      </c>
      <c r="G65">
        <f t="shared" si="8"/>
        <v>6.9349996920209378E-5</v>
      </c>
      <c r="K65">
        <f>+G65</f>
        <v>6.9349996920209378E-5</v>
      </c>
      <c r="O65">
        <f t="shared" ca="1" si="9"/>
        <v>4.9744500508800554E-4</v>
      </c>
      <c r="Q65" s="2">
        <f t="shared" si="10"/>
        <v>38191.360699999997</v>
      </c>
    </row>
    <row r="66" spans="1:17" x14ac:dyDescent="0.2">
      <c r="A66" s="62" t="s">
        <v>312</v>
      </c>
      <c r="B66" s="63" t="s">
        <v>26</v>
      </c>
      <c r="C66" s="62">
        <v>53211.953999999998</v>
      </c>
      <c r="D66" s="62" t="s">
        <v>49</v>
      </c>
      <c r="E66">
        <f t="shared" si="6"/>
        <v>26648.001960954236</v>
      </c>
      <c r="F66">
        <f t="shared" si="7"/>
        <v>26648</v>
      </c>
      <c r="G66">
        <f t="shared" si="8"/>
        <v>1.3674399961018935E-3</v>
      </c>
      <c r="K66">
        <f>+G66</f>
        <v>1.3674399961018935E-3</v>
      </c>
      <c r="O66">
        <f t="shared" ca="1" si="9"/>
        <v>4.9510302713337909E-4</v>
      </c>
      <c r="Q66" s="2">
        <f t="shared" si="10"/>
        <v>38193.453999999998</v>
      </c>
    </row>
    <row r="67" spans="1:17" x14ac:dyDescent="0.2">
      <c r="A67" s="38" t="s">
        <v>35</v>
      </c>
      <c r="B67" s="41"/>
      <c r="C67" s="25">
        <v>53245.425799999997</v>
      </c>
      <c r="D67" s="25">
        <v>5.0000000000000001E-4</v>
      </c>
      <c r="E67">
        <f t="shared" si="6"/>
        <v>26696.001630323561</v>
      </c>
      <c r="F67">
        <f t="shared" si="7"/>
        <v>26696</v>
      </c>
      <c r="G67">
        <f t="shared" si="8"/>
        <v>1.1368800041964278E-3</v>
      </c>
      <c r="J67">
        <f t="shared" ref="J67:J74" si="11">+G67</f>
        <v>1.1368800041964278E-3</v>
      </c>
      <c r="O67">
        <f t="shared" ca="1" si="9"/>
        <v>4.5763137985936966E-4</v>
      </c>
      <c r="Q67" s="2">
        <f t="shared" si="10"/>
        <v>38226.925799999997</v>
      </c>
    </row>
    <row r="68" spans="1:17" x14ac:dyDescent="0.2">
      <c r="A68" s="24" t="s">
        <v>37</v>
      </c>
      <c r="B68" s="39"/>
      <c r="C68" s="25">
        <v>53519.4764</v>
      </c>
      <c r="D68" s="25">
        <v>6.9999999999999999E-4</v>
      </c>
      <c r="E68">
        <f t="shared" si="6"/>
        <v>27088.99926386779</v>
      </c>
      <c r="F68">
        <f t="shared" si="7"/>
        <v>27089</v>
      </c>
      <c r="G68">
        <f t="shared" si="8"/>
        <v>-5.1333000010345131E-4</v>
      </c>
      <c r="J68">
        <f t="shared" si="11"/>
        <v>-5.1333000010345131E-4</v>
      </c>
      <c r="O68">
        <f t="shared" ca="1" si="9"/>
        <v>1.5083226780341144E-4</v>
      </c>
      <c r="Q68" s="2">
        <f t="shared" si="10"/>
        <v>38500.9764</v>
      </c>
    </row>
    <row r="69" spans="1:17" x14ac:dyDescent="0.2">
      <c r="A69" s="24" t="s">
        <v>37</v>
      </c>
      <c r="B69" s="39"/>
      <c r="C69" s="25">
        <v>53549.4611</v>
      </c>
      <c r="D69" s="25">
        <v>6.9999999999999999E-4</v>
      </c>
      <c r="E69">
        <f t="shared" si="6"/>
        <v>27131.998316387777</v>
      </c>
      <c r="F69">
        <f t="shared" si="7"/>
        <v>27132</v>
      </c>
      <c r="G69">
        <f t="shared" si="8"/>
        <v>-1.1740399932023138E-3</v>
      </c>
      <c r="J69">
        <f t="shared" si="11"/>
        <v>-1.1740399932023138E-3</v>
      </c>
      <c r="O69">
        <f t="shared" ca="1" si="9"/>
        <v>1.1726391712044495E-4</v>
      </c>
      <c r="Q69" s="2">
        <f t="shared" si="10"/>
        <v>38530.9611</v>
      </c>
    </row>
    <row r="70" spans="1:17" x14ac:dyDescent="0.2">
      <c r="A70" s="24" t="s">
        <v>37</v>
      </c>
      <c r="B70" s="39"/>
      <c r="C70" s="25">
        <v>53637.326500000003</v>
      </c>
      <c r="D70" s="25">
        <v>4.0000000000000002E-4</v>
      </c>
      <c r="E70">
        <f t="shared" si="6"/>
        <v>27258.000208995993</v>
      </c>
      <c r="F70">
        <f t="shared" si="7"/>
        <v>27258</v>
      </c>
      <c r="G70">
        <f t="shared" si="8"/>
        <v>1.4574000670108944E-4</v>
      </c>
      <c r="J70">
        <f t="shared" si="11"/>
        <v>1.4574000670108944E-4</v>
      </c>
      <c r="O70">
        <f t="shared" ca="1" si="9"/>
        <v>1.8900843026165015E-5</v>
      </c>
      <c r="Q70" s="2">
        <f t="shared" si="10"/>
        <v>38618.826500000003</v>
      </c>
    </row>
    <row r="71" spans="1:17" x14ac:dyDescent="0.2">
      <c r="A71" s="24" t="s">
        <v>37</v>
      </c>
      <c r="B71" s="39"/>
      <c r="C71" s="25">
        <v>53658.245000000003</v>
      </c>
      <c r="D71" s="25">
        <v>8.0000000000000004E-4</v>
      </c>
      <c r="E71">
        <f t="shared" si="6"/>
        <v>27287.9980305563</v>
      </c>
      <c r="F71">
        <f t="shared" si="7"/>
        <v>27288</v>
      </c>
      <c r="G71">
        <f t="shared" si="8"/>
        <v>-1.3733599989791401E-3</v>
      </c>
      <c r="J71">
        <f t="shared" si="11"/>
        <v>-1.3733599989791401E-3</v>
      </c>
      <c r="O71">
        <f t="shared" ca="1" si="9"/>
        <v>-4.5189365200891396E-6</v>
      </c>
      <c r="Q71" s="2">
        <f t="shared" si="10"/>
        <v>38639.745000000003</v>
      </c>
    </row>
    <row r="72" spans="1:17" x14ac:dyDescent="0.2">
      <c r="A72" s="24" t="s">
        <v>37</v>
      </c>
      <c r="B72" s="39"/>
      <c r="C72" s="25">
        <v>53660.337800000001</v>
      </c>
      <c r="D72" s="25">
        <v>2.0000000000000001E-4</v>
      </c>
      <c r="E72">
        <f t="shared" si="6"/>
        <v>27290.99917504378</v>
      </c>
      <c r="F72">
        <f t="shared" si="7"/>
        <v>27291</v>
      </c>
      <c r="G72">
        <f t="shared" si="8"/>
        <v>-5.7526999444235116E-4</v>
      </c>
      <c r="J72">
        <f t="shared" si="11"/>
        <v>-5.7526999444235116E-4</v>
      </c>
      <c r="O72">
        <f t="shared" ca="1" si="9"/>
        <v>-6.8609144747155959E-6</v>
      </c>
      <c r="Q72" s="2">
        <f t="shared" si="10"/>
        <v>38641.837800000001</v>
      </c>
    </row>
    <row r="73" spans="1:17" x14ac:dyDescent="0.2">
      <c r="A73" s="24" t="s">
        <v>37</v>
      </c>
      <c r="B73" s="39"/>
      <c r="C73" s="25">
        <v>53660.337899999999</v>
      </c>
      <c r="D73" s="25">
        <v>4.0000000000000002E-4</v>
      </c>
      <c r="E73">
        <f t="shared" si="6"/>
        <v>27290.999318447088</v>
      </c>
      <c r="F73">
        <f t="shared" si="7"/>
        <v>27291</v>
      </c>
      <c r="G73">
        <f t="shared" si="8"/>
        <v>-4.7526999696856365E-4</v>
      </c>
      <c r="J73">
        <f t="shared" si="11"/>
        <v>-4.7526999696856365E-4</v>
      </c>
      <c r="O73">
        <f t="shared" ca="1" si="9"/>
        <v>-6.8609144747155959E-6</v>
      </c>
      <c r="Q73" s="2">
        <f t="shared" si="10"/>
        <v>38641.837899999999</v>
      </c>
    </row>
    <row r="74" spans="1:17" x14ac:dyDescent="0.2">
      <c r="A74" s="24" t="s">
        <v>43</v>
      </c>
      <c r="B74" s="41" t="s">
        <v>26</v>
      </c>
      <c r="C74" s="25">
        <v>53934.3891</v>
      </c>
      <c r="D74" s="25">
        <v>8.9999999999999998E-4</v>
      </c>
      <c r="E74">
        <f t="shared" si="6"/>
        <v>27683.99781241118</v>
      </c>
      <c r="F74">
        <f t="shared" si="7"/>
        <v>27684</v>
      </c>
      <c r="G74">
        <f t="shared" si="8"/>
        <v>-1.5254799945978448E-3</v>
      </c>
      <c r="J74">
        <f t="shared" si="11"/>
        <v>-1.5254799945978448E-3</v>
      </c>
      <c r="O74">
        <f t="shared" ca="1" si="9"/>
        <v>-3.1366002653067382E-4</v>
      </c>
      <c r="Q74" s="2">
        <f t="shared" si="10"/>
        <v>38915.8891</v>
      </c>
    </row>
    <row r="75" spans="1:17" x14ac:dyDescent="0.2">
      <c r="A75" s="24" t="s">
        <v>50</v>
      </c>
      <c r="B75" s="42" t="s">
        <v>26</v>
      </c>
      <c r="C75" s="25">
        <v>54203.561289999998</v>
      </c>
      <c r="D75" s="25">
        <v>1E-4</v>
      </c>
      <c r="E75">
        <f t="shared" si="6"/>
        <v>28069.999644503194</v>
      </c>
      <c r="F75">
        <f t="shared" si="7"/>
        <v>28070</v>
      </c>
      <c r="G75">
        <f t="shared" si="8"/>
        <v>-2.4789999588392675E-4</v>
      </c>
      <c r="K75">
        <f>+G75</f>
        <v>-2.4789999588392675E-4</v>
      </c>
      <c r="O75">
        <f t="shared" ca="1" si="9"/>
        <v>-6.1499452335917262E-4</v>
      </c>
      <c r="Q75" s="2">
        <f t="shared" si="10"/>
        <v>39185.061289999998</v>
      </c>
    </row>
    <row r="76" spans="1:17" x14ac:dyDescent="0.2">
      <c r="A76" s="25" t="s">
        <v>44</v>
      </c>
      <c r="B76" s="41"/>
      <c r="C76" s="25">
        <v>54252.374600000003</v>
      </c>
      <c r="D76" s="25">
        <v>1.1000000000000001E-3</v>
      </c>
      <c r="E76">
        <f t="shared" si="6"/>
        <v>28139.999547132353</v>
      </c>
      <c r="F76">
        <f t="shared" si="7"/>
        <v>28140</v>
      </c>
      <c r="G76">
        <f t="shared" si="8"/>
        <v>-3.1579999631503597E-4</v>
      </c>
      <c r="J76">
        <f>+G76</f>
        <v>-3.1579999631503597E-4</v>
      </c>
      <c r="O76">
        <f t="shared" ca="1" si="9"/>
        <v>-6.6964067563377028E-4</v>
      </c>
      <c r="Q76" s="2">
        <f t="shared" si="10"/>
        <v>39233.874600000003</v>
      </c>
    </row>
    <row r="77" spans="1:17" x14ac:dyDescent="0.2">
      <c r="A77" s="9" t="s">
        <v>54</v>
      </c>
      <c r="B77" s="43" t="s">
        <v>26</v>
      </c>
      <c r="C77" s="9">
        <v>55065.465199999999</v>
      </c>
      <c r="D77" s="9">
        <v>2.0000000000000001E-4</v>
      </c>
      <c r="E77">
        <f t="shared" si="6"/>
        <v>29305.998386970885</v>
      </c>
      <c r="F77">
        <f t="shared" si="7"/>
        <v>29306</v>
      </c>
      <c r="G77">
        <f t="shared" si="8"/>
        <v>-1.1248199953115545E-3</v>
      </c>
      <c r="J77">
        <f>+G77</f>
        <v>-1.1248199953115545E-3</v>
      </c>
      <c r="O77">
        <f t="shared" ca="1" si="9"/>
        <v>-1.5798894406649361E-3</v>
      </c>
      <c r="Q77" s="2">
        <f t="shared" si="10"/>
        <v>40046.965199999999</v>
      </c>
    </row>
    <row r="78" spans="1:17" x14ac:dyDescent="0.2">
      <c r="A78" s="9" t="s">
        <v>54</v>
      </c>
      <c r="B78" s="43" t="s">
        <v>26</v>
      </c>
      <c r="C78" s="9">
        <v>55376.476199999997</v>
      </c>
      <c r="D78" s="9">
        <v>1.1999999999999999E-3</v>
      </c>
      <c r="E78">
        <f t="shared" si="6"/>
        <v>29751.998457783437</v>
      </c>
      <c r="F78">
        <f t="shared" si="7"/>
        <v>29752</v>
      </c>
      <c r="G78">
        <f t="shared" si="8"/>
        <v>-1.0754399991128594E-3</v>
      </c>
      <c r="J78">
        <f>+G78</f>
        <v>-1.0754399991128594E-3</v>
      </c>
      <c r="O78">
        <f t="shared" ca="1" si="9"/>
        <v>-1.9280634965859467E-3</v>
      </c>
      <c r="Q78" s="2">
        <f t="shared" si="10"/>
        <v>40357.976199999997</v>
      </c>
    </row>
    <row r="79" spans="1:17" x14ac:dyDescent="0.2">
      <c r="A79" s="24" t="s">
        <v>53</v>
      </c>
      <c r="B79" s="42" t="s">
        <v>47</v>
      </c>
      <c r="C79" s="25">
        <v>55392.514000000003</v>
      </c>
      <c r="D79" s="25">
        <v>1E-4</v>
      </c>
      <c r="E79">
        <f t="shared" si="6"/>
        <v>29774.997193955725</v>
      </c>
      <c r="F79">
        <f t="shared" si="7"/>
        <v>29775</v>
      </c>
      <c r="G79">
        <f t="shared" si="8"/>
        <v>-1.9567499912227504E-3</v>
      </c>
      <c r="K79">
        <f>+G79</f>
        <v>-1.9567499912227504E-3</v>
      </c>
      <c r="O79">
        <f t="shared" ca="1" si="9"/>
        <v>-1.9460186609047414E-3</v>
      </c>
      <c r="Q79" s="2">
        <f t="shared" si="10"/>
        <v>40374.014000000003</v>
      </c>
    </row>
    <row r="80" spans="1:17" x14ac:dyDescent="0.2">
      <c r="A80" s="44" t="s">
        <v>56</v>
      </c>
      <c r="B80" s="44"/>
      <c r="C80" s="45">
        <v>55408.553800000002</v>
      </c>
      <c r="D80" s="45">
        <v>1.4E-3</v>
      </c>
      <c r="E80">
        <f t="shared" si="6"/>
        <v>29797.998798194221</v>
      </c>
      <c r="F80">
        <f t="shared" si="7"/>
        <v>29798</v>
      </c>
      <c r="G80">
        <f t="shared" si="8"/>
        <v>-8.3805999747710302E-4</v>
      </c>
      <c r="J80">
        <f>+G80</f>
        <v>-8.3805999747710302E-4</v>
      </c>
      <c r="O80">
        <f t="shared" ca="1" si="9"/>
        <v>-1.9639738252235396E-3</v>
      </c>
      <c r="Q80" s="2">
        <f t="shared" si="10"/>
        <v>40390.053800000002</v>
      </c>
    </row>
    <row r="81" spans="1:17" x14ac:dyDescent="0.2">
      <c r="A81" s="44" t="s">
        <v>56</v>
      </c>
      <c r="B81" s="44"/>
      <c r="C81" s="45">
        <v>55429.4735</v>
      </c>
      <c r="D81" s="45">
        <v>2.5999999999999999E-3</v>
      </c>
      <c r="E81">
        <f t="shared" si="6"/>
        <v>29827.998340594255</v>
      </c>
      <c r="F81">
        <f t="shared" si="7"/>
        <v>29828</v>
      </c>
      <c r="G81">
        <f t="shared" si="8"/>
        <v>-1.1571599970920943E-3</v>
      </c>
      <c r="J81">
        <f>+G81</f>
        <v>-1.1571599970920943E-3</v>
      </c>
      <c r="O81">
        <f t="shared" ca="1" si="9"/>
        <v>-1.9873936047697972E-3</v>
      </c>
      <c r="Q81" s="2">
        <f t="shared" si="10"/>
        <v>40410.9735</v>
      </c>
    </row>
    <row r="82" spans="1:17" x14ac:dyDescent="0.2">
      <c r="A82" s="9" t="s">
        <v>55</v>
      </c>
      <c r="B82" s="43" t="s">
        <v>26</v>
      </c>
      <c r="C82" s="9">
        <v>55710.498399999997</v>
      </c>
      <c r="D82" s="9">
        <v>8.9999999999999998E-4</v>
      </c>
      <c r="E82">
        <f t="shared" si="6"/>
        <v>30230.997351240469</v>
      </c>
      <c r="F82">
        <f t="shared" si="7"/>
        <v>30231</v>
      </c>
      <c r="G82">
        <f t="shared" si="8"/>
        <v>-1.8470700015313923E-3</v>
      </c>
      <c r="J82">
        <f>+G82</f>
        <v>-1.8470700015313923E-3</v>
      </c>
      <c r="O82">
        <f t="shared" ca="1" si="9"/>
        <v>-2.3019993100078379E-3</v>
      </c>
      <c r="Q82" s="2">
        <f t="shared" si="10"/>
        <v>40691.998399999997</v>
      </c>
    </row>
    <row r="83" spans="1:17" x14ac:dyDescent="0.2">
      <c r="A83" s="62" t="s">
        <v>303</v>
      </c>
      <c r="B83" s="63" t="s">
        <v>26</v>
      </c>
      <c r="C83" s="62">
        <v>55837.413999999997</v>
      </c>
      <c r="D83" s="62" t="s">
        <v>49</v>
      </c>
      <c r="E83">
        <f t="shared" si="6"/>
        <v>30412.998523505172</v>
      </c>
      <c r="F83">
        <f t="shared" si="7"/>
        <v>30413</v>
      </c>
      <c r="G83">
        <f t="shared" si="8"/>
        <v>-1.0296100008417852E-3</v>
      </c>
      <c r="I83">
        <f>+G83</f>
        <v>-1.0296100008417852E-3</v>
      </c>
      <c r="O83">
        <f t="shared" ca="1" si="9"/>
        <v>-2.4440793059217931E-3</v>
      </c>
      <c r="Q83" s="2">
        <f t="shared" si="10"/>
        <v>40818.913999999997</v>
      </c>
    </row>
    <row r="84" spans="1:17" x14ac:dyDescent="0.2">
      <c r="A84" s="46" t="s">
        <v>57</v>
      </c>
      <c r="B84" s="47"/>
      <c r="C84" s="46">
        <v>56929.435899999997</v>
      </c>
      <c r="D84" s="46">
        <v>1.2999999999999999E-3</v>
      </c>
      <c r="E84">
        <f t="shared" si="6"/>
        <v>31978.99408227596</v>
      </c>
      <c r="F84">
        <f t="shared" si="7"/>
        <v>31979</v>
      </c>
      <c r="G84">
        <f t="shared" si="8"/>
        <v>-4.1266299958806485E-3</v>
      </c>
      <c r="J84">
        <f>+G84</f>
        <v>-4.1266299958806485E-3</v>
      </c>
      <c r="O84">
        <f t="shared" ca="1" si="9"/>
        <v>-3.6665917982363766E-3</v>
      </c>
      <c r="Q84" s="2">
        <f t="shared" si="10"/>
        <v>41910.935899999997</v>
      </c>
    </row>
    <row r="85" spans="1:17" x14ac:dyDescent="0.2">
      <c r="A85" s="46" t="s">
        <v>57</v>
      </c>
      <c r="B85" s="47"/>
      <c r="C85" s="46">
        <v>56929.4372</v>
      </c>
      <c r="D85" s="46">
        <v>8.9999999999999998E-4</v>
      </c>
      <c r="E85">
        <f t="shared" si="6"/>
        <v>31978.995946519004</v>
      </c>
      <c r="F85">
        <f>ROUND(2*E85,0)/2</f>
        <v>31979</v>
      </c>
      <c r="G85">
        <f>+C85-(C$7+F85*C$8)</f>
        <v>-2.8266299923416227E-3</v>
      </c>
      <c r="J85">
        <f>+G85</f>
        <v>-2.8266299923416227E-3</v>
      </c>
      <c r="O85">
        <f t="shared" ca="1" si="9"/>
        <v>-3.6665917982363766E-3</v>
      </c>
      <c r="Q85" s="2">
        <f t="shared" si="10"/>
        <v>41910.9372</v>
      </c>
    </row>
    <row r="86" spans="1:17" x14ac:dyDescent="0.2">
      <c r="B86" s="14"/>
    </row>
    <row r="87" spans="1:17" x14ac:dyDescent="0.2">
      <c r="B87" s="14"/>
    </row>
    <row r="88" spans="1:17" x14ac:dyDescent="0.2">
      <c r="B88" s="14"/>
    </row>
    <row r="89" spans="1:17" x14ac:dyDescent="0.2">
      <c r="B89" s="14"/>
    </row>
    <row r="90" spans="1:17" x14ac:dyDescent="0.2">
      <c r="B90" s="14"/>
    </row>
    <row r="91" spans="1:17" x14ac:dyDescent="0.2">
      <c r="B91" s="14"/>
    </row>
    <row r="92" spans="1:17" x14ac:dyDescent="0.2">
      <c r="B92" s="14"/>
    </row>
    <row r="93" spans="1:17" x14ac:dyDescent="0.2">
      <c r="B93" s="14"/>
    </row>
    <row r="94" spans="1:17" x14ac:dyDescent="0.2">
      <c r="B94" s="14"/>
    </row>
    <row r="95" spans="1:17" x14ac:dyDescent="0.2">
      <c r="B95" s="14"/>
    </row>
    <row r="96" spans="1:17" x14ac:dyDescent="0.2">
      <c r="B96" s="14"/>
    </row>
    <row r="97" spans="2:2" x14ac:dyDescent="0.2">
      <c r="B97" s="14"/>
    </row>
    <row r="98" spans="2:2" x14ac:dyDescent="0.2">
      <c r="B98" s="14"/>
    </row>
    <row r="99" spans="2:2" x14ac:dyDescent="0.2">
      <c r="B99" s="14"/>
    </row>
    <row r="100" spans="2:2" x14ac:dyDescent="0.2">
      <c r="B100" s="14"/>
    </row>
    <row r="101" spans="2:2" x14ac:dyDescent="0.2">
      <c r="B101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8"/>
  <sheetViews>
    <sheetView topLeftCell="A27" workbookViewId="0">
      <selection activeCell="A37" sqref="A37:D74"/>
    </sheetView>
  </sheetViews>
  <sheetFormatPr defaultRowHeight="12.75" x14ac:dyDescent="0.2"/>
  <cols>
    <col min="1" max="1" width="19.7109375" style="49" customWidth="1"/>
    <col min="2" max="2" width="4.42578125" style="11" customWidth="1"/>
    <col min="3" max="3" width="12.7109375" style="4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8" t="s">
        <v>58</v>
      </c>
      <c r="I1" s="50" t="s">
        <v>59</v>
      </c>
      <c r="J1" s="51" t="s">
        <v>48</v>
      </c>
    </row>
    <row r="2" spans="1:16" x14ac:dyDescent="0.2">
      <c r="I2" s="52" t="s">
        <v>60</v>
      </c>
      <c r="J2" s="53" t="s">
        <v>61</v>
      </c>
    </row>
    <row r="3" spans="1:16" x14ac:dyDescent="0.2">
      <c r="A3" s="54" t="s">
        <v>62</v>
      </c>
      <c r="I3" s="52" t="s">
        <v>63</v>
      </c>
      <c r="J3" s="53" t="s">
        <v>64</v>
      </c>
    </row>
    <row r="4" spans="1:16" x14ac:dyDescent="0.2">
      <c r="I4" s="52" t="s">
        <v>65</v>
      </c>
      <c r="J4" s="53" t="s">
        <v>64</v>
      </c>
    </row>
    <row r="5" spans="1:16" ht="13.5" thickBot="1" x14ac:dyDescent="0.25">
      <c r="I5" s="55" t="s">
        <v>66</v>
      </c>
      <c r="J5" s="56" t="s">
        <v>49</v>
      </c>
    </row>
    <row r="10" spans="1:16" ht="13.5" thickBot="1" x14ac:dyDescent="0.25"/>
    <row r="11" spans="1:16" ht="12.75" customHeight="1" thickBot="1" x14ac:dyDescent="0.25">
      <c r="A11" s="49" t="str">
        <f t="shared" ref="A11:A42" si="0">P11</f>
        <v>IBVS 4888 </v>
      </c>
      <c r="B11" s="14" t="str">
        <f t="shared" ref="B11:B42" si="1">IF(H11=INT(H11),"I","II")</f>
        <v>I</v>
      </c>
      <c r="C11" s="49">
        <f t="shared" ref="C11:C42" si="2">1*G11</f>
        <v>50899.594799999999</v>
      </c>
      <c r="D11" s="11" t="str">
        <f t="shared" ref="D11:D42" si="3">VLOOKUP(F11,I$1:J$5,2,FALSE)</f>
        <v>vis</v>
      </c>
      <c r="E11" s="57">
        <f>VLOOKUP(C11,Active!C$21:E$971,3,FALSE)</f>
        <v>23332.00231160401</v>
      </c>
      <c r="F11" s="14" t="s">
        <v>66</v>
      </c>
      <c r="G11" s="11" t="str">
        <f t="shared" ref="G11:G42" si="4">MID(I11,3,LEN(I11)-3)</f>
        <v>50899.5948</v>
      </c>
      <c r="H11" s="49">
        <f t="shared" ref="H11:H42" si="5">1*K11</f>
        <v>23332</v>
      </c>
      <c r="I11" s="58" t="s">
        <v>165</v>
      </c>
      <c r="J11" s="59" t="s">
        <v>166</v>
      </c>
      <c r="K11" s="58">
        <v>23332</v>
      </c>
      <c r="L11" s="58" t="s">
        <v>167</v>
      </c>
      <c r="M11" s="59" t="s">
        <v>168</v>
      </c>
      <c r="N11" s="59" t="s">
        <v>169</v>
      </c>
      <c r="O11" s="60" t="s">
        <v>170</v>
      </c>
      <c r="P11" s="61" t="s">
        <v>171</v>
      </c>
    </row>
    <row r="12" spans="1:16" ht="12.75" customHeight="1" thickBot="1" x14ac:dyDescent="0.25">
      <c r="A12" s="49" t="str">
        <f t="shared" si="0"/>
        <v>IBVS 4888 </v>
      </c>
      <c r="B12" s="14" t="str">
        <f t="shared" si="1"/>
        <v>I</v>
      </c>
      <c r="C12" s="49">
        <f t="shared" si="2"/>
        <v>50943.527199999997</v>
      </c>
      <c r="D12" s="11" t="str">
        <f t="shared" si="3"/>
        <v>vis</v>
      </c>
      <c r="E12" s="57">
        <f>VLOOKUP(C12,Active!C$21:E$971,3,FALSE)</f>
        <v>23395.002827698183</v>
      </c>
      <c r="F12" s="14" t="s">
        <v>66</v>
      </c>
      <c r="G12" s="11" t="str">
        <f t="shared" si="4"/>
        <v>50943.5272</v>
      </c>
      <c r="H12" s="49">
        <f t="shared" si="5"/>
        <v>23395</v>
      </c>
      <c r="I12" s="58" t="s">
        <v>172</v>
      </c>
      <c r="J12" s="59" t="s">
        <v>173</v>
      </c>
      <c r="K12" s="58">
        <v>23395</v>
      </c>
      <c r="L12" s="58" t="s">
        <v>174</v>
      </c>
      <c r="M12" s="59" t="s">
        <v>168</v>
      </c>
      <c r="N12" s="59" t="s">
        <v>169</v>
      </c>
      <c r="O12" s="60" t="s">
        <v>175</v>
      </c>
      <c r="P12" s="61" t="s">
        <v>171</v>
      </c>
    </row>
    <row r="13" spans="1:16" ht="12.75" customHeight="1" thickBot="1" x14ac:dyDescent="0.25">
      <c r="A13" s="49" t="str">
        <f t="shared" si="0"/>
        <v>IBVS 4888 </v>
      </c>
      <c r="B13" s="14" t="str">
        <f t="shared" si="1"/>
        <v>I</v>
      </c>
      <c r="C13" s="49">
        <f t="shared" si="2"/>
        <v>51040.456899999997</v>
      </c>
      <c r="D13" s="11" t="str">
        <f t="shared" si="3"/>
        <v>vis</v>
      </c>
      <c r="E13" s="57">
        <f>VLOOKUP(C13,Active!C$21:E$971,3,FALSE)</f>
        <v>23534.003226603174</v>
      </c>
      <c r="F13" s="14" t="s">
        <v>66</v>
      </c>
      <c r="G13" s="11" t="str">
        <f t="shared" si="4"/>
        <v>51040.4569</v>
      </c>
      <c r="H13" s="49">
        <f t="shared" si="5"/>
        <v>23534</v>
      </c>
      <c r="I13" s="58" t="s">
        <v>176</v>
      </c>
      <c r="J13" s="59" t="s">
        <v>177</v>
      </c>
      <c r="K13" s="58">
        <v>23534</v>
      </c>
      <c r="L13" s="58" t="s">
        <v>178</v>
      </c>
      <c r="M13" s="59" t="s">
        <v>168</v>
      </c>
      <c r="N13" s="59" t="s">
        <v>169</v>
      </c>
      <c r="O13" s="60" t="s">
        <v>175</v>
      </c>
      <c r="P13" s="61" t="s">
        <v>171</v>
      </c>
    </row>
    <row r="14" spans="1:16" ht="12.75" customHeight="1" thickBot="1" x14ac:dyDescent="0.25">
      <c r="A14" s="49" t="str">
        <f t="shared" si="0"/>
        <v>BAVM 128 </v>
      </c>
      <c r="B14" s="14" t="str">
        <f t="shared" si="1"/>
        <v>I</v>
      </c>
      <c r="C14" s="49">
        <f t="shared" si="2"/>
        <v>51270.576500000003</v>
      </c>
      <c r="D14" s="11" t="str">
        <f t="shared" si="3"/>
        <v>vis</v>
      </c>
      <c r="E14" s="57">
        <f>VLOOKUP(C14,Active!C$21:E$971,3,FALSE)</f>
        <v>23864.002351699583</v>
      </c>
      <c r="F14" s="14" t="s">
        <v>66</v>
      </c>
      <c r="G14" s="11" t="str">
        <f t="shared" si="4"/>
        <v>51270.5765</v>
      </c>
      <c r="H14" s="49">
        <f t="shared" si="5"/>
        <v>23864</v>
      </c>
      <c r="I14" s="58" t="s">
        <v>179</v>
      </c>
      <c r="J14" s="59" t="s">
        <v>180</v>
      </c>
      <c r="K14" s="58">
        <v>23864</v>
      </c>
      <c r="L14" s="58" t="s">
        <v>167</v>
      </c>
      <c r="M14" s="59" t="s">
        <v>168</v>
      </c>
      <c r="N14" s="59" t="s">
        <v>181</v>
      </c>
      <c r="O14" s="60" t="s">
        <v>182</v>
      </c>
      <c r="P14" s="61" t="s">
        <v>183</v>
      </c>
    </row>
    <row r="15" spans="1:16" ht="12.75" customHeight="1" thickBot="1" x14ac:dyDescent="0.25">
      <c r="A15" s="49" t="str">
        <f t="shared" si="0"/>
        <v>IBVS 5263 </v>
      </c>
      <c r="B15" s="14" t="str">
        <f t="shared" si="1"/>
        <v>I</v>
      </c>
      <c r="C15" s="49">
        <f t="shared" si="2"/>
        <v>51277.548699999999</v>
      </c>
      <c r="D15" s="11" t="str">
        <f t="shared" si="3"/>
        <v>vis</v>
      </c>
      <c r="E15" s="57">
        <f>VLOOKUP(C15,Active!C$21:E$971,3,FALSE)</f>
        <v>23874.000717332045</v>
      </c>
      <c r="F15" s="14" t="s">
        <v>66</v>
      </c>
      <c r="G15" s="11" t="str">
        <f t="shared" si="4"/>
        <v>51277.5487</v>
      </c>
      <c r="H15" s="49">
        <f t="shared" si="5"/>
        <v>23874</v>
      </c>
      <c r="I15" s="58" t="s">
        <v>184</v>
      </c>
      <c r="J15" s="59" t="s">
        <v>185</v>
      </c>
      <c r="K15" s="58">
        <v>23874</v>
      </c>
      <c r="L15" s="58" t="s">
        <v>186</v>
      </c>
      <c r="M15" s="59" t="s">
        <v>168</v>
      </c>
      <c r="N15" s="59" t="s">
        <v>169</v>
      </c>
      <c r="O15" s="60" t="s">
        <v>170</v>
      </c>
      <c r="P15" s="61" t="s">
        <v>187</v>
      </c>
    </row>
    <row r="16" spans="1:16" ht="12.75" customHeight="1" thickBot="1" x14ac:dyDescent="0.25">
      <c r="A16" s="49" t="str">
        <f t="shared" si="0"/>
        <v>OEJV 0074 </v>
      </c>
      <c r="B16" s="14" t="str">
        <f t="shared" si="1"/>
        <v>I</v>
      </c>
      <c r="C16" s="49">
        <f t="shared" si="2"/>
        <v>51671.541599999997</v>
      </c>
      <c r="D16" s="11" t="str">
        <f t="shared" si="3"/>
        <v>vis</v>
      </c>
      <c r="E16" s="57">
        <f>VLOOKUP(C16,Active!C$21:E$971,3,FALSE)</f>
        <v>24438.999580072086</v>
      </c>
      <c r="F16" s="14" t="s">
        <v>66</v>
      </c>
      <c r="G16" s="11" t="str">
        <f t="shared" si="4"/>
        <v>51671.54160</v>
      </c>
      <c r="H16" s="49">
        <f t="shared" si="5"/>
        <v>24439</v>
      </c>
      <c r="I16" s="58" t="s">
        <v>188</v>
      </c>
      <c r="J16" s="59" t="s">
        <v>189</v>
      </c>
      <c r="K16" s="58">
        <v>24439</v>
      </c>
      <c r="L16" s="58" t="s">
        <v>190</v>
      </c>
      <c r="M16" s="59" t="s">
        <v>191</v>
      </c>
      <c r="N16" s="59" t="s">
        <v>181</v>
      </c>
      <c r="O16" s="60" t="s">
        <v>192</v>
      </c>
      <c r="P16" s="61" t="s">
        <v>193</v>
      </c>
    </row>
    <row r="17" spans="1:16" ht="12.75" customHeight="1" thickBot="1" x14ac:dyDescent="0.25">
      <c r="A17" s="49" t="str">
        <f t="shared" si="0"/>
        <v>OEJV 0074 </v>
      </c>
      <c r="B17" s="14" t="str">
        <f t="shared" si="1"/>
        <v>I</v>
      </c>
      <c r="C17" s="49">
        <f t="shared" si="2"/>
        <v>51780.328000000001</v>
      </c>
      <c r="D17" s="11" t="str">
        <f t="shared" si="3"/>
        <v>vis</v>
      </c>
      <c r="E17" s="57">
        <f>VLOOKUP(C17,Active!C$21:E$971,3,FALSE)</f>
        <v>24595.002879323383</v>
      </c>
      <c r="F17" s="14" t="s">
        <v>66</v>
      </c>
      <c r="G17" s="11" t="str">
        <f t="shared" si="4"/>
        <v>51780.32800</v>
      </c>
      <c r="H17" s="49">
        <f t="shared" si="5"/>
        <v>24595</v>
      </c>
      <c r="I17" s="58" t="s">
        <v>194</v>
      </c>
      <c r="J17" s="59" t="s">
        <v>195</v>
      </c>
      <c r="K17" s="58">
        <v>24595</v>
      </c>
      <c r="L17" s="58" t="s">
        <v>196</v>
      </c>
      <c r="M17" s="59" t="s">
        <v>191</v>
      </c>
      <c r="N17" s="59" t="s">
        <v>181</v>
      </c>
      <c r="O17" s="60" t="s">
        <v>197</v>
      </c>
      <c r="P17" s="61" t="s">
        <v>193</v>
      </c>
    </row>
    <row r="18" spans="1:16" ht="12.75" customHeight="1" thickBot="1" x14ac:dyDescent="0.25">
      <c r="A18" s="49" t="str">
        <f t="shared" si="0"/>
        <v>BAVM 172 </v>
      </c>
      <c r="B18" s="14" t="str">
        <f t="shared" si="1"/>
        <v>I</v>
      </c>
      <c r="C18" s="49">
        <f t="shared" si="2"/>
        <v>52807.499499999998</v>
      </c>
      <c r="D18" s="11" t="str">
        <f t="shared" si="3"/>
        <v>vis</v>
      </c>
      <c r="E18" s="57">
        <f>VLOOKUP(C18,Active!C$21:E$971,3,FALSE)</f>
        <v>26068.000817456235</v>
      </c>
      <c r="F18" s="14" t="s">
        <v>66</v>
      </c>
      <c r="G18" s="11" t="str">
        <f t="shared" si="4"/>
        <v>52807.4995</v>
      </c>
      <c r="H18" s="49">
        <f t="shared" si="5"/>
        <v>26068</v>
      </c>
      <c r="I18" s="58" t="s">
        <v>202</v>
      </c>
      <c r="J18" s="59" t="s">
        <v>203</v>
      </c>
      <c r="K18" s="58">
        <v>26068</v>
      </c>
      <c r="L18" s="58" t="s">
        <v>204</v>
      </c>
      <c r="M18" s="59" t="s">
        <v>168</v>
      </c>
      <c r="N18" s="59" t="s">
        <v>205</v>
      </c>
      <c r="O18" s="60" t="s">
        <v>206</v>
      </c>
      <c r="P18" s="61" t="s">
        <v>207</v>
      </c>
    </row>
    <row r="19" spans="1:16" ht="12.75" customHeight="1" thickBot="1" x14ac:dyDescent="0.25">
      <c r="A19" s="49" t="str">
        <f t="shared" si="0"/>
        <v>IBVS 5603 </v>
      </c>
      <c r="B19" s="14" t="str">
        <f t="shared" si="1"/>
        <v>I</v>
      </c>
      <c r="C19" s="49">
        <f t="shared" si="2"/>
        <v>53110.839200000002</v>
      </c>
      <c r="D19" s="11" t="str">
        <f t="shared" si="3"/>
        <v>vis</v>
      </c>
      <c r="E19" s="57">
        <f>VLOOKUP(C19,Active!C$21:E$971,3,FALSE)</f>
        <v>26502.999990090841</v>
      </c>
      <c r="F19" s="14" t="s">
        <v>66</v>
      </c>
      <c r="G19" s="11" t="str">
        <f t="shared" si="4"/>
        <v>53110.8392</v>
      </c>
      <c r="H19" s="49">
        <f t="shared" si="5"/>
        <v>26503</v>
      </c>
      <c r="I19" s="58" t="s">
        <v>208</v>
      </c>
      <c r="J19" s="59" t="s">
        <v>209</v>
      </c>
      <c r="K19" s="58" t="s">
        <v>210</v>
      </c>
      <c r="L19" s="58" t="s">
        <v>211</v>
      </c>
      <c r="M19" s="59" t="s">
        <v>168</v>
      </c>
      <c r="N19" s="59" t="s">
        <v>169</v>
      </c>
      <c r="O19" s="60" t="s">
        <v>212</v>
      </c>
      <c r="P19" s="61" t="s">
        <v>213</v>
      </c>
    </row>
    <row r="20" spans="1:16" ht="12.75" customHeight="1" thickBot="1" x14ac:dyDescent="0.25">
      <c r="A20" s="49" t="str">
        <f t="shared" si="0"/>
        <v>BAVM 173 </v>
      </c>
      <c r="B20" s="14" t="str">
        <f t="shared" si="1"/>
        <v>I</v>
      </c>
      <c r="C20" s="49">
        <f t="shared" si="2"/>
        <v>53245.425799999997</v>
      </c>
      <c r="D20" s="11" t="str">
        <f t="shared" si="3"/>
        <v>vis</v>
      </c>
      <c r="E20" s="57">
        <f>VLOOKUP(C20,Active!C$21:E$971,3,FALSE)</f>
        <v>26696.001630323561</v>
      </c>
      <c r="F20" s="14" t="s">
        <v>66</v>
      </c>
      <c r="G20" s="11" t="str">
        <f t="shared" si="4"/>
        <v>53245.4258</v>
      </c>
      <c r="H20" s="49">
        <f t="shared" si="5"/>
        <v>26696</v>
      </c>
      <c r="I20" s="58" t="s">
        <v>228</v>
      </c>
      <c r="J20" s="59" t="s">
        <v>229</v>
      </c>
      <c r="K20" s="58" t="s">
        <v>230</v>
      </c>
      <c r="L20" s="58" t="s">
        <v>231</v>
      </c>
      <c r="M20" s="59" t="s">
        <v>168</v>
      </c>
      <c r="N20" s="59" t="s">
        <v>205</v>
      </c>
      <c r="O20" s="60" t="s">
        <v>145</v>
      </c>
      <c r="P20" s="61" t="s">
        <v>232</v>
      </c>
    </row>
    <row r="21" spans="1:16" ht="12.75" customHeight="1" thickBot="1" x14ac:dyDescent="0.25">
      <c r="A21" s="49" t="str">
        <f t="shared" si="0"/>
        <v>BAVM 178 </v>
      </c>
      <c r="B21" s="14" t="str">
        <f t="shared" si="1"/>
        <v>I</v>
      </c>
      <c r="C21" s="49">
        <f t="shared" si="2"/>
        <v>53519.4764</v>
      </c>
      <c r="D21" s="11" t="str">
        <f t="shared" si="3"/>
        <v>vis</v>
      </c>
      <c r="E21" s="57">
        <f>VLOOKUP(C21,Active!C$21:E$971,3,FALSE)</f>
        <v>27088.99926386779</v>
      </c>
      <c r="F21" s="14" t="s">
        <v>66</v>
      </c>
      <c r="G21" s="11" t="str">
        <f t="shared" si="4"/>
        <v>53519.4764</v>
      </c>
      <c r="H21" s="49">
        <f t="shared" si="5"/>
        <v>27089</v>
      </c>
      <c r="I21" s="58" t="s">
        <v>233</v>
      </c>
      <c r="J21" s="59" t="s">
        <v>234</v>
      </c>
      <c r="K21" s="58" t="s">
        <v>235</v>
      </c>
      <c r="L21" s="58" t="s">
        <v>236</v>
      </c>
      <c r="M21" s="59" t="s">
        <v>191</v>
      </c>
      <c r="N21" s="59" t="s">
        <v>205</v>
      </c>
      <c r="O21" s="60" t="s">
        <v>237</v>
      </c>
      <c r="P21" s="61" t="s">
        <v>238</v>
      </c>
    </row>
    <row r="22" spans="1:16" ht="12.75" customHeight="1" thickBot="1" x14ac:dyDescent="0.25">
      <c r="A22" s="49" t="str">
        <f t="shared" si="0"/>
        <v>BAVM 178 </v>
      </c>
      <c r="B22" s="14" t="str">
        <f t="shared" si="1"/>
        <v>I</v>
      </c>
      <c r="C22" s="49">
        <f t="shared" si="2"/>
        <v>53549.4611</v>
      </c>
      <c r="D22" s="11" t="str">
        <f t="shared" si="3"/>
        <v>vis</v>
      </c>
      <c r="E22" s="57">
        <f>VLOOKUP(C22,Active!C$21:E$971,3,FALSE)</f>
        <v>27131.998316387777</v>
      </c>
      <c r="F22" s="14" t="s">
        <v>66</v>
      </c>
      <c r="G22" s="11" t="str">
        <f t="shared" si="4"/>
        <v>53549.4611</v>
      </c>
      <c r="H22" s="49">
        <f t="shared" si="5"/>
        <v>27132</v>
      </c>
      <c r="I22" s="58" t="s">
        <v>239</v>
      </c>
      <c r="J22" s="59" t="s">
        <v>240</v>
      </c>
      <c r="K22" s="58" t="s">
        <v>241</v>
      </c>
      <c r="L22" s="58" t="s">
        <v>242</v>
      </c>
      <c r="M22" s="59" t="s">
        <v>191</v>
      </c>
      <c r="N22" s="59" t="s">
        <v>205</v>
      </c>
      <c r="O22" s="60" t="s">
        <v>237</v>
      </c>
      <c r="P22" s="61" t="s">
        <v>238</v>
      </c>
    </row>
    <row r="23" spans="1:16" ht="12.75" customHeight="1" thickBot="1" x14ac:dyDescent="0.25">
      <c r="A23" s="49" t="str">
        <f t="shared" si="0"/>
        <v>BAVM 178 </v>
      </c>
      <c r="B23" s="14" t="str">
        <f t="shared" si="1"/>
        <v>I</v>
      </c>
      <c r="C23" s="49">
        <f t="shared" si="2"/>
        <v>53637.326500000003</v>
      </c>
      <c r="D23" s="11" t="str">
        <f t="shared" si="3"/>
        <v>vis</v>
      </c>
      <c r="E23" s="57">
        <f>VLOOKUP(C23,Active!C$21:E$971,3,FALSE)</f>
        <v>27258.000208995993</v>
      </c>
      <c r="F23" s="14" t="s">
        <v>66</v>
      </c>
      <c r="G23" s="11" t="str">
        <f t="shared" si="4"/>
        <v>53637.3265</v>
      </c>
      <c r="H23" s="49">
        <f t="shared" si="5"/>
        <v>27258</v>
      </c>
      <c r="I23" s="58" t="s">
        <v>243</v>
      </c>
      <c r="J23" s="59" t="s">
        <v>244</v>
      </c>
      <c r="K23" s="58" t="s">
        <v>245</v>
      </c>
      <c r="L23" s="58" t="s">
        <v>223</v>
      </c>
      <c r="M23" s="59" t="s">
        <v>191</v>
      </c>
      <c r="N23" s="59" t="s">
        <v>205</v>
      </c>
      <c r="O23" s="60" t="s">
        <v>206</v>
      </c>
      <c r="P23" s="61" t="s">
        <v>238</v>
      </c>
    </row>
    <row r="24" spans="1:16" ht="12.75" customHeight="1" thickBot="1" x14ac:dyDescent="0.25">
      <c r="A24" s="49" t="str">
        <f t="shared" si="0"/>
        <v>BAVM 178 </v>
      </c>
      <c r="B24" s="14" t="str">
        <f t="shared" si="1"/>
        <v>I</v>
      </c>
      <c r="C24" s="49">
        <f t="shared" si="2"/>
        <v>53658.245000000003</v>
      </c>
      <c r="D24" s="11" t="str">
        <f t="shared" si="3"/>
        <v>vis</v>
      </c>
      <c r="E24" s="57">
        <f>VLOOKUP(C24,Active!C$21:E$971,3,FALSE)</f>
        <v>27287.9980305563</v>
      </c>
      <c r="F24" s="14" t="s">
        <v>66</v>
      </c>
      <c r="G24" s="11" t="str">
        <f t="shared" si="4"/>
        <v>53658.2450</v>
      </c>
      <c r="H24" s="49">
        <f t="shared" si="5"/>
        <v>27288</v>
      </c>
      <c r="I24" s="58" t="s">
        <v>246</v>
      </c>
      <c r="J24" s="59" t="s">
        <v>247</v>
      </c>
      <c r="K24" s="58" t="s">
        <v>248</v>
      </c>
      <c r="L24" s="58" t="s">
        <v>249</v>
      </c>
      <c r="M24" s="59" t="s">
        <v>191</v>
      </c>
      <c r="N24" s="59" t="s">
        <v>205</v>
      </c>
      <c r="O24" s="60" t="s">
        <v>237</v>
      </c>
      <c r="P24" s="61" t="s">
        <v>238</v>
      </c>
    </row>
    <row r="25" spans="1:16" ht="12.75" customHeight="1" thickBot="1" x14ac:dyDescent="0.25">
      <c r="A25" s="49" t="str">
        <f t="shared" si="0"/>
        <v>BAVM 178 </v>
      </c>
      <c r="B25" s="14" t="str">
        <f t="shared" si="1"/>
        <v>I</v>
      </c>
      <c r="C25" s="49">
        <f t="shared" si="2"/>
        <v>53660.337800000001</v>
      </c>
      <c r="D25" s="11" t="str">
        <f t="shared" si="3"/>
        <v>vis</v>
      </c>
      <c r="E25" s="57">
        <f>VLOOKUP(C25,Active!C$21:E$971,3,FALSE)</f>
        <v>27290.99917504378</v>
      </c>
      <c r="F25" s="14" t="s">
        <v>66</v>
      </c>
      <c r="G25" s="11" t="str">
        <f t="shared" si="4"/>
        <v>53660.3378</v>
      </c>
      <c r="H25" s="49">
        <f t="shared" si="5"/>
        <v>27291</v>
      </c>
      <c r="I25" s="58" t="s">
        <v>250</v>
      </c>
      <c r="J25" s="59" t="s">
        <v>251</v>
      </c>
      <c r="K25" s="58" t="s">
        <v>252</v>
      </c>
      <c r="L25" s="58" t="s">
        <v>253</v>
      </c>
      <c r="M25" s="59" t="s">
        <v>191</v>
      </c>
      <c r="N25" s="59" t="s">
        <v>205</v>
      </c>
      <c r="O25" s="60" t="s">
        <v>206</v>
      </c>
      <c r="P25" s="61" t="s">
        <v>238</v>
      </c>
    </row>
    <row r="26" spans="1:16" ht="12.75" customHeight="1" thickBot="1" x14ac:dyDescent="0.25">
      <c r="A26" s="49" t="str">
        <f t="shared" si="0"/>
        <v>BAVM 178 </v>
      </c>
      <c r="B26" s="14" t="str">
        <f t="shared" si="1"/>
        <v>I</v>
      </c>
      <c r="C26" s="49">
        <f t="shared" si="2"/>
        <v>53660.337899999999</v>
      </c>
      <c r="D26" s="11" t="str">
        <f t="shared" si="3"/>
        <v>vis</v>
      </c>
      <c r="E26" s="57">
        <f>VLOOKUP(C26,Active!C$21:E$971,3,FALSE)</f>
        <v>27290.999318447088</v>
      </c>
      <c r="F26" s="14" t="s">
        <v>66</v>
      </c>
      <c r="G26" s="11" t="str">
        <f t="shared" si="4"/>
        <v>53660.3379</v>
      </c>
      <c r="H26" s="49">
        <f t="shared" si="5"/>
        <v>27291</v>
      </c>
      <c r="I26" s="58" t="s">
        <v>254</v>
      </c>
      <c r="J26" s="59" t="s">
        <v>251</v>
      </c>
      <c r="K26" s="58" t="s">
        <v>252</v>
      </c>
      <c r="L26" s="58" t="s">
        <v>236</v>
      </c>
      <c r="M26" s="59" t="s">
        <v>191</v>
      </c>
      <c r="N26" s="59" t="s">
        <v>205</v>
      </c>
      <c r="O26" s="60" t="s">
        <v>145</v>
      </c>
      <c r="P26" s="61" t="s">
        <v>238</v>
      </c>
    </row>
    <row r="27" spans="1:16" ht="12.75" customHeight="1" thickBot="1" x14ac:dyDescent="0.25">
      <c r="A27" s="49" t="str">
        <f t="shared" si="0"/>
        <v>BAVM 183 </v>
      </c>
      <c r="B27" s="14" t="str">
        <f t="shared" si="1"/>
        <v>I</v>
      </c>
      <c r="C27" s="49">
        <f t="shared" si="2"/>
        <v>53934.3891</v>
      </c>
      <c r="D27" s="11" t="str">
        <f t="shared" si="3"/>
        <v>vis</v>
      </c>
      <c r="E27" s="57">
        <f>VLOOKUP(C27,Active!C$21:E$971,3,FALSE)</f>
        <v>27683.99781241118</v>
      </c>
      <c r="F27" s="14" t="s">
        <v>66</v>
      </c>
      <c r="G27" s="11" t="str">
        <f t="shared" si="4"/>
        <v>53934.3891</v>
      </c>
      <c r="H27" s="49">
        <f t="shared" si="5"/>
        <v>27684</v>
      </c>
      <c r="I27" s="58" t="s">
        <v>255</v>
      </c>
      <c r="J27" s="59" t="s">
        <v>256</v>
      </c>
      <c r="K27" s="58" t="s">
        <v>257</v>
      </c>
      <c r="L27" s="58" t="s">
        <v>258</v>
      </c>
      <c r="M27" s="59" t="s">
        <v>191</v>
      </c>
      <c r="N27" s="59" t="s">
        <v>205</v>
      </c>
      <c r="O27" s="60" t="s">
        <v>145</v>
      </c>
      <c r="P27" s="61" t="s">
        <v>259</v>
      </c>
    </row>
    <row r="28" spans="1:16" ht="12.75" customHeight="1" thickBot="1" x14ac:dyDescent="0.25">
      <c r="A28" s="49" t="str">
        <f t="shared" si="0"/>
        <v>BAVM 186 </v>
      </c>
      <c r="B28" s="14" t="str">
        <f t="shared" si="1"/>
        <v>I</v>
      </c>
      <c r="C28" s="49">
        <f t="shared" si="2"/>
        <v>54252.374600000003</v>
      </c>
      <c r="D28" s="11" t="str">
        <f t="shared" si="3"/>
        <v>vis</v>
      </c>
      <c r="E28" s="57">
        <f>VLOOKUP(C28,Active!C$21:E$971,3,FALSE)</f>
        <v>28139.999547132353</v>
      </c>
      <c r="F28" s="14" t="s">
        <v>66</v>
      </c>
      <c r="G28" s="11" t="str">
        <f t="shared" si="4"/>
        <v>54252.3746</v>
      </c>
      <c r="H28" s="49">
        <f t="shared" si="5"/>
        <v>28140</v>
      </c>
      <c r="I28" s="58" t="s">
        <v>267</v>
      </c>
      <c r="J28" s="59" t="s">
        <v>268</v>
      </c>
      <c r="K28" s="58" t="s">
        <v>269</v>
      </c>
      <c r="L28" s="58" t="s">
        <v>263</v>
      </c>
      <c r="M28" s="59" t="s">
        <v>191</v>
      </c>
      <c r="N28" s="59" t="s">
        <v>205</v>
      </c>
      <c r="O28" s="60" t="s">
        <v>237</v>
      </c>
      <c r="P28" s="61" t="s">
        <v>270</v>
      </c>
    </row>
    <row r="29" spans="1:16" ht="12.75" customHeight="1" thickBot="1" x14ac:dyDescent="0.25">
      <c r="A29" s="49" t="str">
        <f t="shared" si="0"/>
        <v>BAVM 214 </v>
      </c>
      <c r="B29" s="14" t="str">
        <f t="shared" si="1"/>
        <v>I</v>
      </c>
      <c r="C29" s="49">
        <f t="shared" si="2"/>
        <v>55065.465199999999</v>
      </c>
      <c r="D29" s="11" t="str">
        <f t="shared" si="3"/>
        <v>vis</v>
      </c>
      <c r="E29" s="57">
        <f>VLOOKUP(C29,Active!C$21:E$971,3,FALSE)</f>
        <v>29305.998386970885</v>
      </c>
      <c r="F29" s="14" t="s">
        <v>66</v>
      </c>
      <c r="G29" s="11" t="str">
        <f t="shared" si="4"/>
        <v>55065.4652</v>
      </c>
      <c r="H29" s="49">
        <f t="shared" si="5"/>
        <v>29306</v>
      </c>
      <c r="I29" s="58" t="s">
        <v>271</v>
      </c>
      <c r="J29" s="59" t="s">
        <v>272</v>
      </c>
      <c r="K29" s="58" t="s">
        <v>273</v>
      </c>
      <c r="L29" s="58" t="s">
        <v>274</v>
      </c>
      <c r="M29" s="59" t="s">
        <v>191</v>
      </c>
      <c r="N29" s="59" t="s">
        <v>275</v>
      </c>
      <c r="O29" s="60" t="s">
        <v>206</v>
      </c>
      <c r="P29" s="61" t="s">
        <v>276</v>
      </c>
    </row>
    <row r="30" spans="1:16" ht="12.75" customHeight="1" thickBot="1" x14ac:dyDescent="0.25">
      <c r="A30" s="49" t="str">
        <f t="shared" si="0"/>
        <v>BAVM 214 </v>
      </c>
      <c r="B30" s="14" t="str">
        <f t="shared" si="1"/>
        <v>I</v>
      </c>
      <c r="C30" s="49">
        <f t="shared" si="2"/>
        <v>55376.476199999997</v>
      </c>
      <c r="D30" s="11" t="str">
        <f t="shared" si="3"/>
        <v>vis</v>
      </c>
      <c r="E30" s="57">
        <f>VLOOKUP(C30,Active!C$21:E$971,3,FALSE)</f>
        <v>29751.998457783437</v>
      </c>
      <c r="F30" s="14" t="s">
        <v>66</v>
      </c>
      <c r="G30" s="11" t="str">
        <f t="shared" si="4"/>
        <v>55376.4762</v>
      </c>
      <c r="H30" s="49">
        <f t="shared" si="5"/>
        <v>29752</v>
      </c>
      <c r="I30" s="58" t="s">
        <v>277</v>
      </c>
      <c r="J30" s="59" t="s">
        <v>278</v>
      </c>
      <c r="K30" s="58" t="s">
        <v>279</v>
      </c>
      <c r="L30" s="58" t="s">
        <v>274</v>
      </c>
      <c r="M30" s="59" t="s">
        <v>191</v>
      </c>
      <c r="N30" s="59" t="s">
        <v>205</v>
      </c>
      <c r="O30" s="60" t="s">
        <v>237</v>
      </c>
      <c r="P30" s="61" t="s">
        <v>276</v>
      </c>
    </row>
    <row r="31" spans="1:16" ht="12.75" customHeight="1" thickBot="1" x14ac:dyDescent="0.25">
      <c r="A31" s="49" t="str">
        <f t="shared" si="0"/>
        <v>OEJV 0137 </v>
      </c>
      <c r="B31" s="14" t="str">
        <f t="shared" si="1"/>
        <v>I</v>
      </c>
      <c r="C31" s="49">
        <f t="shared" si="2"/>
        <v>55392.514000000003</v>
      </c>
      <c r="D31" s="11" t="str">
        <f t="shared" si="3"/>
        <v>vis</v>
      </c>
      <c r="E31" s="57">
        <f>VLOOKUP(C31,Active!C$21:E$971,3,FALSE)</f>
        <v>29774.997193955725</v>
      </c>
      <c r="F31" s="14" t="s">
        <v>66</v>
      </c>
      <c r="G31" s="11" t="str">
        <f t="shared" si="4"/>
        <v>55392.5140</v>
      </c>
      <c r="H31" s="49">
        <f t="shared" si="5"/>
        <v>29775</v>
      </c>
      <c r="I31" s="58" t="s">
        <v>280</v>
      </c>
      <c r="J31" s="59" t="s">
        <v>281</v>
      </c>
      <c r="K31" s="58" t="s">
        <v>282</v>
      </c>
      <c r="L31" s="58" t="s">
        <v>283</v>
      </c>
      <c r="M31" s="59" t="s">
        <v>191</v>
      </c>
      <c r="N31" s="59" t="s">
        <v>264</v>
      </c>
      <c r="O31" s="60" t="s">
        <v>265</v>
      </c>
      <c r="P31" s="61" t="s">
        <v>284</v>
      </c>
    </row>
    <row r="32" spans="1:16" ht="12.75" customHeight="1" thickBot="1" x14ac:dyDescent="0.25">
      <c r="A32" s="49" t="str">
        <f t="shared" si="0"/>
        <v>BAVM 215 </v>
      </c>
      <c r="B32" s="14" t="str">
        <f t="shared" si="1"/>
        <v>I</v>
      </c>
      <c r="C32" s="49">
        <f t="shared" si="2"/>
        <v>55408.553800000002</v>
      </c>
      <c r="D32" s="11" t="str">
        <f t="shared" si="3"/>
        <v>vis</v>
      </c>
      <c r="E32" s="57">
        <f>VLOOKUP(C32,Active!C$21:E$971,3,FALSE)</f>
        <v>29797.998798194221</v>
      </c>
      <c r="F32" s="14" t="s">
        <v>66</v>
      </c>
      <c r="G32" s="11" t="str">
        <f t="shared" si="4"/>
        <v>55408.5538</v>
      </c>
      <c r="H32" s="49">
        <f t="shared" si="5"/>
        <v>29798</v>
      </c>
      <c r="I32" s="58" t="s">
        <v>285</v>
      </c>
      <c r="J32" s="59" t="s">
        <v>286</v>
      </c>
      <c r="K32" s="58" t="s">
        <v>287</v>
      </c>
      <c r="L32" s="58" t="s">
        <v>288</v>
      </c>
      <c r="M32" s="59" t="s">
        <v>191</v>
      </c>
      <c r="N32" s="59" t="s">
        <v>181</v>
      </c>
      <c r="O32" s="60" t="s">
        <v>289</v>
      </c>
      <c r="P32" s="61" t="s">
        <v>290</v>
      </c>
    </row>
    <row r="33" spans="1:16" ht="12.75" customHeight="1" thickBot="1" x14ac:dyDescent="0.25">
      <c r="A33" s="49" t="str">
        <f t="shared" si="0"/>
        <v>BAVM 215 </v>
      </c>
      <c r="B33" s="14" t="str">
        <f t="shared" si="1"/>
        <v>I</v>
      </c>
      <c r="C33" s="49">
        <f t="shared" si="2"/>
        <v>55429.4735</v>
      </c>
      <c r="D33" s="11" t="str">
        <f t="shared" si="3"/>
        <v>vis</v>
      </c>
      <c r="E33" s="57">
        <f>VLOOKUP(C33,Active!C$21:E$971,3,FALSE)</f>
        <v>29827.998340594255</v>
      </c>
      <c r="F33" s="14" t="s">
        <v>66</v>
      </c>
      <c r="G33" s="11" t="str">
        <f t="shared" si="4"/>
        <v>55429.4735</v>
      </c>
      <c r="H33" s="49">
        <f t="shared" si="5"/>
        <v>29828</v>
      </c>
      <c r="I33" s="58" t="s">
        <v>291</v>
      </c>
      <c r="J33" s="59" t="s">
        <v>292</v>
      </c>
      <c r="K33" s="58" t="s">
        <v>293</v>
      </c>
      <c r="L33" s="58" t="s">
        <v>242</v>
      </c>
      <c r="M33" s="59" t="s">
        <v>191</v>
      </c>
      <c r="N33" s="59" t="s">
        <v>205</v>
      </c>
      <c r="O33" s="60" t="s">
        <v>237</v>
      </c>
      <c r="P33" s="61" t="s">
        <v>290</v>
      </c>
    </row>
    <row r="34" spans="1:16" ht="12.75" customHeight="1" thickBot="1" x14ac:dyDescent="0.25">
      <c r="A34" s="49" t="str">
        <f t="shared" si="0"/>
        <v>BAVM 220 </v>
      </c>
      <c r="B34" s="14" t="str">
        <f t="shared" si="1"/>
        <v>I</v>
      </c>
      <c r="C34" s="49">
        <f t="shared" si="2"/>
        <v>55710.498399999997</v>
      </c>
      <c r="D34" s="11" t="str">
        <f t="shared" si="3"/>
        <v>vis</v>
      </c>
      <c r="E34" s="57">
        <f>VLOOKUP(C34,Active!C$21:E$971,3,FALSE)</f>
        <v>30230.997351240469</v>
      </c>
      <c r="F34" s="14" t="s">
        <v>66</v>
      </c>
      <c r="G34" s="11" t="str">
        <f t="shared" si="4"/>
        <v>55710.4984</v>
      </c>
      <c r="H34" s="49">
        <f t="shared" si="5"/>
        <v>30231</v>
      </c>
      <c r="I34" s="58" t="s">
        <v>294</v>
      </c>
      <c r="J34" s="59" t="s">
        <v>295</v>
      </c>
      <c r="K34" s="58" t="s">
        <v>296</v>
      </c>
      <c r="L34" s="58" t="s">
        <v>297</v>
      </c>
      <c r="M34" s="59" t="s">
        <v>191</v>
      </c>
      <c r="N34" s="59" t="s">
        <v>205</v>
      </c>
      <c r="O34" s="60" t="s">
        <v>237</v>
      </c>
      <c r="P34" s="61" t="s">
        <v>298</v>
      </c>
    </row>
    <row r="35" spans="1:16" ht="12.75" customHeight="1" thickBot="1" x14ac:dyDescent="0.25">
      <c r="A35" s="49" t="str">
        <f t="shared" si="0"/>
        <v>BAVM 239 </v>
      </c>
      <c r="B35" s="14" t="str">
        <f t="shared" si="1"/>
        <v>I</v>
      </c>
      <c r="C35" s="49">
        <f t="shared" si="2"/>
        <v>56929.435899999997</v>
      </c>
      <c r="D35" s="11" t="str">
        <f t="shared" si="3"/>
        <v>vis</v>
      </c>
      <c r="E35" s="57">
        <f>VLOOKUP(C35,Active!C$21:E$971,3,FALSE)</f>
        <v>31978.99408227596</v>
      </c>
      <c r="F35" s="14" t="s">
        <v>66</v>
      </c>
      <c r="G35" s="11" t="str">
        <f t="shared" si="4"/>
        <v>56929.4359</v>
      </c>
      <c r="H35" s="49">
        <f t="shared" si="5"/>
        <v>31979</v>
      </c>
      <c r="I35" s="58" t="s">
        <v>304</v>
      </c>
      <c r="J35" s="59" t="s">
        <v>305</v>
      </c>
      <c r="K35" s="58" t="s">
        <v>306</v>
      </c>
      <c r="L35" s="58" t="s">
        <v>307</v>
      </c>
      <c r="M35" s="59" t="s">
        <v>191</v>
      </c>
      <c r="N35" s="59" t="s">
        <v>205</v>
      </c>
      <c r="O35" s="60" t="s">
        <v>237</v>
      </c>
      <c r="P35" s="61" t="s">
        <v>308</v>
      </c>
    </row>
    <row r="36" spans="1:16" ht="12.75" customHeight="1" thickBot="1" x14ac:dyDescent="0.25">
      <c r="A36" s="49" t="str">
        <f t="shared" si="0"/>
        <v>BAVM 239 </v>
      </c>
      <c r="B36" s="14" t="str">
        <f t="shared" si="1"/>
        <v>I</v>
      </c>
      <c r="C36" s="49">
        <f t="shared" si="2"/>
        <v>56929.4372</v>
      </c>
      <c r="D36" s="11" t="str">
        <f t="shared" si="3"/>
        <v>vis</v>
      </c>
      <c r="E36" s="57">
        <f>VLOOKUP(C36,Active!C$21:E$971,3,FALSE)</f>
        <v>31978.995946519004</v>
      </c>
      <c r="F36" s="14" t="s">
        <v>66</v>
      </c>
      <c r="G36" s="11" t="str">
        <f t="shared" si="4"/>
        <v>56929.4372</v>
      </c>
      <c r="H36" s="49">
        <f t="shared" si="5"/>
        <v>31979</v>
      </c>
      <c r="I36" s="58" t="s">
        <v>309</v>
      </c>
      <c r="J36" s="59" t="s">
        <v>310</v>
      </c>
      <c r="K36" s="58" t="s">
        <v>306</v>
      </c>
      <c r="L36" s="58" t="s">
        <v>311</v>
      </c>
      <c r="M36" s="59" t="s">
        <v>191</v>
      </c>
      <c r="N36" s="59" t="s">
        <v>205</v>
      </c>
      <c r="O36" s="60" t="s">
        <v>237</v>
      </c>
      <c r="P36" s="61" t="s">
        <v>308</v>
      </c>
    </row>
    <row r="37" spans="1:16" ht="12.75" customHeight="1" thickBot="1" x14ac:dyDescent="0.25">
      <c r="A37" s="49" t="str">
        <f t="shared" si="0"/>
        <v> AHSB 6.1.51 </v>
      </c>
      <c r="B37" s="14" t="str">
        <f t="shared" si="1"/>
        <v>I</v>
      </c>
      <c r="C37" s="49">
        <f t="shared" si="2"/>
        <v>32765.428</v>
      </c>
      <c r="D37" s="11" t="str">
        <f t="shared" si="3"/>
        <v>vis</v>
      </c>
      <c r="E37" s="57">
        <f>VLOOKUP(C37,Active!C$21:E$971,3,FALSE)</f>
        <v>-2672.9932574487907</v>
      </c>
      <c r="F37" s="14" t="s">
        <v>66</v>
      </c>
      <c r="G37" s="11" t="str">
        <f t="shared" si="4"/>
        <v>32765.428</v>
      </c>
      <c r="H37" s="49">
        <f t="shared" si="5"/>
        <v>-2673</v>
      </c>
      <c r="I37" s="58" t="s">
        <v>69</v>
      </c>
      <c r="J37" s="59" t="s">
        <v>70</v>
      </c>
      <c r="K37" s="58">
        <v>-2673</v>
      </c>
      <c r="L37" s="58" t="s">
        <v>71</v>
      </c>
      <c r="M37" s="59" t="s">
        <v>72</v>
      </c>
      <c r="N37" s="59"/>
      <c r="O37" s="60" t="s">
        <v>73</v>
      </c>
      <c r="P37" s="60" t="s">
        <v>74</v>
      </c>
    </row>
    <row r="38" spans="1:16" ht="12.75" customHeight="1" thickBot="1" x14ac:dyDescent="0.25">
      <c r="A38" s="49" t="str">
        <f t="shared" si="0"/>
        <v> AHSB 6.1.51 </v>
      </c>
      <c r="B38" s="14" t="str">
        <f t="shared" si="1"/>
        <v>I</v>
      </c>
      <c r="C38" s="49">
        <f t="shared" si="2"/>
        <v>32804.466</v>
      </c>
      <c r="D38" s="11" t="str">
        <f t="shared" si="3"/>
        <v>vis</v>
      </c>
      <c r="E38" s="57">
        <f>VLOOKUP(C38,Active!C$21:E$971,3,FALSE)</f>
        <v>-2617.0114729962129</v>
      </c>
      <c r="F38" s="14" t="s">
        <v>66</v>
      </c>
      <c r="G38" s="11" t="str">
        <f t="shared" si="4"/>
        <v>32804.466</v>
      </c>
      <c r="H38" s="49">
        <f t="shared" si="5"/>
        <v>-2617</v>
      </c>
      <c r="I38" s="58" t="s">
        <v>75</v>
      </c>
      <c r="J38" s="59" t="s">
        <v>76</v>
      </c>
      <c r="K38" s="58">
        <v>-2617</v>
      </c>
      <c r="L38" s="58" t="s">
        <v>77</v>
      </c>
      <c r="M38" s="59" t="s">
        <v>72</v>
      </c>
      <c r="N38" s="59"/>
      <c r="O38" s="60" t="s">
        <v>73</v>
      </c>
      <c r="P38" s="60" t="s">
        <v>74</v>
      </c>
    </row>
    <row r="39" spans="1:16" ht="12.75" customHeight="1" thickBot="1" x14ac:dyDescent="0.25">
      <c r="A39" s="49" t="str">
        <f t="shared" si="0"/>
        <v> AHSB 6.1.51 </v>
      </c>
      <c r="B39" s="14" t="str">
        <f t="shared" si="1"/>
        <v>I</v>
      </c>
      <c r="C39" s="49">
        <f t="shared" si="2"/>
        <v>33924.39</v>
      </c>
      <c r="D39" s="11" t="str">
        <f t="shared" si="3"/>
        <v>vis</v>
      </c>
      <c r="E39" s="57">
        <f>VLOOKUP(C39,Active!C$21:E$971,3,FALSE)</f>
        <v>-1011.0033790552292</v>
      </c>
      <c r="F39" s="14" t="s">
        <v>66</v>
      </c>
      <c r="G39" s="11" t="str">
        <f t="shared" si="4"/>
        <v>33924.390</v>
      </c>
      <c r="H39" s="49">
        <f t="shared" si="5"/>
        <v>-1011</v>
      </c>
      <c r="I39" s="58" t="s">
        <v>78</v>
      </c>
      <c r="J39" s="59" t="s">
        <v>79</v>
      </c>
      <c r="K39" s="58">
        <v>-1011</v>
      </c>
      <c r="L39" s="58" t="s">
        <v>80</v>
      </c>
      <c r="M39" s="59" t="s">
        <v>72</v>
      </c>
      <c r="N39" s="59"/>
      <c r="O39" s="60" t="s">
        <v>73</v>
      </c>
      <c r="P39" s="60" t="s">
        <v>74</v>
      </c>
    </row>
    <row r="40" spans="1:16" ht="12.75" customHeight="1" thickBot="1" x14ac:dyDescent="0.25">
      <c r="A40" s="49" t="str">
        <f t="shared" si="0"/>
        <v> AHSB 6.1.51 </v>
      </c>
      <c r="B40" s="14" t="str">
        <f t="shared" si="1"/>
        <v>I</v>
      </c>
      <c r="C40" s="49">
        <f t="shared" si="2"/>
        <v>34214.491999999998</v>
      </c>
      <c r="D40" s="11" t="str">
        <f t="shared" si="3"/>
        <v>vis</v>
      </c>
      <c r="E40" s="57">
        <f>VLOOKUP(C40,Active!C$21:E$971,3,FALSE)</f>
        <v>-594.98750648846044</v>
      </c>
      <c r="F40" s="14" t="s">
        <v>66</v>
      </c>
      <c r="G40" s="11" t="str">
        <f t="shared" si="4"/>
        <v>34214.492</v>
      </c>
      <c r="H40" s="49">
        <f t="shared" si="5"/>
        <v>-595</v>
      </c>
      <c r="I40" s="58" t="s">
        <v>81</v>
      </c>
      <c r="J40" s="59" t="s">
        <v>82</v>
      </c>
      <c r="K40" s="58">
        <v>-595</v>
      </c>
      <c r="L40" s="58" t="s">
        <v>83</v>
      </c>
      <c r="M40" s="59" t="s">
        <v>72</v>
      </c>
      <c r="N40" s="59"/>
      <c r="O40" s="60" t="s">
        <v>73</v>
      </c>
      <c r="P40" s="60" t="s">
        <v>74</v>
      </c>
    </row>
    <row r="41" spans="1:16" ht="12.75" customHeight="1" thickBot="1" x14ac:dyDescent="0.25">
      <c r="A41" s="49" t="str">
        <f t="shared" si="0"/>
        <v> AHSB 6.1.51 </v>
      </c>
      <c r="B41" s="14" t="str">
        <f t="shared" si="1"/>
        <v>I</v>
      </c>
      <c r="C41" s="49">
        <f t="shared" si="2"/>
        <v>34601.499000000003</v>
      </c>
      <c r="D41" s="11" t="str">
        <f t="shared" si="3"/>
        <v>vis</v>
      </c>
      <c r="E41" s="57">
        <f>VLOOKUP(C41,Active!C$21:E$971,3,FALSE)</f>
        <v>-40.006655634449835</v>
      </c>
      <c r="F41" s="14" t="s">
        <v>66</v>
      </c>
      <c r="G41" s="11" t="str">
        <f t="shared" si="4"/>
        <v>34601.499</v>
      </c>
      <c r="H41" s="49">
        <f t="shared" si="5"/>
        <v>-40</v>
      </c>
      <c r="I41" s="58" t="s">
        <v>84</v>
      </c>
      <c r="J41" s="59" t="s">
        <v>85</v>
      </c>
      <c r="K41" s="58">
        <v>-40</v>
      </c>
      <c r="L41" s="58" t="s">
        <v>86</v>
      </c>
      <c r="M41" s="59" t="s">
        <v>72</v>
      </c>
      <c r="N41" s="59"/>
      <c r="O41" s="60" t="s">
        <v>73</v>
      </c>
      <c r="P41" s="60" t="s">
        <v>74</v>
      </c>
    </row>
    <row r="42" spans="1:16" ht="12.75" customHeight="1" thickBot="1" x14ac:dyDescent="0.25">
      <c r="A42" s="49" t="str">
        <f t="shared" si="0"/>
        <v> AHSB 6.1.51 </v>
      </c>
      <c r="B42" s="14" t="str">
        <f t="shared" si="1"/>
        <v>I</v>
      </c>
      <c r="C42" s="49">
        <f t="shared" si="2"/>
        <v>34622.415999999997</v>
      </c>
      <c r="D42" s="11" t="str">
        <f t="shared" si="3"/>
        <v>vis</v>
      </c>
      <c r="E42" s="57">
        <f>VLOOKUP(C42,Active!C$21:E$971,3,FALSE)</f>
        <v>-10.010985123813439</v>
      </c>
      <c r="F42" s="14" t="s">
        <v>66</v>
      </c>
      <c r="G42" s="11" t="str">
        <f t="shared" si="4"/>
        <v>34622.416</v>
      </c>
      <c r="H42" s="49">
        <f t="shared" si="5"/>
        <v>-10</v>
      </c>
      <c r="I42" s="58" t="s">
        <v>87</v>
      </c>
      <c r="J42" s="59" t="s">
        <v>88</v>
      </c>
      <c r="K42" s="58">
        <v>-10</v>
      </c>
      <c r="L42" s="58" t="s">
        <v>77</v>
      </c>
      <c r="M42" s="59" t="s">
        <v>72</v>
      </c>
      <c r="N42" s="59"/>
      <c r="O42" s="60" t="s">
        <v>73</v>
      </c>
      <c r="P42" s="60" t="s">
        <v>74</v>
      </c>
    </row>
    <row r="43" spans="1:16" ht="12.75" customHeight="1" thickBot="1" x14ac:dyDescent="0.25">
      <c r="A43" s="49" t="str">
        <f t="shared" ref="A43:A74" si="6">P43</f>
        <v> AHSB 6.1.51 </v>
      </c>
      <c r="B43" s="14" t="str">
        <f t="shared" ref="B43:B74" si="7">IF(H43=INT(H43),"I","II")</f>
        <v>I</v>
      </c>
      <c r="C43" s="49">
        <f t="shared" ref="C43:C74" si="8">1*G43</f>
        <v>34629.404999999999</v>
      </c>
      <c r="D43" s="11" t="str">
        <f t="shared" ref="D43:D74" si="9">VLOOKUP(F43,I$1:J$5,2,FALSE)</f>
        <v>vis</v>
      </c>
      <c r="E43" s="57">
        <f>VLOOKUP(C43,Active!C$21:E$971,3,FALSE)</f>
        <v>1.1472264862745486E-2</v>
      </c>
      <c r="F43" s="14" t="s">
        <v>66</v>
      </c>
      <c r="G43" s="11" t="str">
        <f t="shared" ref="G43:G74" si="10">MID(I43,3,LEN(I43)-3)</f>
        <v>34629.405</v>
      </c>
      <c r="H43" s="49">
        <f t="shared" ref="H43:H74" si="11">1*K43</f>
        <v>0</v>
      </c>
      <c r="I43" s="58" t="s">
        <v>89</v>
      </c>
      <c r="J43" s="59" t="s">
        <v>90</v>
      </c>
      <c r="K43" s="58">
        <v>0</v>
      </c>
      <c r="L43" s="58" t="s">
        <v>91</v>
      </c>
      <c r="M43" s="59" t="s">
        <v>72</v>
      </c>
      <c r="N43" s="59"/>
      <c r="O43" s="60" t="s">
        <v>73</v>
      </c>
      <c r="P43" s="60" t="s">
        <v>74</v>
      </c>
    </row>
    <row r="44" spans="1:16" ht="12.75" customHeight="1" thickBot="1" x14ac:dyDescent="0.25">
      <c r="A44" s="49" t="str">
        <f t="shared" si="6"/>
        <v> AHSB 6.1.51 </v>
      </c>
      <c r="B44" s="14" t="str">
        <f t="shared" si="7"/>
        <v>I</v>
      </c>
      <c r="C44" s="49">
        <f t="shared" si="8"/>
        <v>34979.449999999997</v>
      </c>
      <c r="D44" s="11" t="str">
        <f t="shared" si="9"/>
        <v>vis</v>
      </c>
      <c r="E44" s="57">
        <f>VLOOKUP(C44,Active!C$21:E$971,3,FALSE)</f>
        <v>501.9875913975622</v>
      </c>
      <c r="F44" s="14" t="s">
        <v>66</v>
      </c>
      <c r="G44" s="11" t="str">
        <f t="shared" si="10"/>
        <v>34979.450</v>
      </c>
      <c r="H44" s="49">
        <f t="shared" si="11"/>
        <v>502</v>
      </c>
      <c r="I44" s="58" t="s">
        <v>92</v>
      </c>
      <c r="J44" s="59" t="s">
        <v>93</v>
      </c>
      <c r="K44" s="58">
        <v>502</v>
      </c>
      <c r="L44" s="58" t="s">
        <v>94</v>
      </c>
      <c r="M44" s="59" t="s">
        <v>72</v>
      </c>
      <c r="N44" s="59"/>
      <c r="O44" s="60" t="s">
        <v>73</v>
      </c>
      <c r="P44" s="60" t="s">
        <v>74</v>
      </c>
    </row>
    <row r="45" spans="1:16" ht="12.75" customHeight="1" thickBot="1" x14ac:dyDescent="0.25">
      <c r="A45" s="49" t="str">
        <f t="shared" si="6"/>
        <v> AHSB 6.1.51 </v>
      </c>
      <c r="B45" s="14" t="str">
        <f t="shared" si="7"/>
        <v>I</v>
      </c>
      <c r="C45" s="49">
        <f t="shared" si="8"/>
        <v>34981.550999999999</v>
      </c>
      <c r="D45" s="11" t="str">
        <f t="shared" si="9"/>
        <v>vis</v>
      </c>
      <c r="E45" s="57">
        <f>VLOOKUP(C45,Active!C$21:E$971,3,FALSE)</f>
        <v>505.00049495653036</v>
      </c>
      <c r="F45" s="14" t="s">
        <v>66</v>
      </c>
      <c r="G45" s="11" t="str">
        <f t="shared" si="10"/>
        <v>34981.551</v>
      </c>
      <c r="H45" s="49">
        <f t="shared" si="11"/>
        <v>505</v>
      </c>
      <c r="I45" s="58" t="s">
        <v>95</v>
      </c>
      <c r="J45" s="59" t="s">
        <v>96</v>
      </c>
      <c r="K45" s="58">
        <v>505</v>
      </c>
      <c r="L45" s="58" t="s">
        <v>97</v>
      </c>
      <c r="M45" s="59" t="s">
        <v>72</v>
      </c>
      <c r="N45" s="59"/>
      <c r="O45" s="60" t="s">
        <v>73</v>
      </c>
      <c r="P45" s="60" t="s">
        <v>74</v>
      </c>
    </row>
    <row r="46" spans="1:16" ht="12.75" customHeight="1" thickBot="1" x14ac:dyDescent="0.25">
      <c r="A46" s="49" t="str">
        <f t="shared" si="6"/>
        <v> AHSB 6.1.51 </v>
      </c>
      <c r="B46" s="14" t="str">
        <f t="shared" si="7"/>
        <v>I</v>
      </c>
      <c r="C46" s="49">
        <f t="shared" si="8"/>
        <v>35009.442000000003</v>
      </c>
      <c r="D46" s="11" t="str">
        <f t="shared" si="9"/>
        <v>vis</v>
      </c>
      <c r="E46" s="57">
        <f>VLOOKUP(C46,Active!C$21:E$971,3,FALSE)</f>
        <v>544.99711235924099</v>
      </c>
      <c r="F46" s="14" t="s">
        <v>66</v>
      </c>
      <c r="G46" s="11" t="str">
        <f t="shared" si="10"/>
        <v>35009.442</v>
      </c>
      <c r="H46" s="49">
        <f t="shared" si="11"/>
        <v>545</v>
      </c>
      <c r="I46" s="58" t="s">
        <v>98</v>
      </c>
      <c r="J46" s="59" t="s">
        <v>99</v>
      </c>
      <c r="K46" s="58">
        <v>545</v>
      </c>
      <c r="L46" s="58" t="s">
        <v>80</v>
      </c>
      <c r="M46" s="59" t="s">
        <v>72</v>
      </c>
      <c r="N46" s="59"/>
      <c r="O46" s="60" t="s">
        <v>73</v>
      </c>
      <c r="P46" s="60" t="s">
        <v>74</v>
      </c>
    </row>
    <row r="47" spans="1:16" ht="12.75" customHeight="1" thickBot="1" x14ac:dyDescent="0.25">
      <c r="A47" s="49" t="str">
        <f t="shared" si="6"/>
        <v> AHSB 6.1.51 </v>
      </c>
      <c r="B47" s="14" t="str">
        <f t="shared" si="7"/>
        <v>I</v>
      </c>
      <c r="C47" s="49">
        <f t="shared" si="8"/>
        <v>35044.307999999997</v>
      </c>
      <c r="D47" s="11" t="str">
        <f t="shared" si="9"/>
        <v>vis</v>
      </c>
      <c r="E47" s="57">
        <f>VLOOKUP(C47,Active!C$21:E$971,3,FALSE)</f>
        <v>594.99611068710749</v>
      </c>
      <c r="F47" s="14" t="s">
        <v>66</v>
      </c>
      <c r="G47" s="11" t="str">
        <f t="shared" si="10"/>
        <v>35044.308</v>
      </c>
      <c r="H47" s="49">
        <f t="shared" si="11"/>
        <v>595</v>
      </c>
      <c r="I47" s="58" t="s">
        <v>100</v>
      </c>
      <c r="J47" s="59" t="s">
        <v>101</v>
      </c>
      <c r="K47" s="58">
        <v>595</v>
      </c>
      <c r="L47" s="58" t="s">
        <v>67</v>
      </c>
      <c r="M47" s="59" t="s">
        <v>72</v>
      </c>
      <c r="N47" s="59"/>
      <c r="O47" s="60" t="s">
        <v>73</v>
      </c>
      <c r="P47" s="60" t="s">
        <v>74</v>
      </c>
    </row>
    <row r="48" spans="1:16" ht="12.75" customHeight="1" thickBot="1" x14ac:dyDescent="0.25">
      <c r="A48" s="49" t="str">
        <f t="shared" si="6"/>
        <v> AHSB 6.1.51 </v>
      </c>
      <c r="B48" s="14" t="str">
        <f t="shared" si="7"/>
        <v>I</v>
      </c>
      <c r="C48" s="49">
        <f t="shared" si="8"/>
        <v>35074.281999999999</v>
      </c>
      <c r="D48" s="11" t="str">
        <f t="shared" si="9"/>
        <v>vis</v>
      </c>
      <c r="E48" s="57">
        <f>VLOOKUP(C48,Active!C$21:E$971,3,FALSE)</f>
        <v>637.97981905284507</v>
      </c>
      <c r="F48" s="14" t="s">
        <v>66</v>
      </c>
      <c r="G48" s="11" t="str">
        <f t="shared" si="10"/>
        <v>35074.282</v>
      </c>
      <c r="H48" s="49">
        <f t="shared" si="11"/>
        <v>638</v>
      </c>
      <c r="I48" s="58" t="s">
        <v>102</v>
      </c>
      <c r="J48" s="59" t="s">
        <v>103</v>
      </c>
      <c r="K48" s="58">
        <v>638</v>
      </c>
      <c r="L48" s="58" t="s">
        <v>104</v>
      </c>
      <c r="M48" s="59" t="s">
        <v>72</v>
      </c>
      <c r="N48" s="59"/>
      <c r="O48" s="60" t="s">
        <v>73</v>
      </c>
      <c r="P48" s="60" t="s">
        <v>74</v>
      </c>
    </row>
    <row r="49" spans="1:16" ht="12.75" customHeight="1" thickBot="1" x14ac:dyDescent="0.25">
      <c r="A49" s="49" t="str">
        <f t="shared" si="6"/>
        <v> AHSB 6.1.51 </v>
      </c>
      <c r="B49" s="14" t="str">
        <f t="shared" si="7"/>
        <v>I</v>
      </c>
      <c r="C49" s="49">
        <f t="shared" si="8"/>
        <v>35195.64</v>
      </c>
      <c r="D49" s="11" t="str">
        <f t="shared" si="9"/>
        <v>vis</v>
      </c>
      <c r="E49" s="57">
        <f>VLOOKUP(C49,Active!C$21:E$971,3,FALSE)</f>
        <v>812.01120891902372</v>
      </c>
      <c r="F49" s="14" t="s">
        <v>66</v>
      </c>
      <c r="G49" s="11" t="str">
        <f t="shared" si="10"/>
        <v>35195.640</v>
      </c>
      <c r="H49" s="49">
        <f t="shared" si="11"/>
        <v>812</v>
      </c>
      <c r="I49" s="58" t="s">
        <v>105</v>
      </c>
      <c r="J49" s="59" t="s">
        <v>106</v>
      </c>
      <c r="K49" s="58">
        <v>812</v>
      </c>
      <c r="L49" s="58" t="s">
        <v>91</v>
      </c>
      <c r="M49" s="59" t="s">
        <v>72</v>
      </c>
      <c r="N49" s="59"/>
      <c r="O49" s="60" t="s">
        <v>73</v>
      </c>
      <c r="P49" s="60" t="s">
        <v>74</v>
      </c>
    </row>
    <row r="50" spans="1:16" ht="12.75" customHeight="1" thickBot="1" x14ac:dyDescent="0.25">
      <c r="A50" s="49" t="str">
        <f t="shared" si="6"/>
        <v> AHSB 6.1.51 </v>
      </c>
      <c r="B50" s="14" t="str">
        <f t="shared" si="7"/>
        <v>I</v>
      </c>
      <c r="C50" s="49">
        <f t="shared" si="8"/>
        <v>35336.498</v>
      </c>
      <c r="D50" s="11" t="str">
        <f t="shared" si="9"/>
        <v>vis</v>
      </c>
      <c r="E50" s="57">
        <f>VLOOKUP(C50,Active!C$21:E$971,3,FALSE)</f>
        <v>1014.0062443824477</v>
      </c>
      <c r="F50" s="14" t="s">
        <v>66</v>
      </c>
      <c r="G50" s="11" t="str">
        <f t="shared" si="10"/>
        <v>35336.498</v>
      </c>
      <c r="H50" s="49">
        <f t="shared" si="11"/>
        <v>1014</v>
      </c>
      <c r="I50" s="58" t="s">
        <v>107</v>
      </c>
      <c r="J50" s="59" t="s">
        <v>108</v>
      </c>
      <c r="K50" s="58">
        <v>1014</v>
      </c>
      <c r="L50" s="58" t="s">
        <v>109</v>
      </c>
      <c r="M50" s="59" t="s">
        <v>72</v>
      </c>
      <c r="N50" s="59"/>
      <c r="O50" s="60" t="s">
        <v>73</v>
      </c>
      <c r="P50" s="60" t="s">
        <v>74</v>
      </c>
    </row>
    <row r="51" spans="1:16" ht="12.75" customHeight="1" thickBot="1" x14ac:dyDescent="0.25">
      <c r="A51" s="49" t="str">
        <f t="shared" si="6"/>
        <v> AHSB 6.1.51 </v>
      </c>
      <c r="B51" s="14" t="str">
        <f t="shared" si="7"/>
        <v>I</v>
      </c>
      <c r="C51" s="49">
        <f t="shared" si="8"/>
        <v>35371.364999999998</v>
      </c>
      <c r="D51" s="11" t="str">
        <f t="shared" si="9"/>
        <v>vis</v>
      </c>
      <c r="E51" s="57">
        <f>VLOOKUP(C51,Active!C$21:E$971,3,FALSE)</f>
        <v>1064.0066767434273</v>
      </c>
      <c r="F51" s="14" t="s">
        <v>66</v>
      </c>
      <c r="G51" s="11" t="str">
        <f t="shared" si="10"/>
        <v>35371.365</v>
      </c>
      <c r="H51" s="49">
        <f t="shared" si="11"/>
        <v>1064</v>
      </c>
      <c r="I51" s="58" t="s">
        <v>110</v>
      </c>
      <c r="J51" s="59" t="s">
        <v>111</v>
      </c>
      <c r="K51" s="58">
        <v>1064</v>
      </c>
      <c r="L51" s="58" t="s">
        <v>71</v>
      </c>
      <c r="M51" s="59" t="s">
        <v>72</v>
      </c>
      <c r="N51" s="59"/>
      <c r="O51" s="60" t="s">
        <v>73</v>
      </c>
      <c r="P51" s="60" t="s">
        <v>74</v>
      </c>
    </row>
    <row r="52" spans="1:16" ht="12.75" customHeight="1" thickBot="1" x14ac:dyDescent="0.25">
      <c r="A52" s="49" t="str">
        <f t="shared" si="6"/>
        <v> AHSB 6.1.51 </v>
      </c>
      <c r="B52" s="14" t="str">
        <f t="shared" si="7"/>
        <v>I</v>
      </c>
      <c r="C52" s="49">
        <f t="shared" si="8"/>
        <v>35429.245000000003</v>
      </c>
      <c r="D52" s="11" t="str">
        <f t="shared" si="9"/>
        <v>vis</v>
      </c>
      <c r="E52" s="57">
        <f>VLOOKUP(C52,Active!C$21:E$971,3,FALSE)</f>
        <v>1147.0085130084879</v>
      </c>
      <c r="F52" s="14" t="s">
        <v>66</v>
      </c>
      <c r="G52" s="11" t="str">
        <f t="shared" si="10"/>
        <v>35429.245</v>
      </c>
      <c r="H52" s="49">
        <f t="shared" si="11"/>
        <v>1147</v>
      </c>
      <c r="I52" s="58" t="s">
        <v>112</v>
      </c>
      <c r="J52" s="59" t="s">
        <v>113</v>
      </c>
      <c r="K52" s="58">
        <v>1147</v>
      </c>
      <c r="L52" s="58" t="s">
        <v>114</v>
      </c>
      <c r="M52" s="59" t="s">
        <v>72</v>
      </c>
      <c r="N52" s="59"/>
      <c r="O52" s="60" t="s">
        <v>73</v>
      </c>
      <c r="P52" s="60" t="s">
        <v>74</v>
      </c>
    </row>
    <row r="53" spans="1:16" ht="12.75" customHeight="1" thickBot="1" x14ac:dyDescent="0.25">
      <c r="A53" s="49" t="str">
        <f t="shared" si="6"/>
        <v> AHSB 6.1.51 </v>
      </c>
      <c r="B53" s="14" t="str">
        <f t="shared" si="7"/>
        <v>II</v>
      </c>
      <c r="C53" s="49">
        <f t="shared" si="8"/>
        <v>35913.485000000001</v>
      </c>
      <c r="D53" s="11" t="str">
        <f t="shared" si="9"/>
        <v>vis</v>
      </c>
      <c r="E53" s="57">
        <f>VLOOKUP(C53,Active!C$21:E$971,3,FALSE)</f>
        <v>1841.424705008998</v>
      </c>
      <c r="F53" s="14" t="s">
        <v>66</v>
      </c>
      <c r="G53" s="11" t="str">
        <f t="shared" si="10"/>
        <v>35913.485</v>
      </c>
      <c r="H53" s="49">
        <f t="shared" si="11"/>
        <v>1841.5</v>
      </c>
      <c r="I53" s="58" t="s">
        <v>115</v>
      </c>
      <c r="J53" s="59" t="s">
        <v>116</v>
      </c>
      <c r="K53" s="58">
        <v>1841.5</v>
      </c>
      <c r="L53" s="58" t="s">
        <v>117</v>
      </c>
      <c r="M53" s="59" t="s">
        <v>72</v>
      </c>
      <c r="N53" s="59"/>
      <c r="O53" s="60" t="s">
        <v>73</v>
      </c>
      <c r="P53" s="60" t="s">
        <v>74</v>
      </c>
    </row>
    <row r="54" spans="1:16" ht="12.75" customHeight="1" thickBot="1" x14ac:dyDescent="0.25">
      <c r="A54" s="49" t="str">
        <f t="shared" si="6"/>
        <v> AHSB 6.1.51 </v>
      </c>
      <c r="B54" s="14" t="str">
        <f t="shared" si="7"/>
        <v>I</v>
      </c>
      <c r="C54" s="49">
        <f t="shared" si="8"/>
        <v>36813.442999999999</v>
      </c>
      <c r="D54" s="11" t="str">
        <f t="shared" si="9"/>
        <v>vis</v>
      </c>
      <c r="E54" s="57">
        <f>VLOOKUP(C54,Active!C$21:E$971,3,FALSE)</f>
        <v>3131.9942724144103</v>
      </c>
      <c r="F54" s="14" t="s">
        <v>66</v>
      </c>
      <c r="G54" s="11" t="str">
        <f t="shared" si="10"/>
        <v>36813.443</v>
      </c>
      <c r="H54" s="49">
        <f t="shared" si="11"/>
        <v>3132</v>
      </c>
      <c r="I54" s="58" t="s">
        <v>118</v>
      </c>
      <c r="J54" s="59" t="s">
        <v>119</v>
      </c>
      <c r="K54" s="58">
        <v>3132</v>
      </c>
      <c r="L54" s="58" t="s">
        <v>120</v>
      </c>
      <c r="M54" s="59" t="s">
        <v>72</v>
      </c>
      <c r="N54" s="59"/>
      <c r="O54" s="60" t="s">
        <v>73</v>
      </c>
      <c r="P54" s="60" t="s">
        <v>74</v>
      </c>
    </row>
    <row r="55" spans="1:16" ht="12.75" customHeight="1" thickBot="1" x14ac:dyDescent="0.25">
      <c r="A55" s="49" t="str">
        <f t="shared" si="6"/>
        <v> AHSB 6.1.51 </v>
      </c>
      <c r="B55" s="14" t="str">
        <f t="shared" si="7"/>
        <v>I</v>
      </c>
      <c r="C55" s="49">
        <f t="shared" si="8"/>
        <v>36815.546000000002</v>
      </c>
      <c r="D55" s="11" t="str">
        <f t="shared" si="9"/>
        <v>vis</v>
      </c>
      <c r="E55" s="57">
        <f>VLOOKUP(C55,Active!C$21:E$971,3,FALSE)</f>
        <v>3135.010044039594</v>
      </c>
      <c r="F55" s="14" t="s">
        <v>66</v>
      </c>
      <c r="G55" s="11" t="str">
        <f t="shared" si="10"/>
        <v>36815.546</v>
      </c>
      <c r="H55" s="49">
        <f t="shared" si="11"/>
        <v>3135</v>
      </c>
      <c r="I55" s="58" t="s">
        <v>121</v>
      </c>
      <c r="J55" s="59" t="s">
        <v>122</v>
      </c>
      <c r="K55" s="58">
        <v>3135</v>
      </c>
      <c r="L55" s="58" t="s">
        <v>123</v>
      </c>
      <c r="M55" s="59" t="s">
        <v>72</v>
      </c>
      <c r="N55" s="59"/>
      <c r="O55" s="60" t="s">
        <v>73</v>
      </c>
      <c r="P55" s="60" t="s">
        <v>74</v>
      </c>
    </row>
    <row r="56" spans="1:16" ht="12.75" customHeight="1" thickBot="1" x14ac:dyDescent="0.25">
      <c r="A56" s="49" t="str">
        <f t="shared" si="6"/>
        <v> AHSB 6.1.51 </v>
      </c>
      <c r="B56" s="14" t="str">
        <f t="shared" si="7"/>
        <v>I</v>
      </c>
      <c r="C56" s="49">
        <f t="shared" si="8"/>
        <v>36820.421999999999</v>
      </c>
      <c r="D56" s="11" t="str">
        <f t="shared" si="9"/>
        <v>vis</v>
      </c>
      <c r="E56" s="57">
        <f>VLOOKUP(C56,Active!C$21:E$971,3,FALSE)</f>
        <v>3142.002389472008</v>
      </c>
      <c r="F56" s="14" t="s">
        <v>66</v>
      </c>
      <c r="G56" s="11" t="str">
        <f t="shared" si="10"/>
        <v>36820.422</v>
      </c>
      <c r="H56" s="49">
        <f t="shared" si="11"/>
        <v>3142</v>
      </c>
      <c r="I56" s="58" t="s">
        <v>124</v>
      </c>
      <c r="J56" s="59" t="s">
        <v>125</v>
      </c>
      <c r="K56" s="58">
        <v>3142</v>
      </c>
      <c r="L56" s="58" t="s">
        <v>126</v>
      </c>
      <c r="M56" s="59" t="s">
        <v>72</v>
      </c>
      <c r="N56" s="59"/>
      <c r="O56" s="60" t="s">
        <v>73</v>
      </c>
      <c r="P56" s="60" t="s">
        <v>74</v>
      </c>
    </row>
    <row r="57" spans="1:16" ht="12.75" customHeight="1" thickBot="1" x14ac:dyDescent="0.25">
      <c r="A57" s="49" t="str">
        <f t="shared" si="6"/>
        <v> AHSB 6.1.51 </v>
      </c>
      <c r="B57" s="14" t="str">
        <f t="shared" si="7"/>
        <v>I</v>
      </c>
      <c r="C57" s="49">
        <f t="shared" si="8"/>
        <v>36822.514000000003</v>
      </c>
      <c r="D57" s="11" t="str">
        <f t="shared" si="9"/>
        <v>vis</v>
      </c>
      <c r="E57" s="57">
        <f>VLOOKUP(C57,Active!C$21:E$971,3,FALSE)</f>
        <v>3145.002386733011</v>
      </c>
      <c r="F57" s="14" t="s">
        <v>66</v>
      </c>
      <c r="G57" s="11" t="str">
        <f t="shared" si="10"/>
        <v>36822.514</v>
      </c>
      <c r="H57" s="49">
        <f t="shared" si="11"/>
        <v>3145</v>
      </c>
      <c r="I57" s="58" t="s">
        <v>127</v>
      </c>
      <c r="J57" s="59" t="s">
        <v>128</v>
      </c>
      <c r="K57" s="58">
        <v>3145</v>
      </c>
      <c r="L57" s="58" t="s">
        <v>126</v>
      </c>
      <c r="M57" s="59" t="s">
        <v>72</v>
      </c>
      <c r="N57" s="59"/>
      <c r="O57" s="60" t="s">
        <v>73</v>
      </c>
      <c r="P57" s="60" t="s">
        <v>74</v>
      </c>
    </row>
    <row r="58" spans="1:16" ht="12.75" customHeight="1" thickBot="1" x14ac:dyDescent="0.25">
      <c r="A58" s="49" t="str">
        <f t="shared" si="6"/>
        <v> AHSB 6.1.51 </v>
      </c>
      <c r="B58" s="14" t="str">
        <f t="shared" si="7"/>
        <v>I</v>
      </c>
      <c r="C58" s="49">
        <f t="shared" si="8"/>
        <v>36848.317999999999</v>
      </c>
      <c r="D58" s="11" t="str">
        <f t="shared" si="9"/>
        <v>vis</v>
      </c>
      <c r="E58" s="57">
        <f>VLOOKUP(C58,Active!C$21:E$971,3,FALSE)</f>
        <v>3182.0061770402526</v>
      </c>
      <c r="F58" s="14" t="s">
        <v>66</v>
      </c>
      <c r="G58" s="11" t="str">
        <f t="shared" si="10"/>
        <v>36848.318</v>
      </c>
      <c r="H58" s="49">
        <f t="shared" si="11"/>
        <v>3182</v>
      </c>
      <c r="I58" s="58" t="s">
        <v>129</v>
      </c>
      <c r="J58" s="59" t="s">
        <v>130</v>
      </c>
      <c r="K58" s="58">
        <v>3182</v>
      </c>
      <c r="L58" s="58" t="s">
        <v>109</v>
      </c>
      <c r="M58" s="59" t="s">
        <v>72</v>
      </c>
      <c r="N58" s="59"/>
      <c r="O58" s="60" t="s">
        <v>73</v>
      </c>
      <c r="P58" s="60" t="s">
        <v>74</v>
      </c>
    </row>
    <row r="59" spans="1:16" ht="12.75" customHeight="1" thickBot="1" x14ac:dyDescent="0.25">
      <c r="A59" s="49" t="str">
        <f t="shared" si="6"/>
        <v> AHSB 6.1.51 </v>
      </c>
      <c r="B59" s="14" t="str">
        <f t="shared" si="7"/>
        <v>I</v>
      </c>
      <c r="C59" s="49">
        <f t="shared" si="8"/>
        <v>36850.396000000001</v>
      </c>
      <c r="D59" s="11" t="str">
        <f t="shared" si="9"/>
        <v>vis</v>
      </c>
      <c r="E59" s="57">
        <f>VLOOKUP(C59,Active!C$21:E$971,3,FALSE)</f>
        <v>3184.9860978377455</v>
      </c>
      <c r="F59" s="14" t="s">
        <v>66</v>
      </c>
      <c r="G59" s="11" t="str">
        <f t="shared" si="10"/>
        <v>36850.396</v>
      </c>
      <c r="H59" s="49">
        <f t="shared" si="11"/>
        <v>3185</v>
      </c>
      <c r="I59" s="58" t="s">
        <v>131</v>
      </c>
      <c r="J59" s="59" t="s">
        <v>132</v>
      </c>
      <c r="K59" s="58">
        <v>3185</v>
      </c>
      <c r="L59" s="58" t="s">
        <v>133</v>
      </c>
      <c r="M59" s="59" t="s">
        <v>72</v>
      </c>
      <c r="N59" s="59"/>
      <c r="O59" s="60" t="s">
        <v>73</v>
      </c>
      <c r="P59" s="60" t="s">
        <v>74</v>
      </c>
    </row>
    <row r="60" spans="1:16" ht="12.75" customHeight="1" thickBot="1" x14ac:dyDescent="0.25">
      <c r="A60" s="49" t="str">
        <f t="shared" si="6"/>
        <v>BAVM 56 </v>
      </c>
      <c r="B60" s="14" t="str">
        <f t="shared" si="7"/>
        <v>I</v>
      </c>
      <c r="C60" s="49">
        <f t="shared" si="8"/>
        <v>47690.46</v>
      </c>
      <c r="D60" s="11" t="str">
        <f t="shared" si="9"/>
        <v>vis</v>
      </c>
      <c r="E60" s="57">
        <f>VLOOKUP(C60,Active!C$21:E$971,3,FALSE)</f>
        <v>18729.996761809842</v>
      </c>
      <c r="F60" s="14" t="s">
        <v>66</v>
      </c>
      <c r="G60" s="11" t="str">
        <f t="shared" si="10"/>
        <v>47690.460</v>
      </c>
      <c r="H60" s="49">
        <f t="shared" si="11"/>
        <v>18730</v>
      </c>
      <c r="I60" s="58" t="s">
        <v>134</v>
      </c>
      <c r="J60" s="59" t="s">
        <v>135</v>
      </c>
      <c r="K60" s="58">
        <v>18730</v>
      </c>
      <c r="L60" s="58" t="s">
        <v>80</v>
      </c>
      <c r="M60" s="59" t="s">
        <v>68</v>
      </c>
      <c r="N60" s="59"/>
      <c r="O60" s="60" t="s">
        <v>136</v>
      </c>
      <c r="P60" s="61" t="s">
        <v>137</v>
      </c>
    </row>
    <row r="61" spans="1:16" ht="12.75" customHeight="1" thickBot="1" x14ac:dyDescent="0.25">
      <c r="A61" s="49" t="str">
        <f t="shared" si="6"/>
        <v>BAVM 56 </v>
      </c>
      <c r="B61" s="14" t="str">
        <f t="shared" si="7"/>
        <v>I</v>
      </c>
      <c r="C61" s="49">
        <f t="shared" si="8"/>
        <v>47697.436000000002</v>
      </c>
      <c r="D61" s="11" t="str">
        <f t="shared" si="9"/>
        <v>vis</v>
      </c>
      <c r="E61" s="57">
        <f>VLOOKUP(C61,Active!C$21:E$971,3,FALSE)</f>
        <v>18740.000576768121</v>
      </c>
      <c r="F61" s="14" t="s">
        <v>66</v>
      </c>
      <c r="G61" s="11" t="str">
        <f t="shared" si="10"/>
        <v>47697.436</v>
      </c>
      <c r="H61" s="49">
        <f t="shared" si="11"/>
        <v>18740</v>
      </c>
      <c r="I61" s="58" t="s">
        <v>138</v>
      </c>
      <c r="J61" s="59" t="s">
        <v>139</v>
      </c>
      <c r="K61" s="58">
        <v>18740</v>
      </c>
      <c r="L61" s="58" t="s">
        <v>97</v>
      </c>
      <c r="M61" s="59" t="s">
        <v>68</v>
      </c>
      <c r="N61" s="59"/>
      <c r="O61" s="60" t="s">
        <v>136</v>
      </c>
      <c r="P61" s="61" t="s">
        <v>137</v>
      </c>
    </row>
    <row r="62" spans="1:16" ht="12.75" customHeight="1" thickBot="1" x14ac:dyDescent="0.25">
      <c r="A62" s="49" t="str">
        <f t="shared" si="6"/>
        <v>BAVM 56 </v>
      </c>
      <c r="B62" s="14" t="str">
        <f t="shared" si="7"/>
        <v>I</v>
      </c>
      <c r="C62" s="49">
        <f t="shared" si="8"/>
        <v>47759.510999999999</v>
      </c>
      <c r="D62" s="11" t="str">
        <f t="shared" si="9"/>
        <v>vis</v>
      </c>
      <c r="E62" s="57">
        <f>VLOOKUP(C62,Active!C$21:E$971,3,FALSE)</f>
        <v>18829.018181919349</v>
      </c>
      <c r="F62" s="14" t="s">
        <v>66</v>
      </c>
      <c r="G62" s="11" t="str">
        <f t="shared" si="10"/>
        <v>47759.511</v>
      </c>
      <c r="H62" s="49">
        <f t="shared" si="11"/>
        <v>18829</v>
      </c>
      <c r="I62" s="58" t="s">
        <v>140</v>
      </c>
      <c r="J62" s="59" t="s">
        <v>141</v>
      </c>
      <c r="K62" s="58">
        <v>18829</v>
      </c>
      <c r="L62" s="58" t="s">
        <v>142</v>
      </c>
      <c r="M62" s="59" t="s">
        <v>68</v>
      </c>
      <c r="N62" s="59"/>
      <c r="O62" s="60" t="s">
        <v>136</v>
      </c>
      <c r="P62" s="61" t="s">
        <v>137</v>
      </c>
    </row>
    <row r="63" spans="1:16" ht="12.75" customHeight="1" thickBot="1" x14ac:dyDescent="0.25">
      <c r="A63" s="49" t="str">
        <f t="shared" si="6"/>
        <v>BAVM 60 </v>
      </c>
      <c r="B63" s="14" t="str">
        <f t="shared" si="7"/>
        <v>I</v>
      </c>
      <c r="C63" s="49">
        <f t="shared" si="8"/>
        <v>48015.415999999997</v>
      </c>
      <c r="D63" s="11" t="str">
        <f t="shared" si="9"/>
        <v>vis</v>
      </c>
      <c r="E63" s="57">
        <f>VLOOKUP(C63,Active!C$21:E$971,3,FALSE)</f>
        <v>19195.994424307195</v>
      </c>
      <c r="F63" s="14" t="s">
        <v>66</v>
      </c>
      <c r="G63" s="11" t="str">
        <f t="shared" si="10"/>
        <v>48015.416</v>
      </c>
      <c r="H63" s="49">
        <f t="shared" si="11"/>
        <v>19196</v>
      </c>
      <c r="I63" s="58" t="s">
        <v>143</v>
      </c>
      <c r="J63" s="59" t="s">
        <v>144</v>
      </c>
      <c r="K63" s="58">
        <v>19196</v>
      </c>
      <c r="L63" s="58" t="s">
        <v>120</v>
      </c>
      <c r="M63" s="59" t="s">
        <v>68</v>
      </c>
      <c r="N63" s="59"/>
      <c r="O63" s="60" t="s">
        <v>145</v>
      </c>
      <c r="P63" s="61" t="s">
        <v>146</v>
      </c>
    </row>
    <row r="64" spans="1:16" ht="12.75" customHeight="1" thickBot="1" x14ac:dyDescent="0.25">
      <c r="A64" s="49" t="str">
        <f t="shared" si="6"/>
        <v>BAVM 59 </v>
      </c>
      <c r="B64" s="14" t="str">
        <f t="shared" si="7"/>
        <v>I</v>
      </c>
      <c r="C64" s="49">
        <f t="shared" si="8"/>
        <v>48038.434000000001</v>
      </c>
      <c r="D64" s="11" t="str">
        <f t="shared" si="9"/>
        <v>vis</v>
      </c>
      <c r="E64" s="57">
        <f>VLOOKUP(C64,Active!C$21:E$971,3,FALSE)</f>
        <v>19229.002998376811</v>
      </c>
      <c r="F64" s="14" t="s">
        <v>66</v>
      </c>
      <c r="G64" s="11" t="str">
        <f t="shared" si="10"/>
        <v>48038.434</v>
      </c>
      <c r="H64" s="49">
        <f t="shared" si="11"/>
        <v>19229</v>
      </c>
      <c r="I64" s="58" t="s">
        <v>147</v>
      </c>
      <c r="J64" s="59" t="s">
        <v>148</v>
      </c>
      <c r="K64" s="58">
        <v>19229</v>
      </c>
      <c r="L64" s="58" t="s">
        <v>126</v>
      </c>
      <c r="M64" s="59" t="s">
        <v>68</v>
      </c>
      <c r="N64" s="59"/>
      <c r="O64" s="60" t="s">
        <v>136</v>
      </c>
      <c r="P64" s="61" t="s">
        <v>149</v>
      </c>
    </row>
    <row r="65" spans="1:16" ht="12.75" customHeight="1" thickBot="1" x14ac:dyDescent="0.25">
      <c r="A65" s="49" t="str">
        <f t="shared" si="6"/>
        <v>BAVM 60 </v>
      </c>
      <c r="B65" s="14" t="str">
        <f t="shared" si="7"/>
        <v>I</v>
      </c>
      <c r="C65" s="49">
        <f t="shared" si="8"/>
        <v>48128.402999999998</v>
      </c>
      <c r="D65" s="11" t="str">
        <f t="shared" si="9"/>
        <v>vis</v>
      </c>
      <c r="E65" s="57">
        <f>VLOOKUP(C65,Active!C$21:E$971,3,FALSE)</f>
        <v>19358.021523030064</v>
      </c>
      <c r="F65" s="14" t="s">
        <v>66</v>
      </c>
      <c r="G65" s="11" t="str">
        <f t="shared" si="10"/>
        <v>48128.403</v>
      </c>
      <c r="H65" s="49">
        <f t="shared" si="11"/>
        <v>19358</v>
      </c>
      <c r="I65" s="58" t="s">
        <v>150</v>
      </c>
      <c r="J65" s="59" t="s">
        <v>151</v>
      </c>
      <c r="K65" s="58">
        <v>19358</v>
      </c>
      <c r="L65" s="58" t="s">
        <v>152</v>
      </c>
      <c r="M65" s="59" t="s">
        <v>68</v>
      </c>
      <c r="N65" s="59"/>
      <c r="O65" s="60" t="s">
        <v>145</v>
      </c>
      <c r="P65" s="61" t="s">
        <v>146</v>
      </c>
    </row>
    <row r="66" spans="1:16" ht="12.75" customHeight="1" thickBot="1" x14ac:dyDescent="0.25">
      <c r="A66" s="49" t="str">
        <f t="shared" si="6"/>
        <v> BRNO 31 </v>
      </c>
      <c r="B66" s="14" t="str">
        <f t="shared" si="7"/>
        <v>I</v>
      </c>
      <c r="C66" s="49">
        <f t="shared" si="8"/>
        <v>48501.472999999998</v>
      </c>
      <c r="D66" s="11" t="str">
        <f t="shared" si="9"/>
        <v>vis</v>
      </c>
      <c r="E66" s="57">
        <f>VLOOKUP(C66,Active!C$21:E$971,3,FALSE)</f>
        <v>19893.016254464128</v>
      </c>
      <c r="F66" s="14" t="s">
        <v>66</v>
      </c>
      <c r="G66" s="11" t="str">
        <f t="shared" si="10"/>
        <v>48501.473</v>
      </c>
      <c r="H66" s="49">
        <f t="shared" si="11"/>
        <v>19893</v>
      </c>
      <c r="I66" s="58" t="s">
        <v>153</v>
      </c>
      <c r="J66" s="59" t="s">
        <v>154</v>
      </c>
      <c r="K66" s="58">
        <v>19893</v>
      </c>
      <c r="L66" s="58" t="s">
        <v>155</v>
      </c>
      <c r="M66" s="59" t="s">
        <v>156</v>
      </c>
      <c r="N66" s="59"/>
      <c r="O66" s="60" t="s">
        <v>157</v>
      </c>
      <c r="P66" s="60" t="s">
        <v>158</v>
      </c>
    </row>
    <row r="67" spans="1:16" ht="12.75" customHeight="1" thickBot="1" x14ac:dyDescent="0.25">
      <c r="A67" s="49" t="str">
        <f t="shared" si="6"/>
        <v> BRNO 31 </v>
      </c>
      <c r="B67" s="14" t="str">
        <f t="shared" si="7"/>
        <v>I</v>
      </c>
      <c r="C67" s="49">
        <f t="shared" si="8"/>
        <v>49213.451000000001</v>
      </c>
      <c r="D67" s="11" t="str">
        <f t="shared" si="9"/>
        <v>vis</v>
      </c>
      <c r="E67" s="57">
        <f>VLOOKUP(C67,Active!C$21:E$971,3,FALSE)</f>
        <v>20914.016278312105</v>
      </c>
      <c r="F67" s="14" t="s">
        <v>66</v>
      </c>
      <c r="G67" s="11" t="str">
        <f t="shared" si="10"/>
        <v>49213.451</v>
      </c>
      <c r="H67" s="49">
        <f t="shared" si="11"/>
        <v>20914</v>
      </c>
      <c r="I67" s="58" t="s">
        <v>159</v>
      </c>
      <c r="J67" s="59" t="s">
        <v>160</v>
      </c>
      <c r="K67" s="58">
        <v>20914</v>
      </c>
      <c r="L67" s="58" t="s">
        <v>155</v>
      </c>
      <c r="M67" s="59" t="s">
        <v>156</v>
      </c>
      <c r="N67" s="59"/>
      <c r="O67" s="60" t="s">
        <v>157</v>
      </c>
      <c r="P67" s="60" t="s">
        <v>158</v>
      </c>
    </row>
    <row r="68" spans="1:16" ht="12.75" customHeight="1" thickBot="1" x14ac:dyDescent="0.25">
      <c r="A68" s="49" t="str">
        <f t="shared" si="6"/>
        <v> BRNO 32 </v>
      </c>
      <c r="B68" s="14" t="str">
        <f t="shared" si="7"/>
        <v>I</v>
      </c>
      <c r="C68" s="49">
        <f t="shared" si="8"/>
        <v>50015.387300000002</v>
      </c>
      <c r="D68" s="11" t="str">
        <f t="shared" si="9"/>
        <v>vis</v>
      </c>
      <c r="E68" s="57">
        <f>VLOOKUP(C68,Active!C$21:E$971,3,FALSE)</f>
        <v>22064.019482659085</v>
      </c>
      <c r="F68" s="14" t="s">
        <v>66</v>
      </c>
      <c r="G68" s="11" t="str">
        <f t="shared" si="10"/>
        <v>50015.3873</v>
      </c>
      <c r="H68" s="49">
        <f t="shared" si="11"/>
        <v>22064</v>
      </c>
      <c r="I68" s="58" t="s">
        <v>161</v>
      </c>
      <c r="J68" s="59" t="s">
        <v>162</v>
      </c>
      <c r="K68" s="58">
        <v>22064</v>
      </c>
      <c r="L68" s="58" t="s">
        <v>163</v>
      </c>
      <c r="M68" s="59" t="s">
        <v>156</v>
      </c>
      <c r="N68" s="59"/>
      <c r="O68" s="60" t="s">
        <v>157</v>
      </c>
      <c r="P68" s="60" t="s">
        <v>164</v>
      </c>
    </row>
    <row r="69" spans="1:16" ht="12.75" customHeight="1" thickBot="1" x14ac:dyDescent="0.25">
      <c r="A69" s="49" t="str">
        <f t="shared" si="6"/>
        <v>OEJV 0074 </v>
      </c>
      <c r="B69" s="14" t="str">
        <f t="shared" si="7"/>
        <v>I</v>
      </c>
      <c r="C69" s="49">
        <f t="shared" si="8"/>
        <v>51782.419000000002</v>
      </c>
      <c r="D69" s="11" t="str">
        <f t="shared" si="9"/>
        <v>vis</v>
      </c>
      <c r="E69" s="57" t="e">
        <f>VLOOKUP(C69,Active!C$21:E$971,3,FALSE)</f>
        <v>#N/A</v>
      </c>
      <c r="F69" s="14" t="s">
        <v>66</v>
      </c>
      <c r="G69" s="11" t="str">
        <f t="shared" si="10"/>
        <v>51782.419</v>
      </c>
      <c r="H69" s="49">
        <f t="shared" si="11"/>
        <v>24598</v>
      </c>
      <c r="I69" s="58" t="s">
        <v>198</v>
      </c>
      <c r="J69" s="59" t="s">
        <v>199</v>
      </c>
      <c r="K69" s="58">
        <v>24598</v>
      </c>
      <c r="L69" s="58" t="s">
        <v>200</v>
      </c>
      <c r="M69" s="59" t="s">
        <v>156</v>
      </c>
      <c r="N69" s="59"/>
      <c r="O69" s="60" t="s">
        <v>201</v>
      </c>
      <c r="P69" s="61" t="s">
        <v>193</v>
      </c>
    </row>
    <row r="70" spans="1:16" ht="12.75" customHeight="1" thickBot="1" x14ac:dyDescent="0.25">
      <c r="A70" s="49" t="str">
        <f t="shared" si="6"/>
        <v>IBVS 5786 </v>
      </c>
      <c r="B70" s="14" t="str">
        <f t="shared" si="7"/>
        <v>I</v>
      </c>
      <c r="C70" s="49">
        <f t="shared" si="8"/>
        <v>53207.768600000003</v>
      </c>
      <c r="D70" s="11" t="str">
        <f t="shared" si="9"/>
        <v>vis</v>
      </c>
      <c r="E70" s="57">
        <f>VLOOKUP(C70,Active!C$21:E$971,3,FALSE)</f>
        <v>26641.999958785898</v>
      </c>
      <c r="F70" s="14" t="s">
        <v>66</v>
      </c>
      <c r="G70" s="11" t="str">
        <f t="shared" si="10"/>
        <v>53207.7686</v>
      </c>
      <c r="H70" s="49">
        <f t="shared" si="11"/>
        <v>26642</v>
      </c>
      <c r="I70" s="58" t="s">
        <v>214</v>
      </c>
      <c r="J70" s="59" t="s">
        <v>215</v>
      </c>
      <c r="K70" s="58" t="s">
        <v>216</v>
      </c>
      <c r="L70" s="58" t="s">
        <v>211</v>
      </c>
      <c r="M70" s="59" t="s">
        <v>191</v>
      </c>
      <c r="N70" s="59" t="s">
        <v>217</v>
      </c>
      <c r="O70" s="60" t="s">
        <v>218</v>
      </c>
      <c r="P70" s="61" t="s">
        <v>219</v>
      </c>
    </row>
    <row r="71" spans="1:16" ht="12.75" customHeight="1" thickBot="1" x14ac:dyDescent="0.25">
      <c r="A71" s="49" t="str">
        <f t="shared" si="6"/>
        <v>IBVS 5786 </v>
      </c>
      <c r="B71" s="14" t="str">
        <f t="shared" si="7"/>
        <v>I</v>
      </c>
      <c r="C71" s="49">
        <f t="shared" si="8"/>
        <v>53209.860699999997</v>
      </c>
      <c r="D71" s="11" t="str">
        <f t="shared" si="9"/>
        <v>vis</v>
      </c>
      <c r="E71" s="57">
        <f>VLOOKUP(C71,Active!C$21:E$971,3,FALSE)</f>
        <v>26645.000099450197</v>
      </c>
      <c r="F71" s="14" t="s">
        <v>66</v>
      </c>
      <c r="G71" s="11" t="str">
        <f t="shared" si="10"/>
        <v>53209.8607</v>
      </c>
      <c r="H71" s="49">
        <f t="shared" si="11"/>
        <v>26645</v>
      </c>
      <c r="I71" s="58" t="s">
        <v>220</v>
      </c>
      <c r="J71" s="59" t="s">
        <v>221</v>
      </c>
      <c r="K71" s="58" t="s">
        <v>222</v>
      </c>
      <c r="L71" s="58" t="s">
        <v>223</v>
      </c>
      <c r="M71" s="59" t="s">
        <v>191</v>
      </c>
      <c r="N71" s="59" t="s">
        <v>217</v>
      </c>
      <c r="O71" s="60" t="s">
        <v>218</v>
      </c>
      <c r="P71" s="61" t="s">
        <v>219</v>
      </c>
    </row>
    <row r="72" spans="1:16" ht="12.75" customHeight="1" thickBot="1" x14ac:dyDescent="0.25">
      <c r="A72" s="49" t="str">
        <f t="shared" si="6"/>
        <v>IBVS 5786 </v>
      </c>
      <c r="B72" s="14" t="str">
        <f t="shared" si="7"/>
        <v>I</v>
      </c>
      <c r="C72" s="49">
        <f t="shared" si="8"/>
        <v>53211.953999999998</v>
      </c>
      <c r="D72" s="11" t="str">
        <f t="shared" si="9"/>
        <v>vis</v>
      </c>
      <c r="E72" s="57">
        <f>VLOOKUP(C72,Active!C$21:E$971,3,FALSE)</f>
        <v>26648.001960954236</v>
      </c>
      <c r="F72" s="14" t="s">
        <v>66</v>
      </c>
      <c r="G72" s="11" t="str">
        <f t="shared" si="10"/>
        <v>53211.9540</v>
      </c>
      <c r="H72" s="49">
        <f t="shared" si="11"/>
        <v>26648</v>
      </c>
      <c r="I72" s="58" t="s">
        <v>224</v>
      </c>
      <c r="J72" s="59" t="s">
        <v>225</v>
      </c>
      <c r="K72" s="58" t="s">
        <v>226</v>
      </c>
      <c r="L72" s="58" t="s">
        <v>227</v>
      </c>
      <c r="M72" s="59" t="s">
        <v>191</v>
      </c>
      <c r="N72" s="59" t="s">
        <v>217</v>
      </c>
      <c r="O72" s="60" t="s">
        <v>218</v>
      </c>
      <c r="P72" s="61" t="s">
        <v>219</v>
      </c>
    </row>
    <row r="73" spans="1:16" ht="12.75" customHeight="1" thickBot="1" x14ac:dyDescent="0.25">
      <c r="A73" s="49" t="str">
        <f t="shared" si="6"/>
        <v>OEJV 0107 </v>
      </c>
      <c r="B73" s="14" t="str">
        <f t="shared" si="7"/>
        <v>I</v>
      </c>
      <c r="C73" s="49">
        <f t="shared" si="8"/>
        <v>54203.561199999996</v>
      </c>
      <c r="D73" s="11" t="str">
        <f t="shared" si="9"/>
        <v>vis</v>
      </c>
      <c r="E73" s="57" t="e">
        <f>VLOOKUP(C73,Active!C$21:E$971,3,FALSE)</f>
        <v>#N/A</v>
      </c>
      <c r="F73" s="14" t="s">
        <v>66</v>
      </c>
      <c r="G73" s="11" t="str">
        <f t="shared" si="10"/>
        <v>54203.5612</v>
      </c>
      <c r="H73" s="49">
        <f t="shared" si="11"/>
        <v>28070</v>
      </c>
      <c r="I73" s="58" t="s">
        <v>260</v>
      </c>
      <c r="J73" s="59" t="s">
        <v>261</v>
      </c>
      <c r="K73" s="58" t="s">
        <v>262</v>
      </c>
      <c r="L73" s="58" t="s">
        <v>263</v>
      </c>
      <c r="M73" s="59" t="s">
        <v>191</v>
      </c>
      <c r="N73" s="59" t="s">
        <v>264</v>
      </c>
      <c r="O73" s="60" t="s">
        <v>265</v>
      </c>
      <c r="P73" s="61" t="s">
        <v>266</v>
      </c>
    </row>
    <row r="74" spans="1:16" ht="12.75" customHeight="1" thickBot="1" x14ac:dyDescent="0.25">
      <c r="A74" s="49" t="str">
        <f t="shared" si="6"/>
        <v>BAVM 225 </v>
      </c>
      <c r="B74" s="14" t="str">
        <f t="shared" si="7"/>
        <v>I</v>
      </c>
      <c r="C74" s="49">
        <f t="shared" si="8"/>
        <v>55837.413999999997</v>
      </c>
      <c r="D74" s="11" t="str">
        <f t="shared" si="9"/>
        <v>vis</v>
      </c>
      <c r="E74" s="57">
        <f>VLOOKUP(C74,Active!C$21:E$971,3,FALSE)</f>
        <v>30412.998523505172</v>
      </c>
      <c r="F74" s="14" t="s">
        <v>66</v>
      </c>
      <c r="G74" s="11" t="str">
        <f t="shared" si="10"/>
        <v>55837.4140</v>
      </c>
      <c r="H74" s="49">
        <f t="shared" si="11"/>
        <v>30413</v>
      </c>
      <c r="I74" s="58" t="s">
        <v>299</v>
      </c>
      <c r="J74" s="59" t="s">
        <v>300</v>
      </c>
      <c r="K74" s="58" t="s">
        <v>301</v>
      </c>
      <c r="L74" s="58" t="s">
        <v>302</v>
      </c>
      <c r="M74" s="59" t="s">
        <v>191</v>
      </c>
      <c r="N74" s="59" t="s">
        <v>205</v>
      </c>
      <c r="O74" s="60" t="s">
        <v>145</v>
      </c>
      <c r="P74" s="61" t="s">
        <v>303</v>
      </c>
    </row>
    <row r="75" spans="1:16" x14ac:dyDescent="0.2">
      <c r="B75" s="14"/>
      <c r="F75" s="14"/>
    </row>
    <row r="76" spans="1:16" x14ac:dyDescent="0.2">
      <c r="B76" s="14"/>
      <c r="F76" s="14"/>
    </row>
    <row r="77" spans="1:16" x14ac:dyDescent="0.2">
      <c r="B77" s="14"/>
      <c r="F77" s="14"/>
    </row>
    <row r="78" spans="1:16" x14ac:dyDescent="0.2">
      <c r="B78" s="14"/>
      <c r="F78" s="14"/>
    </row>
    <row r="79" spans="1:16" x14ac:dyDescent="0.2">
      <c r="B79" s="14"/>
      <c r="F79" s="14"/>
    </row>
    <row r="80" spans="1:1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</sheetData>
  <phoneticPr fontId="7" type="noConversion"/>
  <hyperlinks>
    <hyperlink ref="P60" r:id="rId1" display="http://www.bav-astro.de/sfs/BAVM_link.php?BAVMnr=56"/>
    <hyperlink ref="P61" r:id="rId2" display="http://www.bav-astro.de/sfs/BAVM_link.php?BAVMnr=56"/>
    <hyperlink ref="P62" r:id="rId3" display="http://www.bav-astro.de/sfs/BAVM_link.php?BAVMnr=56"/>
    <hyperlink ref="P63" r:id="rId4" display="http://www.bav-astro.de/sfs/BAVM_link.php?BAVMnr=60"/>
    <hyperlink ref="P64" r:id="rId5" display="http://www.bav-astro.de/sfs/BAVM_link.php?BAVMnr=59"/>
    <hyperlink ref="P65" r:id="rId6" display="http://www.bav-astro.de/sfs/BAVM_link.php?BAVMnr=60"/>
    <hyperlink ref="P11" r:id="rId7" display="http://www.konkoly.hu/cgi-bin/IBVS?4888"/>
    <hyperlink ref="P12" r:id="rId8" display="http://www.konkoly.hu/cgi-bin/IBVS?4888"/>
    <hyperlink ref="P13" r:id="rId9" display="http://www.konkoly.hu/cgi-bin/IBVS?4888"/>
    <hyperlink ref="P14" r:id="rId10" display="http://www.bav-astro.de/sfs/BAVM_link.php?BAVMnr=128"/>
    <hyperlink ref="P15" r:id="rId11" display="http://www.konkoly.hu/cgi-bin/IBVS?5263"/>
    <hyperlink ref="P16" r:id="rId12" display="http://var.astro.cz/oejv/issues/oejv0074.pdf"/>
    <hyperlink ref="P17" r:id="rId13" display="http://var.astro.cz/oejv/issues/oejv0074.pdf"/>
    <hyperlink ref="P69" r:id="rId14" display="http://var.astro.cz/oejv/issues/oejv0074.pdf"/>
    <hyperlink ref="P18" r:id="rId15" display="http://www.bav-astro.de/sfs/BAVM_link.php?BAVMnr=172"/>
    <hyperlink ref="P19" r:id="rId16" display="http://www.konkoly.hu/cgi-bin/IBVS?5603"/>
    <hyperlink ref="P70" r:id="rId17" display="http://www.konkoly.hu/cgi-bin/IBVS?5786"/>
    <hyperlink ref="P71" r:id="rId18" display="http://www.konkoly.hu/cgi-bin/IBVS?5786"/>
    <hyperlink ref="P72" r:id="rId19" display="http://www.konkoly.hu/cgi-bin/IBVS?5786"/>
    <hyperlink ref="P20" r:id="rId20" display="http://www.bav-astro.de/sfs/BAVM_link.php?BAVMnr=173"/>
    <hyperlink ref="P21" r:id="rId21" display="http://www.bav-astro.de/sfs/BAVM_link.php?BAVMnr=178"/>
    <hyperlink ref="P22" r:id="rId22" display="http://www.bav-astro.de/sfs/BAVM_link.php?BAVMnr=178"/>
    <hyperlink ref="P23" r:id="rId23" display="http://www.bav-astro.de/sfs/BAVM_link.php?BAVMnr=178"/>
    <hyperlink ref="P24" r:id="rId24" display="http://www.bav-astro.de/sfs/BAVM_link.php?BAVMnr=178"/>
    <hyperlink ref="P25" r:id="rId25" display="http://www.bav-astro.de/sfs/BAVM_link.php?BAVMnr=178"/>
    <hyperlink ref="P26" r:id="rId26" display="http://www.bav-astro.de/sfs/BAVM_link.php?BAVMnr=178"/>
    <hyperlink ref="P27" r:id="rId27" display="http://www.bav-astro.de/sfs/BAVM_link.php?BAVMnr=183"/>
    <hyperlink ref="P73" r:id="rId28" display="http://var.astro.cz/oejv/issues/oejv0107.pdf"/>
    <hyperlink ref="P28" r:id="rId29" display="http://www.bav-astro.de/sfs/BAVM_link.php?BAVMnr=186"/>
    <hyperlink ref="P29" r:id="rId30" display="http://www.bav-astro.de/sfs/BAVM_link.php?BAVMnr=214"/>
    <hyperlink ref="P30" r:id="rId31" display="http://www.bav-astro.de/sfs/BAVM_link.php?BAVMnr=214"/>
    <hyperlink ref="P31" r:id="rId32" display="http://var.astro.cz/oejv/issues/oejv0137.pdf"/>
    <hyperlink ref="P32" r:id="rId33" display="http://www.bav-astro.de/sfs/BAVM_link.php?BAVMnr=215"/>
    <hyperlink ref="P33" r:id="rId34" display="http://www.bav-astro.de/sfs/BAVM_link.php?BAVMnr=215"/>
    <hyperlink ref="P34" r:id="rId35" display="http://www.bav-astro.de/sfs/BAVM_link.php?BAVMnr=220"/>
    <hyperlink ref="P74" r:id="rId36" display="http://www.bav-astro.de/sfs/BAVM_link.php?BAVMnr=225"/>
    <hyperlink ref="P35" r:id="rId37" display="http://www.bav-astro.de/sfs/BAVM_link.php?BAVMnr=239"/>
    <hyperlink ref="P36" r:id="rId38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2024-02-04T03:22:59Z</dcterms:modified>
</cp:coreProperties>
</file>