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6D1B33D-7317-48BA-8868-27F96AB01451}" xr6:coauthVersionLast="47" xr6:coauthVersionMax="47" xr10:uidLastSave="{00000000-0000-0000-0000-000000000000}"/>
  <bookViews>
    <workbookView xWindow="-120" yWindow="-120" windowWidth="29040" windowHeight="15840"/>
  </bookViews>
  <sheets>
    <sheet name="Av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3" i="1"/>
  <c r="C8" i="1"/>
  <c r="E27" i="1"/>
  <c r="F27" i="1"/>
  <c r="G27" i="1"/>
  <c r="I27" i="1"/>
  <c r="E29" i="1"/>
  <c r="F29" i="1"/>
  <c r="E35" i="1"/>
  <c r="F35" i="1"/>
  <c r="G35" i="1"/>
  <c r="I35" i="1"/>
  <c r="E36" i="1"/>
  <c r="F36" i="1"/>
  <c r="G36" i="1"/>
  <c r="I36" i="1"/>
  <c r="D9" i="1"/>
  <c r="C9" i="1"/>
  <c r="E22" i="1"/>
  <c r="F22" i="1"/>
  <c r="G22" i="1"/>
  <c r="K22" i="1"/>
  <c r="E24" i="1"/>
  <c r="F24" i="1"/>
  <c r="G24" i="1"/>
  <c r="J24" i="1"/>
  <c r="E25" i="1"/>
  <c r="F25" i="1"/>
  <c r="G25" i="1"/>
  <c r="J25" i="1"/>
  <c r="E26" i="1"/>
  <c r="F26" i="1"/>
  <c r="G26" i="1"/>
  <c r="J26" i="1"/>
  <c r="E32" i="1"/>
  <c r="F32" i="1"/>
  <c r="G32" i="1"/>
  <c r="J32" i="1"/>
  <c r="E33" i="1"/>
  <c r="F33" i="1"/>
  <c r="G33" i="1"/>
  <c r="J33" i="1"/>
  <c r="E34" i="1"/>
  <c r="F34" i="1"/>
  <c r="G34" i="1"/>
  <c r="J34" i="1"/>
  <c r="E37" i="1"/>
  <c r="F37" i="1"/>
  <c r="G37" i="1"/>
  <c r="J37" i="1"/>
  <c r="E38" i="1"/>
  <c r="F38" i="1"/>
  <c r="G38" i="1"/>
  <c r="J38" i="1"/>
  <c r="E28" i="1"/>
  <c r="F28" i="1"/>
  <c r="G28" i="1"/>
  <c r="K28" i="1"/>
  <c r="E30" i="1"/>
  <c r="F30" i="1"/>
  <c r="G30" i="1"/>
  <c r="K30" i="1"/>
  <c r="E31" i="1"/>
  <c r="F31" i="1"/>
  <c r="G31" i="1"/>
  <c r="K31" i="1"/>
  <c r="Q23" i="1"/>
  <c r="Q27" i="1"/>
  <c r="Q29" i="1"/>
  <c r="Q35" i="1"/>
  <c r="Q36" i="1"/>
  <c r="G19" i="2"/>
  <c r="C19" i="2"/>
  <c r="E19" i="2"/>
  <c r="C21" i="1"/>
  <c r="G18" i="2"/>
  <c r="C18" i="2"/>
  <c r="E18" i="2"/>
  <c r="G27" i="2"/>
  <c r="C27" i="2"/>
  <c r="E27" i="2"/>
  <c r="G26" i="2"/>
  <c r="C26" i="2"/>
  <c r="E26" i="2"/>
  <c r="G17" i="2"/>
  <c r="C17" i="2"/>
  <c r="E17" i="2"/>
  <c r="G16" i="2"/>
  <c r="C16" i="2"/>
  <c r="E16" i="2"/>
  <c r="G15" i="2"/>
  <c r="C15" i="2"/>
  <c r="E15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4" i="2"/>
  <c r="C14" i="2"/>
  <c r="E14" i="2"/>
  <c r="G13" i="2"/>
  <c r="C13" i="2"/>
  <c r="E13" i="2"/>
  <c r="G12" i="2"/>
  <c r="C12" i="2"/>
  <c r="E12" i="2"/>
  <c r="G20" i="2"/>
  <c r="C20" i="2"/>
  <c r="G11" i="2"/>
  <c r="C11" i="2"/>
  <c r="E11" i="2"/>
  <c r="H19" i="2"/>
  <c r="B19" i="2"/>
  <c r="D19" i="2"/>
  <c r="A19" i="2"/>
  <c r="H18" i="2"/>
  <c r="B18" i="2"/>
  <c r="D18" i="2"/>
  <c r="A18" i="2"/>
  <c r="H27" i="2"/>
  <c r="B27" i="2"/>
  <c r="D27" i="2"/>
  <c r="A27" i="2"/>
  <c r="H26" i="2"/>
  <c r="B26" i="2"/>
  <c r="D26" i="2"/>
  <c r="A26" i="2"/>
  <c r="H17" i="2"/>
  <c r="B17" i="2"/>
  <c r="D17" i="2"/>
  <c r="A17" i="2"/>
  <c r="H16" i="2"/>
  <c r="B16" i="2"/>
  <c r="D16" i="2"/>
  <c r="A16" i="2"/>
  <c r="H15" i="2"/>
  <c r="B15" i="2"/>
  <c r="D15" i="2"/>
  <c r="A1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4" i="2"/>
  <c r="B14" i="2"/>
  <c r="D14" i="2"/>
  <c r="A14" i="2"/>
  <c r="H13" i="2"/>
  <c r="B13" i="2"/>
  <c r="D13" i="2"/>
  <c r="A13" i="2"/>
  <c r="H12" i="2"/>
  <c r="B12" i="2"/>
  <c r="D12" i="2"/>
  <c r="A12" i="2"/>
  <c r="H20" i="2"/>
  <c r="B20" i="2"/>
  <c r="D20" i="2"/>
  <c r="A20" i="2"/>
  <c r="H11" i="2"/>
  <c r="B11" i="2"/>
  <c r="D11" i="2"/>
  <c r="A11" i="2"/>
  <c r="Q38" i="1"/>
  <c r="E21" i="1"/>
  <c r="F21" i="1"/>
  <c r="G21" i="1"/>
  <c r="H21" i="1"/>
  <c r="Q37" i="1"/>
  <c r="Q34" i="1"/>
  <c r="Q33" i="1"/>
  <c r="Q32" i="1"/>
  <c r="Q28" i="1"/>
  <c r="Q30" i="1"/>
  <c r="Q31" i="1"/>
  <c r="F16" i="1"/>
  <c r="F17" i="1" s="1"/>
  <c r="C17" i="1"/>
  <c r="Q26" i="1"/>
  <c r="Q24" i="1"/>
  <c r="Q25" i="1"/>
  <c r="Q22" i="1"/>
  <c r="Q21" i="1"/>
  <c r="E20" i="2"/>
  <c r="F23" i="1"/>
  <c r="G23" i="1"/>
  <c r="G29" i="1"/>
  <c r="I29" i="1"/>
  <c r="I23" i="1"/>
  <c r="C12" i="1"/>
  <c r="C11" i="1"/>
  <c r="O29" i="1" l="1"/>
  <c r="O33" i="1"/>
  <c r="O30" i="1"/>
  <c r="O21" i="1"/>
  <c r="C15" i="1"/>
  <c r="O22" i="1"/>
  <c r="O31" i="1"/>
  <c r="O26" i="1"/>
  <c r="O37" i="1"/>
  <c r="O23" i="1"/>
  <c r="O32" i="1"/>
  <c r="O34" i="1"/>
  <c r="O38" i="1"/>
  <c r="O27" i="1"/>
  <c r="O25" i="1"/>
  <c r="O35" i="1"/>
  <c r="O28" i="1"/>
  <c r="O24" i="1"/>
  <c r="O3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<sst xmlns="http://schemas.openxmlformats.org/spreadsheetml/2006/main" count="238" uniqueCount="149">
  <si>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</si>
  <si>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</si>
  <si>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</si>
  <si>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</si>
  <si>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</si>
  <si>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</si>
  <si>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</si>
  <si>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</si>
  <si>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</si>
  <si>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</si>
  <si>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</si>
  <si>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</si>
  <si>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</si>
  <si>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</si>
  <si>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</si>
  <si>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</si>
  <si>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</si>
  <si>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</si>
  <si>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</si>
  <si>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</si>
  <si>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</si>
  <si>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</si>
  <si>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</si>
  <si>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</si>
  <si>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</si>
  <si>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</si>
  <si>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</si>
  <si>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</si>
  <si>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EW:</t>
  </si>
  <si>
    <t>IBVS 5583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</si>
  <si>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</si>
  <si>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</si>
  <si>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</si>
  <si>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</si>
  <si>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</si>
  <si>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</si>
  <si>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</si>
  <si>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</si>
  <si>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</si>
  <si>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Add cycle</t>
  </si>
  <si>
    <t>Old Cycle</t>
  </si>
  <si>
    <t>Start of linear fit &gt;&gt;&gt;&gt;&gt;&gt;&gt;&gt;&gt;&gt;&gt;&gt;&gt;&gt;&gt;&gt;&gt;&gt;&gt;&gt;&gt;</t>
  </si>
  <si>
    <t>OEJV 0137</t>
  </si>
  <si>
    <t>II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</si>
  <si>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</si>
  <si>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</si>
  <si>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</si>
  <si>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</si>
  <si>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</si>
  <si>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</si>
  <si>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</si>
  <si>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</si>
  <si>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</si>
  <si>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</si>
  <si>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</si>
  <si>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</si>
  <si>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</si>
  <si>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2451040.3915 </t>
  </si>
  <si>
    <t> 14.08.1998 21:23 </t>
  </si>
  <si>
    <t> -0.0796 </t>
  </si>
  <si>
    <t>E </t>
  </si>
  <si>
    <t>?</t>
  </si>
  <si>
    <t> M.Zejda </t>
  </si>
  <si>
    <t>IBVS 5583 </t>
  </si>
  <si>
    <t>2452133.5202 </t>
  </si>
  <si>
    <t> 12.08.2001 00:29 </t>
  </si>
  <si>
    <t> -0.0880 </t>
  </si>
  <si>
    <t> R.Diethelm </t>
  </si>
  <si>
    <t> BBS 126 </t>
  </si>
  <si>
    <t>2453549.4917 </t>
  </si>
  <si>
    <t> 27.06.2005 23:48 </t>
  </si>
  <si>
    <t> -0.1021 </t>
  </si>
  <si>
    <t>C </t>
  </si>
  <si>
    <t>-I</t>
  </si>
  <si>
    <t> Agerer </t>
  </si>
  <si>
    <t>BAVM 178 </t>
  </si>
  <si>
    <t>2453658.3901 </t>
  </si>
  <si>
    <t> 14.10.2005 21:21 </t>
  </si>
  <si>
    <t>29054</t>
  </si>
  <si>
    <t> -0.1011 </t>
  </si>
  <si>
    <t>2453935.4342 </t>
  </si>
  <si>
    <t> 18.07.2006 22:25 </t>
  </si>
  <si>
    <t>29486.5</t>
  </si>
  <si>
    <t> -0.1046 </t>
  </si>
  <si>
    <t> F. Agerer </t>
  </si>
  <si>
    <t>BAVM 183 </t>
  </si>
  <si>
    <t>2454366.5301 </t>
  </si>
  <si>
    <t> 23.09.2007 00:43 </t>
  </si>
  <si>
    <t>30159.5</t>
  </si>
  <si>
    <t> -0.1140 </t>
  </si>
  <si>
    <t> P.Frank </t>
  </si>
  <si>
    <t>BAVM 193 </t>
  </si>
  <si>
    <t>2455063.4725 </t>
  </si>
  <si>
    <t> 19.08.2009 23:20 </t>
  </si>
  <si>
    <t>31247.5</t>
  </si>
  <si>
    <t> -0.1146 </t>
  </si>
  <si>
    <t> J.,Trnka </t>
  </si>
  <si>
    <t>OEJV 0137 </t>
  </si>
  <si>
    <t>2455084.598 </t>
  </si>
  <si>
    <t> 10.09.2009 02:21 </t>
  </si>
  <si>
    <t>31280.5</t>
  </si>
  <si>
    <t> -0.128 </t>
  </si>
  <si>
    <t>BAVM 212 </t>
  </si>
  <si>
    <t>2455108.3144 </t>
  </si>
  <si>
    <t> 03.10.2009 19:32 </t>
  </si>
  <si>
    <t>31317.5</t>
  </si>
  <si>
    <t> -0.1127 </t>
  </si>
  <si>
    <t> J.Trnka </t>
  </si>
  <si>
    <t>2455392.4075 </t>
  </si>
  <si>
    <t> 14.07.2010 21:46 </t>
  </si>
  <si>
    <t>31761</t>
  </si>
  <si>
    <t> -0.1136 </t>
  </si>
  <si>
    <t>R</t>
  </si>
  <si>
    <t> M.Lehky </t>
  </si>
  <si>
    <t>2455408.4166 </t>
  </si>
  <si>
    <t> 30.07.2010 21:59 </t>
  </si>
  <si>
    <t>31786</t>
  </si>
  <si>
    <t> -0.1188 </t>
  </si>
  <si>
    <t>o</t>
  </si>
  <si>
    <t> U.Schmidt </t>
  </si>
  <si>
    <t>BAVM 215 </t>
  </si>
  <si>
    <t>2455429.5577 </t>
  </si>
  <si>
    <t> 21.08.2010 01:23 </t>
  </si>
  <si>
    <t>31819</t>
  </si>
  <si>
    <t> -0.1166 </t>
  </si>
  <si>
    <t> F.Agerer </t>
  </si>
  <si>
    <t>2455481.4425 </t>
  </si>
  <si>
    <t> 11.10.2010 22:37 </t>
  </si>
  <si>
    <t>31900</t>
  </si>
  <si>
    <t> -0.1182 </t>
  </si>
  <si>
    <t>2455791.4779 </t>
  </si>
  <si>
    <t> 17.08.2011 23:28 </t>
  </si>
  <si>
    <t>32384</t>
  </si>
  <si>
    <t> -0.1199 </t>
  </si>
  <si>
    <t>BAVM 225 </t>
  </si>
  <si>
    <t>2455837.2704 </t>
  </si>
  <si>
    <t> 02.10.2011 18:29 </t>
  </si>
  <si>
    <t>32455.5</t>
  </si>
  <si>
    <t> -0.1283 </t>
  </si>
  <si>
    <t>2456905.4265 </t>
  </si>
  <si>
    <t> 04.09.2014 22:14 </t>
  </si>
  <si>
    <t>34123</t>
  </si>
  <si>
    <t> -0.1270 </t>
  </si>
  <si>
    <t>BAVM 239 </t>
  </si>
  <si>
    <t>2456929.4389 </t>
  </si>
  <si>
    <t> 28.09.2014 22:32 </t>
  </si>
  <si>
    <t>34160.5</t>
  </si>
  <si>
    <t> -0.1360 </t>
  </si>
  <si>
    <t>V0965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</si>
</sst>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V0965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Avtive!$H$20:$H$20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1C-4433-B37A-ECD45DEA2A7A}"/>
            </c:ext>
          </c:extLst>
        </c:ser>
        <c:ser>
          <c:idx val="1"/>
          <c:order val="1"/>
          <c:tx>
            <c:strRef>
              <c:f>Avtive!$I$20:$I$20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plus>
            <c:min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Avtive!$I$21:$I$996</c:f>
              <c:numCache>
                <c:formatCode>General</c:formatCode>
                <c:ptCount val="976"/>
                <c:pt idx="2">
                  <c:v>-8.7979160001850687E-2</c:v>
                </c:pt>
                <c:pt idx="6">
                  <c:v>-0.11402331999852322</c:v>
                </c:pt>
                <c:pt idx="8">
                  <c:v>-0.12796307999815326</c:v>
                </c:pt>
                <c:pt idx="14">
                  <c:v>-0.11988304000260541</c:v>
                </c:pt>
                <c:pt idx="15">
                  <c:v>-0.12832107999565778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1C-4433-B37A-ECD45DEA2A7A}"/>
            </c:ext>
          </c:extLst>
        </c:ser>
        <c:ser>
          <c:idx val="3"/>
          <c:order val="2"/>
          <c:tx>
            <c:strRef>
              <c:f>Avtive!$J$20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plus>
            <c:min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Avtive!$J$21:$J$996</c:f>
              <c:numCache>
                <c:formatCode>General</c:formatCode>
                <c:ptCount val="976"/>
                <c:pt idx="3">
                  <c:v>-0.10212304000742733</c:v>
                </c:pt>
                <c:pt idx="4">
                  <c:v>-0.10105824000493158</c:v>
                </c:pt>
                <c:pt idx="5">
                  <c:v>-0.1045904399943538</c:v>
                </c:pt>
                <c:pt idx="11">
                  <c:v>-0.11879216000670567</c:v>
                </c:pt>
                <c:pt idx="12">
                  <c:v>-0.11658664000424324</c:v>
                </c:pt>
                <c:pt idx="13">
                  <c:v>-0.11816400000680005</c:v>
                </c:pt>
                <c:pt idx="16">
                  <c:v>-0.12696488000074169</c:v>
                </c:pt>
                <c:pt idx="17">
                  <c:v>-0.13603588000114542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1C-4433-B37A-ECD45DEA2A7A}"/>
            </c:ext>
          </c:extLst>
        </c:ser>
        <c:ser>
          <c:idx val="4"/>
          <c:order val="3"/>
          <c:tx>
            <c:strRef>
              <c:f>Avtive!$K$20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plus>
            <c:min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Avtive!$K$21:$K$996</c:f>
              <c:numCache>
                <c:formatCode>General</c:formatCode>
                <c:ptCount val="976"/>
                <c:pt idx="1">
                  <c:v>-7.9605520004406571E-2</c:v>
                </c:pt>
                <c:pt idx="7">
                  <c:v>-0.11451859999942826</c:v>
                </c:pt>
                <c:pt idx="9">
                  <c:v>-0.11266780000005383</c:v>
                </c:pt>
                <c:pt idx="10">
                  <c:v>-0.11352815999998711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1C-4433-B37A-ECD45DEA2A7A}"/>
            </c:ext>
          </c:extLst>
        </c:ser>
        <c:ser>
          <c:idx val="2"/>
          <c:order val="4"/>
          <c:tx>
            <c:strRef>
              <c:f>Avtive!$L$20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plus>
            <c:min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1C-4433-B37A-ECD45DEA2A7A}"/>
            </c:ext>
          </c:extLst>
        </c:ser>
        <c:ser>
          <c:idx val="5"/>
          <c:order val="5"/>
          <c:tx>
            <c:strRef>
              <c:f>Avtive!$M$20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plus>
            <c:min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1C-4433-B37A-ECD45DEA2A7A}"/>
            </c:ext>
          </c:extLst>
        </c:ser>
        <c:ser>
          <c:idx val="6"/>
          <c:order val="6"/>
          <c:tx>
            <c:strRef>
              <c:f>Avtive!$N$20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plus>
            <c:minus>
              <c:numRef>
                <c:f>Avtive!$D$21:$D$996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6.4999999999999997E-3</c:v>
                  </c:pt>
                  <c:pt idx="2">
                    <c:v>0</c:v>
                  </c:pt>
                  <c:pt idx="3">
                    <c:v>3.3999999999999998E-3</c:v>
                  </c:pt>
                  <c:pt idx="4">
                    <c:v>4.0000000000000002E-4</c:v>
                  </c:pt>
                  <c:pt idx="5">
                    <c:v>2.3999999999999998E-3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4.1999999999999997E-3</c:v>
                  </c:pt>
                  <c:pt idx="12">
                    <c:v>4.8999999999999998E-3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1C-4433-B37A-ECD45DEA2A7A}"/>
            </c:ext>
          </c:extLst>
        </c:ser>
        <c:ser>
          <c:idx val="7"/>
          <c:order val="7"/>
          <c:tx>
            <c:strRef>
              <c:f>Avtive!$O$20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Avtive!$F$21:$F$996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24967</c:v>
                </c:pt>
                <c:pt idx="2">
                  <c:v>26673.5</c:v>
                </c:pt>
                <c:pt idx="3">
                  <c:v>28884</c:v>
                </c:pt>
                <c:pt idx="4">
                  <c:v>29054</c:v>
                </c:pt>
                <c:pt idx="5">
                  <c:v>29486.5</c:v>
                </c:pt>
                <c:pt idx="6">
                  <c:v>30159.5</c:v>
                </c:pt>
                <c:pt idx="7">
                  <c:v>31247.5</c:v>
                </c:pt>
                <c:pt idx="8">
                  <c:v>31280.5</c:v>
                </c:pt>
                <c:pt idx="9">
                  <c:v>31317.5</c:v>
                </c:pt>
                <c:pt idx="10">
                  <c:v>31761</c:v>
                </c:pt>
                <c:pt idx="11">
                  <c:v>31786</c:v>
                </c:pt>
                <c:pt idx="12">
                  <c:v>31819</c:v>
                </c:pt>
                <c:pt idx="13">
                  <c:v>31900</c:v>
                </c:pt>
                <c:pt idx="14">
                  <c:v>32384</c:v>
                </c:pt>
                <c:pt idx="15">
                  <c:v>32455.5</c:v>
                </c:pt>
                <c:pt idx="16">
                  <c:v>34123</c:v>
                </c:pt>
                <c:pt idx="17">
                  <c:v>34160.5</c:v>
                </c:pt>
              </c:numCache>
            </c:numRef>
          </c:xVal>
          <c:yVal>
            <c:numRef>
              <c:f>Avtive!$O$21:$O$996</c:f>
              <c:numCache>
                <c:formatCode>General</c:formatCode>
                <c:ptCount val="976"/>
                <c:pt idx="0">
                  <c:v>6.4796590005089666E-2</c:v>
                </c:pt>
                <c:pt idx="1">
                  <c:v>-7.9453242932207707E-2</c:v>
                </c:pt>
                <c:pt idx="2">
                  <c:v>-8.9312751079261732E-2</c:v>
                </c:pt>
                <c:pt idx="3">
                  <c:v>-0.10208417959321597</c:v>
                </c:pt>
                <c:pt idx="4">
                  <c:v>-0.10306637495506724</c:v>
                </c:pt>
                <c:pt idx="5">
                  <c:v>-0.10556519550801238</c:v>
                </c:pt>
                <c:pt idx="6">
                  <c:v>-0.10945353361698826</c:v>
                </c:pt>
                <c:pt idx="7">
                  <c:v>-0.11573958393283637</c:v>
                </c:pt>
                <c:pt idx="8">
                  <c:v>-0.11593024538543104</c:v>
                </c:pt>
                <c:pt idx="9">
                  <c:v>-0.11614401731712806</c:v>
                </c:pt>
                <c:pt idx="10">
                  <c:v>-0.11870639168760475</c:v>
                </c:pt>
                <c:pt idx="11">
                  <c:v>-0.11885083218199463</c:v>
                </c:pt>
                <c:pt idx="12">
                  <c:v>-0.1190414936345893</c:v>
                </c:pt>
                <c:pt idx="13">
                  <c:v>-0.11950948083641255</c:v>
                </c:pt>
                <c:pt idx="14">
                  <c:v>-0.12230584880780085</c:v>
                </c:pt>
                <c:pt idx="15">
                  <c:v>-0.12271894862175595</c:v>
                </c:pt>
                <c:pt idx="16">
                  <c:v>-0.13235312959756176</c:v>
                </c:pt>
                <c:pt idx="17">
                  <c:v>-0.13256979033914659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1C-4433-B37A-ECD45DEA2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50592"/>
        <c:axId val="1"/>
      </c:scatterChart>
      <c:valAx>
        <c:axId val="7243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5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26F76D-C0F6-D438-268C-FFDD55940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93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148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35047.296000000002</v>
      </c>
      <c r="D4" s="4">
        <v>0.64057255999999996</v>
      </c>
    </row>
    <row r="5" spans="1:6" ht="13.5" thickTop="1" x14ac:dyDescent="0.2">
      <c r="A5" s="16" t="s">
        <v>33</v>
      </c>
      <c r="B5" s="12"/>
      <c r="C5" s="17">
        <v>-9.5</v>
      </c>
      <c r="D5" s="12" t="s">
        <v>34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35047.296000000002</v>
      </c>
    </row>
    <row r="8" spans="1:6" x14ac:dyDescent="0.2">
      <c r="A8" t="s">
        <v>3</v>
      </c>
      <c r="C8">
        <f>+D4</f>
        <v>0.64057255999999996</v>
      </c>
    </row>
    <row r="9" spans="1:6" x14ac:dyDescent="0.2">
      <c r="A9" s="32" t="s">
        <v>41</v>
      </c>
      <c r="B9" s="33">
        <v>22</v>
      </c>
      <c r="C9" s="30" t="str">
        <f>"F"&amp;B9</f>
        <v>F22</v>
      </c>
      <c r="D9" s="31" t="str">
        <f>"G"&amp;B9</f>
        <v>G22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29">
        <f ca="1">INTERCEPT(INDIRECT($D$9):G989,INDIRECT($C$9):F989)</f>
        <v>6.4796590005089666E-2</v>
      </c>
      <c r="D11" s="5"/>
      <c r="E11" s="12"/>
    </row>
    <row r="12" spans="1:6" x14ac:dyDescent="0.2">
      <c r="A12" s="12" t="s">
        <v>17</v>
      </c>
      <c r="B12" s="12"/>
      <c r="C12" s="29">
        <f ca="1">SLOPE(INDIRECT($D$9):G989,INDIRECT($C$9):F989)</f>
        <v>-5.7776197755956808E-6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(C7+C11)+(C8+C12)*INT(MAX(F21:F3530))</f>
        <v>56929.122082698472</v>
      </c>
      <c r="E15" s="20" t="s">
        <v>39</v>
      </c>
      <c r="F15" s="17">
        <v>1</v>
      </c>
    </row>
    <row r="16" spans="1:6" x14ac:dyDescent="0.2">
      <c r="A16" s="22" t="s">
        <v>4</v>
      </c>
      <c r="B16" s="12"/>
      <c r="C16" s="23">
        <f ca="1">+C8+C12</f>
        <v>0.64056678238022435</v>
      </c>
      <c r="E16" s="20" t="s">
        <v>35</v>
      </c>
      <c r="F16" s="21">
        <f ca="1">NOW()+15018.5+$C$5/24</f>
        <v>60344.68371168981</v>
      </c>
    </row>
    <row r="17" spans="1:17" ht="13.5" thickBot="1" x14ac:dyDescent="0.25">
      <c r="A17" s="20" t="s">
        <v>31</v>
      </c>
      <c r="B17" s="12"/>
      <c r="C17" s="12">
        <f>COUNT(C21:C2188)</f>
        <v>18</v>
      </c>
      <c r="E17" s="20" t="s">
        <v>40</v>
      </c>
      <c r="F17" s="21">
        <f ca="1">ROUND(2*(F16-$C$7)/$C$8,0)/2+F15</f>
        <v>39493</v>
      </c>
    </row>
    <row r="18" spans="1:17" ht="14.25" thickTop="1" thickBot="1" x14ac:dyDescent="0.25">
      <c r="A18" s="22" t="s">
        <v>5</v>
      </c>
      <c r="B18" s="12"/>
      <c r="C18" s="25">
        <f ca="1">+C15</f>
        <v>56929.122082698472</v>
      </c>
      <c r="D18" s="26">
        <f ca="1">+C16</f>
        <v>0.64056678238022435</v>
      </c>
      <c r="E18" s="20" t="s">
        <v>36</v>
      </c>
      <c r="F18" s="31">
        <f ca="1">ROUND(2*(F16-$C$15)/$C$16,0)/2+F15</f>
        <v>5333</v>
      </c>
    </row>
    <row r="19" spans="1:17" ht="13.5" thickTop="1" x14ac:dyDescent="0.2">
      <c r="E19" s="20" t="s">
        <v>37</v>
      </c>
      <c r="F19" s="24">
        <f ca="1">+$C$15+$C$16*F18-15018.5-$C$5/24</f>
        <v>45327.160566465544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53</v>
      </c>
      <c r="I20" s="9" t="s">
        <v>56</v>
      </c>
      <c r="J20" s="9" t="s">
        <v>50</v>
      </c>
      <c r="K20" s="9" t="s">
        <v>48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f>+C4</f>
        <v>35047.296000000002</v>
      </c>
      <c r="D21" s="14" t="s">
        <v>14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6.4796590005089666E-2</v>
      </c>
      <c r="Q21" s="2">
        <f t="shared" ref="Q21:Q38" si="4">+C21-15018.5</f>
        <v>20028.796000000002</v>
      </c>
    </row>
    <row r="22" spans="1:17" x14ac:dyDescent="0.2">
      <c r="A22" s="11" t="s">
        <v>29</v>
      </c>
      <c r="B22" s="10" t="s">
        <v>30</v>
      </c>
      <c r="C22" s="15">
        <v>51040.391499999998</v>
      </c>
      <c r="D22" s="15">
        <v>6.4999999999999997E-3</v>
      </c>
      <c r="E22">
        <f t="shared" si="0"/>
        <v>24966.875727552233</v>
      </c>
      <c r="F22">
        <f t="shared" si="1"/>
        <v>24967</v>
      </c>
      <c r="G22">
        <f t="shared" si="2"/>
        <v>-7.9605520004406571E-2</v>
      </c>
      <c r="K22">
        <f>+G22</f>
        <v>-7.9605520004406571E-2</v>
      </c>
      <c r="O22">
        <f t="shared" ca="1" si="3"/>
        <v>-7.9453242932207707E-2</v>
      </c>
      <c r="Q22" s="2">
        <f t="shared" si="4"/>
        <v>36021.891499999998</v>
      </c>
    </row>
    <row r="23" spans="1:17" x14ac:dyDescent="0.2">
      <c r="A23" s="54" t="s">
        <v>68</v>
      </c>
      <c r="B23" s="55" t="s">
        <v>43</v>
      </c>
      <c r="C23" s="54">
        <v>52133.520199999999</v>
      </c>
      <c r="D23" s="54" t="s">
        <v>56</v>
      </c>
      <c r="E23">
        <f t="shared" si="0"/>
        <v>26673.362655434379</v>
      </c>
      <c r="F23">
        <f t="shared" si="1"/>
        <v>26673.5</v>
      </c>
      <c r="G23">
        <f t="shared" si="2"/>
        <v>-8.7979160001850687E-2</v>
      </c>
      <c r="I23">
        <f>+G23</f>
        <v>-8.7979160001850687E-2</v>
      </c>
      <c r="O23">
        <f t="shared" ca="1" si="3"/>
        <v>-8.9312751079261732E-2</v>
      </c>
      <c r="Q23" s="2">
        <f t="shared" si="4"/>
        <v>37115.020199999999</v>
      </c>
    </row>
    <row r="24" spans="1:17" x14ac:dyDescent="0.2">
      <c r="A24" s="12" t="s">
        <v>32</v>
      </c>
      <c r="B24" s="13"/>
      <c r="C24" s="14">
        <v>53549.491699999999</v>
      </c>
      <c r="D24" s="14">
        <v>3.3999999999999998E-3</v>
      </c>
      <c r="E24">
        <f t="shared" si="0"/>
        <v>28883.840575375252</v>
      </c>
      <c r="F24">
        <f t="shared" si="1"/>
        <v>28884</v>
      </c>
      <c r="G24">
        <f t="shared" si="2"/>
        <v>-0.10212304000742733</v>
      </c>
      <c r="J24">
        <f>+G24</f>
        <v>-0.10212304000742733</v>
      </c>
      <c r="O24">
        <f t="shared" ca="1" si="3"/>
        <v>-0.10208417959321597</v>
      </c>
      <c r="Q24" s="2">
        <f t="shared" si="4"/>
        <v>38530.991699999999</v>
      </c>
    </row>
    <row r="25" spans="1:17" x14ac:dyDescent="0.2">
      <c r="A25" s="12" t="s">
        <v>32</v>
      </c>
      <c r="B25" s="13"/>
      <c r="C25" s="14">
        <v>53658.390099999997</v>
      </c>
      <c r="D25" s="14">
        <v>4.0000000000000002E-4</v>
      </c>
      <c r="E25">
        <f t="shared" si="0"/>
        <v>29053.842237638146</v>
      </c>
      <c r="F25">
        <f t="shared" si="1"/>
        <v>29054</v>
      </c>
      <c r="G25">
        <f t="shared" si="2"/>
        <v>-0.10105824000493158</v>
      </c>
      <c r="J25">
        <f>+G25</f>
        <v>-0.10105824000493158</v>
      </c>
      <c r="O25">
        <f t="shared" ca="1" si="3"/>
        <v>-0.10306637495506724</v>
      </c>
      <c r="Q25" s="2">
        <f t="shared" si="4"/>
        <v>38639.890099999997</v>
      </c>
    </row>
    <row r="26" spans="1:17" x14ac:dyDescent="0.2">
      <c r="A26" s="27" t="s">
        <v>38</v>
      </c>
      <c r="B26" s="28" t="s">
        <v>30</v>
      </c>
      <c r="C26" s="14">
        <v>53935.434200000003</v>
      </c>
      <c r="D26" s="14">
        <v>2.3999999999999998E-3</v>
      </c>
      <c r="E26">
        <f t="shared" si="0"/>
        <v>29486.336723508735</v>
      </c>
      <c r="F26">
        <f t="shared" si="1"/>
        <v>29486.5</v>
      </c>
      <c r="G26">
        <f t="shared" si="2"/>
        <v>-0.1045904399943538</v>
      </c>
      <c r="J26">
        <f>+G26</f>
        <v>-0.1045904399943538</v>
      </c>
      <c r="O26">
        <f t="shared" ca="1" si="3"/>
        <v>-0.10556519550801238</v>
      </c>
      <c r="Q26" s="2">
        <f t="shared" si="4"/>
        <v>38916.934200000003</v>
      </c>
    </row>
    <row r="27" spans="1:17" x14ac:dyDescent="0.2">
      <c r="A27" s="54" t="s">
        <v>91</v>
      </c>
      <c r="B27" s="55" t="s">
        <v>43</v>
      </c>
      <c r="C27" s="54">
        <v>54366.530100000004</v>
      </c>
      <c r="D27" s="54" t="s">
        <v>56</v>
      </c>
      <c r="E27">
        <f t="shared" si="0"/>
        <v>30159.321997807714</v>
      </c>
      <c r="F27">
        <f t="shared" si="1"/>
        <v>30159.5</v>
      </c>
      <c r="G27">
        <f t="shared" si="2"/>
        <v>-0.11402331999852322</v>
      </c>
      <c r="I27">
        <f>+G27</f>
        <v>-0.11402331999852322</v>
      </c>
      <c r="O27">
        <f t="shared" ca="1" si="3"/>
        <v>-0.10945353361698826</v>
      </c>
      <c r="Q27" s="2">
        <f t="shared" si="4"/>
        <v>39348.030100000004</v>
      </c>
    </row>
    <row r="28" spans="1:17" x14ac:dyDescent="0.2">
      <c r="A28" s="34" t="s">
        <v>42</v>
      </c>
      <c r="B28" s="35" t="s">
        <v>43</v>
      </c>
      <c r="C28" s="36">
        <v>55063.472549999999</v>
      </c>
      <c r="D28" s="36">
        <v>5.0000000000000001E-4</v>
      </c>
      <c r="E28">
        <f t="shared" si="0"/>
        <v>31247.321224624418</v>
      </c>
      <c r="F28">
        <f t="shared" si="1"/>
        <v>31247.5</v>
      </c>
      <c r="G28">
        <f t="shared" si="2"/>
        <v>-0.11451859999942826</v>
      </c>
      <c r="K28">
        <f>+G28</f>
        <v>-0.11451859999942826</v>
      </c>
      <c r="O28">
        <f t="shared" ca="1" si="3"/>
        <v>-0.11573958393283637</v>
      </c>
      <c r="Q28" s="2">
        <f t="shared" si="4"/>
        <v>40044.972549999999</v>
      </c>
    </row>
    <row r="29" spans="1:17" x14ac:dyDescent="0.2">
      <c r="A29" s="54" t="s">
        <v>102</v>
      </c>
      <c r="B29" s="55" t="s">
        <v>43</v>
      </c>
      <c r="C29" s="54">
        <v>55084.597999999998</v>
      </c>
      <c r="D29" s="54" t="s">
        <v>56</v>
      </c>
      <c r="E29">
        <f t="shared" si="0"/>
        <v>31280.300236401006</v>
      </c>
      <c r="F29">
        <f t="shared" si="1"/>
        <v>31280.5</v>
      </c>
      <c r="G29">
        <f t="shared" si="2"/>
        <v>-0.12796307999815326</v>
      </c>
      <c r="I29">
        <f>+G29</f>
        <v>-0.12796307999815326</v>
      </c>
      <c r="O29">
        <f t="shared" ca="1" si="3"/>
        <v>-0.11593024538543104</v>
      </c>
      <c r="Q29" s="2">
        <f t="shared" si="4"/>
        <v>40066.097999999998</v>
      </c>
    </row>
    <row r="30" spans="1:17" x14ac:dyDescent="0.2">
      <c r="A30" s="34" t="s">
        <v>42</v>
      </c>
      <c r="B30" s="35" t="s">
        <v>43</v>
      </c>
      <c r="C30" s="36">
        <v>55108.314480000001</v>
      </c>
      <c r="D30" s="36">
        <v>5.0000000000000001E-4</v>
      </c>
      <c r="E30">
        <f t="shared" si="0"/>
        <v>31317.32411391459</v>
      </c>
      <c r="F30">
        <f t="shared" si="1"/>
        <v>31317.5</v>
      </c>
      <c r="G30">
        <f t="shared" si="2"/>
        <v>-0.11266780000005383</v>
      </c>
      <c r="K30">
        <f>+G30</f>
        <v>-0.11266780000005383</v>
      </c>
      <c r="O30">
        <f t="shared" ca="1" si="3"/>
        <v>-0.11614401731712806</v>
      </c>
      <c r="Q30" s="2">
        <f t="shared" si="4"/>
        <v>40089.814480000001</v>
      </c>
    </row>
    <row r="31" spans="1:17" x14ac:dyDescent="0.2">
      <c r="A31" s="34" t="s">
        <v>42</v>
      </c>
      <c r="B31" s="35" t="s">
        <v>30</v>
      </c>
      <c r="C31" s="36">
        <v>55392.407550000004</v>
      </c>
      <c r="D31" s="36">
        <v>4.0000000000000002E-4</v>
      </c>
      <c r="E31">
        <f t="shared" si="0"/>
        <v>31760.822770803676</v>
      </c>
      <c r="F31">
        <f t="shared" si="1"/>
        <v>31761</v>
      </c>
      <c r="G31">
        <f t="shared" si="2"/>
        <v>-0.11352815999998711</v>
      </c>
      <c r="K31">
        <f>+G31</f>
        <v>-0.11352815999998711</v>
      </c>
      <c r="O31">
        <f t="shared" ca="1" si="3"/>
        <v>-0.11870639168760475</v>
      </c>
      <c r="Q31" s="2">
        <f t="shared" si="4"/>
        <v>40373.907550000004</v>
      </c>
    </row>
    <row r="32" spans="1:17" x14ac:dyDescent="0.2">
      <c r="A32" s="37" t="s">
        <v>44</v>
      </c>
      <c r="B32" s="37"/>
      <c r="C32" s="38">
        <v>55408.416599999997</v>
      </c>
      <c r="D32" s="38">
        <v>4.1999999999999997E-3</v>
      </c>
      <c r="E32">
        <f t="shared" si="0"/>
        <v>31785.814553155378</v>
      </c>
      <c r="F32">
        <f t="shared" si="1"/>
        <v>31786</v>
      </c>
      <c r="G32">
        <f t="shared" si="2"/>
        <v>-0.11879216000670567</v>
      </c>
      <c r="J32">
        <f>+G32</f>
        <v>-0.11879216000670567</v>
      </c>
      <c r="O32">
        <f t="shared" ca="1" si="3"/>
        <v>-0.11885083218199463</v>
      </c>
      <c r="Q32" s="2">
        <f t="shared" si="4"/>
        <v>40389.916599999997</v>
      </c>
    </row>
    <row r="33" spans="1:17" x14ac:dyDescent="0.2">
      <c r="A33" s="37" t="s">
        <v>44</v>
      </c>
      <c r="B33" s="37"/>
      <c r="C33" s="38">
        <v>55429.557699999998</v>
      </c>
      <c r="D33" s="38">
        <v>4.8999999999999998E-3</v>
      </c>
      <c r="E33">
        <f t="shared" si="0"/>
        <v>31818.817996200145</v>
      </c>
      <c r="F33">
        <f t="shared" si="1"/>
        <v>31819</v>
      </c>
      <c r="G33">
        <f t="shared" si="2"/>
        <v>-0.11658664000424324</v>
      </c>
      <c r="J33">
        <f>+G33</f>
        <v>-0.11658664000424324</v>
      </c>
      <c r="O33">
        <f t="shared" ca="1" si="3"/>
        <v>-0.1190414936345893</v>
      </c>
      <c r="Q33" s="2">
        <f t="shared" si="4"/>
        <v>40411.057699999998</v>
      </c>
    </row>
    <row r="34" spans="1:17" x14ac:dyDescent="0.2">
      <c r="A34" s="37" t="s">
        <v>44</v>
      </c>
      <c r="B34" s="37"/>
      <c r="C34" s="38">
        <v>55481.442499999997</v>
      </c>
      <c r="D34" s="38">
        <v>4.0000000000000002E-4</v>
      </c>
      <c r="E34">
        <f t="shared" si="0"/>
        <v>31899.815533778088</v>
      </c>
      <c r="F34">
        <f t="shared" si="1"/>
        <v>31900</v>
      </c>
      <c r="G34">
        <f t="shared" si="2"/>
        <v>-0.11816400000680005</v>
      </c>
      <c r="J34">
        <f>+G34</f>
        <v>-0.11816400000680005</v>
      </c>
      <c r="O34">
        <f t="shared" ca="1" si="3"/>
        <v>-0.11950948083641255</v>
      </c>
      <c r="Q34" s="2">
        <f t="shared" si="4"/>
        <v>40462.942499999997</v>
      </c>
    </row>
    <row r="35" spans="1:17" x14ac:dyDescent="0.2">
      <c r="A35" s="54" t="s">
        <v>134</v>
      </c>
      <c r="B35" s="55" t="s">
        <v>30</v>
      </c>
      <c r="C35" s="54">
        <v>55791.477899999998</v>
      </c>
      <c r="D35" s="54" t="s">
        <v>56</v>
      </c>
      <c r="E35">
        <f t="shared" si="0"/>
        <v>32383.812850178903</v>
      </c>
      <c r="F35">
        <f t="shared" si="1"/>
        <v>32384</v>
      </c>
      <c r="G35">
        <f t="shared" si="2"/>
        <v>-0.11988304000260541</v>
      </c>
      <c r="I35">
        <f>+G35</f>
        <v>-0.11988304000260541</v>
      </c>
      <c r="O35">
        <f t="shared" ca="1" si="3"/>
        <v>-0.12230584880780085</v>
      </c>
      <c r="Q35" s="2">
        <f t="shared" si="4"/>
        <v>40772.977899999998</v>
      </c>
    </row>
    <row r="36" spans="1:17" x14ac:dyDescent="0.2">
      <c r="A36" s="54" t="s">
        <v>134</v>
      </c>
      <c r="B36" s="55" t="s">
        <v>43</v>
      </c>
      <c r="C36" s="54">
        <v>55837.270400000001</v>
      </c>
      <c r="D36" s="54" t="s">
        <v>56</v>
      </c>
      <c r="E36">
        <f t="shared" si="0"/>
        <v>32455.299677525993</v>
      </c>
      <c r="F36">
        <f t="shared" si="1"/>
        <v>32455.5</v>
      </c>
      <c r="G36">
        <f t="shared" si="2"/>
        <v>-0.12832107999565778</v>
      </c>
      <c r="I36">
        <f>+G36</f>
        <v>-0.12832107999565778</v>
      </c>
      <c r="O36">
        <f t="shared" ca="1" si="3"/>
        <v>-0.12271894862175595</v>
      </c>
      <c r="Q36" s="2">
        <f t="shared" si="4"/>
        <v>40818.770400000001</v>
      </c>
    </row>
    <row r="37" spans="1:17" x14ac:dyDescent="0.2">
      <c r="A37" s="39" t="s">
        <v>45</v>
      </c>
      <c r="B37" s="40"/>
      <c r="C37" s="39">
        <v>56905.426500000001</v>
      </c>
      <c r="D37" s="39">
        <v>2.0000000000000001E-4</v>
      </c>
      <c r="E37">
        <f t="shared" si="0"/>
        <v>34122.801794694424</v>
      </c>
      <c r="F37">
        <f t="shared" si="1"/>
        <v>34123</v>
      </c>
      <c r="G37">
        <f t="shared" si="2"/>
        <v>-0.12696488000074169</v>
      </c>
      <c r="J37">
        <f>+G37</f>
        <v>-0.12696488000074169</v>
      </c>
      <c r="O37">
        <f t="shared" ca="1" si="3"/>
        <v>-0.13235312959756176</v>
      </c>
      <c r="Q37" s="2">
        <f t="shared" si="4"/>
        <v>41886.926500000001</v>
      </c>
    </row>
    <row r="38" spans="1:17" x14ac:dyDescent="0.2">
      <c r="A38" s="39" t="s">
        <v>45</v>
      </c>
      <c r="B38" s="40"/>
      <c r="C38" s="39">
        <v>56929.438900000001</v>
      </c>
      <c r="D38" s="39">
        <v>6.1000000000000004E-3</v>
      </c>
      <c r="E38">
        <f t="shared" si="0"/>
        <v>34160.287633925502</v>
      </c>
      <c r="F38">
        <f t="shared" si="1"/>
        <v>34160.5</v>
      </c>
      <c r="G38">
        <f t="shared" si="2"/>
        <v>-0.13603588000114542</v>
      </c>
      <c r="J38">
        <f>+G38</f>
        <v>-0.13603588000114542</v>
      </c>
      <c r="O38">
        <f t="shared" ca="1" si="3"/>
        <v>-0.13256979033914659</v>
      </c>
      <c r="Q38" s="2">
        <f t="shared" si="4"/>
        <v>41910.938900000001</v>
      </c>
    </row>
    <row r="39" spans="1:17" x14ac:dyDescent="0.2">
      <c r="B39" s="5"/>
      <c r="D39" s="5"/>
    </row>
    <row r="40" spans="1:17" x14ac:dyDescent="0.2">
      <c r="B40" s="5"/>
      <c r="D40" s="5"/>
    </row>
    <row r="41" spans="1:17" x14ac:dyDescent="0.2">
      <c r="B41" s="5"/>
      <c r="D41" s="5"/>
    </row>
    <row r="42" spans="1:17" x14ac:dyDescent="0.2">
      <c r="B42" s="5"/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  <row r="47" spans="1:17" x14ac:dyDescent="0.2">
      <c r="D47" s="5"/>
    </row>
    <row r="48" spans="1:17" x14ac:dyDescent="0.2">
      <c r="D48" s="5"/>
    </row>
    <row r="49" spans="4:4" x14ac:dyDescent="0.2">
      <c r="D49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0"/>
  <sheetViews>
    <sheetView topLeftCell="A5" workbookViewId="0">
      <selection activeCell="A20" sqref="A20:D27"/>
    </sheetView>
  </sheetViews>
  <sheetFormatPr defaultRowHeight="12.75" x14ac:dyDescent="0.2"/>
  <cols>
    <col min="1" max="1" width="19.7109375" style="14" customWidth="1"/>
    <col min="2" max="2" width="4.42578125" style="12" customWidth="1"/>
    <col min="3" max="3" width="12.7109375" style="1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46</v>
      </c>
      <c r="I1" s="42" t="s">
        <v>47</v>
      </c>
      <c r="J1" s="43" t="s">
        <v>48</v>
      </c>
    </row>
    <row r="2" spans="1:16" x14ac:dyDescent="0.2">
      <c r="I2" s="44" t="s">
        <v>49</v>
      </c>
      <c r="J2" s="45" t="s">
        <v>50</v>
      </c>
    </row>
    <row r="3" spans="1:16" x14ac:dyDescent="0.2">
      <c r="A3" s="46" t="s">
        <v>51</v>
      </c>
      <c r="I3" s="44" t="s">
        <v>52</v>
      </c>
      <c r="J3" s="45" t="s">
        <v>53</v>
      </c>
    </row>
    <row r="4" spans="1:16" x14ac:dyDescent="0.2">
      <c r="I4" s="44" t="s">
        <v>54</v>
      </c>
      <c r="J4" s="45" t="s">
        <v>53</v>
      </c>
    </row>
    <row r="5" spans="1:16" ht="13.5" thickBot="1" x14ac:dyDescent="0.25">
      <c r="I5" s="47" t="s">
        <v>55</v>
      </c>
      <c r="J5" s="48" t="s">
        <v>56</v>
      </c>
    </row>
    <row r="10" spans="1:16" ht="13.5" thickBot="1" x14ac:dyDescent="0.25"/>
    <row r="11" spans="1:16" ht="12.75" customHeight="1" thickBot="1" x14ac:dyDescent="0.25">
      <c r="A11" s="14" t="str">
        <f t="shared" ref="A11:A27" si="0">P11</f>
        <v>IBVS 5583 </v>
      </c>
      <c r="B11" s="5" t="str">
        <f t="shared" ref="B11:B27" si="1">IF(H11=INT(H11),"I","II")</f>
        <v>I</v>
      </c>
      <c r="C11" s="14">
        <f t="shared" ref="C11:C27" si="2">1*G11</f>
        <v>51040.391499999998</v>
      </c>
      <c r="D11" s="12" t="str">
        <f t="shared" ref="D11:D27" si="3">VLOOKUP(F11,I$1:J$5,2,FALSE)</f>
        <v>vis</v>
      </c>
      <c r="E11" s="49">
        <f>VLOOKUP(C11,Avtive!C$21:E$970,3,FALSE)</f>
        <v>24966.875727552233</v>
      </c>
      <c r="F11" s="5" t="s">
        <v>55</v>
      </c>
      <c r="G11" s="12" t="str">
        <f t="shared" ref="G11:G27" si="4">MID(I11,3,LEN(I11)-3)</f>
        <v>51040.3915</v>
      </c>
      <c r="H11" s="14">
        <f t="shared" ref="H11:H27" si="5">1*K11</f>
        <v>24967</v>
      </c>
      <c r="I11" s="50" t="s">
        <v>57</v>
      </c>
      <c r="J11" s="51" t="s">
        <v>58</v>
      </c>
      <c r="K11" s="50">
        <v>24967</v>
      </c>
      <c r="L11" s="50" t="s">
        <v>59</v>
      </c>
      <c r="M11" s="51" t="s">
        <v>60</v>
      </c>
      <c r="N11" s="51" t="s">
        <v>61</v>
      </c>
      <c r="O11" s="52" t="s">
        <v>62</v>
      </c>
      <c r="P11" s="53" t="s">
        <v>63</v>
      </c>
    </row>
    <row r="12" spans="1:16" ht="12.75" customHeight="1" thickBot="1" x14ac:dyDescent="0.25">
      <c r="A12" s="14" t="str">
        <f t="shared" si="0"/>
        <v>BAVM 178 </v>
      </c>
      <c r="B12" s="5" t="str">
        <f t="shared" si="1"/>
        <v>I</v>
      </c>
      <c r="C12" s="14">
        <f t="shared" si="2"/>
        <v>53549.491699999999</v>
      </c>
      <c r="D12" s="12" t="str">
        <f t="shared" si="3"/>
        <v>vis</v>
      </c>
      <c r="E12" s="49">
        <f>VLOOKUP(C12,Avtive!C$21:E$970,3,FALSE)</f>
        <v>28883.840575375252</v>
      </c>
      <c r="F12" s="5" t="s">
        <v>55</v>
      </c>
      <c r="G12" s="12" t="str">
        <f t="shared" si="4"/>
        <v>53549.4917</v>
      </c>
      <c r="H12" s="14">
        <f t="shared" si="5"/>
        <v>28884</v>
      </c>
      <c r="I12" s="50" t="s">
        <v>69</v>
      </c>
      <c r="J12" s="51" t="s">
        <v>70</v>
      </c>
      <c r="K12" s="50">
        <v>28884</v>
      </c>
      <c r="L12" s="50" t="s">
        <v>71</v>
      </c>
      <c r="M12" s="51" t="s">
        <v>72</v>
      </c>
      <c r="N12" s="51" t="s">
        <v>73</v>
      </c>
      <c r="O12" s="52" t="s">
        <v>74</v>
      </c>
      <c r="P12" s="53" t="s">
        <v>75</v>
      </c>
    </row>
    <row r="13" spans="1:16" ht="12.75" customHeight="1" thickBot="1" x14ac:dyDescent="0.25">
      <c r="A13" s="14" t="str">
        <f t="shared" si="0"/>
        <v>BAVM 178 </v>
      </c>
      <c r="B13" s="5" t="str">
        <f t="shared" si="1"/>
        <v>I</v>
      </c>
      <c r="C13" s="14">
        <f t="shared" si="2"/>
        <v>53658.390099999997</v>
      </c>
      <c r="D13" s="12" t="str">
        <f t="shared" si="3"/>
        <v>vis</v>
      </c>
      <c r="E13" s="49">
        <f>VLOOKUP(C13,Avtive!C$21:E$970,3,FALSE)</f>
        <v>29053.842237638146</v>
      </c>
      <c r="F13" s="5" t="s">
        <v>55</v>
      </c>
      <c r="G13" s="12" t="str">
        <f t="shared" si="4"/>
        <v>53658.3901</v>
      </c>
      <c r="H13" s="14">
        <f t="shared" si="5"/>
        <v>29054</v>
      </c>
      <c r="I13" s="50" t="s">
        <v>76</v>
      </c>
      <c r="J13" s="51" t="s">
        <v>77</v>
      </c>
      <c r="K13" s="50" t="s">
        <v>78</v>
      </c>
      <c r="L13" s="50" t="s">
        <v>79</v>
      </c>
      <c r="M13" s="51" t="s">
        <v>72</v>
      </c>
      <c r="N13" s="51" t="s">
        <v>73</v>
      </c>
      <c r="O13" s="52" t="s">
        <v>74</v>
      </c>
      <c r="P13" s="53" t="s">
        <v>75</v>
      </c>
    </row>
    <row r="14" spans="1:16" ht="12.75" customHeight="1" thickBot="1" x14ac:dyDescent="0.25">
      <c r="A14" s="14" t="str">
        <f t="shared" si="0"/>
        <v>BAVM 183 </v>
      </c>
      <c r="B14" s="5" t="str">
        <f t="shared" si="1"/>
        <v>II</v>
      </c>
      <c r="C14" s="14">
        <f t="shared" si="2"/>
        <v>53935.434200000003</v>
      </c>
      <c r="D14" s="12" t="str">
        <f t="shared" si="3"/>
        <v>vis</v>
      </c>
      <c r="E14" s="49">
        <f>VLOOKUP(C14,Avtive!C$21:E$970,3,FALSE)</f>
        <v>29486.336723508735</v>
      </c>
      <c r="F14" s="5" t="s">
        <v>55</v>
      </c>
      <c r="G14" s="12" t="str">
        <f t="shared" si="4"/>
        <v>53935.4342</v>
      </c>
      <c r="H14" s="14">
        <f t="shared" si="5"/>
        <v>29486.5</v>
      </c>
      <c r="I14" s="50" t="s">
        <v>80</v>
      </c>
      <c r="J14" s="51" t="s">
        <v>81</v>
      </c>
      <c r="K14" s="50" t="s">
        <v>82</v>
      </c>
      <c r="L14" s="50" t="s">
        <v>83</v>
      </c>
      <c r="M14" s="51" t="s">
        <v>72</v>
      </c>
      <c r="N14" s="51" t="s">
        <v>73</v>
      </c>
      <c r="O14" s="52" t="s">
        <v>84</v>
      </c>
      <c r="P14" s="53" t="s">
        <v>85</v>
      </c>
    </row>
    <row r="15" spans="1:16" ht="12.75" customHeight="1" thickBot="1" x14ac:dyDescent="0.25">
      <c r="A15" s="14" t="str">
        <f t="shared" si="0"/>
        <v>BAVM 215 </v>
      </c>
      <c r="B15" s="5" t="str">
        <f t="shared" si="1"/>
        <v>I</v>
      </c>
      <c r="C15" s="14">
        <f t="shared" si="2"/>
        <v>55408.416599999997</v>
      </c>
      <c r="D15" s="12" t="str">
        <f t="shared" si="3"/>
        <v>vis</v>
      </c>
      <c r="E15" s="49">
        <f>VLOOKUP(C15,Avtive!C$21:E$970,3,FALSE)</f>
        <v>31785.814553155378</v>
      </c>
      <c r="F15" s="5" t="s">
        <v>55</v>
      </c>
      <c r="G15" s="12" t="str">
        <f t="shared" si="4"/>
        <v>55408.4166</v>
      </c>
      <c r="H15" s="14">
        <f t="shared" si="5"/>
        <v>31786</v>
      </c>
      <c r="I15" s="50" t="s">
        <v>114</v>
      </c>
      <c r="J15" s="51" t="s">
        <v>115</v>
      </c>
      <c r="K15" s="50" t="s">
        <v>116</v>
      </c>
      <c r="L15" s="50" t="s">
        <v>117</v>
      </c>
      <c r="M15" s="51" t="s">
        <v>72</v>
      </c>
      <c r="N15" s="51" t="s">
        <v>118</v>
      </c>
      <c r="O15" s="52" t="s">
        <v>119</v>
      </c>
      <c r="P15" s="53" t="s">
        <v>120</v>
      </c>
    </row>
    <row r="16" spans="1:16" ht="12.75" customHeight="1" thickBot="1" x14ac:dyDescent="0.25">
      <c r="A16" s="14" t="str">
        <f t="shared" si="0"/>
        <v>BAVM 215 </v>
      </c>
      <c r="B16" s="5" t="str">
        <f t="shared" si="1"/>
        <v>I</v>
      </c>
      <c r="C16" s="14">
        <f t="shared" si="2"/>
        <v>55429.557699999998</v>
      </c>
      <c r="D16" s="12" t="str">
        <f t="shared" si="3"/>
        <v>vis</v>
      </c>
      <c r="E16" s="49">
        <f>VLOOKUP(C16,Avtive!C$21:E$970,3,FALSE)</f>
        <v>31818.817996200145</v>
      </c>
      <c r="F16" s="5" t="s">
        <v>55</v>
      </c>
      <c r="G16" s="12" t="str">
        <f t="shared" si="4"/>
        <v>55429.5577</v>
      </c>
      <c r="H16" s="14">
        <f t="shared" si="5"/>
        <v>31819</v>
      </c>
      <c r="I16" s="50" t="s">
        <v>121</v>
      </c>
      <c r="J16" s="51" t="s">
        <v>122</v>
      </c>
      <c r="K16" s="50" t="s">
        <v>123</v>
      </c>
      <c r="L16" s="50" t="s">
        <v>124</v>
      </c>
      <c r="M16" s="51" t="s">
        <v>72</v>
      </c>
      <c r="N16" s="51" t="s">
        <v>73</v>
      </c>
      <c r="O16" s="52" t="s">
        <v>125</v>
      </c>
      <c r="P16" s="53" t="s">
        <v>120</v>
      </c>
    </row>
    <row r="17" spans="1:16" ht="12.75" customHeight="1" thickBot="1" x14ac:dyDescent="0.25">
      <c r="A17" s="14" t="str">
        <f t="shared" si="0"/>
        <v>BAVM 215 </v>
      </c>
      <c r="B17" s="5" t="str">
        <f t="shared" si="1"/>
        <v>I</v>
      </c>
      <c r="C17" s="14">
        <f t="shared" si="2"/>
        <v>55481.442499999997</v>
      </c>
      <c r="D17" s="12" t="str">
        <f t="shared" si="3"/>
        <v>vis</v>
      </c>
      <c r="E17" s="49">
        <f>VLOOKUP(C17,Avtive!C$21:E$970,3,FALSE)</f>
        <v>31899.815533778088</v>
      </c>
      <c r="F17" s="5" t="s">
        <v>55</v>
      </c>
      <c r="G17" s="12" t="str">
        <f t="shared" si="4"/>
        <v>55481.4425</v>
      </c>
      <c r="H17" s="14">
        <f t="shared" si="5"/>
        <v>31900</v>
      </c>
      <c r="I17" s="50" t="s">
        <v>126</v>
      </c>
      <c r="J17" s="51" t="s">
        <v>127</v>
      </c>
      <c r="K17" s="50" t="s">
        <v>128</v>
      </c>
      <c r="L17" s="50" t="s">
        <v>129</v>
      </c>
      <c r="M17" s="51" t="s">
        <v>72</v>
      </c>
      <c r="N17" s="51" t="s">
        <v>118</v>
      </c>
      <c r="O17" s="52" t="s">
        <v>90</v>
      </c>
      <c r="P17" s="53" t="s">
        <v>120</v>
      </c>
    </row>
    <row r="18" spans="1:16" ht="12.75" customHeight="1" thickBot="1" x14ac:dyDescent="0.25">
      <c r="A18" s="14" t="str">
        <f t="shared" si="0"/>
        <v>BAVM 239 </v>
      </c>
      <c r="B18" s="5" t="str">
        <f t="shared" si="1"/>
        <v>I</v>
      </c>
      <c r="C18" s="14">
        <f t="shared" si="2"/>
        <v>56905.426500000001</v>
      </c>
      <c r="D18" s="12" t="str">
        <f t="shared" si="3"/>
        <v>vis</v>
      </c>
      <c r="E18" s="49">
        <f>VLOOKUP(C18,Avtive!C$21:E$970,3,FALSE)</f>
        <v>34122.801794694424</v>
      </c>
      <c r="F18" s="5" t="s">
        <v>55</v>
      </c>
      <c r="G18" s="12" t="str">
        <f t="shared" si="4"/>
        <v>56905.4265</v>
      </c>
      <c r="H18" s="14">
        <f t="shared" si="5"/>
        <v>34123</v>
      </c>
      <c r="I18" s="50" t="s">
        <v>139</v>
      </c>
      <c r="J18" s="51" t="s">
        <v>140</v>
      </c>
      <c r="K18" s="50" t="s">
        <v>141</v>
      </c>
      <c r="L18" s="50" t="s">
        <v>142</v>
      </c>
      <c r="M18" s="51" t="s">
        <v>72</v>
      </c>
      <c r="N18" s="51" t="s">
        <v>73</v>
      </c>
      <c r="O18" s="52" t="s">
        <v>125</v>
      </c>
      <c r="P18" s="53" t="s">
        <v>143</v>
      </c>
    </row>
    <row r="19" spans="1:16" ht="12.75" customHeight="1" thickBot="1" x14ac:dyDescent="0.25">
      <c r="A19" s="14" t="str">
        <f t="shared" si="0"/>
        <v>BAVM 239 </v>
      </c>
      <c r="B19" s="5" t="str">
        <f t="shared" si="1"/>
        <v>II</v>
      </c>
      <c r="C19" s="14">
        <f t="shared" si="2"/>
        <v>56929.438900000001</v>
      </c>
      <c r="D19" s="12" t="str">
        <f t="shared" si="3"/>
        <v>vis</v>
      </c>
      <c r="E19" s="49">
        <f>VLOOKUP(C19,Avtive!C$21:E$970,3,FALSE)</f>
        <v>34160.287633925502</v>
      </c>
      <c r="F19" s="5" t="s">
        <v>55</v>
      </c>
      <c r="G19" s="12" t="str">
        <f t="shared" si="4"/>
        <v>56929.4389</v>
      </c>
      <c r="H19" s="14">
        <f t="shared" si="5"/>
        <v>34160.5</v>
      </c>
      <c r="I19" s="50" t="s">
        <v>144</v>
      </c>
      <c r="J19" s="51" t="s">
        <v>145</v>
      </c>
      <c r="K19" s="50" t="s">
        <v>146</v>
      </c>
      <c r="L19" s="50" t="s">
        <v>147</v>
      </c>
      <c r="M19" s="51" t="s">
        <v>72</v>
      </c>
      <c r="N19" s="51" t="s">
        <v>73</v>
      </c>
      <c r="O19" s="52" t="s">
        <v>125</v>
      </c>
      <c r="P19" s="53" t="s">
        <v>143</v>
      </c>
    </row>
    <row r="20" spans="1:16" ht="12.75" customHeight="1" thickBot="1" x14ac:dyDescent="0.25">
      <c r="A20" s="14" t="str">
        <f t="shared" si="0"/>
        <v> BBS 126 </v>
      </c>
      <c r="B20" s="5" t="str">
        <f t="shared" si="1"/>
        <v>II</v>
      </c>
      <c r="C20" s="14">
        <f t="shared" si="2"/>
        <v>52133.520199999999</v>
      </c>
      <c r="D20" s="12" t="str">
        <f t="shared" si="3"/>
        <v>vis</v>
      </c>
      <c r="E20" s="49">
        <f>VLOOKUP(C20,Avtive!C$21:E$970,3,FALSE)</f>
        <v>26673.362655434379</v>
      </c>
      <c r="F20" s="5" t="s">
        <v>55</v>
      </c>
      <c r="G20" s="12" t="str">
        <f t="shared" si="4"/>
        <v>52133.5202</v>
      </c>
      <c r="H20" s="14">
        <f t="shared" si="5"/>
        <v>26673.5</v>
      </c>
      <c r="I20" s="50" t="s">
        <v>64</v>
      </c>
      <c r="J20" s="51" t="s">
        <v>65</v>
      </c>
      <c r="K20" s="50">
        <v>26673.5</v>
      </c>
      <c r="L20" s="50" t="s">
        <v>66</v>
      </c>
      <c r="M20" s="51" t="s">
        <v>60</v>
      </c>
      <c r="N20" s="51" t="s">
        <v>61</v>
      </c>
      <c r="O20" s="52" t="s">
        <v>67</v>
      </c>
      <c r="P20" s="52" t="s">
        <v>68</v>
      </c>
    </row>
    <row r="21" spans="1:16" ht="12.75" customHeight="1" thickBot="1" x14ac:dyDescent="0.25">
      <c r="A21" s="14" t="str">
        <f t="shared" si="0"/>
        <v>BAVM 193 </v>
      </c>
      <c r="B21" s="5" t="str">
        <f t="shared" si="1"/>
        <v>II</v>
      </c>
      <c r="C21" s="14">
        <f t="shared" si="2"/>
        <v>54366.530100000004</v>
      </c>
      <c r="D21" s="12" t="str">
        <f t="shared" si="3"/>
        <v>vis</v>
      </c>
      <c r="E21" s="49">
        <f>VLOOKUP(C21,Avtive!C$21:E$970,3,FALSE)</f>
        <v>30159.321997807714</v>
      </c>
      <c r="F21" s="5" t="s">
        <v>55</v>
      </c>
      <c r="G21" s="12" t="str">
        <f t="shared" si="4"/>
        <v>54366.5301</v>
      </c>
      <c r="H21" s="14">
        <f t="shared" si="5"/>
        <v>30159.5</v>
      </c>
      <c r="I21" s="50" t="s">
        <v>86</v>
      </c>
      <c r="J21" s="51" t="s">
        <v>87</v>
      </c>
      <c r="K21" s="50" t="s">
        <v>88</v>
      </c>
      <c r="L21" s="50" t="s">
        <v>89</v>
      </c>
      <c r="M21" s="51" t="s">
        <v>72</v>
      </c>
      <c r="N21" s="51" t="s">
        <v>55</v>
      </c>
      <c r="O21" s="52" t="s">
        <v>90</v>
      </c>
      <c r="P21" s="53" t="s">
        <v>91</v>
      </c>
    </row>
    <row r="22" spans="1:16" ht="12.75" customHeight="1" thickBot="1" x14ac:dyDescent="0.25">
      <c r="A22" s="14" t="str">
        <f t="shared" si="0"/>
        <v>OEJV 0137 </v>
      </c>
      <c r="B22" s="5" t="str">
        <f t="shared" si="1"/>
        <v>II</v>
      </c>
      <c r="C22" s="14">
        <f t="shared" si="2"/>
        <v>55063.472500000003</v>
      </c>
      <c r="D22" s="12" t="str">
        <f t="shared" si="3"/>
        <v>vis</v>
      </c>
      <c r="E22" s="49" t="e">
        <f>VLOOKUP(C22,Avtive!C$21:E$970,3,FALSE)</f>
        <v>#N/A</v>
      </c>
      <c r="F22" s="5" t="s">
        <v>55</v>
      </c>
      <c r="G22" s="12" t="str">
        <f t="shared" si="4"/>
        <v>55063.4725</v>
      </c>
      <c r="H22" s="14">
        <f t="shared" si="5"/>
        <v>31247.5</v>
      </c>
      <c r="I22" s="50" t="s">
        <v>92</v>
      </c>
      <c r="J22" s="51" t="s">
        <v>93</v>
      </c>
      <c r="K22" s="50" t="s">
        <v>94</v>
      </c>
      <c r="L22" s="50" t="s">
        <v>95</v>
      </c>
      <c r="M22" s="51" t="s">
        <v>72</v>
      </c>
      <c r="N22" s="51" t="s">
        <v>47</v>
      </c>
      <c r="O22" s="52" t="s">
        <v>96</v>
      </c>
      <c r="P22" s="53" t="s">
        <v>97</v>
      </c>
    </row>
    <row r="23" spans="1:16" ht="12.75" customHeight="1" thickBot="1" x14ac:dyDescent="0.25">
      <c r="A23" s="14" t="str">
        <f t="shared" si="0"/>
        <v>BAVM 212 </v>
      </c>
      <c r="B23" s="5" t="str">
        <f t="shared" si="1"/>
        <v>II</v>
      </c>
      <c r="C23" s="14">
        <f t="shared" si="2"/>
        <v>55084.597999999998</v>
      </c>
      <c r="D23" s="12" t="str">
        <f t="shared" si="3"/>
        <v>vis</v>
      </c>
      <c r="E23" s="49">
        <f>VLOOKUP(C23,Avtive!C$21:E$970,3,FALSE)</f>
        <v>31280.300236401006</v>
      </c>
      <c r="F23" s="5" t="s">
        <v>55</v>
      </c>
      <c r="G23" s="12" t="str">
        <f t="shared" si="4"/>
        <v>55084.598</v>
      </c>
      <c r="H23" s="14">
        <f t="shared" si="5"/>
        <v>31280.5</v>
      </c>
      <c r="I23" s="50" t="s">
        <v>98</v>
      </c>
      <c r="J23" s="51" t="s">
        <v>99</v>
      </c>
      <c r="K23" s="50" t="s">
        <v>100</v>
      </c>
      <c r="L23" s="50" t="s">
        <v>101</v>
      </c>
      <c r="M23" s="51" t="s">
        <v>72</v>
      </c>
      <c r="N23" s="51" t="s">
        <v>73</v>
      </c>
      <c r="O23" s="52" t="s">
        <v>90</v>
      </c>
      <c r="P23" s="53" t="s">
        <v>102</v>
      </c>
    </row>
    <row r="24" spans="1:16" ht="12.75" customHeight="1" thickBot="1" x14ac:dyDescent="0.25">
      <c r="A24" s="14" t="str">
        <f t="shared" si="0"/>
        <v>OEJV 0137 </v>
      </c>
      <c r="B24" s="5" t="str">
        <f t="shared" si="1"/>
        <v>II</v>
      </c>
      <c r="C24" s="14">
        <f t="shared" si="2"/>
        <v>55108.314400000003</v>
      </c>
      <c r="D24" s="12" t="str">
        <f t="shared" si="3"/>
        <v>vis</v>
      </c>
      <c r="E24" s="49" t="e">
        <f>VLOOKUP(C24,Avtive!C$21:E$970,3,FALSE)</f>
        <v>#N/A</v>
      </c>
      <c r="F24" s="5" t="s">
        <v>55</v>
      </c>
      <c r="G24" s="12" t="str">
        <f t="shared" si="4"/>
        <v>55108.3144</v>
      </c>
      <c r="H24" s="14">
        <f t="shared" si="5"/>
        <v>31317.5</v>
      </c>
      <c r="I24" s="50" t="s">
        <v>103</v>
      </c>
      <c r="J24" s="51" t="s">
        <v>104</v>
      </c>
      <c r="K24" s="50" t="s">
        <v>105</v>
      </c>
      <c r="L24" s="50" t="s">
        <v>106</v>
      </c>
      <c r="M24" s="51" t="s">
        <v>72</v>
      </c>
      <c r="N24" s="51" t="s">
        <v>47</v>
      </c>
      <c r="O24" s="52" t="s">
        <v>107</v>
      </c>
      <c r="P24" s="53" t="s">
        <v>97</v>
      </c>
    </row>
    <row r="25" spans="1:16" ht="12.75" customHeight="1" thickBot="1" x14ac:dyDescent="0.25">
      <c r="A25" s="14" t="str">
        <f t="shared" si="0"/>
        <v>OEJV 0137 </v>
      </c>
      <c r="B25" s="5" t="str">
        <f t="shared" si="1"/>
        <v>I</v>
      </c>
      <c r="C25" s="14">
        <f t="shared" si="2"/>
        <v>55392.407500000001</v>
      </c>
      <c r="D25" s="12" t="str">
        <f t="shared" si="3"/>
        <v>vis</v>
      </c>
      <c r="E25" s="49" t="e">
        <f>VLOOKUP(C25,Avtive!C$21:E$970,3,FALSE)</f>
        <v>#N/A</v>
      </c>
      <c r="F25" s="5" t="s">
        <v>55</v>
      </c>
      <c r="G25" s="12" t="str">
        <f t="shared" si="4"/>
        <v>55392.4075</v>
      </c>
      <c r="H25" s="14">
        <f t="shared" si="5"/>
        <v>31761</v>
      </c>
      <c r="I25" s="50" t="s">
        <v>108</v>
      </c>
      <c r="J25" s="51" t="s">
        <v>109</v>
      </c>
      <c r="K25" s="50" t="s">
        <v>110</v>
      </c>
      <c r="L25" s="50" t="s">
        <v>111</v>
      </c>
      <c r="M25" s="51" t="s">
        <v>72</v>
      </c>
      <c r="N25" s="51" t="s">
        <v>112</v>
      </c>
      <c r="O25" s="52" t="s">
        <v>113</v>
      </c>
      <c r="P25" s="53" t="s">
        <v>97</v>
      </c>
    </row>
    <row r="26" spans="1:16" ht="12.75" customHeight="1" thickBot="1" x14ac:dyDescent="0.25">
      <c r="A26" s="14" t="str">
        <f t="shared" si="0"/>
        <v>BAVM 225 </v>
      </c>
      <c r="B26" s="5" t="str">
        <f t="shared" si="1"/>
        <v>I</v>
      </c>
      <c r="C26" s="14">
        <f t="shared" si="2"/>
        <v>55791.477899999998</v>
      </c>
      <c r="D26" s="12" t="str">
        <f t="shared" si="3"/>
        <v>vis</v>
      </c>
      <c r="E26" s="49">
        <f>VLOOKUP(C26,Avtive!C$21:E$970,3,FALSE)</f>
        <v>32383.812850178903</v>
      </c>
      <c r="F26" s="5" t="s">
        <v>55</v>
      </c>
      <c r="G26" s="12" t="str">
        <f t="shared" si="4"/>
        <v>55791.4779</v>
      </c>
      <c r="H26" s="14">
        <f t="shared" si="5"/>
        <v>32384</v>
      </c>
      <c r="I26" s="50" t="s">
        <v>130</v>
      </c>
      <c r="J26" s="51" t="s">
        <v>131</v>
      </c>
      <c r="K26" s="50" t="s">
        <v>132</v>
      </c>
      <c r="L26" s="50" t="s">
        <v>133</v>
      </c>
      <c r="M26" s="51" t="s">
        <v>72</v>
      </c>
      <c r="N26" s="51" t="s">
        <v>73</v>
      </c>
      <c r="O26" s="52" t="s">
        <v>125</v>
      </c>
      <c r="P26" s="53" t="s">
        <v>134</v>
      </c>
    </row>
    <row r="27" spans="1:16" ht="12.75" customHeight="1" thickBot="1" x14ac:dyDescent="0.25">
      <c r="A27" s="14" t="str">
        <f t="shared" si="0"/>
        <v>BAVM 225 </v>
      </c>
      <c r="B27" s="5" t="str">
        <f t="shared" si="1"/>
        <v>II</v>
      </c>
      <c r="C27" s="14">
        <f t="shared" si="2"/>
        <v>55837.270400000001</v>
      </c>
      <c r="D27" s="12" t="str">
        <f t="shared" si="3"/>
        <v>vis</v>
      </c>
      <c r="E27" s="49">
        <f>VLOOKUP(C27,Avtive!C$21:E$970,3,FALSE)</f>
        <v>32455.299677525993</v>
      </c>
      <c r="F27" s="5" t="s">
        <v>55</v>
      </c>
      <c r="G27" s="12" t="str">
        <f t="shared" si="4"/>
        <v>55837.2704</v>
      </c>
      <c r="H27" s="14">
        <f t="shared" si="5"/>
        <v>32455.5</v>
      </c>
      <c r="I27" s="50" t="s">
        <v>135</v>
      </c>
      <c r="J27" s="51" t="s">
        <v>136</v>
      </c>
      <c r="K27" s="50" t="s">
        <v>137</v>
      </c>
      <c r="L27" s="50" t="s">
        <v>138</v>
      </c>
      <c r="M27" s="51" t="s">
        <v>72</v>
      </c>
      <c r="N27" s="51" t="s">
        <v>73</v>
      </c>
      <c r="O27" s="52" t="s">
        <v>90</v>
      </c>
      <c r="P27" s="53" t="s">
        <v>134</v>
      </c>
    </row>
    <row r="28" spans="1:16" x14ac:dyDescent="0.2">
      <c r="B28" s="5"/>
      <c r="E28" s="49"/>
      <c r="F28" s="5"/>
    </row>
    <row r="29" spans="1:16" x14ac:dyDescent="0.2">
      <c r="B29" s="5"/>
      <c r="E29" s="49"/>
      <c r="F29" s="5"/>
    </row>
    <row r="30" spans="1:16" x14ac:dyDescent="0.2">
      <c r="B30" s="5"/>
      <c r="E30" s="49"/>
      <c r="F30" s="5"/>
    </row>
    <row r="31" spans="1:16" x14ac:dyDescent="0.2">
      <c r="B31" s="5"/>
      <c r="E31" s="49"/>
      <c r="F31" s="5"/>
    </row>
    <row r="32" spans="1:16" x14ac:dyDescent="0.2">
      <c r="B32" s="5"/>
      <c r="E32" s="49"/>
      <c r="F32" s="5"/>
    </row>
    <row r="33" spans="2:6" x14ac:dyDescent="0.2">
      <c r="B33" s="5"/>
      <c r="E33" s="49"/>
      <c r="F33" s="5"/>
    </row>
    <row r="34" spans="2:6" x14ac:dyDescent="0.2">
      <c r="B34" s="5"/>
      <c r="E34" s="49"/>
      <c r="F34" s="5"/>
    </row>
    <row r="35" spans="2:6" x14ac:dyDescent="0.2">
      <c r="B35" s="5"/>
      <c r="E35" s="49"/>
      <c r="F35" s="5"/>
    </row>
    <row r="36" spans="2:6" x14ac:dyDescent="0.2">
      <c r="B36" s="5"/>
      <c r="E36" s="49"/>
      <c r="F36" s="5"/>
    </row>
    <row r="37" spans="2:6" x14ac:dyDescent="0.2">
      <c r="B37" s="5"/>
      <c r="E37" s="49"/>
      <c r="F37" s="5"/>
    </row>
    <row r="38" spans="2:6" x14ac:dyDescent="0.2">
      <c r="B38" s="5"/>
      <c r="E38" s="49"/>
      <c r="F38" s="5"/>
    </row>
    <row r="39" spans="2:6" x14ac:dyDescent="0.2">
      <c r="B39" s="5"/>
      <c r="E39" s="49"/>
      <c r="F39" s="5"/>
    </row>
    <row r="40" spans="2:6" x14ac:dyDescent="0.2">
      <c r="B40" s="5"/>
      <c r="E40" s="49"/>
      <c r="F40" s="5"/>
    </row>
    <row r="41" spans="2:6" x14ac:dyDescent="0.2">
      <c r="B41" s="5"/>
      <c r="E41" s="49"/>
      <c r="F41" s="5"/>
    </row>
    <row r="42" spans="2:6" x14ac:dyDescent="0.2">
      <c r="B42" s="5"/>
      <c r="E42" s="49"/>
      <c r="F42" s="5"/>
    </row>
    <row r="43" spans="2:6" x14ac:dyDescent="0.2">
      <c r="B43" s="5"/>
      <c r="E43" s="49"/>
      <c r="F43" s="5"/>
    </row>
    <row r="44" spans="2:6" x14ac:dyDescent="0.2">
      <c r="B44" s="5"/>
      <c r="E44" s="49"/>
      <c r="F44" s="5"/>
    </row>
    <row r="45" spans="2:6" x14ac:dyDescent="0.2">
      <c r="B45" s="5"/>
      <c r="E45" s="49"/>
      <c r="F45" s="5"/>
    </row>
    <row r="46" spans="2:6" x14ac:dyDescent="0.2">
      <c r="B46" s="5"/>
      <c r="E46" s="49"/>
      <c r="F46" s="5"/>
    </row>
    <row r="47" spans="2:6" x14ac:dyDescent="0.2">
      <c r="B47" s="5"/>
      <c r="E47" s="49"/>
      <c r="F47" s="5"/>
    </row>
    <row r="48" spans="2:6" x14ac:dyDescent="0.2">
      <c r="B48" s="5"/>
      <c r="E48" s="49"/>
      <c r="F48" s="5"/>
    </row>
    <row r="49" spans="2:6" x14ac:dyDescent="0.2">
      <c r="B49" s="5"/>
      <c r="E49" s="49"/>
      <c r="F49" s="5"/>
    </row>
    <row r="50" spans="2:6" x14ac:dyDescent="0.2">
      <c r="B50" s="5"/>
      <c r="E50" s="49"/>
      <c r="F50" s="5"/>
    </row>
    <row r="51" spans="2:6" x14ac:dyDescent="0.2">
      <c r="B51" s="5"/>
      <c r="E51" s="49"/>
      <c r="F51" s="5"/>
    </row>
    <row r="52" spans="2:6" x14ac:dyDescent="0.2">
      <c r="B52" s="5"/>
      <c r="E52" s="49"/>
      <c r="F52" s="5"/>
    </row>
    <row r="53" spans="2:6" x14ac:dyDescent="0.2">
      <c r="B53" s="5"/>
      <c r="E53" s="49"/>
      <c r="F53" s="5"/>
    </row>
    <row r="54" spans="2:6" x14ac:dyDescent="0.2">
      <c r="B54" s="5"/>
      <c r="E54" s="49"/>
      <c r="F54" s="5"/>
    </row>
    <row r="55" spans="2:6" x14ac:dyDescent="0.2">
      <c r="B55" s="5"/>
      <c r="E55" s="49"/>
      <c r="F55" s="5"/>
    </row>
    <row r="56" spans="2:6" x14ac:dyDescent="0.2">
      <c r="B56" s="5"/>
      <c r="E56" s="49"/>
      <c r="F56" s="5"/>
    </row>
    <row r="57" spans="2:6" x14ac:dyDescent="0.2">
      <c r="B57" s="5"/>
      <c r="E57" s="49"/>
      <c r="F57" s="5"/>
    </row>
    <row r="58" spans="2:6" x14ac:dyDescent="0.2">
      <c r="B58" s="5"/>
      <c r="E58" s="49"/>
      <c r="F58" s="5"/>
    </row>
    <row r="59" spans="2:6" x14ac:dyDescent="0.2">
      <c r="B59" s="5"/>
      <c r="E59" s="49"/>
      <c r="F59" s="5"/>
    </row>
    <row r="60" spans="2:6" x14ac:dyDescent="0.2">
      <c r="B60" s="5"/>
      <c r="E60" s="49"/>
      <c r="F60" s="5"/>
    </row>
    <row r="61" spans="2:6" x14ac:dyDescent="0.2">
      <c r="B61" s="5"/>
      <c r="E61" s="49"/>
      <c r="F61" s="5"/>
    </row>
    <row r="62" spans="2:6" x14ac:dyDescent="0.2">
      <c r="B62" s="5"/>
      <c r="E62" s="49"/>
      <c r="F62" s="5"/>
    </row>
    <row r="63" spans="2:6" x14ac:dyDescent="0.2">
      <c r="B63" s="5"/>
      <c r="E63" s="49"/>
      <c r="F63" s="5"/>
    </row>
    <row r="64" spans="2:6" x14ac:dyDescent="0.2">
      <c r="B64" s="5"/>
      <c r="E64" s="49"/>
      <c r="F64" s="5"/>
    </row>
    <row r="65" spans="2:6" x14ac:dyDescent="0.2">
      <c r="B65" s="5"/>
      <c r="E65" s="49"/>
      <c r="F65" s="5"/>
    </row>
    <row r="66" spans="2:6" x14ac:dyDescent="0.2">
      <c r="B66" s="5"/>
      <c r="E66" s="49"/>
      <c r="F66" s="5"/>
    </row>
    <row r="67" spans="2:6" x14ac:dyDescent="0.2">
      <c r="B67" s="5"/>
      <c r="E67" s="49"/>
      <c r="F67" s="5"/>
    </row>
    <row r="68" spans="2:6" x14ac:dyDescent="0.2">
      <c r="B68" s="5"/>
      <c r="E68" s="49"/>
      <c r="F68" s="5"/>
    </row>
    <row r="69" spans="2:6" x14ac:dyDescent="0.2">
      <c r="B69" s="5"/>
      <c r="E69" s="49"/>
      <c r="F69" s="5"/>
    </row>
    <row r="70" spans="2:6" x14ac:dyDescent="0.2">
      <c r="B70" s="5"/>
      <c r="E70" s="49"/>
      <c r="F70" s="5"/>
    </row>
    <row r="71" spans="2:6" x14ac:dyDescent="0.2">
      <c r="B71" s="5"/>
      <c r="E71" s="49"/>
      <c r="F71" s="5"/>
    </row>
    <row r="72" spans="2:6" x14ac:dyDescent="0.2">
      <c r="B72" s="5"/>
      <c r="E72" s="49"/>
      <c r="F72" s="5"/>
    </row>
    <row r="73" spans="2:6" x14ac:dyDescent="0.2">
      <c r="B73" s="5"/>
      <c r="E73" s="49"/>
      <c r="F73" s="5"/>
    </row>
    <row r="74" spans="2:6" x14ac:dyDescent="0.2">
      <c r="B74" s="5"/>
      <c r="E74" s="49"/>
      <c r="F74" s="5"/>
    </row>
    <row r="75" spans="2:6" x14ac:dyDescent="0.2">
      <c r="B75" s="5"/>
      <c r="E75" s="49"/>
      <c r="F75" s="5"/>
    </row>
    <row r="76" spans="2:6" x14ac:dyDescent="0.2">
      <c r="B76" s="5"/>
      <c r="E76" s="49"/>
      <c r="F76" s="5"/>
    </row>
    <row r="77" spans="2:6" x14ac:dyDescent="0.2">
      <c r="B77" s="5"/>
      <c r="E77" s="49"/>
      <c r="F77" s="5"/>
    </row>
    <row r="78" spans="2:6" x14ac:dyDescent="0.2">
      <c r="B78" s="5"/>
      <c r="E78" s="49"/>
      <c r="F78" s="5"/>
    </row>
    <row r="79" spans="2:6" x14ac:dyDescent="0.2">
      <c r="B79" s="5"/>
      <c r="E79" s="49"/>
      <c r="F79" s="5"/>
    </row>
    <row r="80" spans="2:6" x14ac:dyDescent="0.2">
      <c r="B80" s="5"/>
      <c r="E80" s="49"/>
      <c r="F80" s="5"/>
    </row>
    <row r="81" spans="2:6" x14ac:dyDescent="0.2">
      <c r="B81" s="5"/>
      <c r="E81" s="49"/>
      <c r="F81" s="5"/>
    </row>
    <row r="82" spans="2:6" x14ac:dyDescent="0.2">
      <c r="B82" s="5"/>
      <c r="E82" s="49"/>
      <c r="F82" s="5"/>
    </row>
    <row r="83" spans="2:6" x14ac:dyDescent="0.2">
      <c r="B83" s="5"/>
      <c r="E83" s="49"/>
      <c r="F83" s="5"/>
    </row>
    <row r="84" spans="2:6" x14ac:dyDescent="0.2">
      <c r="B84" s="5"/>
      <c r="E84" s="49"/>
      <c r="F84" s="5"/>
    </row>
    <row r="85" spans="2:6" x14ac:dyDescent="0.2">
      <c r="B85" s="5"/>
      <c r="E85" s="49"/>
      <c r="F85" s="5"/>
    </row>
    <row r="86" spans="2:6" x14ac:dyDescent="0.2">
      <c r="B86" s="5"/>
      <c r="E86" s="49"/>
      <c r="F86" s="5"/>
    </row>
    <row r="87" spans="2:6" x14ac:dyDescent="0.2">
      <c r="B87" s="5"/>
      <c r="E87" s="49"/>
      <c r="F87" s="5"/>
    </row>
    <row r="88" spans="2:6" x14ac:dyDescent="0.2">
      <c r="B88" s="5"/>
      <c r="E88" s="49"/>
      <c r="F88" s="5"/>
    </row>
    <row r="89" spans="2:6" x14ac:dyDescent="0.2">
      <c r="B89" s="5"/>
      <c r="E89" s="49"/>
      <c r="F89" s="5"/>
    </row>
    <row r="90" spans="2:6" x14ac:dyDescent="0.2">
      <c r="B90" s="5"/>
      <c r="E90" s="49"/>
      <c r="F90" s="5"/>
    </row>
    <row r="91" spans="2:6" x14ac:dyDescent="0.2">
      <c r="B91" s="5"/>
      <c r="E91" s="49"/>
      <c r="F91" s="5"/>
    </row>
    <row r="92" spans="2:6" x14ac:dyDescent="0.2">
      <c r="B92" s="5"/>
      <c r="E92" s="49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</sheetData>
  <phoneticPr fontId="7" type="noConversion"/>
  <hyperlinks>
    <hyperlink ref="P11" r:id="rId1" display="http://www.konkoly.hu/cgi-bin/IBVS?5583"/>
    <hyperlink ref="P12" r:id="rId2" display="http://www.bav-astro.de/sfs/BAVM_link.php?BAVMnr=178"/>
    <hyperlink ref="P13" r:id="rId3" display="http://www.bav-astro.de/sfs/BAVM_link.php?BAVMnr=178"/>
    <hyperlink ref="P14" r:id="rId4" display="http://www.bav-astro.de/sfs/BAVM_link.php?BAVMnr=183"/>
    <hyperlink ref="P21" r:id="rId5" display="http://www.bav-astro.de/sfs/BAVM_link.php?BAVMnr=193"/>
    <hyperlink ref="P22" r:id="rId6" display="http://var.astro.cz/oejv/issues/oejv0137.pdf"/>
    <hyperlink ref="P23" r:id="rId7" display="http://www.bav-astro.de/sfs/BAVM_link.php?BAVMnr=212"/>
    <hyperlink ref="P24" r:id="rId8" display="http://var.astro.cz/oejv/issues/oejv0137.pdf"/>
    <hyperlink ref="P25" r:id="rId9" display="http://var.astro.cz/oejv/issues/oejv0137.pdf"/>
    <hyperlink ref="P15" r:id="rId10" display="http://www.bav-astro.de/sfs/BAVM_link.php?BAVMnr=215"/>
    <hyperlink ref="P16" r:id="rId11" display="http://www.bav-astro.de/sfs/BAVM_link.php?BAVMnr=215"/>
    <hyperlink ref="P17" r:id="rId12" display="http://www.bav-astro.de/sfs/BAVM_link.php?BAVMnr=215"/>
    <hyperlink ref="P26" r:id="rId13" display="http://www.bav-astro.de/sfs/BAVM_link.php?BAVMnr=225"/>
    <hyperlink ref="P27" r:id="rId14" display="http://www.bav-astro.de/sfs/BAVM_link.php?BAVMnr=225"/>
    <hyperlink ref="P18" r:id="rId15" display="http://www.bav-astro.de/sfs/BAVM_link.php?BAVMnr=239"/>
    <hyperlink ref="P19" r:id="rId1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2024-02-04T03:24:32Z</dcterms:modified>
</cp:coreProperties>
</file>