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2C76B86-F223-4215-99DA-7FDA377D42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51" i="1"/>
  <c r="Q21" i="1"/>
  <c r="C7" i="1"/>
  <c r="E23" i="1" s="1"/>
  <c r="C8" i="1"/>
  <c r="E21" i="1" s="1"/>
  <c r="F21" i="1" s="1"/>
  <c r="G21" i="1" s="1"/>
  <c r="H21" i="1" s="1"/>
  <c r="Q50" i="1"/>
  <c r="Q49" i="1"/>
  <c r="Q34" i="1"/>
  <c r="G36" i="2"/>
  <c r="C36" i="2"/>
  <c r="G35" i="2"/>
  <c r="C35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34" i="2"/>
  <c r="C34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36" i="2"/>
  <c r="B36" i="2"/>
  <c r="D36" i="2"/>
  <c r="A36" i="2"/>
  <c r="H35" i="2"/>
  <c r="D35" i="2"/>
  <c r="B35" i="2"/>
  <c r="A35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34" i="2"/>
  <c r="B34" i="2"/>
  <c r="D34" i="2"/>
  <c r="A34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44" i="1"/>
  <c r="Q45" i="1"/>
  <c r="Q46" i="1"/>
  <c r="F17" i="1"/>
  <c r="Q48" i="1"/>
  <c r="Q39" i="1"/>
  <c r="Q37" i="1"/>
  <c r="Q47" i="1"/>
  <c r="Q41" i="1"/>
  <c r="Q42" i="1"/>
  <c r="Q43" i="1"/>
  <c r="Q36" i="1"/>
  <c r="Q38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40" i="1"/>
  <c r="C17" i="1"/>
  <c r="E22" i="1"/>
  <c r="F22" i="1" s="1"/>
  <c r="G22" i="1" s="1"/>
  <c r="I22" i="1" s="1"/>
  <c r="E36" i="1"/>
  <c r="F36" i="1" s="1"/>
  <c r="G36" i="1" s="1"/>
  <c r="K36" i="1" s="1"/>
  <c r="E23" i="2"/>
  <c r="E12" i="2" l="1"/>
  <c r="F23" i="1"/>
  <c r="G23" i="1" s="1"/>
  <c r="I23" i="1" s="1"/>
  <c r="E41" i="1"/>
  <c r="E42" i="1"/>
  <c r="E31" i="1"/>
  <c r="E25" i="1"/>
  <c r="E27" i="1"/>
  <c r="E39" i="1"/>
  <c r="F39" i="1" s="1"/>
  <c r="G39" i="1" s="1"/>
  <c r="K39" i="1" s="1"/>
  <c r="E26" i="1"/>
  <c r="E46" i="1"/>
  <c r="E29" i="1"/>
  <c r="E32" i="1"/>
  <c r="E33" i="1"/>
  <c r="F33" i="1" s="1"/>
  <c r="E51" i="1"/>
  <c r="F51" i="1" s="1"/>
  <c r="G51" i="1" s="1"/>
  <c r="K51" i="1" s="1"/>
  <c r="E30" i="1"/>
  <c r="E47" i="1"/>
  <c r="E48" i="1"/>
  <c r="E50" i="1"/>
  <c r="E43" i="1"/>
  <c r="E45" i="1"/>
  <c r="E40" i="1"/>
  <c r="E34" i="1"/>
  <c r="E28" i="1"/>
  <c r="E11" i="2"/>
  <c r="E37" i="1"/>
  <c r="F37" i="1" s="1"/>
  <c r="G37" i="1" s="1"/>
  <c r="K37" i="1" s="1"/>
  <c r="E44" i="1"/>
  <c r="E49" i="1"/>
  <c r="E35" i="1"/>
  <c r="E24" i="1"/>
  <c r="E38" i="1"/>
  <c r="E17" i="2" l="1"/>
  <c r="F28" i="1"/>
  <c r="G28" i="1" s="1"/>
  <c r="I28" i="1" s="1"/>
  <c r="F38" i="1"/>
  <c r="G38" i="1" s="1"/>
  <c r="K38" i="1" s="1"/>
  <c r="E24" i="2"/>
  <c r="F34" i="1"/>
  <c r="G34" i="1" s="1"/>
  <c r="I34" i="1" s="1"/>
  <c r="E34" i="2"/>
  <c r="E14" i="2"/>
  <c r="F25" i="1"/>
  <c r="G25" i="1" s="1"/>
  <c r="I25" i="1" s="1"/>
  <c r="E32" i="2"/>
  <c r="F47" i="1"/>
  <c r="G47" i="1" s="1"/>
  <c r="J47" i="1" s="1"/>
  <c r="E25" i="2"/>
  <c r="F40" i="1"/>
  <c r="G40" i="1" s="1"/>
  <c r="I40" i="1" s="1"/>
  <c r="F31" i="1"/>
  <c r="G31" i="1" s="1"/>
  <c r="I31" i="1" s="1"/>
  <c r="E20" i="2"/>
  <c r="E19" i="2"/>
  <c r="F30" i="1"/>
  <c r="G30" i="1" s="1"/>
  <c r="I30" i="1" s="1"/>
  <c r="F27" i="1"/>
  <c r="G27" i="1" s="1"/>
  <c r="I27" i="1" s="1"/>
  <c r="E16" i="2"/>
  <c r="F24" i="1"/>
  <c r="G24" i="1" s="1"/>
  <c r="I24" i="1" s="1"/>
  <c r="E13" i="2"/>
  <c r="E22" i="2"/>
  <c r="F35" i="1"/>
  <c r="G35" i="1" s="1"/>
  <c r="K35" i="1" s="1"/>
  <c r="F45" i="1"/>
  <c r="G45" i="1" s="1"/>
  <c r="K45" i="1" s="1"/>
  <c r="E30" i="2"/>
  <c r="E21" i="2"/>
  <c r="F32" i="1"/>
  <c r="G32" i="1" s="1"/>
  <c r="I32" i="1" s="1"/>
  <c r="F42" i="1"/>
  <c r="G42" i="1" s="1"/>
  <c r="K42" i="1" s="1"/>
  <c r="E27" i="2"/>
  <c r="E35" i="2"/>
  <c r="F49" i="1"/>
  <c r="G49" i="1" s="1"/>
  <c r="I49" i="1" s="1"/>
  <c r="E28" i="2"/>
  <c r="F43" i="1"/>
  <c r="G43" i="1" s="1"/>
  <c r="K43" i="1" s="1"/>
  <c r="E18" i="2"/>
  <c r="F29" i="1"/>
  <c r="G29" i="1" s="1"/>
  <c r="I29" i="1" s="1"/>
  <c r="F41" i="1"/>
  <c r="G41" i="1" s="1"/>
  <c r="K41" i="1" s="1"/>
  <c r="E26" i="2"/>
  <c r="F44" i="1"/>
  <c r="G44" i="1" s="1"/>
  <c r="K44" i="1" s="1"/>
  <c r="E29" i="2"/>
  <c r="E36" i="2"/>
  <c r="F50" i="1"/>
  <c r="G50" i="1" s="1"/>
  <c r="I50" i="1" s="1"/>
  <c r="E31" i="2"/>
  <c r="F46" i="1"/>
  <c r="G46" i="1" s="1"/>
  <c r="K46" i="1" s="1"/>
  <c r="F48" i="1"/>
  <c r="G48" i="1" s="1"/>
  <c r="E33" i="2"/>
  <c r="F26" i="1"/>
  <c r="G26" i="1" s="1"/>
  <c r="I26" i="1" s="1"/>
  <c r="E15" i="2"/>
  <c r="C12" i="1"/>
  <c r="C11" i="1"/>
  <c r="O39" i="1" l="1"/>
  <c r="O42" i="1"/>
  <c r="O41" i="1"/>
  <c r="O46" i="1"/>
  <c r="O34" i="1"/>
  <c r="O43" i="1"/>
  <c r="O33" i="1"/>
  <c r="O35" i="1"/>
  <c r="O48" i="1"/>
  <c r="O37" i="1"/>
  <c r="O36" i="1"/>
  <c r="O51" i="1"/>
  <c r="O32" i="1"/>
  <c r="O50" i="1"/>
  <c r="O49" i="1"/>
  <c r="O38" i="1"/>
  <c r="O40" i="1"/>
  <c r="C15" i="1"/>
  <c r="O47" i="1"/>
  <c r="O44" i="1"/>
  <c r="O45" i="1"/>
  <c r="C16" i="1"/>
  <c r="D18" i="1" s="1"/>
  <c r="J48" i="1"/>
  <c r="F18" i="1" l="1"/>
  <c r="F19" i="1" s="1"/>
  <c r="C18" i="1"/>
</calcChain>
</file>

<file path=xl/sharedStrings.xml><?xml version="1.0" encoding="utf-8"?>
<sst xmlns="http://schemas.openxmlformats.org/spreadsheetml/2006/main" count="322" uniqueCount="183">
  <si>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</si>
  <si>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</si>
  <si>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</si>
  <si>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</si>
  <si>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</si>
  <si>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</si>
  <si>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</si>
  <si>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</si>
  <si>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</si>
  <si>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</si>
  <si>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</si>
  <si>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</si>
  <si>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</si>
  <si>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</si>
  <si>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</si>
  <si>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</si>
  <si>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</si>
  <si>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</si>
  <si>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</si>
  <si>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</si>
  <si>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</si>
  <si>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</si>
  <si>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</si>
  <si>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</si>
  <si>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</si>
  <si>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</si>
  <si>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</si>
  <si>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</si>
  <si>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</si>
  <si>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Bull.81</t>
  </si>
  <si>
    <t>B</t>
  </si>
  <si>
    <t>BBSAG Bull.84</t>
  </si>
  <si>
    <t>BBSAG Bull.85</t>
  </si>
  <si>
    <t>BBSAG Bull.86</t>
  </si>
  <si>
    <t>BBSAG Bull.88</t>
  </si>
  <si>
    <t>BBSAG Bull.89</t>
  </si>
  <si>
    <t>BBSAG Bull.92</t>
  </si>
  <si>
    <t>BBSAG Bull.96</t>
  </si>
  <si>
    <t>BBSAG Bull.104</t>
  </si>
  <si>
    <t>BBSAG Bull.106</t>
  </si>
  <si>
    <t>BBSAG Bull.109</t>
  </si>
  <si>
    <t>BBSAG Bull.110</t>
  </si>
  <si>
    <t>BBSAG Bull.117</t>
  </si>
  <si>
    <t>bad?</t>
  </si>
  <si>
    <t>IBVS 5263</t>
  </si>
  <si>
    <t>I</t>
  </si>
  <si>
    <t>IBVS 4887</t>
  </si>
  <si>
    <t>IBVS 4888</t>
  </si>
  <si>
    <t>IBVS 5543</t>
  </si>
  <si>
    <t>EA/SD</t>
  </si>
  <si>
    <t># of data points:</t>
  </si>
  <si>
    <t>V1048 Cyg / GSC 03937-02100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</si>
  <si>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</si>
  <si>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</si>
  <si>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</si>
  <si>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</si>
  <si>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</si>
  <si>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</si>
  <si>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</si>
  <si>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</si>
  <si>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</si>
  <si>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</si>
  <si>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</si>
  <si>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</si>
  <si>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</si>
  <si>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</si>
  <si>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</si>
  <si>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</si>
  <si>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</si>
  <si>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</si>
  <si>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</si>
  <si>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</si>
  <si>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2446678.600 </t>
  </si>
  <si>
    <t> 05.09.1986 02:24 </t>
  </si>
  <si>
    <t> -0.006 </t>
  </si>
  <si>
    <t>V </t>
  </si>
  <si>
    <t> K.Locher </t>
  </si>
  <si>
    <t> BBS 81 </t>
  </si>
  <si>
    <t>2446923.532 </t>
  </si>
  <si>
    <t> 08.05.1987 00:46 </t>
  </si>
  <si>
    <t> -0.008 </t>
  </si>
  <si>
    <t> BBS 84 </t>
  </si>
  <si>
    <t>2446972.517 </t>
  </si>
  <si>
    <t> 26.06.1987 00:24 </t>
  </si>
  <si>
    <t> -0.010 </t>
  </si>
  <si>
    <t>2447024.485 </t>
  </si>
  <si>
    <t> 16.08.1987 23:38 </t>
  </si>
  <si>
    <t> 0.003 </t>
  </si>
  <si>
    <t> BBS 85 </t>
  </si>
  <si>
    <t>2447166.244 </t>
  </si>
  <si>
    <t> 05.01.1988 17:51 </t>
  </si>
  <si>
    <t> BBS 86 </t>
  </si>
  <si>
    <t>2447303.561 </t>
  </si>
  <si>
    <t> 22.05.1988 01:27 </t>
  </si>
  <si>
    <t> 0.002 </t>
  </si>
  <si>
    <t> BBS 88 </t>
  </si>
  <si>
    <t>2447430.476 </t>
  </si>
  <si>
    <t> 25.09.1988 23:25 </t>
  </si>
  <si>
    <t> BBS 89 </t>
  </si>
  <si>
    <t>2447689.516 </t>
  </si>
  <si>
    <t> 12.06.1989 00:23 </t>
  </si>
  <si>
    <t> 0.001 </t>
  </si>
  <si>
    <t> BBS 92 </t>
  </si>
  <si>
    <t>2448127.429 </t>
  </si>
  <si>
    <t> 23.08.1990 22:17 </t>
  </si>
  <si>
    <t> BBS 96 </t>
  </si>
  <si>
    <t>2449158.385 </t>
  </si>
  <si>
    <t> 19.06.1993 21:14 </t>
  </si>
  <si>
    <t> 0.009 </t>
  </si>
  <si>
    <t> BBS 104 </t>
  </si>
  <si>
    <t>2449480.511 </t>
  </si>
  <si>
    <t> 08.05.1994 00:15 </t>
  </si>
  <si>
    <t> BBS 106 </t>
  </si>
  <si>
    <t>2449866.476 </t>
  </si>
  <si>
    <t> 28.05.1995 23:25 </t>
  </si>
  <si>
    <t> 0.018 </t>
  </si>
  <si>
    <t> BBS 109 </t>
  </si>
  <si>
    <t>2449999.327 </t>
  </si>
  <si>
    <t> 08.10.1995 19:50 </t>
  </si>
  <si>
    <t> 0.011 </t>
  </si>
  <si>
    <t> BBS 110 </t>
  </si>
  <si>
    <t>2450609.4406 </t>
  </si>
  <si>
    <t> 09.06.1997 22:34 </t>
  </si>
  <si>
    <t> 0.0164 </t>
  </si>
  <si>
    <t>E </t>
  </si>
  <si>
    <t>?</t>
  </si>
  <si>
    <t> J.Safar </t>
  </si>
  <si>
    <t>IBVS 4887 </t>
  </si>
  <si>
    <t>2450658.4289 </t>
  </si>
  <si>
    <t> 28.07.1997 22:17 </t>
  </si>
  <si>
    <t> 0.0179 </t>
  </si>
  <si>
    <t>2450934.532 </t>
  </si>
  <si>
    <t> 01.05.1998 00:46 </t>
  </si>
  <si>
    <t> 0.014 </t>
  </si>
  <si>
    <t> BBS 117 </t>
  </si>
  <si>
    <t>2450943.4402 </t>
  </si>
  <si>
    <t> 09.05.1998 22:33 </t>
  </si>
  <si>
    <t> 0.0152 </t>
  </si>
  <si>
    <t> M.Zejda </t>
  </si>
  <si>
    <t>IBVS 4888 </t>
  </si>
  <si>
    <t>2451142.3596 </t>
  </si>
  <si>
    <t> 24.11.1998 20:37 </t>
  </si>
  <si>
    <t> 0.0185 </t>
  </si>
  <si>
    <t>2451375.4184 </t>
  </si>
  <si>
    <t> 15.07.1999 22:02 </t>
  </si>
  <si>
    <t> 0.0190 </t>
  </si>
  <si>
    <t>IBVS 5263 </t>
  </si>
  <si>
    <t>2451732.42770 </t>
  </si>
  <si>
    <t> 06.07.2000 22:15 </t>
  </si>
  <si>
    <t> 0.01856 </t>
  </si>
  <si>
    <t>C </t>
  </si>
  <si>
    <t>o</t>
  </si>
  <si>
    <t> P.Hájek </t>
  </si>
  <si>
    <t>OEJV 0074 </t>
  </si>
  <si>
    <t>2451752.46360 </t>
  </si>
  <si>
    <t> 26.07.2000 23:07 </t>
  </si>
  <si>
    <t> 0.01442 </t>
  </si>
  <si>
    <t>2451833.36713 </t>
  </si>
  <si>
    <t> 15.10.2000 20:48 </t>
  </si>
  <si>
    <t> 0.01553 </t>
  </si>
  <si>
    <t> J.Šafár </t>
  </si>
  <si>
    <t>2453163.429 </t>
  </si>
  <si>
    <t> 06.06.2004 22:17 </t>
  </si>
  <si>
    <t> 0.012 </t>
  </si>
  <si>
    <t> BBS 130 </t>
  </si>
  <si>
    <t>2454241.4999 </t>
  </si>
  <si>
    <t> 20.05.2007 23:59 </t>
  </si>
  <si>
    <t> 0.0025 </t>
  </si>
  <si>
    <t>-I</t>
  </si>
  <si>
    <t> F.Agerer </t>
  </si>
  <si>
    <t>BAVM 186 </t>
  </si>
  <si>
    <t>2455073.5378 </t>
  </si>
  <si>
    <t> 30.08.2009 00:54 </t>
  </si>
  <si>
    <t>36890.5</t>
  </si>
  <si>
    <t> 0.0073 </t>
  </si>
  <si>
    <t>BAVM 212 </t>
  </si>
  <si>
    <t>2455075.3902 </t>
  </si>
  <si>
    <t> 31.08.2009 21:21 </t>
  </si>
  <si>
    <t>36893</t>
  </si>
  <si>
    <t> 0.0042 </t>
  </si>
  <si>
    <t>II</t>
  </si>
  <si>
    <t>BAD?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</si>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</sst>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1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>
      <alignment vertical="top"/>
    </xf>
    <xf numFmtId="0" fontId="5" fillId="0" borderId="1" xfId="0" applyFont="1" applyBorder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15" fillId="0" borderId="0" xfId="8" applyFont="1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V1048 Cyg - O-C Diagr.</a:t>
            </a:r>
          </a:p>
        </c:rich>
      </c:tx>
      <c:layout>
        <c:manualLayout>
          <c:xMode val="edge"/>
          <c:yMode val="edge"/>
          <c:x val="0.3587306586676665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8275620466922"/>
          <c:y val="0.14769252958613219"/>
          <c:w val="0.8111123684157496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ED-4DA6-9157-16B8F22D17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-5.9200000032433309E-3</c:v>
                </c:pt>
                <c:pt idx="2">
                  <c:v>-7.8399999983957969E-3</c:v>
                </c:pt>
                <c:pt idx="3">
                  <c:v>-9.6239999984391034E-3</c:v>
                </c:pt>
                <c:pt idx="4">
                  <c:v>2.6959999959217384E-3</c:v>
                </c:pt>
                <c:pt idx="5">
                  <c:v>-3.0880000049364753E-3</c:v>
                </c:pt>
                <c:pt idx="6">
                  <c:v>2.4720000074012205E-3</c:v>
                </c:pt>
                <c:pt idx="7">
                  <c:v>-2.8319999983068556E-3</c:v>
                </c:pt>
                <c:pt idx="8">
                  <c:v>9.9200000113341957E-4</c:v>
                </c:pt>
                <c:pt idx="9">
                  <c:v>1.8320000017411076E-3</c:v>
                </c:pt>
                <c:pt idx="10">
                  <c:v>8.6959999971440993E-3</c:v>
                </c:pt>
                <c:pt idx="11">
                  <c:v>9.4800000006216578E-3</c:v>
                </c:pt>
                <c:pt idx="13">
                  <c:v>1.8000000003667083E-2</c:v>
                </c:pt>
                <c:pt idx="19">
                  <c:v>1.3663999998243526E-2</c:v>
                </c:pt>
                <c:pt idx="28">
                  <c:v>7.3279999996884726E-3</c:v>
                </c:pt>
                <c:pt idx="29">
                  <c:v>4.1680000067572109E-3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ED-4DA6-9157-16B8F22D17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Active!$D$21:$D$940</c:f>
                <c:numCache>
                  <c:formatCode>General</c:formatCode>
                  <c:ptCount val="920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Active!$D$21:$D$940</c:f>
                <c:numCache>
                  <c:formatCode>General</c:formatCode>
                  <c:ptCount val="920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6">
                  <c:v>1.1991999992460478E-2</c:v>
                </c:pt>
                <c:pt idx="27">
                  <c:v>2.532000005885493E-3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ED-4DA6-9157-16B8F22D17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4">
                  <c:v>1.0904000002483372E-2</c:v>
                </c:pt>
                <c:pt idx="15">
                  <c:v>1.6375999999581836E-2</c:v>
                </c:pt>
                <c:pt idx="16">
                  <c:v>1.6375999999581836E-2</c:v>
                </c:pt>
                <c:pt idx="17">
                  <c:v>1.7892000003485009E-2</c:v>
                </c:pt>
                <c:pt idx="18">
                  <c:v>1.7892000003485009E-2</c:v>
                </c:pt>
                <c:pt idx="20">
                  <c:v>1.5176000000792556E-2</c:v>
                </c:pt>
                <c:pt idx="21">
                  <c:v>1.8543999998655636E-2</c:v>
                </c:pt>
                <c:pt idx="22">
                  <c:v>1.9008000002941117E-2</c:v>
                </c:pt>
                <c:pt idx="23">
                  <c:v>1.8563999998150393E-2</c:v>
                </c:pt>
                <c:pt idx="24">
                  <c:v>1.4416000005439855E-2</c:v>
                </c:pt>
                <c:pt idx="25">
                  <c:v>1.5530000004218891E-2</c:v>
                </c:pt>
                <c:pt idx="30">
                  <c:v>1.5993999841157347E-2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ED-4DA6-9157-16B8F22D17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ED-4DA6-9157-16B8F22D17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ED-4DA6-9157-16B8F22D17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ED-4DA6-9157-16B8F22D17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1">
                  <c:v>-1.4278917857502266E-2</c:v>
                </c:pt>
                <c:pt idx="12">
                  <c:v>-1.2981848551707309E-2</c:v>
                </c:pt>
                <c:pt idx="13">
                  <c:v>-1.2903839286628915E-2</c:v>
                </c:pt>
                <c:pt idx="14">
                  <c:v>-1.243049493242443E-2</c:v>
                </c:pt>
                <c:pt idx="15">
                  <c:v>-1.025681303769771E-2</c:v>
                </c:pt>
                <c:pt idx="16">
                  <c:v>-1.025681303769771E-2</c:v>
                </c:pt>
                <c:pt idx="17">
                  <c:v>-1.0082283834471475E-2</c:v>
                </c:pt>
                <c:pt idx="18">
                  <c:v>-1.0082283834471475E-2</c:v>
                </c:pt>
                <c:pt idx="19">
                  <c:v>-9.0985737799236105E-3</c:v>
                </c:pt>
                <c:pt idx="20">
                  <c:v>-9.0668411975188407E-3</c:v>
                </c:pt>
                <c:pt idx="21">
                  <c:v>-8.3581468571456569E-3</c:v>
                </c:pt>
                <c:pt idx="22">
                  <c:v>-7.5278109508875174E-3</c:v>
                </c:pt>
                <c:pt idx="23">
                  <c:v>-6.255863272829662E-3</c:v>
                </c:pt>
                <c:pt idx="24">
                  <c:v>-6.184464962418923E-3</c:v>
                </c:pt>
                <c:pt idx="25">
                  <c:v>-5.8962273389089326E-3</c:v>
                </c:pt>
                <c:pt idx="26">
                  <c:v>-1.1574950331299932E-3</c:v>
                </c:pt>
                <c:pt idx="27">
                  <c:v>2.6834696287806742E-3</c:v>
                </c:pt>
                <c:pt idx="28">
                  <c:v>5.6478217017595783E-3</c:v>
                </c:pt>
                <c:pt idx="29">
                  <c:v>5.6544326564272329E-3</c:v>
                </c:pt>
                <c:pt idx="30">
                  <c:v>1.6036275866521052E-2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ED-4DA6-9157-16B8F22D17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2">
                  <c:v>-8.6391999997431412E-2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ED-4DA6-9157-16B8F22D1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70328"/>
        <c:axId val="1"/>
      </c:scatterChart>
      <c:valAx>
        <c:axId val="65897032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3570387034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9365079365079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70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66699995833853"/>
          <c:y val="0.92000129214617399"/>
          <c:w val="0.7634932300129150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V1048 Cyg - O-C Diagr.</a:t>
            </a:r>
          </a:p>
        </c:rich>
      </c:tx>
      <c:layout>
        <c:manualLayout>
          <c:xMode val="edge"/>
          <c:yMode val="edge"/>
          <c:x val="0.3597467669948546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128065979152"/>
          <c:y val="0.14723926380368099"/>
          <c:w val="0.812995874755375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F-4D02-9FF7-FB052423A2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-5.9200000032433309E-3</c:v>
                </c:pt>
                <c:pt idx="2">
                  <c:v>-7.8399999983957969E-3</c:v>
                </c:pt>
                <c:pt idx="3">
                  <c:v>-9.6239999984391034E-3</c:v>
                </c:pt>
                <c:pt idx="4">
                  <c:v>2.6959999959217384E-3</c:v>
                </c:pt>
                <c:pt idx="5">
                  <c:v>-3.0880000049364753E-3</c:v>
                </c:pt>
                <c:pt idx="6">
                  <c:v>2.4720000074012205E-3</c:v>
                </c:pt>
                <c:pt idx="7">
                  <c:v>-2.8319999983068556E-3</c:v>
                </c:pt>
                <c:pt idx="8">
                  <c:v>9.9200000113341957E-4</c:v>
                </c:pt>
                <c:pt idx="9">
                  <c:v>1.8320000017411076E-3</c:v>
                </c:pt>
                <c:pt idx="10">
                  <c:v>8.6959999971440993E-3</c:v>
                </c:pt>
                <c:pt idx="11">
                  <c:v>9.4800000006216578E-3</c:v>
                </c:pt>
                <c:pt idx="13">
                  <c:v>1.8000000003667083E-2</c:v>
                </c:pt>
                <c:pt idx="19">
                  <c:v>1.3663999998243526E-2</c:v>
                </c:pt>
                <c:pt idx="28">
                  <c:v>7.3279999996884726E-3</c:v>
                </c:pt>
                <c:pt idx="29">
                  <c:v>4.1680000067572109E-3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F-4D02-9FF7-FB052423A2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Active!$D$21:$D$940</c:f>
                <c:numCache>
                  <c:formatCode>General</c:formatCode>
                  <c:ptCount val="920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Active!$D$21:$D$940</c:f>
                <c:numCache>
                  <c:formatCode>General</c:formatCode>
                  <c:ptCount val="920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6">
                  <c:v>1.1991999992460478E-2</c:v>
                </c:pt>
                <c:pt idx="27">
                  <c:v>2.532000005885493E-3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CF-4D02-9FF7-FB052423A2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4">
                  <c:v>1.0904000002483372E-2</c:v>
                </c:pt>
                <c:pt idx="15">
                  <c:v>1.6375999999581836E-2</c:v>
                </c:pt>
                <c:pt idx="16">
                  <c:v>1.6375999999581836E-2</c:v>
                </c:pt>
                <c:pt idx="17">
                  <c:v>1.7892000003485009E-2</c:v>
                </c:pt>
                <c:pt idx="18">
                  <c:v>1.7892000003485009E-2</c:v>
                </c:pt>
                <c:pt idx="20">
                  <c:v>1.5176000000792556E-2</c:v>
                </c:pt>
                <c:pt idx="21">
                  <c:v>1.8543999998655636E-2</c:v>
                </c:pt>
                <c:pt idx="22">
                  <c:v>1.9008000002941117E-2</c:v>
                </c:pt>
                <c:pt idx="23">
                  <c:v>1.8563999998150393E-2</c:v>
                </c:pt>
                <c:pt idx="24">
                  <c:v>1.4416000005439855E-2</c:v>
                </c:pt>
                <c:pt idx="25">
                  <c:v>1.5530000004218891E-2</c:v>
                </c:pt>
                <c:pt idx="30">
                  <c:v>1.5993999841157347E-2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CF-4D02-9FF7-FB052423A2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CF-4D02-9FF7-FB052423A2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CF-4D02-9FF7-FB052423A2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0">
                    <c:v>5.0000000000000001E-3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2E-3</c:v>
                  </c:pt>
                  <c:pt idx="15">
                    <c:v>1.4E-3</c:v>
                  </c:pt>
                  <c:pt idx="16">
                    <c:v>1.4E-3</c:v>
                  </c:pt>
                  <c:pt idx="17">
                    <c:v>1.4E-3</c:v>
                  </c:pt>
                  <c:pt idx="18">
                    <c:v>1.4E-3</c:v>
                  </c:pt>
                  <c:pt idx="19">
                    <c:v>8.0000000000000002E-3</c:v>
                  </c:pt>
                  <c:pt idx="20">
                    <c:v>3.3E-3</c:v>
                  </c:pt>
                  <c:pt idx="21">
                    <c:v>1.4E-3</c:v>
                  </c:pt>
                  <c:pt idx="22">
                    <c:v>3.5000000000000001E-3</c:v>
                  </c:pt>
                  <c:pt idx="23">
                    <c:v>0</c:v>
                  </c:pt>
                  <c:pt idx="24">
                    <c:v>0</c:v>
                  </c:pt>
                  <c:pt idx="25">
                    <c:v>2.5000000000000001E-3</c:v>
                  </c:pt>
                  <c:pt idx="26">
                    <c:v>2E-3</c:v>
                  </c:pt>
                  <c:pt idx="27">
                    <c:v>2.3E-3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CF-4D02-9FF7-FB052423A2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11">
                  <c:v>-1.4278917857502266E-2</c:v>
                </c:pt>
                <c:pt idx="12">
                  <c:v>-1.2981848551707309E-2</c:v>
                </c:pt>
                <c:pt idx="13">
                  <c:v>-1.2903839286628915E-2</c:v>
                </c:pt>
                <c:pt idx="14">
                  <c:v>-1.243049493242443E-2</c:v>
                </c:pt>
                <c:pt idx="15">
                  <c:v>-1.025681303769771E-2</c:v>
                </c:pt>
                <c:pt idx="16">
                  <c:v>-1.025681303769771E-2</c:v>
                </c:pt>
                <c:pt idx="17">
                  <c:v>-1.0082283834471475E-2</c:v>
                </c:pt>
                <c:pt idx="18">
                  <c:v>-1.0082283834471475E-2</c:v>
                </c:pt>
                <c:pt idx="19">
                  <c:v>-9.0985737799236105E-3</c:v>
                </c:pt>
                <c:pt idx="20">
                  <c:v>-9.0668411975188407E-3</c:v>
                </c:pt>
                <c:pt idx="21">
                  <c:v>-8.3581468571456569E-3</c:v>
                </c:pt>
                <c:pt idx="22">
                  <c:v>-7.5278109508875174E-3</c:v>
                </c:pt>
                <c:pt idx="23">
                  <c:v>-6.255863272829662E-3</c:v>
                </c:pt>
                <c:pt idx="24">
                  <c:v>-6.184464962418923E-3</c:v>
                </c:pt>
                <c:pt idx="25">
                  <c:v>-5.8962273389089326E-3</c:v>
                </c:pt>
                <c:pt idx="26">
                  <c:v>-1.1574950331299932E-3</c:v>
                </c:pt>
                <c:pt idx="27">
                  <c:v>2.6834696287806742E-3</c:v>
                </c:pt>
                <c:pt idx="28">
                  <c:v>5.6478217017595783E-3</c:v>
                </c:pt>
                <c:pt idx="29">
                  <c:v>5.6544326564272329E-3</c:v>
                </c:pt>
                <c:pt idx="30">
                  <c:v>1.6036275866521052E-2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CF-4D02-9FF7-FB052423A21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25580</c:v>
                </c:pt>
                <c:pt idx="2">
                  <c:v>25910</c:v>
                </c:pt>
                <c:pt idx="3">
                  <c:v>25976</c:v>
                </c:pt>
                <c:pt idx="4">
                  <c:v>26046</c:v>
                </c:pt>
                <c:pt idx="5">
                  <c:v>26237</c:v>
                </c:pt>
                <c:pt idx="6">
                  <c:v>26422</c:v>
                </c:pt>
                <c:pt idx="7">
                  <c:v>26593</c:v>
                </c:pt>
                <c:pt idx="8">
                  <c:v>26942</c:v>
                </c:pt>
                <c:pt idx="9">
                  <c:v>27532</c:v>
                </c:pt>
                <c:pt idx="10">
                  <c:v>28921</c:v>
                </c:pt>
                <c:pt idx="11">
                  <c:v>29355</c:v>
                </c:pt>
                <c:pt idx="12">
                  <c:v>29845.5</c:v>
                </c:pt>
                <c:pt idx="13">
                  <c:v>29875</c:v>
                </c:pt>
                <c:pt idx="14">
                  <c:v>30054</c:v>
                </c:pt>
                <c:pt idx="15">
                  <c:v>30876</c:v>
                </c:pt>
                <c:pt idx="16">
                  <c:v>30876</c:v>
                </c:pt>
                <c:pt idx="17">
                  <c:v>30942</c:v>
                </c:pt>
                <c:pt idx="18">
                  <c:v>30942</c:v>
                </c:pt>
                <c:pt idx="19">
                  <c:v>31314</c:v>
                </c:pt>
                <c:pt idx="20">
                  <c:v>31326</c:v>
                </c:pt>
                <c:pt idx="21">
                  <c:v>31594</c:v>
                </c:pt>
                <c:pt idx="22">
                  <c:v>31908</c:v>
                </c:pt>
                <c:pt idx="23">
                  <c:v>32389</c:v>
                </c:pt>
                <c:pt idx="24">
                  <c:v>32416</c:v>
                </c:pt>
                <c:pt idx="25">
                  <c:v>32525</c:v>
                </c:pt>
                <c:pt idx="26">
                  <c:v>34317</c:v>
                </c:pt>
                <c:pt idx="27">
                  <c:v>35769.5</c:v>
                </c:pt>
                <c:pt idx="28">
                  <c:v>36890.5</c:v>
                </c:pt>
                <c:pt idx="29">
                  <c:v>36893</c:v>
                </c:pt>
                <c:pt idx="30">
                  <c:v>40819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2">
                  <c:v>-8.6391999997431412E-2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CF-4D02-9FF7-FB052423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966008"/>
        <c:axId val="1"/>
      </c:scatterChart>
      <c:valAx>
        <c:axId val="658966008"/>
        <c:scaling>
          <c:orientation val="minMax"/>
          <c:max val="40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4516598658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13153724247229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966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98748809330688"/>
          <c:y val="0.92024539877300615"/>
          <c:w val="0.762282757444542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419100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045C0FA6-45B6-146F-2DFF-7735C572B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504825</xdr:colOff>
      <xdr:row>0</xdr:row>
      <xdr:rowOff>0</xdr:rowOff>
    </xdr:from>
    <xdr:to>
      <xdr:col>25</xdr:col>
      <xdr:colOff>371475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2EF25A8E-8989-195E-D685-2E45A8DBBD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konkoly.hu/cgi-bin/IBVS?4888" TargetMode="External"/><Relationship Id="rId7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5263" TargetMode="External"/><Relationship Id="rId10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4888" TargetMode="External"/><Relationship Id="rId9" Type="http://schemas.openxmlformats.org/officeDocument/2006/relationships/hyperlink" Target="http://www.bav-astro.de/sfs/BAVM_link.php?BAVMnr=1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3116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24</v>
      </c>
      <c r="B2" s="16" t="s">
        <v>49</v>
      </c>
    </row>
    <row r="4" spans="1:6" ht="14.25" thickTop="1" thickBot="1" x14ac:dyDescent="0.25">
      <c r="A4" s="7" t="s">
        <v>0</v>
      </c>
      <c r="C4" s="3">
        <v>27692.516</v>
      </c>
      <c r="D4" s="4">
        <v>0.74222399999999999</v>
      </c>
    </row>
    <row r="5" spans="1:6" ht="13.5" thickTop="1" x14ac:dyDescent="0.2">
      <c r="A5" s="17" t="s">
        <v>52</v>
      </c>
      <c r="B5" s="15"/>
      <c r="C5" s="18">
        <v>-9.5</v>
      </c>
      <c r="D5" s="15" t="s">
        <v>53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27692.516</v>
      </c>
    </row>
    <row r="8" spans="1:6" x14ac:dyDescent="0.2">
      <c r="A8" t="s">
        <v>3</v>
      </c>
      <c r="C8">
        <f>+D4</f>
        <v>0.74222399999999999</v>
      </c>
    </row>
    <row r="9" spans="1:6" x14ac:dyDescent="0.2">
      <c r="A9" s="30" t="s">
        <v>58</v>
      </c>
      <c r="B9" s="31">
        <v>48</v>
      </c>
      <c r="C9" s="29" t="str">
        <f>"F"&amp;B9</f>
        <v>F48</v>
      </c>
      <c r="D9" s="10" t="str">
        <f>"G"&amp;B9</f>
        <v>G48</v>
      </c>
    </row>
    <row r="10" spans="1:6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6" x14ac:dyDescent="0.2">
      <c r="A11" s="15" t="s">
        <v>16</v>
      </c>
      <c r="B11" s="15"/>
      <c r="C11" s="28">
        <f ca="1">INTERCEPT(INDIRECT($D$9):G991,INDIRECT($C$9):F991)</f>
        <v>-9.1904747565170142E-2</v>
      </c>
      <c r="D11" s="5"/>
      <c r="E11" s="15"/>
    </row>
    <row r="12" spans="1:6" x14ac:dyDescent="0.2">
      <c r="A12" s="15" t="s">
        <v>17</v>
      </c>
      <c r="B12" s="15"/>
      <c r="C12" s="28">
        <f ca="1">SLOPE(INDIRECT($D$9):G991,INDIRECT($C$9):F991)</f>
        <v>2.6443818670641416E-6</v>
      </c>
      <c r="D12" s="5"/>
      <c r="E12" s="15"/>
    </row>
    <row r="13" spans="1:6" x14ac:dyDescent="0.2">
      <c r="A13" s="15" t="s">
        <v>19</v>
      </c>
      <c r="B13" s="15"/>
      <c r="C13" s="5" t="s">
        <v>14</v>
      </c>
    </row>
    <row r="14" spans="1:6" x14ac:dyDescent="0.2">
      <c r="A14" s="15"/>
      <c r="B14" s="15"/>
      <c r="C14" s="15"/>
    </row>
    <row r="15" spans="1:6" x14ac:dyDescent="0.2">
      <c r="A15" s="19" t="s">
        <v>18</v>
      </c>
      <c r="B15" s="15"/>
      <c r="C15" s="13">
        <f ca="1">(C7+C11)+(C8+C12)*INT(MAX(F21:F3532))</f>
        <v>57989.373492275859</v>
      </c>
      <c r="E15" s="5"/>
      <c r="F15" s="15"/>
    </row>
    <row r="16" spans="1:6" x14ac:dyDescent="0.2">
      <c r="A16" s="22" t="s">
        <v>4</v>
      </c>
      <c r="B16" s="15"/>
      <c r="C16" s="23">
        <f ca="1">+C8+C12</f>
        <v>0.74222664438186703</v>
      </c>
      <c r="E16" s="15"/>
      <c r="F16" s="15"/>
    </row>
    <row r="17" spans="1:31" ht="13.5" thickBot="1" x14ac:dyDescent="0.25">
      <c r="A17" s="20" t="s">
        <v>50</v>
      </c>
      <c r="B17" s="15"/>
      <c r="C17" s="15">
        <f>COUNT(C21:C2190)</f>
        <v>31</v>
      </c>
      <c r="E17" s="20" t="s">
        <v>54</v>
      </c>
      <c r="F17" s="21">
        <f ca="1">TODAY()+15018.5-B5/24</f>
        <v>60344.5</v>
      </c>
    </row>
    <row r="18" spans="1:31" ht="14.25" thickTop="1" thickBot="1" x14ac:dyDescent="0.25">
      <c r="A18" s="22" t="s">
        <v>5</v>
      </c>
      <c r="B18" s="15"/>
      <c r="C18" s="25">
        <f ca="1">+C15</f>
        <v>57989.373492275859</v>
      </c>
      <c r="D18" s="26">
        <f ca="1">+C16</f>
        <v>0.74222664438186703</v>
      </c>
      <c r="E18" s="20" t="s">
        <v>55</v>
      </c>
      <c r="F18" s="21">
        <f ca="1">ROUND(2*(F17-C15)/C16,0)/2+1</f>
        <v>3174</v>
      </c>
    </row>
    <row r="19" spans="1:31" ht="13.5" thickTop="1" x14ac:dyDescent="0.2">
      <c r="E19" s="20" t="s">
        <v>56</v>
      </c>
      <c r="F19" s="24">
        <f ca="1">+C15+C16*F18-15018.5-C5/24</f>
        <v>45327.09669487724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67</v>
      </c>
      <c r="I20" s="9" t="s">
        <v>70</v>
      </c>
      <c r="J20" s="9" t="s">
        <v>64</v>
      </c>
      <c r="K20" s="9" t="s">
        <v>60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0" t="s">
        <v>181</v>
      </c>
    </row>
    <row r="21" spans="1:31" x14ac:dyDescent="0.2">
      <c r="A21" s="51" t="s">
        <v>12</v>
      </c>
      <c r="C21" s="12">
        <v>27692.516</v>
      </c>
      <c r="D21" s="12"/>
      <c r="E21">
        <f t="shared" ref="E21:E50" si="0">+(C21-C$7)/C$8</f>
        <v>0</v>
      </c>
      <c r="F21">
        <f t="shared" ref="F21:F51" si="1">ROUND(2*E21,0)/2</f>
        <v>0</v>
      </c>
      <c r="G21">
        <f t="shared" ref="G21:G32" si="2">+C21-(C$7+F21*C$8)</f>
        <v>0</v>
      </c>
      <c r="H21">
        <f>+G21</f>
        <v>0</v>
      </c>
      <c r="Q21" s="2">
        <f t="shared" ref="Q21:Q50" si="3">+C21-15018.5</f>
        <v>12674.016</v>
      </c>
    </row>
    <row r="22" spans="1:31" x14ac:dyDescent="0.2">
      <c r="A22" t="s">
        <v>29</v>
      </c>
      <c r="B22" s="5"/>
      <c r="C22" s="32">
        <v>46678.6</v>
      </c>
      <c r="D22" s="32"/>
      <c r="E22">
        <f t="shared" si="0"/>
        <v>25579.992023971197</v>
      </c>
      <c r="F22">
        <f t="shared" si="1"/>
        <v>25580</v>
      </c>
      <c r="G22">
        <f t="shared" si="2"/>
        <v>-5.9200000032433309E-3</v>
      </c>
      <c r="I22">
        <f t="shared" ref="I22:I32" si="4">+G22</f>
        <v>-5.9200000032433309E-3</v>
      </c>
      <c r="Q22" s="2">
        <f t="shared" si="3"/>
        <v>31660.1</v>
      </c>
      <c r="AA22">
        <v>9</v>
      </c>
      <c r="AC22" t="s">
        <v>28</v>
      </c>
      <c r="AE22" t="s">
        <v>30</v>
      </c>
    </row>
    <row r="23" spans="1:31" x14ac:dyDescent="0.2">
      <c r="A23" t="s">
        <v>31</v>
      </c>
      <c r="B23" s="5"/>
      <c r="C23" s="32">
        <v>46923.531999999999</v>
      </c>
      <c r="D23" s="32"/>
      <c r="E23">
        <f t="shared" si="0"/>
        <v>25909.989437151049</v>
      </c>
      <c r="F23">
        <f t="shared" si="1"/>
        <v>25910</v>
      </c>
      <c r="G23">
        <f t="shared" si="2"/>
        <v>-7.8399999983957969E-3</v>
      </c>
      <c r="I23">
        <f t="shared" si="4"/>
        <v>-7.8399999983957969E-3</v>
      </c>
      <c r="Q23" s="2">
        <f t="shared" si="3"/>
        <v>31905.031999999999</v>
      </c>
      <c r="AA23">
        <v>6</v>
      </c>
      <c r="AC23" t="s">
        <v>28</v>
      </c>
      <c r="AE23" t="s">
        <v>30</v>
      </c>
    </row>
    <row r="24" spans="1:31" x14ac:dyDescent="0.2">
      <c r="A24" t="s">
        <v>31</v>
      </c>
      <c r="B24" s="5"/>
      <c r="C24" s="32">
        <v>46972.517</v>
      </c>
      <c r="D24" s="32"/>
      <c r="E24">
        <f t="shared" si="0"/>
        <v>25975.987033563993</v>
      </c>
      <c r="F24">
        <f t="shared" si="1"/>
        <v>25976</v>
      </c>
      <c r="G24">
        <f t="shared" si="2"/>
        <v>-9.6239999984391034E-3</v>
      </c>
      <c r="I24">
        <f t="shared" si="4"/>
        <v>-9.6239999984391034E-3</v>
      </c>
      <c r="Q24" s="2">
        <f t="shared" si="3"/>
        <v>31954.017</v>
      </c>
      <c r="AA24">
        <v>4</v>
      </c>
      <c r="AC24" t="s">
        <v>28</v>
      </c>
      <c r="AE24" t="s">
        <v>30</v>
      </c>
    </row>
    <row r="25" spans="1:31" x14ac:dyDescent="0.2">
      <c r="A25" t="s">
        <v>32</v>
      </c>
      <c r="B25" s="5"/>
      <c r="C25" s="32">
        <v>47024.485000000001</v>
      </c>
      <c r="D25" s="32"/>
      <c r="E25">
        <f t="shared" si="0"/>
        <v>26046.003632326632</v>
      </c>
      <c r="F25">
        <f t="shared" si="1"/>
        <v>26046</v>
      </c>
      <c r="G25">
        <f t="shared" si="2"/>
        <v>2.6959999959217384E-3</v>
      </c>
      <c r="I25">
        <f t="shared" si="4"/>
        <v>2.6959999959217384E-3</v>
      </c>
      <c r="Q25" s="2">
        <f t="shared" si="3"/>
        <v>32005.985000000001</v>
      </c>
      <c r="AA25">
        <v>6</v>
      </c>
      <c r="AC25" t="s">
        <v>28</v>
      </c>
      <c r="AE25" t="s">
        <v>30</v>
      </c>
    </row>
    <row r="26" spans="1:31" x14ac:dyDescent="0.2">
      <c r="A26" t="s">
        <v>33</v>
      </c>
      <c r="B26" s="5"/>
      <c r="C26" s="32">
        <v>47166.243999999999</v>
      </c>
      <c r="D26" s="32"/>
      <c r="E26">
        <f t="shared" si="0"/>
        <v>26236.995839530922</v>
      </c>
      <c r="F26">
        <f t="shared" si="1"/>
        <v>26237</v>
      </c>
      <c r="G26">
        <f t="shared" si="2"/>
        <v>-3.0880000049364753E-3</v>
      </c>
      <c r="I26">
        <f t="shared" si="4"/>
        <v>-3.0880000049364753E-3</v>
      </c>
      <c r="Q26" s="2">
        <f t="shared" si="3"/>
        <v>32147.743999999999</v>
      </c>
      <c r="AA26">
        <v>8</v>
      </c>
      <c r="AC26" t="s">
        <v>28</v>
      </c>
      <c r="AE26" t="s">
        <v>30</v>
      </c>
    </row>
    <row r="27" spans="1:31" x14ac:dyDescent="0.2">
      <c r="A27" t="s">
        <v>34</v>
      </c>
      <c r="B27" s="5"/>
      <c r="C27" s="32">
        <v>47303.561000000002</v>
      </c>
      <c r="D27" s="32"/>
      <c r="E27">
        <f t="shared" si="0"/>
        <v>26422.003330530948</v>
      </c>
      <c r="F27">
        <f t="shared" si="1"/>
        <v>26422</v>
      </c>
      <c r="G27">
        <f t="shared" si="2"/>
        <v>2.4720000074012205E-3</v>
      </c>
      <c r="I27">
        <f t="shared" si="4"/>
        <v>2.4720000074012205E-3</v>
      </c>
      <c r="Q27" s="2">
        <f t="shared" si="3"/>
        <v>32285.061000000002</v>
      </c>
      <c r="AA27">
        <v>6</v>
      </c>
      <c r="AC27" t="s">
        <v>28</v>
      </c>
      <c r="AE27" t="s">
        <v>30</v>
      </c>
    </row>
    <row r="28" spans="1:31" x14ac:dyDescent="0.2">
      <c r="A28" t="s">
        <v>35</v>
      </c>
      <c r="B28" s="5"/>
      <c r="C28" s="32">
        <v>47430.476000000002</v>
      </c>
      <c r="D28" s="32"/>
      <c r="E28">
        <f t="shared" si="0"/>
        <v>26592.996184440282</v>
      </c>
      <c r="F28">
        <f t="shared" si="1"/>
        <v>26593</v>
      </c>
      <c r="G28">
        <f t="shared" si="2"/>
        <v>-2.8319999983068556E-3</v>
      </c>
      <c r="I28">
        <f t="shared" si="4"/>
        <v>-2.8319999983068556E-3</v>
      </c>
      <c r="Q28" s="2">
        <f t="shared" si="3"/>
        <v>32411.976000000002</v>
      </c>
      <c r="AA28">
        <v>6</v>
      </c>
      <c r="AC28" t="s">
        <v>28</v>
      </c>
      <c r="AE28" t="s">
        <v>30</v>
      </c>
    </row>
    <row r="29" spans="1:31" x14ac:dyDescent="0.2">
      <c r="A29" t="s">
        <v>36</v>
      </c>
      <c r="B29" s="5"/>
      <c r="C29" s="32">
        <v>47689.516000000003</v>
      </c>
      <c r="D29" s="32"/>
      <c r="E29">
        <f t="shared" si="0"/>
        <v>26942.00133652375</v>
      </c>
      <c r="F29">
        <f t="shared" si="1"/>
        <v>26942</v>
      </c>
      <c r="G29">
        <f t="shared" si="2"/>
        <v>9.9200000113341957E-4</v>
      </c>
      <c r="I29">
        <f t="shared" si="4"/>
        <v>9.9200000113341957E-4</v>
      </c>
      <c r="Q29" s="2">
        <f t="shared" si="3"/>
        <v>32671.016000000003</v>
      </c>
      <c r="AA29">
        <v>6</v>
      </c>
      <c r="AC29" t="s">
        <v>28</v>
      </c>
      <c r="AE29" t="s">
        <v>30</v>
      </c>
    </row>
    <row r="30" spans="1:31" x14ac:dyDescent="0.2">
      <c r="A30" t="s">
        <v>37</v>
      </c>
      <c r="B30" s="5"/>
      <c r="C30" s="32">
        <v>48127.428999999996</v>
      </c>
      <c r="D30" s="32"/>
      <c r="E30">
        <f t="shared" si="0"/>
        <v>27532.002468257557</v>
      </c>
      <c r="F30">
        <f t="shared" si="1"/>
        <v>27532</v>
      </c>
      <c r="G30">
        <f t="shared" si="2"/>
        <v>1.8320000017411076E-3</v>
      </c>
      <c r="I30">
        <f t="shared" si="4"/>
        <v>1.8320000017411076E-3</v>
      </c>
      <c r="Q30" s="2">
        <f t="shared" si="3"/>
        <v>33108.928999999996</v>
      </c>
      <c r="AA30">
        <v>6</v>
      </c>
      <c r="AC30" t="s">
        <v>28</v>
      </c>
      <c r="AE30" t="s">
        <v>30</v>
      </c>
    </row>
    <row r="31" spans="1:31" x14ac:dyDescent="0.2">
      <c r="A31" t="s">
        <v>38</v>
      </c>
      <c r="B31" s="5"/>
      <c r="C31" s="32">
        <v>49158.385000000002</v>
      </c>
      <c r="D31" s="32">
        <v>5.0000000000000001E-3</v>
      </c>
      <c r="E31">
        <f t="shared" si="0"/>
        <v>28921.011716139605</v>
      </c>
      <c r="F31">
        <f t="shared" si="1"/>
        <v>28921</v>
      </c>
      <c r="G31">
        <f t="shared" si="2"/>
        <v>8.6959999971440993E-3</v>
      </c>
      <c r="I31">
        <f t="shared" si="4"/>
        <v>8.6959999971440993E-3</v>
      </c>
      <c r="Q31" s="2">
        <f t="shared" si="3"/>
        <v>34139.885000000002</v>
      </c>
      <c r="AA31">
        <v>6</v>
      </c>
      <c r="AC31" t="s">
        <v>28</v>
      </c>
      <c r="AE31" t="s">
        <v>30</v>
      </c>
    </row>
    <row r="32" spans="1:31" x14ac:dyDescent="0.2">
      <c r="A32" t="s">
        <v>39</v>
      </c>
      <c r="B32" s="5"/>
      <c r="C32" s="32">
        <v>49480.510999999999</v>
      </c>
      <c r="D32" s="32"/>
      <c r="E32">
        <f t="shared" si="0"/>
        <v>29355.012772424496</v>
      </c>
      <c r="F32">
        <f t="shared" si="1"/>
        <v>29355</v>
      </c>
      <c r="G32">
        <f t="shared" si="2"/>
        <v>9.4800000006216578E-3</v>
      </c>
      <c r="I32">
        <f t="shared" si="4"/>
        <v>9.4800000006216578E-3</v>
      </c>
      <c r="O32">
        <f t="shared" ref="O32:O50" ca="1" si="5">+C$11+C$12*F32</f>
        <v>-1.4278917857502266E-2</v>
      </c>
      <c r="Q32" s="2">
        <f t="shared" si="3"/>
        <v>34462.010999999999</v>
      </c>
      <c r="AA32">
        <v>6</v>
      </c>
      <c r="AC32" t="s">
        <v>28</v>
      </c>
      <c r="AE32" t="s">
        <v>30</v>
      </c>
    </row>
    <row r="33" spans="1:31" x14ac:dyDescent="0.2">
      <c r="A33" t="s">
        <v>40</v>
      </c>
      <c r="B33" s="13" t="s">
        <v>43</v>
      </c>
      <c r="C33" s="32">
        <v>49844.476000000002</v>
      </c>
      <c r="D33" s="32">
        <v>3.0000000000000001E-3</v>
      </c>
      <c r="E33">
        <f t="shared" si="0"/>
        <v>29845.383603871611</v>
      </c>
      <c r="F33">
        <f t="shared" si="1"/>
        <v>29845.5</v>
      </c>
      <c r="O33">
        <f t="shared" ca="1" si="5"/>
        <v>-1.2981848551707309E-2</v>
      </c>
      <c r="Q33" s="2">
        <f t="shared" si="3"/>
        <v>34825.976000000002</v>
      </c>
      <c r="U33" s="10">
        <v>-8.6391999997431412E-2</v>
      </c>
      <c r="AA33">
        <v>7</v>
      </c>
      <c r="AC33" t="s">
        <v>28</v>
      </c>
      <c r="AE33" t="s">
        <v>30</v>
      </c>
    </row>
    <row r="34" spans="1:31" x14ac:dyDescent="0.2">
      <c r="A34" s="47" t="s">
        <v>116</v>
      </c>
      <c r="B34" s="49" t="s">
        <v>45</v>
      </c>
      <c r="C34" s="48">
        <v>49866.476000000002</v>
      </c>
      <c r="D34" s="48" t="s">
        <v>70</v>
      </c>
      <c r="E34">
        <f t="shared" si="0"/>
        <v>29875.024251438921</v>
      </c>
      <c r="F34">
        <f t="shared" si="1"/>
        <v>29875</v>
      </c>
      <c r="G34">
        <f t="shared" ref="G34:G48" si="6">+C34-(C$7+F34*C$8)</f>
        <v>1.8000000003667083E-2</v>
      </c>
      <c r="I34">
        <f>+G34</f>
        <v>1.8000000003667083E-2</v>
      </c>
      <c r="O34">
        <f t="shared" ca="1" si="5"/>
        <v>-1.2903839286628915E-2</v>
      </c>
      <c r="Q34" s="2">
        <f t="shared" si="3"/>
        <v>34847.976000000002</v>
      </c>
    </row>
    <row r="35" spans="1:31" x14ac:dyDescent="0.2">
      <c r="A35" t="s">
        <v>41</v>
      </c>
      <c r="B35" s="5"/>
      <c r="C35" s="32">
        <v>49999.326999999997</v>
      </c>
      <c r="D35" s="32">
        <v>2E-3</v>
      </c>
      <c r="E35">
        <f t="shared" si="0"/>
        <v>30054.014690982774</v>
      </c>
      <c r="F35">
        <f t="shared" si="1"/>
        <v>30054</v>
      </c>
      <c r="G35">
        <f t="shared" si="6"/>
        <v>1.0904000002483372E-2</v>
      </c>
      <c r="K35">
        <f>+G35</f>
        <v>1.0904000002483372E-2</v>
      </c>
      <c r="O35">
        <f t="shared" ca="1" si="5"/>
        <v>-1.243049493242443E-2</v>
      </c>
      <c r="Q35" s="2">
        <f t="shared" si="3"/>
        <v>34980.826999999997</v>
      </c>
      <c r="AA35">
        <v>10</v>
      </c>
      <c r="AC35" t="s">
        <v>28</v>
      </c>
      <c r="AE35" t="s">
        <v>30</v>
      </c>
    </row>
    <row r="36" spans="1:31" x14ac:dyDescent="0.2">
      <c r="A36" t="s">
        <v>46</v>
      </c>
      <c r="B36" s="5"/>
      <c r="C36" s="32">
        <v>50609.440600000002</v>
      </c>
      <c r="D36" s="32">
        <v>1.4E-3</v>
      </c>
      <c r="E36">
        <f t="shared" si="0"/>
        <v>30876.022063420209</v>
      </c>
      <c r="F36">
        <f t="shared" si="1"/>
        <v>30876</v>
      </c>
      <c r="G36">
        <f t="shared" si="6"/>
        <v>1.6375999999581836E-2</v>
      </c>
      <c r="K36">
        <f>+G36</f>
        <v>1.6375999999581836E-2</v>
      </c>
      <c r="O36">
        <f t="shared" ca="1" si="5"/>
        <v>-1.025681303769771E-2</v>
      </c>
      <c r="Q36" s="2">
        <f t="shared" si="3"/>
        <v>35590.940600000002</v>
      </c>
    </row>
    <row r="37" spans="1:31" x14ac:dyDescent="0.2">
      <c r="A37" s="27" t="s">
        <v>46</v>
      </c>
      <c r="B37" s="5"/>
      <c r="C37" s="12">
        <v>50609.440600000002</v>
      </c>
      <c r="D37" s="12">
        <v>1.4E-3</v>
      </c>
      <c r="E37">
        <f t="shared" si="0"/>
        <v>30876.022063420209</v>
      </c>
      <c r="F37">
        <f t="shared" si="1"/>
        <v>30876</v>
      </c>
      <c r="G37">
        <f t="shared" si="6"/>
        <v>1.6375999999581836E-2</v>
      </c>
      <c r="K37">
        <f>+G37</f>
        <v>1.6375999999581836E-2</v>
      </c>
      <c r="O37">
        <f t="shared" ca="1" si="5"/>
        <v>-1.025681303769771E-2</v>
      </c>
      <c r="Q37" s="2">
        <f t="shared" si="3"/>
        <v>35590.940600000002</v>
      </c>
    </row>
    <row r="38" spans="1:31" x14ac:dyDescent="0.2">
      <c r="A38" t="s">
        <v>46</v>
      </c>
      <c r="B38" s="14"/>
      <c r="C38" s="32">
        <v>50658.428899999999</v>
      </c>
      <c r="D38" s="32">
        <v>1.4E-3</v>
      </c>
      <c r="E38">
        <f t="shared" si="0"/>
        <v>30942.024105930286</v>
      </c>
      <c r="F38">
        <f t="shared" si="1"/>
        <v>30942</v>
      </c>
      <c r="G38">
        <f t="shared" si="6"/>
        <v>1.7892000003485009E-2</v>
      </c>
      <c r="K38">
        <f>+G38</f>
        <v>1.7892000003485009E-2</v>
      </c>
      <c r="O38">
        <f t="shared" ca="1" si="5"/>
        <v>-1.0082283834471475E-2</v>
      </c>
      <c r="Q38" s="2">
        <f t="shared" si="3"/>
        <v>35639.928899999999</v>
      </c>
    </row>
    <row r="39" spans="1:31" x14ac:dyDescent="0.2">
      <c r="A39" s="27" t="s">
        <v>46</v>
      </c>
      <c r="B39" s="5"/>
      <c r="C39" s="12">
        <v>50658.428899999999</v>
      </c>
      <c r="D39" s="12">
        <v>1.4E-3</v>
      </c>
      <c r="E39">
        <f t="shared" si="0"/>
        <v>30942.024105930286</v>
      </c>
      <c r="F39">
        <f t="shared" si="1"/>
        <v>30942</v>
      </c>
      <c r="G39">
        <f t="shared" si="6"/>
        <v>1.7892000003485009E-2</v>
      </c>
      <c r="K39">
        <f>+G39</f>
        <v>1.7892000003485009E-2</v>
      </c>
      <c r="O39">
        <f t="shared" ca="1" si="5"/>
        <v>-1.0082283834471475E-2</v>
      </c>
      <c r="Q39" s="2">
        <f t="shared" si="3"/>
        <v>35639.928899999999</v>
      </c>
    </row>
    <row r="40" spans="1:31" x14ac:dyDescent="0.2">
      <c r="A40" t="s">
        <v>42</v>
      </c>
      <c r="B40" s="5"/>
      <c r="C40" s="32">
        <v>50934.531999999999</v>
      </c>
      <c r="D40" s="32">
        <v>8.0000000000000002E-3</v>
      </c>
      <c r="E40">
        <f t="shared" si="0"/>
        <v>31314.018409536744</v>
      </c>
      <c r="F40">
        <f t="shared" si="1"/>
        <v>31314</v>
      </c>
      <c r="G40">
        <f t="shared" si="6"/>
        <v>1.3663999998243526E-2</v>
      </c>
      <c r="I40">
        <f>+G40</f>
        <v>1.3663999998243526E-2</v>
      </c>
      <c r="O40">
        <f t="shared" ca="1" si="5"/>
        <v>-9.0985737799236105E-3</v>
      </c>
      <c r="Q40" s="2">
        <f t="shared" si="3"/>
        <v>35916.031999999999</v>
      </c>
      <c r="AA40">
        <v>4</v>
      </c>
      <c r="AC40" t="s">
        <v>28</v>
      </c>
      <c r="AE40" t="s">
        <v>30</v>
      </c>
    </row>
    <row r="41" spans="1:31" x14ac:dyDescent="0.2">
      <c r="A41" t="s">
        <v>47</v>
      </c>
      <c r="B41" s="12"/>
      <c r="C41" s="32">
        <v>50943.440199999997</v>
      </c>
      <c r="D41" s="32">
        <v>3.3E-3</v>
      </c>
      <c r="E41">
        <f t="shared" si="0"/>
        <v>31326.020446657611</v>
      </c>
      <c r="F41">
        <f t="shared" si="1"/>
        <v>31326</v>
      </c>
      <c r="G41">
        <f t="shared" si="6"/>
        <v>1.5176000000792556E-2</v>
      </c>
      <c r="K41">
        <f t="shared" ref="K41:K46" si="7">+G41</f>
        <v>1.5176000000792556E-2</v>
      </c>
      <c r="O41">
        <f t="shared" ca="1" si="5"/>
        <v>-9.0668411975188407E-3</v>
      </c>
      <c r="Q41" s="2">
        <f t="shared" si="3"/>
        <v>35924.940199999997</v>
      </c>
    </row>
    <row r="42" spans="1:31" x14ac:dyDescent="0.2">
      <c r="A42" t="s">
        <v>47</v>
      </c>
      <c r="B42" s="11"/>
      <c r="C42" s="32">
        <v>51142.359600000003</v>
      </c>
      <c r="D42" s="32">
        <v>1.4E-3</v>
      </c>
      <c r="E42">
        <f t="shared" si="0"/>
        <v>31594.024984371299</v>
      </c>
      <c r="F42">
        <f t="shared" si="1"/>
        <v>31594</v>
      </c>
      <c r="G42">
        <f t="shared" si="6"/>
        <v>1.8543999998655636E-2</v>
      </c>
      <c r="K42">
        <f t="shared" si="7"/>
        <v>1.8543999998655636E-2</v>
      </c>
      <c r="O42">
        <f t="shared" ca="1" si="5"/>
        <v>-8.3581468571456569E-3</v>
      </c>
      <c r="Q42" s="2">
        <f t="shared" si="3"/>
        <v>36123.859600000003</v>
      </c>
    </row>
    <row r="43" spans="1:31" x14ac:dyDescent="0.2">
      <c r="A43" s="52" t="s">
        <v>44</v>
      </c>
      <c r="B43" s="53" t="s">
        <v>45</v>
      </c>
      <c r="C43" s="54">
        <v>51375.418400000002</v>
      </c>
      <c r="D43" s="54">
        <v>3.5000000000000001E-3</v>
      </c>
      <c r="E43">
        <f t="shared" si="0"/>
        <v>31908.025609519504</v>
      </c>
      <c r="F43">
        <f t="shared" si="1"/>
        <v>31908</v>
      </c>
      <c r="G43">
        <f t="shared" si="6"/>
        <v>1.9008000002941117E-2</v>
      </c>
      <c r="K43">
        <f t="shared" si="7"/>
        <v>1.9008000002941117E-2</v>
      </c>
      <c r="O43">
        <f t="shared" ca="1" si="5"/>
        <v>-7.5278109508875174E-3</v>
      </c>
      <c r="Q43" s="2">
        <f t="shared" si="3"/>
        <v>36356.918400000002</v>
      </c>
    </row>
    <row r="44" spans="1:31" x14ac:dyDescent="0.2">
      <c r="A44" s="55" t="s">
        <v>59</v>
      </c>
      <c r="B44" s="56" t="s">
        <v>45</v>
      </c>
      <c r="C44" s="55">
        <v>51732.4277</v>
      </c>
      <c r="D44" s="55" t="s">
        <v>60</v>
      </c>
      <c r="E44">
        <f t="shared" si="0"/>
        <v>32389.025011317339</v>
      </c>
      <c r="F44">
        <f t="shared" si="1"/>
        <v>32389</v>
      </c>
      <c r="G44">
        <f t="shared" si="6"/>
        <v>1.8563999998150393E-2</v>
      </c>
      <c r="K44">
        <f t="shared" si="7"/>
        <v>1.8563999998150393E-2</v>
      </c>
      <c r="O44">
        <f t="shared" ca="1" si="5"/>
        <v>-6.255863272829662E-3</v>
      </c>
      <c r="Q44" s="2">
        <f t="shared" si="3"/>
        <v>36713.9277</v>
      </c>
    </row>
    <row r="45" spans="1:31" x14ac:dyDescent="0.2">
      <c r="A45" s="55" t="s">
        <v>59</v>
      </c>
      <c r="B45" s="56" t="s">
        <v>45</v>
      </c>
      <c r="C45" s="55">
        <v>51752.463600000003</v>
      </c>
      <c r="D45" s="55" t="s">
        <v>60</v>
      </c>
      <c r="E45">
        <f t="shared" si="0"/>
        <v>32416.019422707974</v>
      </c>
      <c r="F45">
        <f t="shared" si="1"/>
        <v>32416</v>
      </c>
      <c r="G45">
        <f t="shared" si="6"/>
        <v>1.4416000005439855E-2</v>
      </c>
      <c r="K45">
        <f t="shared" si="7"/>
        <v>1.4416000005439855E-2</v>
      </c>
      <c r="O45">
        <f t="shared" ca="1" si="5"/>
        <v>-6.184464962418923E-3</v>
      </c>
      <c r="Q45" s="2">
        <f t="shared" si="3"/>
        <v>36733.963600000003</v>
      </c>
    </row>
    <row r="46" spans="1:31" x14ac:dyDescent="0.2">
      <c r="A46" s="55" t="s">
        <v>59</v>
      </c>
      <c r="B46" s="56" t="s">
        <v>45</v>
      </c>
      <c r="C46" s="55">
        <v>51833.367129999999</v>
      </c>
      <c r="D46" s="55">
        <v>2.5000000000000001E-3</v>
      </c>
      <c r="E46">
        <f t="shared" si="0"/>
        <v>32525.020923602577</v>
      </c>
      <c r="F46">
        <f t="shared" si="1"/>
        <v>32525</v>
      </c>
      <c r="G46">
        <f t="shared" si="6"/>
        <v>1.5530000004218891E-2</v>
      </c>
      <c r="K46">
        <f t="shared" si="7"/>
        <v>1.5530000004218891E-2</v>
      </c>
      <c r="O46">
        <f t="shared" ca="1" si="5"/>
        <v>-5.8962273389089326E-3</v>
      </c>
      <c r="Q46" s="2">
        <f t="shared" si="3"/>
        <v>36814.867129999999</v>
      </c>
    </row>
    <row r="47" spans="1:31" x14ac:dyDescent="0.2">
      <c r="A47" s="15" t="s">
        <v>48</v>
      </c>
      <c r="B47" s="5" t="s">
        <v>45</v>
      </c>
      <c r="C47" s="32">
        <v>53163.428999999996</v>
      </c>
      <c r="D47" s="33">
        <v>2E-3</v>
      </c>
      <c r="E47">
        <f t="shared" si="0"/>
        <v>34317.016156847523</v>
      </c>
      <c r="F47">
        <f t="shared" si="1"/>
        <v>34317</v>
      </c>
      <c r="G47">
        <f t="shared" si="6"/>
        <v>1.1991999992460478E-2</v>
      </c>
      <c r="J47">
        <f>+G47</f>
        <v>1.1991999992460478E-2</v>
      </c>
      <c r="O47">
        <f t="shared" ca="1" si="5"/>
        <v>-1.1574950331299932E-3</v>
      </c>
      <c r="Q47" s="2">
        <f t="shared" si="3"/>
        <v>38144.928999999996</v>
      </c>
    </row>
    <row r="48" spans="1:31" x14ac:dyDescent="0.2">
      <c r="A48" s="27" t="s">
        <v>57</v>
      </c>
      <c r="B48" s="14"/>
      <c r="C48" s="12">
        <v>54241.499900000003</v>
      </c>
      <c r="D48" s="12">
        <v>2.3E-3</v>
      </c>
      <c r="E48">
        <f t="shared" si="0"/>
        <v>35769.503411369078</v>
      </c>
      <c r="F48">
        <f t="shared" si="1"/>
        <v>35769.5</v>
      </c>
      <c r="G48">
        <f t="shared" si="6"/>
        <v>2.532000005885493E-3</v>
      </c>
      <c r="J48">
        <f>+G48</f>
        <v>2.532000005885493E-3</v>
      </c>
      <c r="O48">
        <f t="shared" ca="1" si="5"/>
        <v>2.6834696287806742E-3</v>
      </c>
      <c r="Q48" s="2">
        <f t="shared" si="3"/>
        <v>39222.999900000003</v>
      </c>
    </row>
    <row r="49" spans="1:17" x14ac:dyDescent="0.2">
      <c r="A49" s="47" t="s">
        <v>175</v>
      </c>
      <c r="B49" s="49" t="s">
        <v>180</v>
      </c>
      <c r="C49" s="48">
        <v>55073.537799999998</v>
      </c>
      <c r="D49" s="48" t="s">
        <v>70</v>
      </c>
      <c r="E49">
        <f t="shared" si="0"/>
        <v>36890.509873030242</v>
      </c>
      <c r="F49">
        <f t="shared" si="1"/>
        <v>36890.5</v>
      </c>
      <c r="G49">
        <f>+C49-(C$7+F49*C$8)</f>
        <v>7.3279999996884726E-3</v>
      </c>
      <c r="I49">
        <f>+G49</f>
        <v>7.3279999996884726E-3</v>
      </c>
      <c r="O49">
        <f t="shared" ca="1" si="5"/>
        <v>5.6478217017595783E-3</v>
      </c>
      <c r="Q49" s="2">
        <f t="shared" si="3"/>
        <v>40055.037799999998</v>
      </c>
    </row>
    <row r="50" spans="1:17" x14ac:dyDescent="0.2">
      <c r="A50" s="47" t="s">
        <v>175</v>
      </c>
      <c r="B50" s="49" t="s">
        <v>45</v>
      </c>
      <c r="C50" s="48">
        <v>55075.390200000002</v>
      </c>
      <c r="D50" s="48" t="s">
        <v>70</v>
      </c>
      <c r="E50">
        <f t="shared" si="0"/>
        <v>36893.005615555412</v>
      </c>
      <c r="F50">
        <f t="shared" si="1"/>
        <v>36893</v>
      </c>
      <c r="G50">
        <f>+C50-(C$7+F50*C$8)</f>
        <v>4.1680000067572109E-3</v>
      </c>
      <c r="I50">
        <f>+G50</f>
        <v>4.1680000067572109E-3</v>
      </c>
      <c r="O50">
        <f t="shared" ca="1" si="5"/>
        <v>5.6544326564272329E-3</v>
      </c>
      <c r="Q50" s="2">
        <f t="shared" si="3"/>
        <v>40056.890200000002</v>
      </c>
    </row>
    <row r="51" spans="1:17" x14ac:dyDescent="0.2">
      <c r="A51" s="57" t="s">
        <v>182</v>
      </c>
      <c r="B51" s="58" t="s">
        <v>45</v>
      </c>
      <c r="C51" s="59">
        <v>57989.373449999839</v>
      </c>
      <c r="D51" s="59">
        <v>1E-4</v>
      </c>
      <c r="E51">
        <f>+(C51-C$7)/C$8</f>
        <v>40819.021548750563</v>
      </c>
      <c r="F51">
        <f t="shared" si="1"/>
        <v>40819</v>
      </c>
      <c r="G51">
        <f>+C51-(C$7+F51*C$8)</f>
        <v>1.5993999841157347E-2</v>
      </c>
      <c r="K51">
        <f>+G51</f>
        <v>1.5993999841157347E-2</v>
      </c>
      <c r="O51">
        <f ca="1">+C$11+C$12*F51</f>
        <v>1.6036275866521052E-2</v>
      </c>
      <c r="Q51" s="2">
        <f>+C51-15018.5</f>
        <v>42970.873449999839</v>
      </c>
    </row>
    <row r="52" spans="1:17" x14ac:dyDescent="0.2">
      <c r="C52" s="12"/>
      <c r="D52" s="12"/>
    </row>
    <row r="53" spans="1:17" x14ac:dyDescent="0.2">
      <c r="C53" s="12"/>
      <c r="D53" s="12"/>
    </row>
    <row r="54" spans="1:17" x14ac:dyDescent="0.2">
      <c r="C54" s="12"/>
      <c r="D54" s="12"/>
    </row>
    <row r="55" spans="1:17" x14ac:dyDescent="0.2">
      <c r="C55" s="12"/>
      <c r="D55" s="12"/>
    </row>
    <row r="56" spans="1:17" x14ac:dyDescent="0.2">
      <c r="C56" s="12"/>
      <c r="D56" s="12"/>
    </row>
    <row r="57" spans="1:17" x14ac:dyDescent="0.2">
      <c r="C57" s="12"/>
      <c r="D57" s="12"/>
    </row>
    <row r="58" spans="1:17" x14ac:dyDescent="0.2">
      <c r="C58" s="12"/>
      <c r="D58" s="12"/>
    </row>
    <row r="59" spans="1:17" x14ac:dyDescent="0.2">
      <c r="C59" s="12"/>
      <c r="D59" s="12"/>
    </row>
    <row r="60" spans="1:17" x14ac:dyDescent="0.2">
      <c r="C60" s="12"/>
      <c r="D60" s="12"/>
    </row>
    <row r="61" spans="1:17" x14ac:dyDescent="0.2">
      <c r="C61" s="12"/>
      <c r="D61" s="12"/>
    </row>
    <row r="62" spans="1:17" x14ac:dyDescent="0.2">
      <c r="C62" s="12"/>
      <c r="D62" s="12"/>
    </row>
    <row r="63" spans="1:17" x14ac:dyDescent="0.2">
      <c r="C63" s="12"/>
      <c r="D63" s="12"/>
    </row>
    <row r="64" spans="1:17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  <row r="2564" spans="3:4" x14ac:dyDescent="0.2">
      <c r="C2564" s="12"/>
      <c r="D2564" s="12"/>
    </row>
    <row r="2565" spans="3:4" x14ac:dyDescent="0.2">
      <c r="C2565" s="12"/>
      <c r="D2565" s="12"/>
    </row>
    <row r="2566" spans="3:4" x14ac:dyDescent="0.2">
      <c r="C2566" s="12"/>
      <c r="D2566" s="12"/>
    </row>
    <row r="2567" spans="3:4" x14ac:dyDescent="0.2">
      <c r="C2567" s="12"/>
      <c r="D2567" s="12"/>
    </row>
    <row r="2568" spans="3:4" x14ac:dyDescent="0.2">
      <c r="C2568" s="12"/>
      <c r="D2568" s="12"/>
    </row>
    <row r="2569" spans="3:4" x14ac:dyDescent="0.2">
      <c r="C2569" s="12"/>
      <c r="D2569" s="12"/>
    </row>
    <row r="2570" spans="3:4" x14ac:dyDescent="0.2">
      <c r="C2570" s="12"/>
      <c r="D2570" s="12"/>
    </row>
    <row r="2571" spans="3:4" x14ac:dyDescent="0.2">
      <c r="C2571" s="12"/>
      <c r="D2571" s="12"/>
    </row>
    <row r="2572" spans="3:4" x14ac:dyDescent="0.2">
      <c r="C2572" s="12"/>
      <c r="D2572" s="12"/>
    </row>
    <row r="2573" spans="3:4" x14ac:dyDescent="0.2">
      <c r="C2573" s="12"/>
      <c r="D2573" s="12"/>
    </row>
    <row r="2574" spans="3:4" x14ac:dyDescent="0.2">
      <c r="C2574" s="12"/>
      <c r="D2574" s="12"/>
    </row>
    <row r="2575" spans="3:4" x14ac:dyDescent="0.2">
      <c r="C2575" s="12"/>
      <c r="D2575" s="12"/>
    </row>
    <row r="2576" spans="3:4" x14ac:dyDescent="0.2">
      <c r="C2576" s="12"/>
      <c r="D2576" s="12"/>
    </row>
    <row r="2577" spans="3:4" x14ac:dyDescent="0.2">
      <c r="C2577" s="12"/>
      <c r="D2577" s="12"/>
    </row>
    <row r="2578" spans="3:4" x14ac:dyDescent="0.2">
      <c r="C2578" s="12"/>
      <c r="D2578" s="12"/>
    </row>
    <row r="2579" spans="3:4" x14ac:dyDescent="0.2">
      <c r="C2579" s="12"/>
      <c r="D2579" s="12"/>
    </row>
    <row r="2580" spans="3:4" x14ac:dyDescent="0.2">
      <c r="C2580" s="12"/>
      <c r="D2580" s="12"/>
    </row>
    <row r="2581" spans="3:4" x14ac:dyDescent="0.2">
      <c r="C2581" s="12"/>
      <c r="D2581" s="12"/>
    </row>
    <row r="2582" spans="3:4" x14ac:dyDescent="0.2">
      <c r="C2582" s="12"/>
      <c r="D2582" s="12"/>
    </row>
    <row r="2583" spans="3:4" x14ac:dyDescent="0.2">
      <c r="C2583" s="12"/>
      <c r="D2583" s="12"/>
    </row>
    <row r="2584" spans="3:4" x14ac:dyDescent="0.2">
      <c r="C2584" s="12"/>
      <c r="D2584" s="12"/>
    </row>
    <row r="2585" spans="3:4" x14ac:dyDescent="0.2">
      <c r="C2585" s="12"/>
      <c r="D2585" s="12"/>
    </row>
    <row r="2586" spans="3:4" x14ac:dyDescent="0.2">
      <c r="C2586" s="12"/>
      <c r="D2586" s="12"/>
    </row>
    <row r="2587" spans="3:4" x14ac:dyDescent="0.2">
      <c r="C2587" s="12"/>
      <c r="D2587" s="12"/>
    </row>
    <row r="2588" spans="3:4" x14ac:dyDescent="0.2">
      <c r="C2588" s="12"/>
      <c r="D2588" s="12"/>
    </row>
    <row r="2589" spans="3:4" x14ac:dyDescent="0.2">
      <c r="C2589" s="12"/>
      <c r="D2589" s="12"/>
    </row>
    <row r="2590" spans="3:4" x14ac:dyDescent="0.2">
      <c r="C2590" s="12"/>
      <c r="D2590" s="12"/>
    </row>
    <row r="2591" spans="3:4" x14ac:dyDescent="0.2">
      <c r="C2591" s="12"/>
      <c r="D2591" s="12"/>
    </row>
    <row r="2592" spans="3:4" x14ac:dyDescent="0.2">
      <c r="C2592" s="12"/>
      <c r="D2592" s="12"/>
    </row>
    <row r="2593" spans="3:4" x14ac:dyDescent="0.2">
      <c r="C2593" s="12"/>
      <c r="D2593" s="12"/>
    </row>
    <row r="2594" spans="3:4" x14ac:dyDescent="0.2">
      <c r="C2594" s="12"/>
      <c r="D2594" s="12"/>
    </row>
    <row r="2595" spans="3:4" x14ac:dyDescent="0.2">
      <c r="C2595" s="12"/>
      <c r="D2595" s="12"/>
    </row>
    <row r="2596" spans="3:4" x14ac:dyDescent="0.2">
      <c r="C2596" s="12"/>
      <c r="D2596" s="12"/>
    </row>
    <row r="2597" spans="3:4" x14ac:dyDescent="0.2">
      <c r="C2597" s="12"/>
      <c r="D2597" s="12"/>
    </row>
    <row r="2598" spans="3:4" x14ac:dyDescent="0.2">
      <c r="C2598" s="12"/>
      <c r="D2598" s="12"/>
    </row>
    <row r="2599" spans="3:4" x14ac:dyDescent="0.2">
      <c r="C2599" s="12"/>
      <c r="D2599" s="12"/>
    </row>
    <row r="2600" spans="3:4" x14ac:dyDescent="0.2">
      <c r="C2600" s="12"/>
      <c r="D2600" s="12"/>
    </row>
    <row r="2601" spans="3:4" x14ac:dyDescent="0.2">
      <c r="C2601" s="12"/>
      <c r="D2601" s="12"/>
    </row>
    <row r="2602" spans="3:4" x14ac:dyDescent="0.2">
      <c r="C2602" s="12"/>
      <c r="D2602" s="12"/>
    </row>
    <row r="2603" spans="3:4" x14ac:dyDescent="0.2">
      <c r="C2603" s="12"/>
      <c r="D2603" s="12"/>
    </row>
    <row r="2604" spans="3:4" x14ac:dyDescent="0.2">
      <c r="C2604" s="12"/>
      <c r="D2604" s="12"/>
    </row>
    <row r="2605" spans="3:4" x14ac:dyDescent="0.2">
      <c r="C2605" s="12"/>
      <c r="D2605" s="12"/>
    </row>
    <row r="2606" spans="3:4" x14ac:dyDescent="0.2">
      <c r="C2606" s="12"/>
      <c r="D2606" s="12"/>
    </row>
    <row r="2607" spans="3:4" x14ac:dyDescent="0.2">
      <c r="C2607" s="12"/>
      <c r="D2607" s="12"/>
    </row>
    <row r="2608" spans="3:4" x14ac:dyDescent="0.2">
      <c r="C2608" s="12"/>
      <c r="D2608" s="12"/>
    </row>
    <row r="2609" spans="3:4" x14ac:dyDescent="0.2">
      <c r="C2609" s="12"/>
      <c r="D2609" s="12"/>
    </row>
    <row r="2610" spans="3:4" x14ac:dyDescent="0.2">
      <c r="C2610" s="12"/>
      <c r="D2610" s="12"/>
    </row>
    <row r="2611" spans="3:4" x14ac:dyDescent="0.2">
      <c r="C2611" s="12"/>
      <c r="D2611" s="12"/>
    </row>
    <row r="2612" spans="3:4" x14ac:dyDescent="0.2">
      <c r="C2612" s="12"/>
      <c r="D2612" s="12"/>
    </row>
    <row r="2613" spans="3:4" x14ac:dyDescent="0.2">
      <c r="C2613" s="12"/>
      <c r="D2613" s="12"/>
    </row>
    <row r="2614" spans="3:4" x14ac:dyDescent="0.2">
      <c r="C2614" s="12"/>
      <c r="D2614" s="12"/>
    </row>
    <row r="2615" spans="3:4" x14ac:dyDescent="0.2">
      <c r="C2615" s="12"/>
      <c r="D2615" s="12"/>
    </row>
    <row r="2616" spans="3:4" x14ac:dyDescent="0.2">
      <c r="C2616" s="12"/>
      <c r="D2616" s="12"/>
    </row>
    <row r="2617" spans="3:4" x14ac:dyDescent="0.2">
      <c r="C2617" s="12"/>
      <c r="D2617" s="12"/>
    </row>
    <row r="2618" spans="3:4" x14ac:dyDescent="0.2">
      <c r="C2618" s="12"/>
      <c r="D2618" s="12"/>
    </row>
    <row r="2619" spans="3:4" x14ac:dyDescent="0.2">
      <c r="C2619" s="12"/>
      <c r="D2619" s="12"/>
    </row>
    <row r="2620" spans="3:4" x14ac:dyDescent="0.2">
      <c r="C2620" s="12"/>
      <c r="D2620" s="12"/>
    </row>
    <row r="2621" spans="3:4" x14ac:dyDescent="0.2">
      <c r="C2621" s="12"/>
      <c r="D2621" s="12"/>
    </row>
    <row r="2622" spans="3:4" x14ac:dyDescent="0.2">
      <c r="C2622" s="12"/>
      <c r="D2622" s="12"/>
    </row>
    <row r="2623" spans="3:4" x14ac:dyDescent="0.2">
      <c r="C2623" s="12"/>
      <c r="D2623" s="12"/>
    </row>
    <row r="2624" spans="3:4" x14ac:dyDescent="0.2">
      <c r="C2624" s="12"/>
      <c r="D2624" s="12"/>
    </row>
    <row r="2625" spans="3:4" x14ac:dyDescent="0.2">
      <c r="C2625" s="12"/>
      <c r="D2625" s="12"/>
    </row>
    <row r="2626" spans="3:4" x14ac:dyDescent="0.2">
      <c r="C2626" s="12"/>
      <c r="D2626" s="12"/>
    </row>
    <row r="2627" spans="3:4" x14ac:dyDescent="0.2">
      <c r="C2627" s="12"/>
      <c r="D2627" s="12"/>
    </row>
    <row r="2628" spans="3:4" x14ac:dyDescent="0.2">
      <c r="C2628" s="12"/>
      <c r="D2628" s="12"/>
    </row>
    <row r="2629" spans="3:4" x14ac:dyDescent="0.2">
      <c r="C2629" s="12"/>
      <c r="D2629" s="12"/>
    </row>
    <row r="2630" spans="3:4" x14ac:dyDescent="0.2">
      <c r="C2630" s="12"/>
      <c r="D2630" s="12"/>
    </row>
    <row r="2631" spans="3:4" x14ac:dyDescent="0.2">
      <c r="C2631" s="12"/>
      <c r="D2631" s="12"/>
    </row>
    <row r="2632" spans="3:4" x14ac:dyDescent="0.2">
      <c r="C2632" s="12"/>
      <c r="D2632" s="12"/>
    </row>
    <row r="2633" spans="3:4" x14ac:dyDescent="0.2">
      <c r="C2633" s="12"/>
      <c r="D2633" s="12"/>
    </row>
    <row r="2634" spans="3:4" x14ac:dyDescent="0.2">
      <c r="C2634" s="12"/>
      <c r="D2634" s="12"/>
    </row>
    <row r="2635" spans="3:4" x14ac:dyDescent="0.2">
      <c r="C2635" s="12"/>
      <c r="D2635" s="12"/>
    </row>
    <row r="2636" spans="3:4" x14ac:dyDescent="0.2">
      <c r="C2636" s="12"/>
      <c r="D2636" s="12"/>
    </row>
    <row r="2637" spans="3:4" x14ac:dyDescent="0.2">
      <c r="C2637" s="12"/>
      <c r="D2637" s="12"/>
    </row>
    <row r="2638" spans="3:4" x14ac:dyDescent="0.2">
      <c r="C2638" s="12"/>
      <c r="D2638" s="12"/>
    </row>
    <row r="2639" spans="3:4" x14ac:dyDescent="0.2">
      <c r="C2639" s="12"/>
      <c r="D2639" s="12"/>
    </row>
    <row r="2640" spans="3:4" x14ac:dyDescent="0.2">
      <c r="C2640" s="12"/>
      <c r="D2640" s="12"/>
    </row>
    <row r="2641" spans="3:4" x14ac:dyDescent="0.2">
      <c r="C2641" s="12"/>
      <c r="D2641" s="12"/>
    </row>
    <row r="2642" spans="3:4" x14ac:dyDescent="0.2">
      <c r="C2642" s="12"/>
      <c r="D2642" s="12"/>
    </row>
    <row r="2643" spans="3:4" x14ac:dyDescent="0.2">
      <c r="C2643" s="12"/>
      <c r="D2643" s="12"/>
    </row>
    <row r="2644" spans="3:4" x14ac:dyDescent="0.2">
      <c r="C2644" s="12"/>
      <c r="D2644" s="12"/>
    </row>
    <row r="2645" spans="3:4" x14ac:dyDescent="0.2">
      <c r="C2645" s="12"/>
      <c r="D2645" s="12"/>
    </row>
    <row r="2646" spans="3:4" x14ac:dyDescent="0.2">
      <c r="C2646" s="12"/>
      <c r="D2646" s="12"/>
    </row>
    <row r="2647" spans="3:4" x14ac:dyDescent="0.2">
      <c r="C2647" s="12"/>
      <c r="D2647" s="12"/>
    </row>
    <row r="2648" spans="3:4" x14ac:dyDescent="0.2">
      <c r="C2648" s="12"/>
      <c r="D2648" s="12"/>
    </row>
    <row r="2649" spans="3:4" x14ac:dyDescent="0.2">
      <c r="C2649" s="12"/>
      <c r="D2649" s="12"/>
    </row>
    <row r="2650" spans="3:4" x14ac:dyDescent="0.2">
      <c r="C2650" s="12"/>
      <c r="D2650" s="12"/>
    </row>
    <row r="2651" spans="3:4" x14ac:dyDescent="0.2">
      <c r="C2651" s="12"/>
      <c r="D2651" s="12"/>
    </row>
    <row r="2652" spans="3:4" x14ac:dyDescent="0.2">
      <c r="C2652" s="12"/>
      <c r="D2652" s="12"/>
    </row>
    <row r="2653" spans="3:4" x14ac:dyDescent="0.2">
      <c r="C2653" s="12"/>
      <c r="D2653" s="12"/>
    </row>
    <row r="2654" spans="3:4" x14ac:dyDescent="0.2">
      <c r="C2654" s="12"/>
      <c r="D2654" s="12"/>
    </row>
    <row r="2655" spans="3:4" x14ac:dyDescent="0.2">
      <c r="C2655" s="12"/>
      <c r="D2655" s="12"/>
    </row>
    <row r="2656" spans="3:4" x14ac:dyDescent="0.2">
      <c r="C2656" s="12"/>
      <c r="D2656" s="12"/>
    </row>
    <row r="2657" spans="3:4" x14ac:dyDescent="0.2">
      <c r="C2657" s="12"/>
      <c r="D2657" s="12"/>
    </row>
    <row r="2658" spans="3:4" x14ac:dyDescent="0.2">
      <c r="C2658" s="12"/>
      <c r="D2658" s="12"/>
    </row>
    <row r="2659" spans="3:4" x14ac:dyDescent="0.2">
      <c r="C2659" s="12"/>
      <c r="D2659" s="12"/>
    </row>
    <row r="2660" spans="3:4" x14ac:dyDescent="0.2">
      <c r="C2660" s="12"/>
      <c r="D2660" s="12"/>
    </row>
    <row r="2661" spans="3:4" x14ac:dyDescent="0.2">
      <c r="C2661" s="12"/>
      <c r="D2661" s="12"/>
    </row>
    <row r="2662" spans="3:4" x14ac:dyDescent="0.2">
      <c r="C2662" s="12"/>
      <c r="D2662" s="12"/>
    </row>
    <row r="2663" spans="3:4" x14ac:dyDescent="0.2">
      <c r="C2663" s="12"/>
      <c r="D2663" s="12"/>
    </row>
    <row r="2664" spans="3:4" x14ac:dyDescent="0.2">
      <c r="C2664" s="12"/>
      <c r="D2664" s="12"/>
    </row>
    <row r="2665" spans="3:4" x14ac:dyDescent="0.2">
      <c r="C2665" s="12"/>
      <c r="D2665" s="12"/>
    </row>
    <row r="2666" spans="3:4" x14ac:dyDescent="0.2">
      <c r="C2666" s="12"/>
      <c r="D2666" s="12"/>
    </row>
    <row r="2667" spans="3:4" x14ac:dyDescent="0.2">
      <c r="C2667" s="12"/>
      <c r="D2667" s="12"/>
    </row>
    <row r="2668" spans="3:4" x14ac:dyDescent="0.2">
      <c r="C2668" s="12"/>
      <c r="D2668" s="12"/>
    </row>
    <row r="2669" spans="3:4" x14ac:dyDescent="0.2">
      <c r="C2669" s="12"/>
      <c r="D2669" s="12"/>
    </row>
    <row r="2670" spans="3:4" x14ac:dyDescent="0.2">
      <c r="C2670" s="12"/>
      <c r="D2670" s="12"/>
    </row>
    <row r="2671" spans="3:4" x14ac:dyDescent="0.2">
      <c r="C2671" s="12"/>
      <c r="D2671" s="12"/>
    </row>
    <row r="2672" spans="3:4" x14ac:dyDescent="0.2">
      <c r="C2672" s="12"/>
      <c r="D2672" s="12"/>
    </row>
    <row r="2673" spans="3:4" x14ac:dyDescent="0.2">
      <c r="C2673" s="12"/>
      <c r="D2673" s="12"/>
    </row>
    <row r="2674" spans="3:4" x14ac:dyDescent="0.2">
      <c r="C2674" s="12"/>
      <c r="D2674" s="12"/>
    </row>
    <row r="2675" spans="3:4" x14ac:dyDescent="0.2">
      <c r="C2675" s="12"/>
      <c r="D2675" s="12"/>
    </row>
    <row r="2676" spans="3:4" x14ac:dyDescent="0.2">
      <c r="C2676" s="12"/>
      <c r="D2676" s="12"/>
    </row>
    <row r="2677" spans="3:4" x14ac:dyDescent="0.2">
      <c r="C2677" s="12"/>
      <c r="D2677" s="12"/>
    </row>
    <row r="2678" spans="3:4" x14ac:dyDescent="0.2">
      <c r="C2678" s="12"/>
      <c r="D2678" s="12"/>
    </row>
    <row r="2679" spans="3:4" x14ac:dyDescent="0.2">
      <c r="C2679" s="12"/>
      <c r="D2679" s="12"/>
    </row>
    <row r="2680" spans="3:4" x14ac:dyDescent="0.2">
      <c r="C2680" s="12"/>
      <c r="D2680" s="12"/>
    </row>
    <row r="2681" spans="3:4" x14ac:dyDescent="0.2">
      <c r="C2681" s="12"/>
      <c r="D2681" s="12"/>
    </row>
    <row r="2682" spans="3:4" x14ac:dyDescent="0.2">
      <c r="C2682" s="12"/>
      <c r="D2682" s="12"/>
    </row>
    <row r="2683" spans="3:4" x14ac:dyDescent="0.2">
      <c r="C2683" s="12"/>
      <c r="D2683" s="12"/>
    </row>
    <row r="2684" spans="3:4" x14ac:dyDescent="0.2">
      <c r="C2684" s="12"/>
      <c r="D2684" s="12"/>
    </row>
    <row r="2685" spans="3:4" x14ac:dyDescent="0.2">
      <c r="C2685" s="12"/>
      <c r="D2685" s="12"/>
    </row>
    <row r="2686" spans="3:4" x14ac:dyDescent="0.2">
      <c r="C2686" s="12"/>
      <c r="D2686" s="12"/>
    </row>
    <row r="2687" spans="3:4" x14ac:dyDescent="0.2">
      <c r="C2687" s="12"/>
      <c r="D2687" s="12"/>
    </row>
    <row r="2688" spans="3:4" x14ac:dyDescent="0.2">
      <c r="C2688" s="12"/>
      <c r="D2688" s="12"/>
    </row>
    <row r="2689" spans="3:4" x14ac:dyDescent="0.2">
      <c r="C2689" s="12"/>
      <c r="D2689" s="12"/>
    </row>
    <row r="2690" spans="3:4" x14ac:dyDescent="0.2">
      <c r="C2690" s="12"/>
      <c r="D2690" s="12"/>
    </row>
    <row r="2691" spans="3:4" x14ac:dyDescent="0.2">
      <c r="C2691" s="12"/>
      <c r="D2691" s="12"/>
    </row>
    <row r="2692" spans="3:4" x14ac:dyDescent="0.2">
      <c r="C2692" s="12"/>
      <c r="D2692" s="12"/>
    </row>
    <row r="2693" spans="3:4" x14ac:dyDescent="0.2">
      <c r="C2693" s="12"/>
      <c r="D2693" s="12"/>
    </row>
    <row r="2694" spans="3:4" x14ac:dyDescent="0.2">
      <c r="C2694" s="12"/>
      <c r="D2694" s="12"/>
    </row>
    <row r="2695" spans="3:4" x14ac:dyDescent="0.2">
      <c r="C2695" s="12"/>
      <c r="D2695" s="12"/>
    </row>
    <row r="2696" spans="3:4" x14ac:dyDescent="0.2">
      <c r="C2696" s="12"/>
      <c r="D2696" s="12"/>
    </row>
    <row r="2697" spans="3:4" x14ac:dyDescent="0.2">
      <c r="C2697" s="12"/>
      <c r="D2697" s="12"/>
    </row>
    <row r="2698" spans="3:4" x14ac:dyDescent="0.2">
      <c r="C2698" s="12"/>
      <c r="D2698" s="12"/>
    </row>
    <row r="2699" spans="3:4" x14ac:dyDescent="0.2">
      <c r="C2699" s="12"/>
      <c r="D2699" s="12"/>
    </row>
    <row r="2700" spans="3:4" x14ac:dyDescent="0.2">
      <c r="C2700" s="12"/>
      <c r="D2700" s="12"/>
    </row>
    <row r="2701" spans="3:4" x14ac:dyDescent="0.2">
      <c r="C2701" s="12"/>
      <c r="D2701" s="12"/>
    </row>
    <row r="2702" spans="3:4" x14ac:dyDescent="0.2">
      <c r="C2702" s="12"/>
      <c r="D2702" s="12"/>
    </row>
    <row r="2703" spans="3:4" x14ac:dyDescent="0.2">
      <c r="C2703" s="12"/>
      <c r="D2703" s="12"/>
    </row>
    <row r="2704" spans="3:4" x14ac:dyDescent="0.2">
      <c r="C2704" s="12"/>
      <c r="D2704" s="12"/>
    </row>
    <row r="2705" spans="3:4" x14ac:dyDescent="0.2">
      <c r="C2705" s="12"/>
      <c r="D2705" s="12"/>
    </row>
    <row r="2706" spans="3:4" x14ac:dyDescent="0.2">
      <c r="C2706" s="12"/>
      <c r="D2706" s="12"/>
    </row>
    <row r="2707" spans="3:4" x14ac:dyDescent="0.2">
      <c r="C2707" s="12"/>
      <c r="D2707" s="12"/>
    </row>
    <row r="2708" spans="3:4" x14ac:dyDescent="0.2">
      <c r="C2708" s="12"/>
      <c r="D2708" s="12"/>
    </row>
    <row r="2709" spans="3:4" x14ac:dyDescent="0.2">
      <c r="C2709" s="12"/>
      <c r="D2709" s="12"/>
    </row>
    <row r="2710" spans="3:4" x14ac:dyDescent="0.2">
      <c r="C2710" s="12"/>
      <c r="D2710" s="12"/>
    </row>
    <row r="2711" spans="3:4" x14ac:dyDescent="0.2">
      <c r="C2711" s="12"/>
      <c r="D2711" s="12"/>
    </row>
    <row r="2712" spans="3:4" x14ac:dyDescent="0.2">
      <c r="C2712" s="12"/>
      <c r="D2712" s="12"/>
    </row>
    <row r="2713" spans="3:4" x14ac:dyDescent="0.2">
      <c r="C2713" s="12"/>
      <c r="D2713" s="12"/>
    </row>
    <row r="2714" spans="3:4" x14ac:dyDescent="0.2">
      <c r="C2714" s="12"/>
      <c r="D2714" s="12"/>
    </row>
    <row r="2715" spans="3:4" x14ac:dyDescent="0.2">
      <c r="C2715" s="12"/>
      <c r="D2715" s="12"/>
    </row>
    <row r="2716" spans="3:4" x14ac:dyDescent="0.2">
      <c r="C2716" s="12"/>
      <c r="D2716" s="12"/>
    </row>
    <row r="2717" spans="3:4" x14ac:dyDescent="0.2">
      <c r="C2717" s="12"/>
      <c r="D2717" s="12"/>
    </row>
    <row r="2718" spans="3:4" x14ac:dyDescent="0.2">
      <c r="C2718" s="12"/>
      <c r="D2718" s="12"/>
    </row>
    <row r="2719" spans="3:4" x14ac:dyDescent="0.2">
      <c r="C2719" s="12"/>
      <c r="D2719" s="12"/>
    </row>
    <row r="2720" spans="3:4" x14ac:dyDescent="0.2">
      <c r="C2720" s="12"/>
      <c r="D2720" s="12"/>
    </row>
    <row r="2721" spans="3:4" x14ac:dyDescent="0.2">
      <c r="C2721" s="12"/>
      <c r="D2721" s="12"/>
    </row>
    <row r="2722" spans="3:4" x14ac:dyDescent="0.2">
      <c r="C2722" s="12"/>
      <c r="D2722" s="12"/>
    </row>
    <row r="2723" spans="3:4" x14ac:dyDescent="0.2">
      <c r="C2723" s="12"/>
      <c r="D2723" s="12"/>
    </row>
    <row r="2724" spans="3:4" x14ac:dyDescent="0.2">
      <c r="C2724" s="12"/>
      <c r="D2724" s="12"/>
    </row>
    <row r="2725" spans="3:4" x14ac:dyDescent="0.2">
      <c r="C2725" s="12"/>
      <c r="D2725" s="12"/>
    </row>
    <row r="2726" spans="3:4" x14ac:dyDescent="0.2">
      <c r="C2726" s="12"/>
      <c r="D2726" s="12"/>
    </row>
    <row r="2727" spans="3:4" x14ac:dyDescent="0.2">
      <c r="C2727" s="12"/>
      <c r="D2727" s="12"/>
    </row>
    <row r="2728" spans="3:4" x14ac:dyDescent="0.2">
      <c r="C2728" s="12"/>
      <c r="D2728" s="12"/>
    </row>
    <row r="2729" spans="3:4" x14ac:dyDescent="0.2">
      <c r="C2729" s="12"/>
      <c r="D2729" s="12"/>
    </row>
    <row r="2730" spans="3:4" x14ac:dyDescent="0.2">
      <c r="C2730" s="12"/>
      <c r="D2730" s="12"/>
    </row>
    <row r="2731" spans="3:4" x14ac:dyDescent="0.2">
      <c r="C2731" s="12"/>
      <c r="D2731" s="12"/>
    </row>
    <row r="2732" spans="3:4" x14ac:dyDescent="0.2">
      <c r="C2732" s="12"/>
      <c r="D2732" s="12"/>
    </row>
    <row r="2733" spans="3:4" x14ac:dyDescent="0.2">
      <c r="C2733" s="12"/>
      <c r="D2733" s="12"/>
    </row>
    <row r="2734" spans="3:4" x14ac:dyDescent="0.2">
      <c r="C2734" s="12"/>
      <c r="D2734" s="12"/>
    </row>
    <row r="2735" spans="3:4" x14ac:dyDescent="0.2">
      <c r="C2735" s="12"/>
      <c r="D2735" s="12"/>
    </row>
    <row r="2736" spans="3:4" x14ac:dyDescent="0.2">
      <c r="C2736" s="12"/>
      <c r="D2736" s="12"/>
    </row>
    <row r="2737" spans="3:4" x14ac:dyDescent="0.2">
      <c r="C2737" s="12"/>
      <c r="D2737" s="12"/>
    </row>
    <row r="2738" spans="3:4" x14ac:dyDescent="0.2">
      <c r="C2738" s="12"/>
      <c r="D2738" s="12"/>
    </row>
    <row r="2739" spans="3:4" x14ac:dyDescent="0.2">
      <c r="C2739" s="12"/>
      <c r="D2739" s="12"/>
    </row>
    <row r="2740" spans="3:4" x14ac:dyDescent="0.2">
      <c r="C2740" s="12"/>
      <c r="D2740" s="12"/>
    </row>
    <row r="2741" spans="3:4" x14ac:dyDescent="0.2">
      <c r="C2741" s="12"/>
      <c r="D2741" s="12"/>
    </row>
    <row r="2742" spans="3:4" x14ac:dyDescent="0.2">
      <c r="C2742" s="12"/>
      <c r="D2742" s="12"/>
    </row>
    <row r="2743" spans="3:4" x14ac:dyDescent="0.2">
      <c r="C2743" s="12"/>
      <c r="D2743" s="12"/>
    </row>
    <row r="2744" spans="3:4" x14ac:dyDescent="0.2">
      <c r="C2744" s="12"/>
      <c r="D2744" s="12"/>
    </row>
    <row r="2745" spans="3:4" x14ac:dyDescent="0.2">
      <c r="C2745" s="12"/>
      <c r="D2745" s="12"/>
    </row>
    <row r="2746" spans="3:4" x14ac:dyDescent="0.2">
      <c r="C2746" s="12"/>
      <c r="D2746" s="12"/>
    </row>
    <row r="2747" spans="3:4" x14ac:dyDescent="0.2">
      <c r="C2747" s="12"/>
      <c r="D2747" s="12"/>
    </row>
    <row r="2748" spans="3:4" x14ac:dyDescent="0.2">
      <c r="C2748" s="12"/>
      <c r="D2748" s="12"/>
    </row>
    <row r="2749" spans="3:4" x14ac:dyDescent="0.2">
      <c r="C2749" s="12"/>
      <c r="D2749" s="12"/>
    </row>
    <row r="2750" spans="3:4" x14ac:dyDescent="0.2">
      <c r="C2750" s="12"/>
      <c r="D2750" s="12"/>
    </row>
    <row r="2751" spans="3:4" x14ac:dyDescent="0.2">
      <c r="C2751" s="12"/>
      <c r="D2751" s="12"/>
    </row>
    <row r="2752" spans="3:4" x14ac:dyDescent="0.2">
      <c r="C2752" s="12"/>
      <c r="D2752" s="12"/>
    </row>
    <row r="2753" spans="3:4" x14ac:dyDescent="0.2">
      <c r="C2753" s="12"/>
      <c r="D2753" s="12"/>
    </row>
    <row r="2754" spans="3:4" x14ac:dyDescent="0.2">
      <c r="C2754" s="12"/>
      <c r="D2754" s="12"/>
    </row>
    <row r="2755" spans="3:4" x14ac:dyDescent="0.2">
      <c r="C2755" s="12"/>
      <c r="D2755" s="12"/>
    </row>
    <row r="2756" spans="3:4" x14ac:dyDescent="0.2">
      <c r="C2756" s="12"/>
      <c r="D2756" s="12"/>
    </row>
    <row r="2757" spans="3:4" x14ac:dyDescent="0.2">
      <c r="C2757" s="12"/>
      <c r="D2757" s="12"/>
    </row>
    <row r="2758" spans="3:4" x14ac:dyDescent="0.2">
      <c r="C2758" s="12"/>
      <c r="D2758" s="12"/>
    </row>
    <row r="2759" spans="3:4" x14ac:dyDescent="0.2">
      <c r="C2759" s="12"/>
      <c r="D2759" s="12"/>
    </row>
    <row r="2760" spans="3:4" x14ac:dyDescent="0.2">
      <c r="C2760" s="12"/>
      <c r="D2760" s="12"/>
    </row>
    <row r="2761" spans="3:4" x14ac:dyDescent="0.2">
      <c r="C2761" s="12"/>
      <c r="D2761" s="12"/>
    </row>
    <row r="2762" spans="3:4" x14ac:dyDescent="0.2">
      <c r="C2762" s="12"/>
      <c r="D2762" s="12"/>
    </row>
    <row r="2763" spans="3:4" x14ac:dyDescent="0.2">
      <c r="C2763" s="12"/>
      <c r="D2763" s="12"/>
    </row>
    <row r="2764" spans="3:4" x14ac:dyDescent="0.2">
      <c r="C2764" s="12"/>
      <c r="D2764" s="12"/>
    </row>
    <row r="2765" spans="3:4" x14ac:dyDescent="0.2">
      <c r="C2765" s="12"/>
      <c r="D2765" s="12"/>
    </row>
    <row r="2766" spans="3:4" x14ac:dyDescent="0.2">
      <c r="C2766" s="12"/>
      <c r="D2766" s="12"/>
    </row>
    <row r="2767" spans="3:4" x14ac:dyDescent="0.2">
      <c r="C2767" s="12"/>
      <c r="D2767" s="12"/>
    </row>
    <row r="2768" spans="3:4" x14ac:dyDescent="0.2">
      <c r="C2768" s="12"/>
      <c r="D2768" s="12"/>
    </row>
    <row r="2769" spans="3:4" x14ac:dyDescent="0.2">
      <c r="C2769" s="12"/>
      <c r="D2769" s="12"/>
    </row>
    <row r="2770" spans="3:4" x14ac:dyDescent="0.2">
      <c r="C2770" s="12"/>
      <c r="D2770" s="12"/>
    </row>
    <row r="2771" spans="3:4" x14ac:dyDescent="0.2">
      <c r="C2771" s="12"/>
      <c r="D2771" s="12"/>
    </row>
    <row r="2772" spans="3:4" x14ac:dyDescent="0.2">
      <c r="C2772" s="12"/>
      <c r="D2772" s="12"/>
    </row>
    <row r="2773" spans="3:4" x14ac:dyDescent="0.2">
      <c r="C2773" s="12"/>
      <c r="D2773" s="12"/>
    </row>
    <row r="2774" spans="3:4" x14ac:dyDescent="0.2">
      <c r="C2774" s="12"/>
      <c r="D2774" s="12"/>
    </row>
    <row r="2775" spans="3:4" x14ac:dyDescent="0.2">
      <c r="C2775" s="12"/>
      <c r="D2775" s="12"/>
    </row>
    <row r="2776" spans="3:4" x14ac:dyDescent="0.2">
      <c r="C2776" s="12"/>
      <c r="D2776" s="12"/>
    </row>
    <row r="2777" spans="3:4" x14ac:dyDescent="0.2">
      <c r="C2777" s="12"/>
      <c r="D2777" s="12"/>
    </row>
    <row r="2778" spans="3:4" x14ac:dyDescent="0.2">
      <c r="C2778" s="12"/>
      <c r="D2778" s="12"/>
    </row>
    <row r="2779" spans="3:4" x14ac:dyDescent="0.2">
      <c r="C2779" s="12"/>
      <c r="D2779" s="12"/>
    </row>
    <row r="2780" spans="3:4" x14ac:dyDescent="0.2">
      <c r="C2780" s="12"/>
      <c r="D2780" s="12"/>
    </row>
    <row r="2781" spans="3:4" x14ac:dyDescent="0.2">
      <c r="C2781" s="12"/>
      <c r="D2781" s="12"/>
    </row>
    <row r="2782" spans="3:4" x14ac:dyDescent="0.2">
      <c r="C2782" s="12"/>
      <c r="D2782" s="12"/>
    </row>
    <row r="2783" spans="3:4" x14ac:dyDescent="0.2">
      <c r="C2783" s="12"/>
      <c r="D2783" s="12"/>
    </row>
    <row r="2784" spans="3:4" x14ac:dyDescent="0.2">
      <c r="C2784" s="12"/>
      <c r="D2784" s="12"/>
    </row>
    <row r="2785" spans="3:4" x14ac:dyDescent="0.2">
      <c r="C2785" s="12"/>
      <c r="D2785" s="12"/>
    </row>
    <row r="2786" spans="3:4" x14ac:dyDescent="0.2">
      <c r="C2786" s="12"/>
      <c r="D2786" s="12"/>
    </row>
    <row r="2787" spans="3:4" x14ac:dyDescent="0.2">
      <c r="C2787" s="12"/>
      <c r="D2787" s="12"/>
    </row>
    <row r="2788" spans="3:4" x14ac:dyDescent="0.2">
      <c r="C2788" s="12"/>
      <c r="D2788" s="12"/>
    </row>
    <row r="2789" spans="3:4" x14ac:dyDescent="0.2">
      <c r="C2789" s="12"/>
      <c r="D2789" s="12"/>
    </row>
    <row r="2790" spans="3:4" x14ac:dyDescent="0.2">
      <c r="C2790" s="12"/>
      <c r="D2790" s="12"/>
    </row>
    <row r="2791" spans="3:4" x14ac:dyDescent="0.2">
      <c r="C2791" s="12"/>
      <c r="D2791" s="12"/>
    </row>
    <row r="2792" spans="3:4" x14ac:dyDescent="0.2">
      <c r="C2792" s="12"/>
      <c r="D2792" s="12"/>
    </row>
    <row r="2793" spans="3:4" x14ac:dyDescent="0.2">
      <c r="C2793" s="12"/>
      <c r="D2793" s="12"/>
    </row>
    <row r="2794" spans="3:4" x14ac:dyDescent="0.2">
      <c r="C2794" s="12"/>
      <c r="D2794" s="12"/>
    </row>
    <row r="2795" spans="3:4" x14ac:dyDescent="0.2">
      <c r="C2795" s="12"/>
      <c r="D2795" s="12"/>
    </row>
    <row r="2796" spans="3:4" x14ac:dyDescent="0.2">
      <c r="C2796" s="12"/>
      <c r="D2796" s="12"/>
    </row>
    <row r="2797" spans="3:4" x14ac:dyDescent="0.2">
      <c r="C2797" s="12"/>
      <c r="D2797" s="12"/>
    </row>
    <row r="2798" spans="3:4" x14ac:dyDescent="0.2">
      <c r="C2798" s="12"/>
      <c r="D2798" s="12"/>
    </row>
    <row r="2799" spans="3:4" x14ac:dyDescent="0.2">
      <c r="C2799" s="12"/>
      <c r="D2799" s="12"/>
    </row>
    <row r="2800" spans="3:4" x14ac:dyDescent="0.2">
      <c r="C2800" s="12"/>
      <c r="D2800" s="12"/>
    </row>
    <row r="2801" spans="3:4" x14ac:dyDescent="0.2">
      <c r="C2801" s="12"/>
      <c r="D2801" s="12"/>
    </row>
    <row r="2802" spans="3:4" x14ac:dyDescent="0.2">
      <c r="C2802" s="12"/>
      <c r="D2802" s="12"/>
    </row>
    <row r="2803" spans="3:4" x14ac:dyDescent="0.2">
      <c r="C2803" s="12"/>
      <c r="D2803" s="12"/>
    </row>
    <row r="2804" spans="3:4" x14ac:dyDescent="0.2">
      <c r="C2804" s="12"/>
      <c r="D2804" s="12"/>
    </row>
    <row r="2805" spans="3:4" x14ac:dyDescent="0.2">
      <c r="C2805" s="12"/>
      <c r="D2805" s="12"/>
    </row>
    <row r="2806" spans="3:4" x14ac:dyDescent="0.2">
      <c r="C2806" s="12"/>
      <c r="D2806" s="12"/>
    </row>
    <row r="2807" spans="3:4" x14ac:dyDescent="0.2">
      <c r="C2807" s="12"/>
      <c r="D2807" s="12"/>
    </row>
    <row r="2808" spans="3:4" x14ac:dyDescent="0.2">
      <c r="C2808" s="12"/>
      <c r="D2808" s="12"/>
    </row>
    <row r="2809" spans="3:4" x14ac:dyDescent="0.2">
      <c r="C2809" s="12"/>
      <c r="D2809" s="12"/>
    </row>
    <row r="2810" spans="3:4" x14ac:dyDescent="0.2">
      <c r="C2810" s="12"/>
      <c r="D2810" s="12"/>
    </row>
    <row r="2811" spans="3:4" x14ac:dyDescent="0.2">
      <c r="C2811" s="12"/>
      <c r="D2811" s="12"/>
    </row>
    <row r="2812" spans="3:4" x14ac:dyDescent="0.2">
      <c r="C2812" s="12"/>
      <c r="D2812" s="12"/>
    </row>
    <row r="2813" spans="3:4" x14ac:dyDescent="0.2">
      <c r="C2813" s="12"/>
      <c r="D2813" s="12"/>
    </row>
    <row r="2814" spans="3:4" x14ac:dyDescent="0.2">
      <c r="C2814" s="12"/>
      <c r="D2814" s="12"/>
    </row>
    <row r="2815" spans="3:4" x14ac:dyDescent="0.2">
      <c r="C2815" s="12"/>
      <c r="D2815" s="12"/>
    </row>
    <row r="2816" spans="3:4" x14ac:dyDescent="0.2">
      <c r="C2816" s="12"/>
      <c r="D2816" s="12"/>
    </row>
    <row r="2817" spans="3:4" x14ac:dyDescent="0.2">
      <c r="C2817" s="12"/>
      <c r="D2817" s="12"/>
    </row>
    <row r="2818" spans="3:4" x14ac:dyDescent="0.2">
      <c r="C2818" s="12"/>
      <c r="D2818" s="12"/>
    </row>
    <row r="2819" spans="3:4" x14ac:dyDescent="0.2">
      <c r="C2819" s="12"/>
      <c r="D2819" s="12"/>
    </row>
    <row r="2820" spans="3:4" x14ac:dyDescent="0.2">
      <c r="C2820" s="12"/>
      <c r="D2820" s="12"/>
    </row>
    <row r="2821" spans="3:4" x14ac:dyDescent="0.2">
      <c r="C2821" s="12"/>
      <c r="D2821" s="12"/>
    </row>
    <row r="2822" spans="3:4" x14ac:dyDescent="0.2">
      <c r="C2822" s="12"/>
      <c r="D2822" s="12"/>
    </row>
    <row r="2823" spans="3:4" x14ac:dyDescent="0.2">
      <c r="C2823" s="12"/>
      <c r="D2823" s="12"/>
    </row>
    <row r="2824" spans="3:4" x14ac:dyDescent="0.2">
      <c r="C2824" s="12"/>
      <c r="D2824" s="12"/>
    </row>
    <row r="2825" spans="3:4" x14ac:dyDescent="0.2">
      <c r="C2825" s="12"/>
      <c r="D2825" s="12"/>
    </row>
    <row r="2826" spans="3:4" x14ac:dyDescent="0.2">
      <c r="C2826" s="12"/>
      <c r="D2826" s="12"/>
    </row>
    <row r="2827" spans="3:4" x14ac:dyDescent="0.2">
      <c r="C2827" s="12"/>
      <c r="D2827" s="12"/>
    </row>
    <row r="2828" spans="3:4" x14ac:dyDescent="0.2">
      <c r="C2828" s="12"/>
      <c r="D2828" s="12"/>
    </row>
    <row r="2829" spans="3:4" x14ac:dyDescent="0.2">
      <c r="C2829" s="12"/>
      <c r="D2829" s="12"/>
    </row>
    <row r="2830" spans="3:4" x14ac:dyDescent="0.2">
      <c r="C2830" s="12"/>
      <c r="D2830" s="12"/>
    </row>
    <row r="2831" spans="3:4" x14ac:dyDescent="0.2">
      <c r="C2831" s="12"/>
      <c r="D2831" s="12"/>
    </row>
    <row r="2832" spans="3:4" x14ac:dyDescent="0.2">
      <c r="C2832" s="12"/>
      <c r="D2832" s="12"/>
    </row>
    <row r="2833" spans="3:4" x14ac:dyDescent="0.2">
      <c r="C2833" s="12"/>
      <c r="D2833" s="12"/>
    </row>
    <row r="2834" spans="3:4" x14ac:dyDescent="0.2">
      <c r="C2834" s="12"/>
      <c r="D2834" s="12"/>
    </row>
    <row r="2835" spans="3:4" x14ac:dyDescent="0.2">
      <c r="C2835" s="12"/>
      <c r="D2835" s="12"/>
    </row>
    <row r="2836" spans="3:4" x14ac:dyDescent="0.2">
      <c r="C2836" s="12"/>
      <c r="D2836" s="12"/>
    </row>
    <row r="2837" spans="3:4" x14ac:dyDescent="0.2">
      <c r="C2837" s="12"/>
      <c r="D2837" s="12"/>
    </row>
    <row r="2838" spans="3:4" x14ac:dyDescent="0.2">
      <c r="C2838" s="12"/>
      <c r="D2838" s="12"/>
    </row>
    <row r="2839" spans="3:4" x14ac:dyDescent="0.2">
      <c r="C2839" s="12"/>
      <c r="D2839" s="12"/>
    </row>
    <row r="2840" spans="3:4" x14ac:dyDescent="0.2">
      <c r="C2840" s="12"/>
      <c r="D2840" s="12"/>
    </row>
    <row r="2841" spans="3:4" x14ac:dyDescent="0.2">
      <c r="C2841" s="12"/>
      <c r="D2841" s="12"/>
    </row>
    <row r="2842" spans="3:4" x14ac:dyDescent="0.2">
      <c r="C2842" s="12"/>
      <c r="D2842" s="12"/>
    </row>
    <row r="2843" spans="3:4" x14ac:dyDescent="0.2">
      <c r="C2843" s="12"/>
      <c r="D2843" s="12"/>
    </row>
    <row r="2844" spans="3:4" x14ac:dyDescent="0.2">
      <c r="C2844" s="12"/>
      <c r="D2844" s="12"/>
    </row>
    <row r="2845" spans="3:4" x14ac:dyDescent="0.2">
      <c r="C2845" s="12"/>
      <c r="D2845" s="12"/>
    </row>
    <row r="2846" spans="3:4" x14ac:dyDescent="0.2">
      <c r="C2846" s="12"/>
      <c r="D2846" s="12"/>
    </row>
    <row r="2847" spans="3:4" x14ac:dyDescent="0.2">
      <c r="C2847" s="12"/>
      <c r="D2847" s="12"/>
    </row>
    <row r="2848" spans="3:4" x14ac:dyDescent="0.2">
      <c r="C2848" s="12"/>
      <c r="D2848" s="12"/>
    </row>
    <row r="2849" spans="3:4" x14ac:dyDescent="0.2">
      <c r="C2849" s="12"/>
      <c r="D2849" s="12"/>
    </row>
    <row r="2850" spans="3:4" x14ac:dyDescent="0.2">
      <c r="C2850" s="12"/>
      <c r="D2850" s="12"/>
    </row>
    <row r="2851" spans="3:4" x14ac:dyDescent="0.2">
      <c r="C2851" s="12"/>
      <c r="D2851" s="12"/>
    </row>
    <row r="2852" spans="3:4" x14ac:dyDescent="0.2">
      <c r="C2852" s="12"/>
      <c r="D2852" s="12"/>
    </row>
    <row r="2853" spans="3:4" x14ac:dyDescent="0.2">
      <c r="C2853" s="12"/>
      <c r="D2853" s="12"/>
    </row>
    <row r="2854" spans="3:4" x14ac:dyDescent="0.2">
      <c r="C2854" s="12"/>
      <c r="D2854" s="12"/>
    </row>
    <row r="2855" spans="3:4" x14ac:dyDescent="0.2">
      <c r="C2855" s="12"/>
      <c r="D2855" s="12"/>
    </row>
    <row r="2856" spans="3:4" x14ac:dyDescent="0.2">
      <c r="C2856" s="12"/>
      <c r="D2856" s="12"/>
    </row>
    <row r="2857" spans="3:4" x14ac:dyDescent="0.2">
      <c r="C2857" s="12"/>
      <c r="D2857" s="12"/>
    </row>
    <row r="2858" spans="3:4" x14ac:dyDescent="0.2">
      <c r="C2858" s="12"/>
      <c r="D2858" s="12"/>
    </row>
    <row r="2859" spans="3:4" x14ac:dyDescent="0.2">
      <c r="C2859" s="12"/>
      <c r="D2859" s="12"/>
    </row>
    <row r="2860" spans="3:4" x14ac:dyDescent="0.2">
      <c r="C2860" s="12"/>
      <c r="D2860" s="12"/>
    </row>
    <row r="2861" spans="3:4" x14ac:dyDescent="0.2">
      <c r="C2861" s="12"/>
      <c r="D2861" s="12"/>
    </row>
    <row r="2862" spans="3:4" x14ac:dyDescent="0.2">
      <c r="C2862" s="12"/>
      <c r="D2862" s="12"/>
    </row>
    <row r="2863" spans="3:4" x14ac:dyDescent="0.2">
      <c r="C2863" s="12"/>
      <c r="D2863" s="12"/>
    </row>
    <row r="2864" spans="3:4" x14ac:dyDescent="0.2">
      <c r="C2864" s="12"/>
      <c r="D2864" s="12"/>
    </row>
    <row r="2865" spans="3:4" x14ac:dyDescent="0.2">
      <c r="C2865" s="12"/>
      <c r="D2865" s="12"/>
    </row>
    <row r="2866" spans="3:4" x14ac:dyDescent="0.2">
      <c r="C2866" s="12"/>
      <c r="D2866" s="12"/>
    </row>
    <row r="2867" spans="3:4" x14ac:dyDescent="0.2">
      <c r="C2867" s="12"/>
      <c r="D2867" s="12"/>
    </row>
    <row r="2868" spans="3:4" x14ac:dyDescent="0.2">
      <c r="C2868" s="12"/>
      <c r="D2868" s="12"/>
    </row>
    <row r="2869" spans="3:4" x14ac:dyDescent="0.2">
      <c r="C2869" s="12"/>
      <c r="D2869" s="12"/>
    </row>
    <row r="2870" spans="3:4" x14ac:dyDescent="0.2">
      <c r="C2870" s="12"/>
      <c r="D2870" s="12"/>
    </row>
    <row r="2871" spans="3:4" x14ac:dyDescent="0.2">
      <c r="C2871" s="12"/>
      <c r="D2871" s="12"/>
    </row>
    <row r="2872" spans="3:4" x14ac:dyDescent="0.2">
      <c r="C2872" s="12"/>
      <c r="D2872" s="12"/>
    </row>
    <row r="2873" spans="3:4" x14ac:dyDescent="0.2">
      <c r="C2873" s="12"/>
      <c r="D2873" s="12"/>
    </row>
    <row r="2874" spans="3:4" x14ac:dyDescent="0.2">
      <c r="C2874" s="12"/>
      <c r="D2874" s="12"/>
    </row>
    <row r="2875" spans="3:4" x14ac:dyDescent="0.2">
      <c r="C2875" s="12"/>
      <c r="D2875" s="12"/>
    </row>
    <row r="2876" spans="3:4" x14ac:dyDescent="0.2">
      <c r="C2876" s="12"/>
      <c r="D2876" s="12"/>
    </row>
    <row r="2877" spans="3:4" x14ac:dyDescent="0.2">
      <c r="C2877" s="12"/>
      <c r="D2877" s="12"/>
    </row>
    <row r="2878" spans="3:4" x14ac:dyDescent="0.2">
      <c r="C2878" s="12"/>
      <c r="D2878" s="12"/>
    </row>
    <row r="2879" spans="3:4" x14ac:dyDescent="0.2">
      <c r="C2879" s="12"/>
      <c r="D2879" s="12"/>
    </row>
    <row r="2880" spans="3:4" x14ac:dyDescent="0.2">
      <c r="C2880" s="12"/>
      <c r="D2880" s="12"/>
    </row>
    <row r="2881" spans="3:4" x14ac:dyDescent="0.2">
      <c r="C2881" s="12"/>
      <c r="D2881" s="12"/>
    </row>
    <row r="2882" spans="3:4" x14ac:dyDescent="0.2">
      <c r="C2882" s="12"/>
      <c r="D2882" s="12"/>
    </row>
    <row r="2883" spans="3:4" x14ac:dyDescent="0.2">
      <c r="C2883" s="12"/>
      <c r="D2883" s="12"/>
    </row>
    <row r="2884" spans="3:4" x14ac:dyDescent="0.2">
      <c r="C2884" s="12"/>
      <c r="D2884" s="12"/>
    </row>
    <row r="2885" spans="3:4" x14ac:dyDescent="0.2">
      <c r="C2885" s="12"/>
      <c r="D2885" s="12"/>
    </row>
    <row r="2886" spans="3:4" x14ac:dyDescent="0.2">
      <c r="C2886" s="12"/>
      <c r="D2886" s="12"/>
    </row>
    <row r="2887" spans="3:4" x14ac:dyDescent="0.2">
      <c r="C2887" s="12"/>
      <c r="D2887" s="12"/>
    </row>
    <row r="2888" spans="3:4" x14ac:dyDescent="0.2">
      <c r="C2888" s="12"/>
      <c r="D2888" s="12"/>
    </row>
    <row r="2889" spans="3:4" x14ac:dyDescent="0.2">
      <c r="C2889" s="12"/>
      <c r="D2889" s="12"/>
    </row>
    <row r="2890" spans="3:4" x14ac:dyDescent="0.2">
      <c r="C2890" s="12"/>
      <c r="D2890" s="12"/>
    </row>
    <row r="2891" spans="3:4" x14ac:dyDescent="0.2">
      <c r="C2891" s="12"/>
      <c r="D2891" s="12"/>
    </row>
    <row r="2892" spans="3:4" x14ac:dyDescent="0.2">
      <c r="C2892" s="12"/>
      <c r="D2892" s="12"/>
    </row>
    <row r="2893" spans="3:4" x14ac:dyDescent="0.2">
      <c r="C2893" s="12"/>
      <c r="D2893" s="12"/>
    </row>
    <row r="2894" spans="3:4" x14ac:dyDescent="0.2">
      <c r="C2894" s="12"/>
      <c r="D2894" s="12"/>
    </row>
    <row r="2895" spans="3:4" x14ac:dyDescent="0.2">
      <c r="C2895" s="12"/>
      <c r="D2895" s="12"/>
    </row>
    <row r="2896" spans="3:4" x14ac:dyDescent="0.2">
      <c r="C2896" s="12"/>
      <c r="D2896" s="12"/>
    </row>
    <row r="2897" spans="3:4" x14ac:dyDescent="0.2">
      <c r="C2897" s="12"/>
      <c r="D2897" s="12"/>
    </row>
    <row r="2898" spans="3:4" x14ac:dyDescent="0.2">
      <c r="C2898" s="12"/>
      <c r="D2898" s="12"/>
    </row>
    <row r="2899" spans="3:4" x14ac:dyDescent="0.2">
      <c r="C2899" s="12"/>
      <c r="D2899" s="12"/>
    </row>
    <row r="2900" spans="3:4" x14ac:dyDescent="0.2">
      <c r="C2900" s="12"/>
      <c r="D2900" s="12"/>
    </row>
    <row r="2901" spans="3:4" x14ac:dyDescent="0.2">
      <c r="C2901" s="12"/>
      <c r="D2901" s="12"/>
    </row>
    <row r="2902" spans="3:4" x14ac:dyDescent="0.2">
      <c r="C2902" s="12"/>
      <c r="D2902" s="12"/>
    </row>
    <row r="2903" spans="3:4" x14ac:dyDescent="0.2">
      <c r="C2903" s="12"/>
      <c r="D2903" s="12"/>
    </row>
    <row r="2904" spans="3:4" x14ac:dyDescent="0.2">
      <c r="C2904" s="12"/>
      <c r="D2904" s="12"/>
    </row>
    <row r="2905" spans="3:4" x14ac:dyDescent="0.2">
      <c r="C2905" s="12"/>
      <c r="D2905" s="12"/>
    </row>
    <row r="2906" spans="3:4" x14ac:dyDescent="0.2">
      <c r="C2906" s="12"/>
      <c r="D2906" s="12"/>
    </row>
    <row r="2907" spans="3:4" x14ac:dyDescent="0.2">
      <c r="C2907" s="12"/>
      <c r="D2907" s="12"/>
    </row>
    <row r="2908" spans="3:4" x14ac:dyDescent="0.2">
      <c r="C2908" s="12"/>
      <c r="D2908" s="12"/>
    </row>
    <row r="2909" spans="3:4" x14ac:dyDescent="0.2">
      <c r="C2909" s="12"/>
      <c r="D2909" s="12"/>
    </row>
    <row r="2910" spans="3:4" x14ac:dyDescent="0.2">
      <c r="C2910" s="12"/>
      <c r="D2910" s="12"/>
    </row>
    <row r="2911" spans="3:4" x14ac:dyDescent="0.2">
      <c r="C2911" s="12"/>
      <c r="D2911" s="12"/>
    </row>
    <row r="2912" spans="3:4" x14ac:dyDescent="0.2">
      <c r="C2912" s="12"/>
      <c r="D2912" s="12"/>
    </row>
    <row r="2913" spans="3:4" x14ac:dyDescent="0.2">
      <c r="C2913" s="12"/>
      <c r="D2913" s="12"/>
    </row>
    <row r="2914" spans="3:4" x14ac:dyDescent="0.2">
      <c r="C2914" s="12"/>
      <c r="D2914" s="12"/>
    </row>
    <row r="2915" spans="3:4" x14ac:dyDescent="0.2">
      <c r="C2915" s="12"/>
      <c r="D2915" s="12"/>
    </row>
    <row r="2916" spans="3:4" x14ac:dyDescent="0.2">
      <c r="C2916" s="12"/>
      <c r="D2916" s="12"/>
    </row>
    <row r="2917" spans="3:4" x14ac:dyDescent="0.2">
      <c r="C2917" s="12"/>
      <c r="D2917" s="12"/>
    </row>
    <row r="2918" spans="3:4" x14ac:dyDescent="0.2">
      <c r="C2918" s="12"/>
      <c r="D2918" s="12"/>
    </row>
    <row r="2919" spans="3:4" x14ac:dyDescent="0.2">
      <c r="C2919" s="12"/>
      <c r="D2919" s="12"/>
    </row>
    <row r="2920" spans="3:4" x14ac:dyDescent="0.2">
      <c r="C2920" s="12"/>
      <c r="D2920" s="12"/>
    </row>
    <row r="2921" spans="3:4" x14ac:dyDescent="0.2">
      <c r="C2921" s="12"/>
      <c r="D2921" s="12"/>
    </row>
    <row r="2922" spans="3:4" x14ac:dyDescent="0.2">
      <c r="C2922" s="12"/>
      <c r="D2922" s="12"/>
    </row>
    <row r="2923" spans="3:4" x14ac:dyDescent="0.2">
      <c r="C2923" s="12"/>
      <c r="D2923" s="12"/>
    </row>
    <row r="2924" spans="3:4" x14ac:dyDescent="0.2">
      <c r="C2924" s="12"/>
      <c r="D2924" s="12"/>
    </row>
    <row r="2925" spans="3:4" x14ac:dyDescent="0.2">
      <c r="C2925" s="12"/>
      <c r="D2925" s="12"/>
    </row>
    <row r="2926" spans="3:4" x14ac:dyDescent="0.2">
      <c r="C2926" s="12"/>
      <c r="D2926" s="12"/>
    </row>
    <row r="2927" spans="3:4" x14ac:dyDescent="0.2">
      <c r="C2927" s="12"/>
      <c r="D2927" s="12"/>
    </row>
    <row r="2928" spans="3:4" x14ac:dyDescent="0.2">
      <c r="C2928" s="12"/>
      <c r="D2928" s="12"/>
    </row>
    <row r="2929" spans="3:4" x14ac:dyDescent="0.2">
      <c r="C2929" s="12"/>
      <c r="D2929" s="12"/>
    </row>
    <row r="2930" spans="3:4" x14ac:dyDescent="0.2">
      <c r="C2930" s="12"/>
      <c r="D2930" s="12"/>
    </row>
    <row r="2931" spans="3:4" x14ac:dyDescent="0.2">
      <c r="C2931" s="12"/>
      <c r="D2931" s="12"/>
    </row>
    <row r="2932" spans="3:4" x14ac:dyDescent="0.2">
      <c r="C2932" s="12"/>
      <c r="D2932" s="12"/>
    </row>
    <row r="2933" spans="3:4" x14ac:dyDescent="0.2">
      <c r="C2933" s="12"/>
      <c r="D2933" s="12"/>
    </row>
    <row r="2934" spans="3:4" x14ac:dyDescent="0.2">
      <c r="C2934" s="12"/>
      <c r="D2934" s="12"/>
    </row>
    <row r="2935" spans="3:4" x14ac:dyDescent="0.2">
      <c r="C2935" s="12"/>
      <c r="D2935" s="12"/>
    </row>
    <row r="2936" spans="3:4" x14ac:dyDescent="0.2">
      <c r="C2936" s="12"/>
      <c r="D2936" s="12"/>
    </row>
    <row r="2937" spans="3:4" x14ac:dyDescent="0.2">
      <c r="C2937" s="12"/>
      <c r="D2937" s="12"/>
    </row>
    <row r="2938" spans="3:4" x14ac:dyDescent="0.2">
      <c r="C2938" s="12"/>
      <c r="D2938" s="12"/>
    </row>
    <row r="2939" spans="3:4" x14ac:dyDescent="0.2">
      <c r="C2939" s="12"/>
      <c r="D2939" s="12"/>
    </row>
    <row r="2940" spans="3:4" x14ac:dyDescent="0.2">
      <c r="C2940" s="12"/>
      <c r="D2940" s="12"/>
    </row>
    <row r="2941" spans="3:4" x14ac:dyDescent="0.2">
      <c r="C2941" s="12"/>
      <c r="D2941" s="12"/>
    </row>
    <row r="2942" spans="3:4" x14ac:dyDescent="0.2">
      <c r="C2942" s="12"/>
      <c r="D2942" s="12"/>
    </row>
    <row r="2943" spans="3:4" x14ac:dyDescent="0.2">
      <c r="C2943" s="12"/>
      <c r="D2943" s="12"/>
    </row>
    <row r="2944" spans="3:4" x14ac:dyDescent="0.2">
      <c r="C2944" s="12"/>
      <c r="D2944" s="12"/>
    </row>
    <row r="2945" spans="3:4" x14ac:dyDescent="0.2">
      <c r="C2945" s="12"/>
      <c r="D2945" s="12"/>
    </row>
    <row r="2946" spans="3:4" x14ac:dyDescent="0.2">
      <c r="C2946" s="12"/>
      <c r="D2946" s="12"/>
    </row>
    <row r="2947" spans="3:4" x14ac:dyDescent="0.2">
      <c r="C2947" s="12"/>
      <c r="D2947" s="12"/>
    </row>
    <row r="2948" spans="3:4" x14ac:dyDescent="0.2">
      <c r="C2948" s="12"/>
      <c r="D2948" s="12"/>
    </row>
    <row r="2949" spans="3:4" x14ac:dyDescent="0.2">
      <c r="C2949" s="12"/>
      <c r="D2949" s="12"/>
    </row>
    <row r="2950" spans="3:4" x14ac:dyDescent="0.2">
      <c r="C2950" s="12"/>
      <c r="D2950" s="12"/>
    </row>
    <row r="2951" spans="3:4" x14ac:dyDescent="0.2">
      <c r="C2951" s="12"/>
      <c r="D2951" s="12"/>
    </row>
    <row r="2952" spans="3:4" x14ac:dyDescent="0.2">
      <c r="C2952" s="12"/>
      <c r="D2952" s="12"/>
    </row>
    <row r="2953" spans="3:4" x14ac:dyDescent="0.2">
      <c r="C2953" s="12"/>
      <c r="D2953" s="12"/>
    </row>
    <row r="2954" spans="3:4" x14ac:dyDescent="0.2">
      <c r="C2954" s="12"/>
      <c r="D2954" s="12"/>
    </row>
    <row r="2955" spans="3:4" x14ac:dyDescent="0.2">
      <c r="C2955" s="12"/>
      <c r="D2955" s="12"/>
    </row>
    <row r="2956" spans="3:4" x14ac:dyDescent="0.2">
      <c r="C2956" s="12"/>
      <c r="D2956" s="12"/>
    </row>
    <row r="2957" spans="3:4" x14ac:dyDescent="0.2">
      <c r="C2957" s="12"/>
      <c r="D2957" s="12"/>
    </row>
    <row r="2958" spans="3:4" x14ac:dyDescent="0.2">
      <c r="C2958" s="12"/>
      <c r="D2958" s="12"/>
    </row>
    <row r="2959" spans="3:4" x14ac:dyDescent="0.2">
      <c r="C2959" s="12"/>
      <c r="D2959" s="12"/>
    </row>
    <row r="2960" spans="3:4" x14ac:dyDescent="0.2">
      <c r="C2960" s="12"/>
      <c r="D2960" s="12"/>
    </row>
    <row r="2961" spans="3:4" x14ac:dyDescent="0.2">
      <c r="C2961" s="12"/>
      <c r="D2961" s="12"/>
    </row>
    <row r="2962" spans="3:4" x14ac:dyDescent="0.2">
      <c r="C2962" s="12"/>
      <c r="D2962" s="12"/>
    </row>
    <row r="2963" spans="3:4" x14ac:dyDescent="0.2">
      <c r="C2963" s="12"/>
      <c r="D2963" s="12"/>
    </row>
    <row r="2964" spans="3:4" x14ac:dyDescent="0.2">
      <c r="C2964" s="12"/>
      <c r="D2964" s="12"/>
    </row>
    <row r="2965" spans="3:4" x14ac:dyDescent="0.2">
      <c r="C2965" s="12"/>
      <c r="D2965" s="12"/>
    </row>
    <row r="2966" spans="3:4" x14ac:dyDescent="0.2">
      <c r="C2966" s="12"/>
      <c r="D2966" s="12"/>
    </row>
    <row r="2967" spans="3:4" x14ac:dyDescent="0.2">
      <c r="C2967" s="12"/>
      <c r="D2967" s="12"/>
    </row>
    <row r="2968" spans="3:4" x14ac:dyDescent="0.2">
      <c r="C2968" s="12"/>
      <c r="D2968" s="12"/>
    </row>
    <row r="2969" spans="3:4" x14ac:dyDescent="0.2">
      <c r="C2969" s="12"/>
      <c r="D2969" s="12"/>
    </row>
    <row r="2970" spans="3:4" x14ac:dyDescent="0.2">
      <c r="C2970" s="12"/>
      <c r="D2970" s="12"/>
    </row>
    <row r="2971" spans="3:4" x14ac:dyDescent="0.2">
      <c r="C2971" s="12"/>
      <c r="D2971" s="12"/>
    </row>
    <row r="2972" spans="3:4" x14ac:dyDescent="0.2">
      <c r="C2972" s="12"/>
      <c r="D2972" s="12"/>
    </row>
    <row r="2973" spans="3:4" x14ac:dyDescent="0.2">
      <c r="C2973" s="12"/>
      <c r="D2973" s="12"/>
    </row>
    <row r="2974" spans="3:4" x14ac:dyDescent="0.2">
      <c r="C2974" s="12"/>
      <c r="D2974" s="12"/>
    </row>
    <row r="2975" spans="3:4" x14ac:dyDescent="0.2">
      <c r="C2975" s="12"/>
      <c r="D2975" s="12"/>
    </row>
    <row r="2976" spans="3:4" x14ac:dyDescent="0.2">
      <c r="C2976" s="12"/>
      <c r="D2976" s="12"/>
    </row>
    <row r="2977" spans="3:4" x14ac:dyDescent="0.2">
      <c r="C2977" s="12"/>
      <c r="D2977" s="12"/>
    </row>
    <row r="2978" spans="3:4" x14ac:dyDescent="0.2">
      <c r="C2978" s="12"/>
      <c r="D2978" s="12"/>
    </row>
    <row r="2979" spans="3:4" x14ac:dyDescent="0.2">
      <c r="C2979" s="12"/>
      <c r="D2979" s="12"/>
    </row>
    <row r="2980" spans="3:4" x14ac:dyDescent="0.2">
      <c r="C2980" s="12"/>
      <c r="D2980" s="12"/>
    </row>
    <row r="2981" spans="3:4" x14ac:dyDescent="0.2">
      <c r="C2981" s="12"/>
      <c r="D2981" s="12"/>
    </row>
    <row r="2982" spans="3:4" x14ac:dyDescent="0.2">
      <c r="C2982" s="12"/>
      <c r="D2982" s="12"/>
    </row>
    <row r="2983" spans="3:4" x14ac:dyDescent="0.2">
      <c r="C2983" s="12"/>
      <c r="D2983" s="12"/>
    </row>
    <row r="2984" spans="3:4" x14ac:dyDescent="0.2">
      <c r="C2984" s="12"/>
      <c r="D2984" s="12"/>
    </row>
    <row r="2985" spans="3:4" x14ac:dyDescent="0.2">
      <c r="C2985" s="12"/>
      <c r="D2985" s="12"/>
    </row>
    <row r="2986" spans="3:4" x14ac:dyDescent="0.2">
      <c r="C2986" s="12"/>
      <c r="D2986" s="12"/>
    </row>
    <row r="2987" spans="3:4" x14ac:dyDescent="0.2">
      <c r="C2987" s="12"/>
      <c r="D2987" s="12"/>
    </row>
    <row r="2988" spans="3:4" x14ac:dyDescent="0.2">
      <c r="C2988" s="12"/>
      <c r="D2988" s="12"/>
    </row>
    <row r="2989" spans="3:4" x14ac:dyDescent="0.2">
      <c r="C2989" s="12"/>
      <c r="D2989" s="12"/>
    </row>
    <row r="2990" spans="3:4" x14ac:dyDescent="0.2">
      <c r="C2990" s="12"/>
      <c r="D2990" s="12"/>
    </row>
    <row r="2991" spans="3:4" x14ac:dyDescent="0.2">
      <c r="C2991" s="12"/>
      <c r="D2991" s="12"/>
    </row>
    <row r="2992" spans="3:4" x14ac:dyDescent="0.2">
      <c r="C2992" s="12"/>
      <c r="D2992" s="12"/>
    </row>
    <row r="2993" spans="3:4" x14ac:dyDescent="0.2">
      <c r="C2993" s="12"/>
      <c r="D2993" s="12"/>
    </row>
    <row r="2994" spans="3:4" x14ac:dyDescent="0.2">
      <c r="C2994" s="12"/>
      <c r="D2994" s="12"/>
    </row>
    <row r="2995" spans="3:4" x14ac:dyDescent="0.2">
      <c r="C2995" s="12"/>
      <c r="D2995" s="12"/>
    </row>
    <row r="2996" spans="3:4" x14ac:dyDescent="0.2">
      <c r="C2996" s="12"/>
      <c r="D2996" s="12"/>
    </row>
    <row r="2997" spans="3:4" x14ac:dyDescent="0.2">
      <c r="C2997" s="12"/>
      <c r="D2997" s="12"/>
    </row>
    <row r="2998" spans="3:4" x14ac:dyDescent="0.2">
      <c r="C2998" s="12"/>
      <c r="D2998" s="12"/>
    </row>
    <row r="2999" spans="3:4" x14ac:dyDescent="0.2">
      <c r="C2999" s="12"/>
      <c r="D2999" s="12"/>
    </row>
    <row r="3000" spans="3:4" x14ac:dyDescent="0.2">
      <c r="C3000" s="12"/>
      <c r="D3000" s="12"/>
    </row>
    <row r="3001" spans="3:4" x14ac:dyDescent="0.2">
      <c r="C3001" s="12"/>
      <c r="D3001" s="12"/>
    </row>
    <row r="3002" spans="3:4" x14ac:dyDescent="0.2">
      <c r="C3002" s="12"/>
      <c r="D3002" s="12"/>
    </row>
    <row r="3003" spans="3:4" x14ac:dyDescent="0.2">
      <c r="C3003" s="12"/>
      <c r="D3003" s="12"/>
    </row>
    <row r="3004" spans="3:4" x14ac:dyDescent="0.2">
      <c r="C3004" s="12"/>
      <c r="D3004" s="12"/>
    </row>
    <row r="3005" spans="3:4" x14ac:dyDescent="0.2">
      <c r="C3005" s="12"/>
      <c r="D3005" s="12"/>
    </row>
    <row r="3006" spans="3:4" x14ac:dyDescent="0.2">
      <c r="C3006" s="12"/>
      <c r="D3006" s="12"/>
    </row>
    <row r="3007" spans="3:4" x14ac:dyDescent="0.2">
      <c r="C3007" s="12"/>
      <c r="D3007" s="12"/>
    </row>
    <row r="3008" spans="3:4" x14ac:dyDescent="0.2">
      <c r="C3008" s="12"/>
      <c r="D3008" s="12"/>
    </row>
    <row r="3009" spans="3:4" x14ac:dyDescent="0.2">
      <c r="C3009" s="12"/>
      <c r="D3009" s="12"/>
    </row>
    <row r="3010" spans="3:4" x14ac:dyDescent="0.2">
      <c r="C3010" s="12"/>
      <c r="D3010" s="12"/>
    </row>
    <row r="3011" spans="3:4" x14ac:dyDescent="0.2">
      <c r="C3011" s="12"/>
      <c r="D3011" s="12"/>
    </row>
    <row r="3012" spans="3:4" x14ac:dyDescent="0.2">
      <c r="C3012" s="12"/>
      <c r="D3012" s="12"/>
    </row>
    <row r="3013" spans="3:4" x14ac:dyDescent="0.2">
      <c r="C3013" s="12"/>
      <c r="D3013" s="12"/>
    </row>
    <row r="3014" spans="3:4" x14ac:dyDescent="0.2">
      <c r="C3014" s="12"/>
      <c r="D3014" s="12"/>
    </row>
    <row r="3015" spans="3:4" x14ac:dyDescent="0.2">
      <c r="C3015" s="12"/>
      <c r="D3015" s="12"/>
    </row>
    <row r="3016" spans="3:4" x14ac:dyDescent="0.2">
      <c r="C3016" s="12"/>
      <c r="D3016" s="12"/>
    </row>
    <row r="3017" spans="3:4" x14ac:dyDescent="0.2">
      <c r="C3017" s="12"/>
      <c r="D3017" s="12"/>
    </row>
    <row r="3018" spans="3:4" x14ac:dyDescent="0.2">
      <c r="C3018" s="12"/>
      <c r="D3018" s="12"/>
    </row>
    <row r="3019" spans="3:4" x14ac:dyDescent="0.2">
      <c r="C3019" s="12"/>
      <c r="D3019" s="12"/>
    </row>
    <row r="3020" spans="3:4" x14ac:dyDescent="0.2">
      <c r="C3020" s="12"/>
      <c r="D3020" s="12"/>
    </row>
    <row r="3021" spans="3:4" x14ac:dyDescent="0.2">
      <c r="C3021" s="12"/>
      <c r="D3021" s="12"/>
    </row>
    <row r="3022" spans="3:4" x14ac:dyDescent="0.2">
      <c r="C3022" s="12"/>
      <c r="D3022" s="12"/>
    </row>
    <row r="3023" spans="3:4" x14ac:dyDescent="0.2">
      <c r="C3023" s="12"/>
      <c r="D3023" s="12"/>
    </row>
    <row r="3024" spans="3:4" x14ac:dyDescent="0.2">
      <c r="C3024" s="12"/>
      <c r="D3024" s="12"/>
    </row>
    <row r="3025" spans="3:4" x14ac:dyDescent="0.2">
      <c r="C3025" s="12"/>
      <c r="D3025" s="12"/>
    </row>
    <row r="3026" spans="3:4" x14ac:dyDescent="0.2">
      <c r="C3026" s="12"/>
      <c r="D3026" s="12"/>
    </row>
    <row r="3027" spans="3:4" x14ac:dyDescent="0.2">
      <c r="C3027" s="12"/>
      <c r="D3027" s="12"/>
    </row>
    <row r="3028" spans="3:4" x14ac:dyDescent="0.2">
      <c r="C3028" s="12"/>
      <c r="D3028" s="12"/>
    </row>
    <row r="3029" spans="3:4" x14ac:dyDescent="0.2">
      <c r="C3029" s="12"/>
      <c r="D3029" s="12"/>
    </row>
    <row r="3030" spans="3:4" x14ac:dyDescent="0.2">
      <c r="C3030" s="12"/>
      <c r="D3030" s="12"/>
    </row>
    <row r="3031" spans="3:4" x14ac:dyDescent="0.2">
      <c r="C3031" s="12"/>
      <c r="D3031" s="12"/>
    </row>
    <row r="3032" spans="3:4" x14ac:dyDescent="0.2">
      <c r="C3032" s="12"/>
      <c r="D3032" s="12"/>
    </row>
    <row r="3033" spans="3:4" x14ac:dyDescent="0.2">
      <c r="C3033" s="12"/>
      <c r="D3033" s="12"/>
    </row>
    <row r="3034" spans="3:4" x14ac:dyDescent="0.2">
      <c r="C3034" s="12"/>
      <c r="D3034" s="12"/>
    </row>
    <row r="3035" spans="3:4" x14ac:dyDescent="0.2">
      <c r="C3035" s="12"/>
      <c r="D3035" s="12"/>
    </row>
    <row r="3036" spans="3:4" x14ac:dyDescent="0.2">
      <c r="C3036" s="12"/>
      <c r="D3036" s="12"/>
    </row>
    <row r="3037" spans="3:4" x14ac:dyDescent="0.2">
      <c r="C3037" s="12"/>
      <c r="D3037" s="12"/>
    </row>
    <row r="3038" spans="3:4" x14ac:dyDescent="0.2">
      <c r="C3038" s="12"/>
      <c r="D3038" s="12"/>
    </row>
    <row r="3039" spans="3:4" x14ac:dyDescent="0.2">
      <c r="C3039" s="12"/>
      <c r="D3039" s="12"/>
    </row>
    <row r="3040" spans="3:4" x14ac:dyDescent="0.2">
      <c r="C3040" s="12"/>
      <c r="D3040" s="12"/>
    </row>
    <row r="3041" spans="3:4" x14ac:dyDescent="0.2">
      <c r="C3041" s="12"/>
      <c r="D3041" s="12"/>
    </row>
    <row r="3042" spans="3:4" x14ac:dyDescent="0.2">
      <c r="C3042" s="12"/>
      <c r="D3042" s="12"/>
    </row>
    <row r="3043" spans="3:4" x14ac:dyDescent="0.2">
      <c r="C3043" s="12"/>
      <c r="D3043" s="12"/>
    </row>
    <row r="3044" spans="3:4" x14ac:dyDescent="0.2">
      <c r="C3044" s="12"/>
      <c r="D3044" s="12"/>
    </row>
    <row r="3045" spans="3:4" x14ac:dyDescent="0.2">
      <c r="C3045" s="12"/>
      <c r="D3045" s="12"/>
    </row>
    <row r="3046" spans="3:4" x14ac:dyDescent="0.2">
      <c r="C3046" s="12"/>
      <c r="D3046" s="12"/>
    </row>
    <row r="3047" spans="3:4" x14ac:dyDescent="0.2">
      <c r="C3047" s="12"/>
      <c r="D3047" s="12"/>
    </row>
    <row r="3048" spans="3:4" x14ac:dyDescent="0.2">
      <c r="C3048" s="12"/>
      <c r="D3048" s="12"/>
    </row>
    <row r="3049" spans="3:4" x14ac:dyDescent="0.2">
      <c r="C3049" s="12"/>
      <c r="D3049" s="12"/>
    </row>
    <row r="3050" spans="3:4" x14ac:dyDescent="0.2">
      <c r="C3050" s="12"/>
      <c r="D3050" s="12"/>
    </row>
    <row r="3051" spans="3:4" x14ac:dyDescent="0.2">
      <c r="C3051" s="12"/>
      <c r="D3051" s="12"/>
    </row>
    <row r="3052" spans="3:4" x14ac:dyDescent="0.2">
      <c r="C3052" s="12"/>
      <c r="D3052" s="12"/>
    </row>
    <row r="3053" spans="3:4" x14ac:dyDescent="0.2">
      <c r="C3053" s="12"/>
      <c r="D3053" s="12"/>
    </row>
    <row r="3054" spans="3:4" x14ac:dyDescent="0.2">
      <c r="C3054" s="12"/>
      <c r="D3054" s="12"/>
    </row>
    <row r="3055" spans="3:4" x14ac:dyDescent="0.2">
      <c r="C3055" s="12"/>
      <c r="D3055" s="12"/>
    </row>
    <row r="3056" spans="3:4" x14ac:dyDescent="0.2">
      <c r="C3056" s="12"/>
      <c r="D3056" s="12"/>
    </row>
    <row r="3057" spans="3:4" x14ac:dyDescent="0.2">
      <c r="C3057" s="12"/>
      <c r="D3057" s="12"/>
    </row>
    <row r="3058" spans="3:4" x14ac:dyDescent="0.2">
      <c r="C3058" s="12"/>
      <c r="D3058" s="12"/>
    </row>
    <row r="3059" spans="3:4" x14ac:dyDescent="0.2">
      <c r="C3059" s="12"/>
      <c r="D3059" s="12"/>
    </row>
    <row r="3060" spans="3:4" x14ac:dyDescent="0.2">
      <c r="C3060" s="12"/>
      <c r="D3060" s="12"/>
    </row>
    <row r="3061" spans="3:4" x14ac:dyDescent="0.2">
      <c r="C3061" s="12"/>
      <c r="D3061" s="12"/>
    </row>
    <row r="3062" spans="3:4" x14ac:dyDescent="0.2">
      <c r="C3062" s="12"/>
      <c r="D3062" s="12"/>
    </row>
    <row r="3063" spans="3:4" x14ac:dyDescent="0.2">
      <c r="C3063" s="12"/>
      <c r="D3063" s="12"/>
    </row>
    <row r="3064" spans="3:4" x14ac:dyDescent="0.2">
      <c r="C3064" s="12"/>
      <c r="D3064" s="12"/>
    </row>
    <row r="3065" spans="3:4" x14ac:dyDescent="0.2">
      <c r="C3065" s="12"/>
      <c r="D3065" s="12"/>
    </row>
    <row r="3066" spans="3:4" x14ac:dyDescent="0.2">
      <c r="C3066" s="12"/>
      <c r="D3066" s="12"/>
    </row>
    <row r="3067" spans="3:4" x14ac:dyDescent="0.2">
      <c r="C3067" s="12"/>
      <c r="D3067" s="12"/>
    </row>
    <row r="3068" spans="3:4" x14ac:dyDescent="0.2">
      <c r="C3068" s="12"/>
      <c r="D3068" s="12"/>
    </row>
    <row r="3069" spans="3:4" x14ac:dyDescent="0.2">
      <c r="C3069" s="12"/>
      <c r="D3069" s="12"/>
    </row>
    <row r="3070" spans="3:4" x14ac:dyDescent="0.2">
      <c r="C3070" s="12"/>
      <c r="D3070" s="12"/>
    </row>
    <row r="3071" spans="3:4" x14ac:dyDescent="0.2">
      <c r="C3071" s="12"/>
      <c r="D3071" s="12"/>
    </row>
    <row r="3072" spans="3:4" x14ac:dyDescent="0.2">
      <c r="C3072" s="12"/>
      <c r="D3072" s="12"/>
    </row>
    <row r="3073" spans="3:4" x14ac:dyDescent="0.2">
      <c r="C3073" s="12"/>
      <c r="D3073" s="12"/>
    </row>
    <row r="3074" spans="3:4" x14ac:dyDescent="0.2">
      <c r="C3074" s="12"/>
      <c r="D3074" s="12"/>
    </row>
    <row r="3075" spans="3:4" x14ac:dyDescent="0.2">
      <c r="C3075" s="12"/>
      <c r="D3075" s="12"/>
    </row>
    <row r="3076" spans="3:4" x14ac:dyDescent="0.2">
      <c r="C3076" s="12"/>
      <c r="D3076" s="12"/>
    </row>
    <row r="3077" spans="3:4" x14ac:dyDescent="0.2">
      <c r="C3077" s="12"/>
      <c r="D3077" s="12"/>
    </row>
    <row r="3078" spans="3:4" x14ac:dyDescent="0.2">
      <c r="C3078" s="12"/>
      <c r="D3078" s="12"/>
    </row>
    <row r="3079" spans="3:4" x14ac:dyDescent="0.2">
      <c r="C3079" s="12"/>
      <c r="D3079" s="12"/>
    </row>
    <row r="3080" spans="3:4" x14ac:dyDescent="0.2">
      <c r="C3080" s="12"/>
      <c r="D3080" s="12"/>
    </row>
    <row r="3081" spans="3:4" x14ac:dyDescent="0.2">
      <c r="C3081" s="12"/>
      <c r="D3081" s="12"/>
    </row>
    <row r="3082" spans="3:4" x14ac:dyDescent="0.2">
      <c r="C3082" s="12"/>
      <c r="D3082" s="12"/>
    </row>
    <row r="3083" spans="3:4" x14ac:dyDescent="0.2">
      <c r="C3083" s="12"/>
      <c r="D3083" s="12"/>
    </row>
    <row r="3084" spans="3:4" x14ac:dyDescent="0.2">
      <c r="C3084" s="12"/>
      <c r="D3084" s="12"/>
    </row>
    <row r="3085" spans="3:4" x14ac:dyDescent="0.2">
      <c r="C3085" s="12"/>
      <c r="D3085" s="12"/>
    </row>
    <row r="3086" spans="3:4" x14ac:dyDescent="0.2">
      <c r="C3086" s="12"/>
      <c r="D3086" s="12"/>
    </row>
    <row r="3087" spans="3:4" x14ac:dyDescent="0.2">
      <c r="C3087" s="12"/>
      <c r="D3087" s="12"/>
    </row>
    <row r="3088" spans="3:4" x14ac:dyDescent="0.2">
      <c r="C3088" s="12"/>
      <c r="D3088" s="12"/>
    </row>
    <row r="3089" spans="3:4" x14ac:dyDescent="0.2">
      <c r="C3089" s="12"/>
      <c r="D3089" s="12"/>
    </row>
    <row r="3090" spans="3:4" x14ac:dyDescent="0.2">
      <c r="C3090" s="12"/>
      <c r="D3090" s="12"/>
    </row>
    <row r="3091" spans="3:4" x14ac:dyDescent="0.2">
      <c r="C3091" s="12"/>
      <c r="D3091" s="12"/>
    </row>
    <row r="3092" spans="3:4" x14ac:dyDescent="0.2">
      <c r="C3092" s="12"/>
      <c r="D3092" s="12"/>
    </row>
    <row r="3093" spans="3:4" x14ac:dyDescent="0.2">
      <c r="C3093" s="12"/>
      <c r="D3093" s="12"/>
    </row>
    <row r="3094" spans="3:4" x14ac:dyDescent="0.2">
      <c r="C3094" s="12"/>
      <c r="D3094" s="12"/>
    </row>
    <row r="3095" spans="3:4" x14ac:dyDescent="0.2">
      <c r="C3095" s="12"/>
      <c r="D3095" s="12"/>
    </row>
    <row r="3096" spans="3:4" x14ac:dyDescent="0.2">
      <c r="C3096" s="12"/>
      <c r="D3096" s="12"/>
    </row>
    <row r="3097" spans="3:4" x14ac:dyDescent="0.2">
      <c r="C3097" s="12"/>
      <c r="D3097" s="12"/>
    </row>
    <row r="3098" spans="3:4" x14ac:dyDescent="0.2">
      <c r="C3098" s="12"/>
      <c r="D3098" s="12"/>
    </row>
    <row r="3099" spans="3:4" x14ac:dyDescent="0.2">
      <c r="C3099" s="12"/>
      <c r="D3099" s="12"/>
    </row>
    <row r="3100" spans="3:4" x14ac:dyDescent="0.2">
      <c r="C3100" s="12"/>
      <c r="D3100" s="12"/>
    </row>
    <row r="3101" spans="3:4" x14ac:dyDescent="0.2">
      <c r="C3101" s="12"/>
      <c r="D3101" s="12"/>
    </row>
    <row r="3102" spans="3:4" x14ac:dyDescent="0.2">
      <c r="C3102" s="12"/>
      <c r="D3102" s="12"/>
    </row>
    <row r="3103" spans="3:4" x14ac:dyDescent="0.2">
      <c r="C3103" s="12"/>
      <c r="D3103" s="12"/>
    </row>
    <row r="3104" spans="3:4" x14ac:dyDescent="0.2">
      <c r="C3104" s="12"/>
      <c r="D3104" s="12"/>
    </row>
    <row r="3105" spans="3:4" x14ac:dyDescent="0.2">
      <c r="C3105" s="12"/>
      <c r="D3105" s="12"/>
    </row>
    <row r="3106" spans="3:4" x14ac:dyDescent="0.2">
      <c r="C3106" s="12"/>
      <c r="D3106" s="12"/>
    </row>
    <row r="3107" spans="3:4" x14ac:dyDescent="0.2">
      <c r="C3107" s="12"/>
      <c r="D3107" s="12"/>
    </row>
    <row r="3108" spans="3:4" x14ac:dyDescent="0.2">
      <c r="C3108" s="12"/>
      <c r="D3108" s="12"/>
    </row>
    <row r="3109" spans="3:4" x14ac:dyDescent="0.2">
      <c r="C3109" s="12"/>
      <c r="D3109" s="12"/>
    </row>
    <row r="3110" spans="3:4" x14ac:dyDescent="0.2">
      <c r="C3110" s="12"/>
      <c r="D3110" s="12"/>
    </row>
    <row r="3111" spans="3:4" x14ac:dyDescent="0.2">
      <c r="C3111" s="12"/>
      <c r="D3111" s="12"/>
    </row>
    <row r="3112" spans="3:4" x14ac:dyDescent="0.2">
      <c r="C3112" s="12"/>
      <c r="D3112" s="12"/>
    </row>
    <row r="3113" spans="3:4" x14ac:dyDescent="0.2">
      <c r="C3113" s="12"/>
      <c r="D3113" s="12"/>
    </row>
    <row r="3114" spans="3:4" x14ac:dyDescent="0.2">
      <c r="C3114" s="12"/>
      <c r="D3114" s="12"/>
    </row>
    <row r="3115" spans="3:4" x14ac:dyDescent="0.2">
      <c r="C3115" s="12"/>
      <c r="D3115" s="12"/>
    </row>
    <row r="3116" spans="3:4" x14ac:dyDescent="0.2">
      <c r="C3116" s="12"/>
      <c r="D3116" s="12"/>
    </row>
  </sheetData>
  <protectedRanges>
    <protectedRange sqref="A51:D51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5"/>
  <sheetViews>
    <sheetView workbookViewId="0">
      <selection activeCell="A34" sqref="A34:D36"/>
    </sheetView>
  </sheetViews>
  <sheetFormatPr defaultRowHeight="12.75" x14ac:dyDescent="0.2"/>
  <cols>
    <col min="1" max="1" width="19.7109375" style="12" customWidth="1"/>
    <col min="2" max="2" width="4.42578125" style="15" customWidth="1"/>
    <col min="3" max="3" width="12.7109375" style="12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2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4" t="s">
        <v>61</v>
      </c>
      <c r="I1" s="35" t="s">
        <v>62</v>
      </c>
      <c r="J1" s="36" t="s">
        <v>60</v>
      </c>
    </row>
    <row r="2" spans="1:16" x14ac:dyDescent="0.2">
      <c r="I2" s="37" t="s">
        <v>63</v>
      </c>
      <c r="J2" s="38" t="s">
        <v>64</v>
      </c>
    </row>
    <row r="3" spans="1:16" x14ac:dyDescent="0.2">
      <c r="A3" s="39" t="s">
        <v>65</v>
      </c>
      <c r="I3" s="37" t="s">
        <v>66</v>
      </c>
      <c r="J3" s="38" t="s">
        <v>67</v>
      </c>
    </row>
    <row r="4" spans="1:16" x14ac:dyDescent="0.2">
      <c r="I4" s="37" t="s">
        <v>68</v>
      </c>
      <c r="J4" s="38" t="s">
        <v>67</v>
      </c>
    </row>
    <row r="5" spans="1:16" ht="13.5" thickBot="1" x14ac:dyDescent="0.25">
      <c r="I5" s="40" t="s">
        <v>69</v>
      </c>
      <c r="J5" s="41" t="s">
        <v>70</v>
      </c>
    </row>
    <row r="10" spans="1:16" ht="13.5" thickBot="1" x14ac:dyDescent="0.25"/>
    <row r="11" spans="1:16" ht="12.75" customHeight="1" thickBot="1" x14ac:dyDescent="0.25">
      <c r="A11" s="12" t="str">
        <f t="shared" ref="A11:A36" si="0">P11</f>
        <v> BBS 81 </v>
      </c>
      <c r="B11" s="5" t="str">
        <f t="shared" ref="B11:B36" si="1">IF(H11=INT(H11),"I","II")</f>
        <v>I</v>
      </c>
      <c r="C11" s="12">
        <f t="shared" ref="C11:C36" si="2">1*G11</f>
        <v>46678.6</v>
      </c>
      <c r="D11" s="15" t="str">
        <f t="shared" ref="D11:D36" si="3">VLOOKUP(F11,I$1:J$5,2,FALSE)</f>
        <v>vis</v>
      </c>
      <c r="E11" s="42">
        <f>VLOOKUP(C11,Active!C$21:E$972,3,FALSE)</f>
        <v>25579.992023971197</v>
      </c>
      <c r="F11" s="5" t="s">
        <v>69</v>
      </c>
      <c r="G11" s="15" t="str">
        <f t="shared" ref="G11:G36" si="4">MID(I11,3,LEN(I11)-3)</f>
        <v>46678.600</v>
      </c>
      <c r="H11" s="12">
        <f t="shared" ref="H11:H36" si="5">1*K11</f>
        <v>25580</v>
      </c>
      <c r="I11" s="43" t="s">
        <v>72</v>
      </c>
      <c r="J11" s="44" t="s">
        <v>73</v>
      </c>
      <c r="K11" s="43">
        <v>25580</v>
      </c>
      <c r="L11" s="43" t="s">
        <v>74</v>
      </c>
      <c r="M11" s="44" t="s">
        <v>75</v>
      </c>
      <c r="N11" s="44"/>
      <c r="O11" s="45" t="s">
        <v>76</v>
      </c>
      <c r="P11" s="45" t="s">
        <v>77</v>
      </c>
    </row>
    <row r="12" spans="1:16" ht="12.75" customHeight="1" thickBot="1" x14ac:dyDescent="0.25">
      <c r="A12" s="12" t="str">
        <f t="shared" si="0"/>
        <v> BBS 84 </v>
      </c>
      <c r="B12" s="5" t="str">
        <f t="shared" si="1"/>
        <v>I</v>
      </c>
      <c r="C12" s="12">
        <f t="shared" si="2"/>
        <v>46923.531999999999</v>
      </c>
      <c r="D12" s="15" t="str">
        <f t="shared" si="3"/>
        <v>vis</v>
      </c>
      <c r="E12" s="42">
        <f>VLOOKUP(C12,Active!C$21:E$972,3,FALSE)</f>
        <v>25909.989437151049</v>
      </c>
      <c r="F12" s="5" t="s">
        <v>69</v>
      </c>
      <c r="G12" s="15" t="str">
        <f t="shared" si="4"/>
        <v>46923.532</v>
      </c>
      <c r="H12" s="12">
        <f t="shared" si="5"/>
        <v>25910</v>
      </c>
      <c r="I12" s="43" t="s">
        <v>78</v>
      </c>
      <c r="J12" s="44" t="s">
        <v>79</v>
      </c>
      <c r="K12" s="43">
        <v>25910</v>
      </c>
      <c r="L12" s="43" t="s">
        <v>80</v>
      </c>
      <c r="M12" s="44" t="s">
        <v>75</v>
      </c>
      <c r="N12" s="44"/>
      <c r="O12" s="45" t="s">
        <v>76</v>
      </c>
      <c r="P12" s="45" t="s">
        <v>81</v>
      </c>
    </row>
    <row r="13" spans="1:16" ht="12.75" customHeight="1" thickBot="1" x14ac:dyDescent="0.25">
      <c r="A13" s="12" t="str">
        <f t="shared" si="0"/>
        <v> BBS 84 </v>
      </c>
      <c r="B13" s="5" t="str">
        <f t="shared" si="1"/>
        <v>I</v>
      </c>
      <c r="C13" s="12">
        <f t="shared" si="2"/>
        <v>46972.517</v>
      </c>
      <c r="D13" s="15" t="str">
        <f t="shared" si="3"/>
        <v>vis</v>
      </c>
      <c r="E13" s="42">
        <f>VLOOKUP(C13,Active!C$21:E$972,3,FALSE)</f>
        <v>25975.987033563993</v>
      </c>
      <c r="F13" s="5" t="s">
        <v>69</v>
      </c>
      <c r="G13" s="15" t="str">
        <f t="shared" si="4"/>
        <v>46972.517</v>
      </c>
      <c r="H13" s="12">
        <f t="shared" si="5"/>
        <v>25976</v>
      </c>
      <c r="I13" s="43" t="s">
        <v>82</v>
      </c>
      <c r="J13" s="44" t="s">
        <v>83</v>
      </c>
      <c r="K13" s="43">
        <v>25976</v>
      </c>
      <c r="L13" s="43" t="s">
        <v>84</v>
      </c>
      <c r="M13" s="44" t="s">
        <v>75</v>
      </c>
      <c r="N13" s="44"/>
      <c r="O13" s="45" t="s">
        <v>76</v>
      </c>
      <c r="P13" s="45" t="s">
        <v>81</v>
      </c>
    </row>
    <row r="14" spans="1:16" ht="12.75" customHeight="1" thickBot="1" x14ac:dyDescent="0.25">
      <c r="A14" s="12" t="str">
        <f t="shared" si="0"/>
        <v> BBS 85 </v>
      </c>
      <c r="B14" s="5" t="str">
        <f t="shared" si="1"/>
        <v>I</v>
      </c>
      <c r="C14" s="12">
        <f t="shared" si="2"/>
        <v>47024.485000000001</v>
      </c>
      <c r="D14" s="15" t="str">
        <f t="shared" si="3"/>
        <v>vis</v>
      </c>
      <c r="E14" s="42">
        <f>VLOOKUP(C14,Active!C$21:E$972,3,FALSE)</f>
        <v>26046.003632326632</v>
      </c>
      <c r="F14" s="5" t="s">
        <v>69</v>
      </c>
      <c r="G14" s="15" t="str">
        <f t="shared" si="4"/>
        <v>47024.485</v>
      </c>
      <c r="H14" s="12">
        <f t="shared" si="5"/>
        <v>26046</v>
      </c>
      <c r="I14" s="43" t="s">
        <v>85</v>
      </c>
      <c r="J14" s="44" t="s">
        <v>86</v>
      </c>
      <c r="K14" s="43">
        <v>26046</v>
      </c>
      <c r="L14" s="43" t="s">
        <v>87</v>
      </c>
      <c r="M14" s="44" t="s">
        <v>75</v>
      </c>
      <c r="N14" s="44"/>
      <c r="O14" s="45" t="s">
        <v>76</v>
      </c>
      <c r="P14" s="45" t="s">
        <v>88</v>
      </c>
    </row>
    <row r="15" spans="1:16" ht="12.75" customHeight="1" thickBot="1" x14ac:dyDescent="0.25">
      <c r="A15" s="12" t="str">
        <f t="shared" si="0"/>
        <v> BBS 86 </v>
      </c>
      <c r="B15" s="5" t="str">
        <f t="shared" si="1"/>
        <v>I</v>
      </c>
      <c r="C15" s="12">
        <f t="shared" si="2"/>
        <v>47166.243999999999</v>
      </c>
      <c r="D15" s="15" t="str">
        <f t="shared" si="3"/>
        <v>vis</v>
      </c>
      <c r="E15" s="42">
        <f>VLOOKUP(C15,Active!C$21:E$972,3,FALSE)</f>
        <v>26236.995839530922</v>
      </c>
      <c r="F15" s="5" t="s">
        <v>69</v>
      </c>
      <c r="G15" s="15" t="str">
        <f t="shared" si="4"/>
        <v>47166.244</v>
      </c>
      <c r="H15" s="12">
        <f t="shared" si="5"/>
        <v>26237</v>
      </c>
      <c r="I15" s="43" t="s">
        <v>89</v>
      </c>
      <c r="J15" s="44" t="s">
        <v>90</v>
      </c>
      <c r="K15" s="43">
        <v>26237</v>
      </c>
      <c r="L15" s="43" t="s">
        <v>71</v>
      </c>
      <c r="M15" s="44" t="s">
        <v>75</v>
      </c>
      <c r="N15" s="44"/>
      <c r="O15" s="45" t="s">
        <v>76</v>
      </c>
      <c r="P15" s="45" t="s">
        <v>91</v>
      </c>
    </row>
    <row r="16" spans="1:16" ht="12.75" customHeight="1" thickBot="1" x14ac:dyDescent="0.25">
      <c r="A16" s="12" t="str">
        <f t="shared" si="0"/>
        <v> BBS 88 </v>
      </c>
      <c r="B16" s="5" t="str">
        <f t="shared" si="1"/>
        <v>I</v>
      </c>
      <c r="C16" s="12">
        <f t="shared" si="2"/>
        <v>47303.561000000002</v>
      </c>
      <c r="D16" s="15" t="str">
        <f t="shared" si="3"/>
        <v>vis</v>
      </c>
      <c r="E16" s="42">
        <f>VLOOKUP(C16,Active!C$21:E$972,3,FALSE)</f>
        <v>26422.003330530948</v>
      </c>
      <c r="F16" s="5" t="s">
        <v>69</v>
      </c>
      <c r="G16" s="15" t="str">
        <f t="shared" si="4"/>
        <v>47303.561</v>
      </c>
      <c r="H16" s="12">
        <f t="shared" si="5"/>
        <v>26422</v>
      </c>
      <c r="I16" s="43" t="s">
        <v>92</v>
      </c>
      <c r="J16" s="44" t="s">
        <v>93</v>
      </c>
      <c r="K16" s="43">
        <v>26422</v>
      </c>
      <c r="L16" s="43" t="s">
        <v>94</v>
      </c>
      <c r="M16" s="44" t="s">
        <v>75</v>
      </c>
      <c r="N16" s="44"/>
      <c r="O16" s="45" t="s">
        <v>76</v>
      </c>
      <c r="P16" s="45" t="s">
        <v>95</v>
      </c>
    </row>
    <row r="17" spans="1:16" ht="12.75" customHeight="1" thickBot="1" x14ac:dyDescent="0.25">
      <c r="A17" s="12" t="str">
        <f t="shared" si="0"/>
        <v> BBS 89 </v>
      </c>
      <c r="B17" s="5" t="str">
        <f t="shared" si="1"/>
        <v>I</v>
      </c>
      <c r="C17" s="12">
        <f t="shared" si="2"/>
        <v>47430.476000000002</v>
      </c>
      <c r="D17" s="15" t="str">
        <f t="shared" si="3"/>
        <v>vis</v>
      </c>
      <c r="E17" s="42">
        <f>VLOOKUP(C17,Active!C$21:E$972,3,FALSE)</f>
        <v>26592.996184440282</v>
      </c>
      <c r="F17" s="5" t="s">
        <v>69</v>
      </c>
      <c r="G17" s="15" t="str">
        <f t="shared" si="4"/>
        <v>47430.476</v>
      </c>
      <c r="H17" s="12">
        <f t="shared" si="5"/>
        <v>26593</v>
      </c>
      <c r="I17" s="43" t="s">
        <v>96</v>
      </c>
      <c r="J17" s="44" t="s">
        <v>97</v>
      </c>
      <c r="K17" s="43">
        <v>26593</v>
      </c>
      <c r="L17" s="43" t="s">
        <v>71</v>
      </c>
      <c r="M17" s="44" t="s">
        <v>75</v>
      </c>
      <c r="N17" s="44"/>
      <c r="O17" s="45" t="s">
        <v>76</v>
      </c>
      <c r="P17" s="45" t="s">
        <v>98</v>
      </c>
    </row>
    <row r="18" spans="1:16" ht="12.75" customHeight="1" thickBot="1" x14ac:dyDescent="0.25">
      <c r="A18" s="12" t="str">
        <f t="shared" si="0"/>
        <v> BBS 92 </v>
      </c>
      <c r="B18" s="5" t="str">
        <f t="shared" si="1"/>
        <v>I</v>
      </c>
      <c r="C18" s="12">
        <f t="shared" si="2"/>
        <v>47689.516000000003</v>
      </c>
      <c r="D18" s="15" t="str">
        <f t="shared" si="3"/>
        <v>vis</v>
      </c>
      <c r="E18" s="42">
        <f>VLOOKUP(C18,Active!C$21:E$972,3,FALSE)</f>
        <v>26942.00133652375</v>
      </c>
      <c r="F18" s="5" t="s">
        <v>69</v>
      </c>
      <c r="G18" s="15" t="str">
        <f t="shared" si="4"/>
        <v>47689.516</v>
      </c>
      <c r="H18" s="12">
        <f t="shared" si="5"/>
        <v>26942</v>
      </c>
      <c r="I18" s="43" t="s">
        <v>99</v>
      </c>
      <c r="J18" s="44" t="s">
        <v>100</v>
      </c>
      <c r="K18" s="43">
        <v>26942</v>
      </c>
      <c r="L18" s="43" t="s">
        <v>101</v>
      </c>
      <c r="M18" s="44" t="s">
        <v>75</v>
      </c>
      <c r="N18" s="44"/>
      <c r="O18" s="45" t="s">
        <v>76</v>
      </c>
      <c r="P18" s="45" t="s">
        <v>102</v>
      </c>
    </row>
    <row r="19" spans="1:16" ht="12.75" customHeight="1" thickBot="1" x14ac:dyDescent="0.25">
      <c r="A19" s="12" t="str">
        <f t="shared" si="0"/>
        <v> BBS 96 </v>
      </c>
      <c r="B19" s="5" t="str">
        <f t="shared" si="1"/>
        <v>I</v>
      </c>
      <c r="C19" s="12">
        <f t="shared" si="2"/>
        <v>48127.428999999996</v>
      </c>
      <c r="D19" s="15" t="str">
        <f t="shared" si="3"/>
        <v>vis</v>
      </c>
      <c r="E19" s="42">
        <f>VLOOKUP(C19,Active!C$21:E$972,3,FALSE)</f>
        <v>27532.002468257557</v>
      </c>
      <c r="F19" s="5" t="s">
        <v>69</v>
      </c>
      <c r="G19" s="15" t="str">
        <f t="shared" si="4"/>
        <v>48127.429</v>
      </c>
      <c r="H19" s="12">
        <f t="shared" si="5"/>
        <v>27532</v>
      </c>
      <c r="I19" s="43" t="s">
        <v>103</v>
      </c>
      <c r="J19" s="44" t="s">
        <v>104</v>
      </c>
      <c r="K19" s="43">
        <v>27532</v>
      </c>
      <c r="L19" s="43" t="s">
        <v>94</v>
      </c>
      <c r="M19" s="44" t="s">
        <v>75</v>
      </c>
      <c r="N19" s="44"/>
      <c r="O19" s="45" t="s">
        <v>76</v>
      </c>
      <c r="P19" s="45" t="s">
        <v>105</v>
      </c>
    </row>
    <row r="20" spans="1:16" ht="12.75" customHeight="1" thickBot="1" x14ac:dyDescent="0.25">
      <c r="A20" s="12" t="str">
        <f t="shared" si="0"/>
        <v> BBS 104 </v>
      </c>
      <c r="B20" s="5" t="str">
        <f t="shared" si="1"/>
        <v>I</v>
      </c>
      <c r="C20" s="12">
        <f t="shared" si="2"/>
        <v>49158.385000000002</v>
      </c>
      <c r="D20" s="15" t="str">
        <f t="shared" si="3"/>
        <v>vis</v>
      </c>
      <c r="E20" s="42">
        <f>VLOOKUP(C20,Active!C$21:E$972,3,FALSE)</f>
        <v>28921.011716139605</v>
      </c>
      <c r="F20" s="5" t="s">
        <v>69</v>
      </c>
      <c r="G20" s="15" t="str">
        <f t="shared" si="4"/>
        <v>49158.385</v>
      </c>
      <c r="H20" s="12">
        <f t="shared" si="5"/>
        <v>28921</v>
      </c>
      <c r="I20" s="43" t="s">
        <v>106</v>
      </c>
      <c r="J20" s="44" t="s">
        <v>107</v>
      </c>
      <c r="K20" s="43">
        <v>28921</v>
      </c>
      <c r="L20" s="43" t="s">
        <v>108</v>
      </c>
      <c r="M20" s="44" t="s">
        <v>75</v>
      </c>
      <c r="N20" s="44"/>
      <c r="O20" s="45" t="s">
        <v>76</v>
      </c>
      <c r="P20" s="45" t="s">
        <v>109</v>
      </c>
    </row>
    <row r="21" spans="1:16" ht="12.75" customHeight="1" thickBot="1" x14ac:dyDescent="0.25">
      <c r="A21" s="12" t="str">
        <f t="shared" si="0"/>
        <v> BBS 106 </v>
      </c>
      <c r="B21" s="5" t="str">
        <f t="shared" si="1"/>
        <v>I</v>
      </c>
      <c r="C21" s="12">
        <f t="shared" si="2"/>
        <v>49480.510999999999</v>
      </c>
      <c r="D21" s="15" t="str">
        <f t="shared" si="3"/>
        <v>vis</v>
      </c>
      <c r="E21" s="42">
        <f>VLOOKUP(C21,Active!C$21:E$972,3,FALSE)</f>
        <v>29355.012772424496</v>
      </c>
      <c r="F21" s="5" t="s">
        <v>69</v>
      </c>
      <c r="G21" s="15" t="str">
        <f t="shared" si="4"/>
        <v>49480.511</v>
      </c>
      <c r="H21" s="12">
        <f t="shared" si="5"/>
        <v>29355</v>
      </c>
      <c r="I21" s="43" t="s">
        <v>110</v>
      </c>
      <c r="J21" s="44" t="s">
        <v>111</v>
      </c>
      <c r="K21" s="43">
        <v>29355</v>
      </c>
      <c r="L21" s="43" t="s">
        <v>108</v>
      </c>
      <c r="M21" s="44" t="s">
        <v>75</v>
      </c>
      <c r="N21" s="44"/>
      <c r="O21" s="45" t="s">
        <v>76</v>
      </c>
      <c r="P21" s="45" t="s">
        <v>112</v>
      </c>
    </row>
    <row r="22" spans="1:16" ht="12.75" customHeight="1" thickBot="1" x14ac:dyDescent="0.25">
      <c r="A22" s="12" t="str">
        <f t="shared" si="0"/>
        <v> BBS 110 </v>
      </c>
      <c r="B22" s="5" t="str">
        <f t="shared" si="1"/>
        <v>I</v>
      </c>
      <c r="C22" s="12">
        <f t="shared" si="2"/>
        <v>49999.326999999997</v>
      </c>
      <c r="D22" s="15" t="str">
        <f t="shared" si="3"/>
        <v>vis</v>
      </c>
      <c r="E22" s="42">
        <f>VLOOKUP(C22,Active!C$21:E$972,3,FALSE)</f>
        <v>30054.014690982774</v>
      </c>
      <c r="F22" s="5" t="s">
        <v>69</v>
      </c>
      <c r="G22" s="15" t="str">
        <f t="shared" si="4"/>
        <v>49999.327</v>
      </c>
      <c r="H22" s="12">
        <f t="shared" si="5"/>
        <v>30054</v>
      </c>
      <c r="I22" s="43" t="s">
        <v>117</v>
      </c>
      <c r="J22" s="44" t="s">
        <v>118</v>
      </c>
      <c r="K22" s="43">
        <v>30054</v>
      </c>
      <c r="L22" s="43" t="s">
        <v>119</v>
      </c>
      <c r="M22" s="44" t="s">
        <v>75</v>
      </c>
      <c r="N22" s="44"/>
      <c r="O22" s="45" t="s">
        <v>76</v>
      </c>
      <c r="P22" s="45" t="s">
        <v>120</v>
      </c>
    </row>
    <row r="23" spans="1:16" ht="12.75" customHeight="1" thickBot="1" x14ac:dyDescent="0.25">
      <c r="A23" s="12" t="str">
        <f t="shared" si="0"/>
        <v>IBVS 4887 </v>
      </c>
      <c r="B23" s="5" t="str">
        <f t="shared" si="1"/>
        <v>I</v>
      </c>
      <c r="C23" s="12">
        <f t="shared" si="2"/>
        <v>50609.440600000002</v>
      </c>
      <c r="D23" s="15" t="str">
        <f t="shared" si="3"/>
        <v>vis</v>
      </c>
      <c r="E23" s="42">
        <f>VLOOKUP(C23,Active!C$21:E$972,3,FALSE)</f>
        <v>30876.022063420209</v>
      </c>
      <c r="F23" s="5" t="s">
        <v>69</v>
      </c>
      <c r="G23" s="15" t="str">
        <f t="shared" si="4"/>
        <v>50609.4406</v>
      </c>
      <c r="H23" s="12">
        <f t="shared" si="5"/>
        <v>30876</v>
      </c>
      <c r="I23" s="43" t="s">
        <v>121</v>
      </c>
      <c r="J23" s="44" t="s">
        <v>122</v>
      </c>
      <c r="K23" s="43">
        <v>30876</v>
      </c>
      <c r="L23" s="43" t="s">
        <v>123</v>
      </c>
      <c r="M23" s="44" t="s">
        <v>124</v>
      </c>
      <c r="N23" s="44" t="s">
        <v>125</v>
      </c>
      <c r="O23" s="45" t="s">
        <v>126</v>
      </c>
      <c r="P23" s="46" t="s">
        <v>127</v>
      </c>
    </row>
    <row r="24" spans="1:16" ht="12.75" customHeight="1" thickBot="1" x14ac:dyDescent="0.25">
      <c r="A24" s="12" t="str">
        <f t="shared" si="0"/>
        <v>IBVS 4887 </v>
      </c>
      <c r="B24" s="5" t="str">
        <f t="shared" si="1"/>
        <v>I</v>
      </c>
      <c r="C24" s="12">
        <f t="shared" si="2"/>
        <v>50658.428899999999</v>
      </c>
      <c r="D24" s="15" t="str">
        <f t="shared" si="3"/>
        <v>vis</v>
      </c>
      <c r="E24" s="42">
        <f>VLOOKUP(C24,Active!C$21:E$972,3,FALSE)</f>
        <v>30942.024105930286</v>
      </c>
      <c r="F24" s="5" t="s">
        <v>69</v>
      </c>
      <c r="G24" s="15" t="str">
        <f t="shared" si="4"/>
        <v>50658.4289</v>
      </c>
      <c r="H24" s="12">
        <f t="shared" si="5"/>
        <v>30942</v>
      </c>
      <c r="I24" s="43" t="s">
        <v>128</v>
      </c>
      <c r="J24" s="44" t="s">
        <v>129</v>
      </c>
      <c r="K24" s="43">
        <v>30942</v>
      </c>
      <c r="L24" s="43" t="s">
        <v>130</v>
      </c>
      <c r="M24" s="44" t="s">
        <v>124</v>
      </c>
      <c r="N24" s="44" t="s">
        <v>125</v>
      </c>
      <c r="O24" s="45" t="s">
        <v>126</v>
      </c>
      <c r="P24" s="46" t="s">
        <v>127</v>
      </c>
    </row>
    <row r="25" spans="1:16" ht="12.75" customHeight="1" thickBot="1" x14ac:dyDescent="0.25">
      <c r="A25" s="12" t="str">
        <f t="shared" si="0"/>
        <v> BBS 117 </v>
      </c>
      <c r="B25" s="5" t="str">
        <f t="shared" si="1"/>
        <v>I</v>
      </c>
      <c r="C25" s="12">
        <f t="shared" si="2"/>
        <v>50934.531999999999</v>
      </c>
      <c r="D25" s="15" t="str">
        <f t="shared" si="3"/>
        <v>vis</v>
      </c>
      <c r="E25" s="42">
        <f>VLOOKUP(C25,Active!C$21:E$972,3,FALSE)</f>
        <v>31314.018409536744</v>
      </c>
      <c r="F25" s="5" t="s">
        <v>69</v>
      </c>
      <c r="G25" s="15" t="str">
        <f t="shared" si="4"/>
        <v>50934.532</v>
      </c>
      <c r="H25" s="12">
        <f t="shared" si="5"/>
        <v>31314</v>
      </c>
      <c r="I25" s="43" t="s">
        <v>131</v>
      </c>
      <c r="J25" s="44" t="s">
        <v>132</v>
      </c>
      <c r="K25" s="43">
        <v>31314</v>
      </c>
      <c r="L25" s="43" t="s">
        <v>133</v>
      </c>
      <c r="M25" s="44" t="s">
        <v>75</v>
      </c>
      <c r="N25" s="44"/>
      <c r="O25" s="45" t="s">
        <v>76</v>
      </c>
      <c r="P25" s="45" t="s">
        <v>134</v>
      </c>
    </row>
    <row r="26" spans="1:16" ht="12.75" customHeight="1" thickBot="1" x14ac:dyDescent="0.25">
      <c r="A26" s="12" t="str">
        <f t="shared" si="0"/>
        <v>IBVS 4888 </v>
      </c>
      <c r="B26" s="5" t="str">
        <f t="shared" si="1"/>
        <v>I</v>
      </c>
      <c r="C26" s="12">
        <f t="shared" si="2"/>
        <v>50943.440199999997</v>
      </c>
      <c r="D26" s="15" t="str">
        <f t="shared" si="3"/>
        <v>vis</v>
      </c>
      <c r="E26" s="42">
        <f>VLOOKUP(C26,Active!C$21:E$972,3,FALSE)</f>
        <v>31326.020446657611</v>
      </c>
      <c r="F26" s="5" t="s">
        <v>69</v>
      </c>
      <c r="G26" s="15" t="str">
        <f t="shared" si="4"/>
        <v>50943.4402</v>
      </c>
      <c r="H26" s="12">
        <f t="shared" si="5"/>
        <v>31326</v>
      </c>
      <c r="I26" s="43" t="s">
        <v>135</v>
      </c>
      <c r="J26" s="44" t="s">
        <v>136</v>
      </c>
      <c r="K26" s="43">
        <v>31326</v>
      </c>
      <c r="L26" s="43" t="s">
        <v>137</v>
      </c>
      <c r="M26" s="44" t="s">
        <v>124</v>
      </c>
      <c r="N26" s="44" t="s">
        <v>125</v>
      </c>
      <c r="O26" s="45" t="s">
        <v>138</v>
      </c>
      <c r="P26" s="46" t="s">
        <v>139</v>
      </c>
    </row>
    <row r="27" spans="1:16" ht="12.75" customHeight="1" thickBot="1" x14ac:dyDescent="0.25">
      <c r="A27" s="12" t="str">
        <f t="shared" si="0"/>
        <v>IBVS 4888 </v>
      </c>
      <c r="B27" s="5" t="str">
        <f t="shared" si="1"/>
        <v>I</v>
      </c>
      <c r="C27" s="12">
        <f t="shared" si="2"/>
        <v>51142.359600000003</v>
      </c>
      <c r="D27" s="15" t="str">
        <f t="shared" si="3"/>
        <v>vis</v>
      </c>
      <c r="E27" s="42">
        <f>VLOOKUP(C27,Active!C$21:E$972,3,FALSE)</f>
        <v>31594.024984371299</v>
      </c>
      <c r="F27" s="5" t="s">
        <v>69</v>
      </c>
      <c r="G27" s="15" t="str">
        <f t="shared" si="4"/>
        <v>51142.3596</v>
      </c>
      <c r="H27" s="12">
        <f t="shared" si="5"/>
        <v>31594</v>
      </c>
      <c r="I27" s="43" t="s">
        <v>140</v>
      </c>
      <c r="J27" s="44" t="s">
        <v>141</v>
      </c>
      <c r="K27" s="43">
        <v>31594</v>
      </c>
      <c r="L27" s="43" t="s">
        <v>142</v>
      </c>
      <c r="M27" s="44" t="s">
        <v>124</v>
      </c>
      <c r="N27" s="44" t="s">
        <v>125</v>
      </c>
      <c r="O27" s="45" t="s">
        <v>138</v>
      </c>
      <c r="P27" s="46" t="s">
        <v>139</v>
      </c>
    </row>
    <row r="28" spans="1:16" ht="12.75" customHeight="1" thickBot="1" x14ac:dyDescent="0.25">
      <c r="A28" s="12" t="str">
        <f t="shared" si="0"/>
        <v>IBVS 5263 </v>
      </c>
      <c r="B28" s="5" t="str">
        <f t="shared" si="1"/>
        <v>I</v>
      </c>
      <c r="C28" s="12">
        <f t="shared" si="2"/>
        <v>51375.418400000002</v>
      </c>
      <c r="D28" s="15" t="str">
        <f t="shared" si="3"/>
        <v>vis</v>
      </c>
      <c r="E28" s="42">
        <f>VLOOKUP(C28,Active!C$21:E$972,3,FALSE)</f>
        <v>31908.025609519504</v>
      </c>
      <c r="F28" s="5" t="s">
        <v>69</v>
      </c>
      <c r="G28" s="15" t="str">
        <f t="shared" si="4"/>
        <v>51375.4184</v>
      </c>
      <c r="H28" s="12">
        <f t="shared" si="5"/>
        <v>31908</v>
      </c>
      <c r="I28" s="43" t="s">
        <v>143</v>
      </c>
      <c r="J28" s="44" t="s">
        <v>144</v>
      </c>
      <c r="K28" s="43">
        <v>31908</v>
      </c>
      <c r="L28" s="43" t="s">
        <v>145</v>
      </c>
      <c r="M28" s="44" t="s">
        <v>124</v>
      </c>
      <c r="N28" s="44" t="s">
        <v>125</v>
      </c>
      <c r="O28" s="45" t="s">
        <v>126</v>
      </c>
      <c r="P28" s="46" t="s">
        <v>146</v>
      </c>
    </row>
    <row r="29" spans="1:16" ht="12.75" customHeight="1" thickBot="1" x14ac:dyDescent="0.25">
      <c r="A29" s="12" t="str">
        <f t="shared" si="0"/>
        <v>OEJV 0074 </v>
      </c>
      <c r="B29" s="5" t="str">
        <f t="shared" si="1"/>
        <v>I</v>
      </c>
      <c r="C29" s="12">
        <f t="shared" si="2"/>
        <v>51732.4277</v>
      </c>
      <c r="D29" s="15" t="str">
        <f t="shared" si="3"/>
        <v>vis</v>
      </c>
      <c r="E29" s="42">
        <f>VLOOKUP(C29,Active!C$21:E$972,3,FALSE)</f>
        <v>32389.025011317339</v>
      </c>
      <c r="F29" s="5" t="s">
        <v>69</v>
      </c>
      <c r="G29" s="15" t="str">
        <f t="shared" si="4"/>
        <v>51732.42770</v>
      </c>
      <c r="H29" s="12">
        <f t="shared" si="5"/>
        <v>32389</v>
      </c>
      <c r="I29" s="43" t="s">
        <v>147</v>
      </c>
      <c r="J29" s="44" t="s">
        <v>148</v>
      </c>
      <c r="K29" s="43">
        <v>32389</v>
      </c>
      <c r="L29" s="43" t="s">
        <v>149</v>
      </c>
      <c r="M29" s="44" t="s">
        <v>150</v>
      </c>
      <c r="N29" s="44" t="s">
        <v>151</v>
      </c>
      <c r="O29" s="45" t="s">
        <v>152</v>
      </c>
      <c r="P29" s="46" t="s">
        <v>153</v>
      </c>
    </row>
    <row r="30" spans="1:16" ht="12.75" customHeight="1" thickBot="1" x14ac:dyDescent="0.25">
      <c r="A30" s="12" t="str">
        <f t="shared" si="0"/>
        <v>OEJV 0074 </v>
      </c>
      <c r="B30" s="5" t="str">
        <f t="shared" si="1"/>
        <v>I</v>
      </c>
      <c r="C30" s="12">
        <f t="shared" si="2"/>
        <v>51752.463600000003</v>
      </c>
      <c r="D30" s="15" t="str">
        <f t="shared" si="3"/>
        <v>vis</v>
      </c>
      <c r="E30" s="42">
        <f>VLOOKUP(C30,Active!C$21:E$972,3,FALSE)</f>
        <v>32416.019422707974</v>
      </c>
      <c r="F30" s="5" t="s">
        <v>69</v>
      </c>
      <c r="G30" s="15" t="str">
        <f t="shared" si="4"/>
        <v>51752.46360</v>
      </c>
      <c r="H30" s="12">
        <f t="shared" si="5"/>
        <v>32416</v>
      </c>
      <c r="I30" s="43" t="s">
        <v>154</v>
      </c>
      <c r="J30" s="44" t="s">
        <v>155</v>
      </c>
      <c r="K30" s="43">
        <v>32416</v>
      </c>
      <c r="L30" s="43" t="s">
        <v>156</v>
      </c>
      <c r="M30" s="44" t="s">
        <v>150</v>
      </c>
      <c r="N30" s="44" t="s">
        <v>151</v>
      </c>
      <c r="O30" s="45" t="s">
        <v>152</v>
      </c>
      <c r="P30" s="46" t="s">
        <v>153</v>
      </c>
    </row>
    <row r="31" spans="1:16" ht="12.75" customHeight="1" thickBot="1" x14ac:dyDescent="0.25">
      <c r="A31" s="12" t="str">
        <f t="shared" si="0"/>
        <v>OEJV 0074 </v>
      </c>
      <c r="B31" s="5" t="str">
        <f t="shared" si="1"/>
        <v>I</v>
      </c>
      <c r="C31" s="12">
        <f t="shared" si="2"/>
        <v>51833.367129999999</v>
      </c>
      <c r="D31" s="15" t="str">
        <f t="shared" si="3"/>
        <v>vis</v>
      </c>
      <c r="E31" s="42">
        <f>VLOOKUP(C31,Active!C$21:E$972,3,FALSE)</f>
        <v>32525.020923602577</v>
      </c>
      <c r="F31" s="5" t="s">
        <v>69</v>
      </c>
      <c r="G31" s="15" t="str">
        <f t="shared" si="4"/>
        <v>51833.36713</v>
      </c>
      <c r="H31" s="12">
        <f t="shared" si="5"/>
        <v>32525</v>
      </c>
      <c r="I31" s="43" t="s">
        <v>157</v>
      </c>
      <c r="J31" s="44" t="s">
        <v>158</v>
      </c>
      <c r="K31" s="43">
        <v>32525</v>
      </c>
      <c r="L31" s="43" t="s">
        <v>159</v>
      </c>
      <c r="M31" s="44" t="s">
        <v>150</v>
      </c>
      <c r="N31" s="44" t="s">
        <v>151</v>
      </c>
      <c r="O31" s="45" t="s">
        <v>160</v>
      </c>
      <c r="P31" s="46" t="s">
        <v>153</v>
      </c>
    </row>
    <row r="32" spans="1:16" ht="12.75" customHeight="1" thickBot="1" x14ac:dyDescent="0.25">
      <c r="A32" s="12" t="str">
        <f t="shared" si="0"/>
        <v> BBS 130 </v>
      </c>
      <c r="B32" s="5" t="str">
        <f t="shared" si="1"/>
        <v>I</v>
      </c>
      <c r="C32" s="12">
        <f t="shared" si="2"/>
        <v>53163.428999999996</v>
      </c>
      <c r="D32" s="15" t="str">
        <f t="shared" si="3"/>
        <v>vis</v>
      </c>
      <c r="E32" s="42">
        <f>VLOOKUP(C32,Active!C$21:E$972,3,FALSE)</f>
        <v>34317.016156847523</v>
      </c>
      <c r="F32" s="5" t="s">
        <v>69</v>
      </c>
      <c r="G32" s="15" t="str">
        <f t="shared" si="4"/>
        <v>53163.429</v>
      </c>
      <c r="H32" s="12">
        <f t="shared" si="5"/>
        <v>34317</v>
      </c>
      <c r="I32" s="43" t="s">
        <v>161</v>
      </c>
      <c r="J32" s="44" t="s">
        <v>162</v>
      </c>
      <c r="K32" s="43">
        <v>34317</v>
      </c>
      <c r="L32" s="43" t="s">
        <v>163</v>
      </c>
      <c r="M32" s="44" t="s">
        <v>75</v>
      </c>
      <c r="N32" s="44"/>
      <c r="O32" s="45" t="s">
        <v>76</v>
      </c>
      <c r="P32" s="45" t="s">
        <v>164</v>
      </c>
    </row>
    <row r="33" spans="1:16" ht="12.75" customHeight="1" thickBot="1" x14ac:dyDescent="0.25">
      <c r="A33" s="12" t="str">
        <f t="shared" si="0"/>
        <v>BAVM 186 </v>
      </c>
      <c r="B33" s="5" t="str">
        <f t="shared" si="1"/>
        <v>II</v>
      </c>
      <c r="C33" s="12">
        <f t="shared" si="2"/>
        <v>54241.499900000003</v>
      </c>
      <c r="D33" s="15" t="str">
        <f t="shared" si="3"/>
        <v>vis</v>
      </c>
      <c r="E33" s="42">
        <f>VLOOKUP(C33,Active!C$21:E$972,3,FALSE)</f>
        <v>35769.503411369078</v>
      </c>
      <c r="F33" s="5" t="s">
        <v>69</v>
      </c>
      <c r="G33" s="15" t="str">
        <f t="shared" si="4"/>
        <v>54241.4999</v>
      </c>
      <c r="H33" s="12">
        <f t="shared" si="5"/>
        <v>35769.5</v>
      </c>
      <c r="I33" s="43" t="s">
        <v>165</v>
      </c>
      <c r="J33" s="44" t="s">
        <v>166</v>
      </c>
      <c r="K33" s="43">
        <v>35769.5</v>
      </c>
      <c r="L33" s="43" t="s">
        <v>167</v>
      </c>
      <c r="M33" s="44" t="s">
        <v>150</v>
      </c>
      <c r="N33" s="44" t="s">
        <v>168</v>
      </c>
      <c r="O33" s="45" t="s">
        <v>169</v>
      </c>
      <c r="P33" s="46" t="s">
        <v>170</v>
      </c>
    </row>
    <row r="34" spans="1:16" ht="12.75" customHeight="1" thickBot="1" x14ac:dyDescent="0.25">
      <c r="A34" s="12" t="str">
        <f t="shared" si="0"/>
        <v> BBS 109 </v>
      </c>
      <c r="B34" s="5" t="str">
        <f t="shared" si="1"/>
        <v>I</v>
      </c>
      <c r="C34" s="12">
        <f t="shared" si="2"/>
        <v>49866.476000000002</v>
      </c>
      <c r="D34" s="15" t="str">
        <f t="shared" si="3"/>
        <v>vis</v>
      </c>
      <c r="E34" s="42">
        <f>VLOOKUP(C34,Active!C$21:E$972,3,FALSE)</f>
        <v>29875.024251438921</v>
      </c>
      <c r="F34" s="5" t="s">
        <v>69</v>
      </c>
      <c r="G34" s="15" t="str">
        <f t="shared" si="4"/>
        <v>49866.476</v>
      </c>
      <c r="H34" s="12">
        <f t="shared" si="5"/>
        <v>29875</v>
      </c>
      <c r="I34" s="43" t="s">
        <v>113</v>
      </c>
      <c r="J34" s="44" t="s">
        <v>114</v>
      </c>
      <c r="K34" s="43">
        <v>29875</v>
      </c>
      <c r="L34" s="43" t="s">
        <v>115</v>
      </c>
      <c r="M34" s="44" t="s">
        <v>75</v>
      </c>
      <c r="N34" s="44"/>
      <c r="O34" s="45" t="s">
        <v>76</v>
      </c>
      <c r="P34" s="45" t="s">
        <v>116</v>
      </c>
    </row>
    <row r="35" spans="1:16" ht="12.75" customHeight="1" thickBot="1" x14ac:dyDescent="0.25">
      <c r="A35" s="12" t="str">
        <f t="shared" si="0"/>
        <v>BAVM 212 </v>
      </c>
      <c r="B35" s="5" t="str">
        <f t="shared" si="1"/>
        <v>II</v>
      </c>
      <c r="C35" s="12">
        <f t="shared" si="2"/>
        <v>55073.537799999998</v>
      </c>
      <c r="D35" s="15" t="str">
        <f t="shared" si="3"/>
        <v>vis</v>
      </c>
      <c r="E35" s="42">
        <f>VLOOKUP(C35,Active!C$21:E$972,3,FALSE)</f>
        <v>36890.509873030242</v>
      </c>
      <c r="F35" s="5" t="s">
        <v>69</v>
      </c>
      <c r="G35" s="15" t="str">
        <f t="shared" si="4"/>
        <v>55073.5378</v>
      </c>
      <c r="H35" s="12">
        <f t="shared" si="5"/>
        <v>36890.5</v>
      </c>
      <c r="I35" s="43" t="s">
        <v>171</v>
      </c>
      <c r="J35" s="44" t="s">
        <v>172</v>
      </c>
      <c r="K35" s="43" t="s">
        <v>173</v>
      </c>
      <c r="L35" s="43" t="s">
        <v>174</v>
      </c>
      <c r="M35" s="44" t="s">
        <v>150</v>
      </c>
      <c r="N35" s="44" t="s">
        <v>168</v>
      </c>
      <c r="O35" s="45" t="s">
        <v>169</v>
      </c>
      <c r="P35" s="46" t="s">
        <v>175</v>
      </c>
    </row>
    <row r="36" spans="1:16" ht="12.75" customHeight="1" thickBot="1" x14ac:dyDescent="0.25">
      <c r="A36" s="12" t="str">
        <f t="shared" si="0"/>
        <v>BAVM 212 </v>
      </c>
      <c r="B36" s="5" t="str">
        <f t="shared" si="1"/>
        <v>I</v>
      </c>
      <c r="C36" s="12">
        <f t="shared" si="2"/>
        <v>55075.390200000002</v>
      </c>
      <c r="D36" s="15" t="str">
        <f t="shared" si="3"/>
        <v>vis</v>
      </c>
      <c r="E36" s="42">
        <f>VLOOKUP(C36,Active!C$21:E$972,3,FALSE)</f>
        <v>36893.005615555412</v>
      </c>
      <c r="F36" s="5" t="s">
        <v>69</v>
      </c>
      <c r="G36" s="15" t="str">
        <f t="shared" si="4"/>
        <v>55075.3902</v>
      </c>
      <c r="H36" s="12">
        <f t="shared" si="5"/>
        <v>36893</v>
      </c>
      <c r="I36" s="43" t="s">
        <v>176</v>
      </c>
      <c r="J36" s="44" t="s">
        <v>177</v>
      </c>
      <c r="K36" s="43" t="s">
        <v>178</v>
      </c>
      <c r="L36" s="43" t="s">
        <v>179</v>
      </c>
      <c r="M36" s="44" t="s">
        <v>150</v>
      </c>
      <c r="N36" s="44" t="s">
        <v>168</v>
      </c>
      <c r="O36" s="45" t="s">
        <v>169</v>
      </c>
      <c r="P36" s="46" t="s">
        <v>175</v>
      </c>
    </row>
    <row r="37" spans="1:16" x14ac:dyDescent="0.2">
      <c r="B37" s="5"/>
      <c r="F37" s="5"/>
    </row>
    <row r="38" spans="1:16" x14ac:dyDescent="0.2">
      <c r="B38" s="5"/>
      <c r="F38" s="5"/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</sheetData>
  <phoneticPr fontId="7" type="noConversion"/>
  <hyperlinks>
    <hyperlink ref="P23" r:id="rId1" display="http://www.konkoly.hu/cgi-bin/IBVS?4887"/>
    <hyperlink ref="P24" r:id="rId2" display="http://www.konkoly.hu/cgi-bin/IBVS?4887"/>
    <hyperlink ref="P26" r:id="rId3" display="http://www.konkoly.hu/cgi-bin/IBVS?4888"/>
    <hyperlink ref="P27" r:id="rId4" display="http://www.konkoly.hu/cgi-bin/IBVS?4888"/>
    <hyperlink ref="P28" r:id="rId5" display="http://www.konkoly.hu/cgi-bin/IBVS?5263"/>
    <hyperlink ref="P29" r:id="rId6" display="http://var.astro.cz/oejv/issues/oejv0074.pdf"/>
    <hyperlink ref="P30" r:id="rId7" display="http://var.astro.cz/oejv/issues/oejv0074.pdf"/>
    <hyperlink ref="P31" r:id="rId8" display="http://var.astro.cz/oejv/issues/oejv0074.pdf"/>
    <hyperlink ref="P33" r:id="rId9" display="http://www.bav-astro.de/sfs/BAVM_link.php?BAVMnr=186"/>
    <hyperlink ref="P35" r:id="rId10" display="http://www.bav-astro.de/sfs/BAVM_link.php?BAVMnr=212"/>
    <hyperlink ref="P36" r:id="rId11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2024-02-04T03:52:33Z</dcterms:modified>
</cp:coreProperties>
</file>