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24B7891-07AD-4110-BEF4-8AE53470FC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4" i="1" s="1"/>
  <c r="Q22" i="1"/>
  <c r="C21" i="1"/>
  <c r="C17" i="1"/>
  <c r="C7" i="1"/>
  <c r="C8" i="1"/>
  <c r="E21" i="1"/>
  <c r="F21" i="1"/>
  <c r="G21" i="1"/>
  <c r="Q21" i="1"/>
  <c r="H21" i="1"/>
  <c r="E22" i="1"/>
  <c r="F22" i="1"/>
  <c r="G22" i="1"/>
  <c r="I22" i="1"/>
  <c r="C11" i="1"/>
  <c r="C12" i="1"/>
  <c r="C16" i="1"/>
  <c r="D18" i="1"/>
  <c r="O22" i="1"/>
  <c r="O21" i="1"/>
  <c r="C15" i="1"/>
  <c r="C18" i="1"/>
  <c r="F15" i="1" l="1"/>
  <c r="F16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<sst xmlns="http://schemas.openxmlformats.org/spreadsheetml/2006/main" count="52" uniqueCount="48">
  <si>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</si>
  <si>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</si>
  <si>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</si>
  <si>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</si>
  <si>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</si>
  <si>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</si>
  <si>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</si>
  <si>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</si>
  <si>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</si>
  <si>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</si>
  <si>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</si>
  <si>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</si>
  <si>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</si>
  <si>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</si>
  <si>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</si>
  <si>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</si>
  <si>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</si>
  <si>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</si>
  <si>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</si>
  <si>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</si>
  <si>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</si>
  <si>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</si>
  <si>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</si>
  <si>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</si>
  <si>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</si>
  <si>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</si>
  <si>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</si>
  <si>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</si>
  <si>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</si>
  <si>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</si>
  <si>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Very deep primary…implies that secondary is very vaint or absent.</t>
  </si>
  <si>
    <t>EA/SD</t>
  </si>
  <si>
    <t>ROTSE source:  http://skydot.lanl.gov/nsvs/star.php?num=3237242&amp;mask=32004</t>
  </si>
  <si>
    <t>IBVS coords:  http://www.konkoly.hu/cgi-bin/IBVS?4720</t>
  </si>
  <si>
    <t>I</t>
  </si>
  <si>
    <t>ROTSE</t>
  </si>
  <si>
    <t># of data points:</t>
  </si>
  <si>
    <t>V1051 Cyg / na</t>
  </si>
  <si>
    <t xml:space="preserve">20 31 00.6 +56 46 32 </t>
  </si>
  <si>
    <t>Ref:  IBVS 4720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</si>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</sst>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1" fillId="0" borderId="0" xfId="0" applyFo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V1051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421712046357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E-4AF9-AC20-868D7DA818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-0.19633030813565711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E-4AF9-AC20-868D7DA818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E-4AF9-AC20-868D7DA818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8E-4AF9-AC20-868D7DA818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8E-4AF9-AC20-868D7DA818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8E-4AF9-AC20-868D7DA818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8E-4AF9-AC20-868D7DA818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-0.19633030813565711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8E-4AF9-AC20-868D7DA81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16424"/>
        <c:axId val="1"/>
      </c:scatterChart>
      <c:valAx>
        <c:axId val="879816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16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2165587540652"/>
          <c:y val="0.92024539877300615"/>
          <c:w val="0.7399035782885782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114300</xdr:rowOff>
    </xdr:from>
    <xdr:to>
      <xdr:col>20</xdr:col>
      <xdr:colOff>123825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FB8D15-9EE6-5B03-E09E-A67893A17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I9" sqref="I9"/>
    </sheetView>
  </sheetViews>
  <sheetFormatPr defaultColWidth="10.28515625" defaultRowHeight="12.75"/>
  <cols>
    <col min="1" max="1" width="17.5703125" customWidth="1"/>
    <col min="2" max="2" width="6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  <c r="B1" s="1"/>
      <c r="C1" s="17" t="s">
        <v>38</v>
      </c>
    </row>
    <row r="2" spans="1:6">
      <c r="A2" t="s">
        <v>25</v>
      </c>
      <c r="B2" t="s">
        <v>31</v>
      </c>
      <c r="C2" s="18" t="s">
        <v>39</v>
      </c>
    </row>
    <row r="3" spans="1:6" ht="13.5" thickBot="1"/>
    <row r="4" spans="1:6" ht="14.25" thickTop="1" thickBot="1">
      <c r="A4" s="8" t="s">
        <v>0</v>
      </c>
      <c r="B4" s="8"/>
      <c r="C4" s="3">
        <v>30999.331999999999</v>
      </c>
      <c r="D4" s="4">
        <v>2.5474600000000001</v>
      </c>
    </row>
    <row r="5" spans="1:6" ht="13.5" thickTop="1">
      <c r="A5" s="26" t="s">
        <v>46</v>
      </c>
      <c r="C5" s="27">
        <v>-9.5</v>
      </c>
      <c r="D5" s="11" t="s">
        <v>30</v>
      </c>
    </row>
    <row r="6" spans="1:6">
      <c r="A6" s="8" t="s">
        <v>1</v>
      </c>
      <c r="D6" s="11" t="s">
        <v>32</v>
      </c>
    </row>
    <row r="7" spans="1:6">
      <c r="A7" t="s">
        <v>2</v>
      </c>
      <c r="C7">
        <f>+C4</f>
        <v>30999.331999999999</v>
      </c>
      <c r="D7" s="11" t="s">
        <v>33</v>
      </c>
    </row>
    <row r="8" spans="1:6">
      <c r="A8" t="s">
        <v>3</v>
      </c>
      <c r="C8">
        <f>+D4</f>
        <v>2.5474600000000001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>
        <f>INTERCEPT(G21:G999,$F21:$F999)</f>
        <v>0</v>
      </c>
      <c r="D11" s="6"/>
    </row>
    <row r="12" spans="1:6">
      <c r="A12" t="s">
        <v>17</v>
      </c>
      <c r="C12">
        <f>SLOPE(G21:G999,$F21:$F999)</f>
        <v>-2.4391888201721594E-5</v>
      </c>
      <c r="D12" s="6"/>
      <c r="E12" s="19" t="s">
        <v>40</v>
      </c>
      <c r="F12" s="20">
        <v>1</v>
      </c>
    </row>
    <row r="13" spans="1:6">
      <c r="A13" t="s">
        <v>19</v>
      </c>
      <c r="C13" s="6" t="s">
        <v>14</v>
      </c>
      <c r="D13" s="6"/>
      <c r="E13" s="19" t="s">
        <v>41</v>
      </c>
      <c r="F13" s="21">
        <f ca="1">NOW()+15018.5+$C$5/24</f>
        <v>60344.703942824075</v>
      </c>
    </row>
    <row r="14" spans="1:6">
      <c r="A14" t="s">
        <v>24</v>
      </c>
      <c r="E14" s="19" t="s">
        <v>42</v>
      </c>
      <c r="F14" s="22">
        <f ca="1">ROUND(2*(F13-$C$7)/$C$8,0)/2+F12</f>
        <v>11520.5</v>
      </c>
    </row>
    <row r="15" spans="1:6">
      <c r="A15" s="5" t="s">
        <v>18</v>
      </c>
      <c r="C15" s="12">
        <f>(C7+C11)+(C8+C12)*INT(MAX(F21:F3533))</f>
        <v>51503.641209691865</v>
      </c>
      <c r="E15" s="19" t="s">
        <v>43</v>
      </c>
      <c r="F15" s="23">
        <f ca="1">ROUND(2*(F13-$C$15)/$C$16,0)/2+F12</f>
        <v>3471.5</v>
      </c>
    </row>
    <row r="16" spans="1:6">
      <c r="A16" s="8" t="s">
        <v>4</v>
      </c>
      <c r="C16" s="13">
        <f>+C8+C12</f>
        <v>2.5474356081117984</v>
      </c>
      <c r="E16" s="19" t="s">
        <v>44</v>
      </c>
      <c r="F16" s="24">
        <f ca="1">+$C$15+$C$16*F15-15018.5-$C$5/24</f>
        <v>45328.959756585311</v>
      </c>
    </row>
    <row r="17" spans="1:17" ht="13.5" thickBot="1">
      <c r="A17" s="14" t="s">
        <v>36</v>
      </c>
      <c r="C17">
        <f>COUNT(C21:C2191)</f>
        <v>2</v>
      </c>
      <c r="F17" s="25" t="s">
        <v>45</v>
      </c>
    </row>
    <row r="18" spans="1:17">
      <c r="A18" s="8" t="s">
        <v>5</v>
      </c>
      <c r="C18" s="3">
        <f>+C15</f>
        <v>51503.641209691865</v>
      </c>
      <c r="D18" s="4">
        <f>+C16</f>
        <v>2.5474356081117984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35</v>
      </c>
      <c r="J20" s="10" t="s">
        <v>47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>
      <c r="A21" t="s">
        <v>12</v>
      </c>
      <c r="B21" s="6" t="s">
        <v>34</v>
      </c>
      <c r="C21" s="15">
        <f>+C4</f>
        <v>30999.331999999999</v>
      </c>
      <c r="D21" s="15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15980.831999999999</v>
      </c>
    </row>
    <row r="22" spans="1:17">
      <c r="A22" t="s">
        <v>35</v>
      </c>
      <c r="B22" s="6" t="s">
        <v>34</v>
      </c>
      <c r="C22" s="15">
        <v>51503.641209691865</v>
      </c>
      <c r="D22" s="15"/>
      <c r="E22">
        <f>+(C22-C$7)/C$8</f>
        <v>8048.9229309554876</v>
      </c>
      <c r="F22">
        <f>ROUND(2*E22,0)/2</f>
        <v>8049</v>
      </c>
      <c r="G22">
        <f>+C22-(C$7+F22*C$8)</f>
        <v>-0.19633030813565711</v>
      </c>
      <c r="I22">
        <f>+G22</f>
        <v>-0.19633030813565711</v>
      </c>
      <c r="O22">
        <f>+C$11+C$12*$F22</f>
        <v>-0.19633030813565711</v>
      </c>
      <c r="Q22" s="2">
        <f>+C22-15018.5</f>
        <v>36485.141209691865</v>
      </c>
    </row>
    <row r="23" spans="1:17">
      <c r="B23" s="6"/>
      <c r="C23" s="16"/>
      <c r="D23" s="16"/>
      <c r="Q23" s="2"/>
    </row>
    <row r="24" spans="1:17">
      <c r="B24" s="6"/>
      <c r="C24" s="16"/>
      <c r="D24" s="16"/>
      <c r="Q24" s="2"/>
    </row>
    <row r="25" spans="1:17">
      <c r="B25" s="6"/>
      <c r="C25" s="16"/>
      <c r="D25" s="16"/>
      <c r="Q25" s="2"/>
    </row>
    <row r="26" spans="1:17">
      <c r="B26" s="6"/>
      <c r="C26" s="16"/>
      <c r="D26" s="16"/>
      <c r="Q26" s="2"/>
    </row>
    <row r="27" spans="1:17">
      <c r="B27" s="6"/>
      <c r="C27" s="16"/>
      <c r="D27" s="16"/>
      <c r="Q27" s="2"/>
    </row>
    <row r="28" spans="1:17">
      <c r="B28" s="6"/>
      <c r="C28" s="16"/>
      <c r="D28" s="16"/>
      <c r="Q28" s="2"/>
    </row>
    <row r="29" spans="1:17">
      <c r="B29" s="6"/>
      <c r="C29" s="16"/>
      <c r="D29" s="16"/>
      <c r="Q29" s="2"/>
    </row>
    <row r="30" spans="1:17">
      <c r="B30" s="6"/>
      <c r="C30" s="16"/>
      <c r="D30" s="16"/>
      <c r="Q30" s="2"/>
    </row>
    <row r="31" spans="1:17">
      <c r="B31" s="6"/>
      <c r="C31" s="16"/>
      <c r="D31" s="16"/>
      <c r="Q31" s="2"/>
    </row>
    <row r="32" spans="1:17">
      <c r="B32" s="6"/>
      <c r="C32" s="16"/>
      <c r="D32" s="16"/>
      <c r="Q32" s="2"/>
    </row>
    <row r="33" spans="2:17">
      <c r="B33" s="6"/>
      <c r="C33" s="16"/>
      <c r="D33" s="16"/>
      <c r="Q33" s="2"/>
    </row>
    <row r="34" spans="2:17">
      <c r="B34" s="6"/>
      <c r="C34" s="16"/>
      <c r="D34" s="16"/>
    </row>
    <row r="35" spans="2:17">
      <c r="B35" s="6"/>
      <c r="C35" s="16"/>
      <c r="D35" s="16"/>
    </row>
    <row r="36" spans="2:17">
      <c r="B36" s="6"/>
      <c r="C36" s="16"/>
      <c r="D36" s="16"/>
    </row>
    <row r="37" spans="2:17">
      <c r="B37" s="6"/>
      <c r="C37" s="16"/>
      <c r="D37" s="16"/>
    </row>
    <row r="38" spans="2:17">
      <c r="B38" s="6"/>
      <c r="C38" s="16"/>
      <c r="D38" s="16"/>
    </row>
    <row r="39" spans="2:17">
      <c r="B39" s="6"/>
      <c r="C39" s="16"/>
      <c r="D39" s="16"/>
    </row>
    <row r="40" spans="2:17">
      <c r="B40" s="6"/>
      <c r="C40" s="16"/>
      <c r="D40" s="16"/>
    </row>
    <row r="41" spans="2:17">
      <c r="B41" s="6"/>
      <c r="C41" s="16"/>
      <c r="D41" s="16"/>
    </row>
    <row r="42" spans="2:17">
      <c r="B42" s="6"/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2024-02-04T03:53:40Z</dcterms:modified>
</cp:coreProperties>
</file>