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B7CB16-D651-4F4E-98ED-E16239B44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9" i="1" l="1"/>
  <c r="F99" i="1" s="1"/>
  <c r="G99" i="1" s="1"/>
  <c r="K99" i="1" s="1"/>
  <c r="Q99" i="1"/>
  <c r="F16" i="1"/>
  <c r="F17" i="1" s="1"/>
  <c r="Q98" i="1"/>
  <c r="Q96" i="1"/>
  <c r="Q97" i="1"/>
  <c r="Q95" i="1"/>
  <c r="C7" i="1"/>
  <c r="E96" i="1" s="1"/>
  <c r="F96" i="1" s="1"/>
  <c r="C8" i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 s="1"/>
  <c r="I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8" i="1"/>
  <c r="F38" i="1"/>
  <c r="G38" i="1" s="1"/>
  <c r="I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 s="1"/>
  <c r="I41" i="1" s="1"/>
  <c r="E42" i="1"/>
  <c r="F42" i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I46" i="1" s="1"/>
  <c r="E48" i="1"/>
  <c r="F48" i="1" s="1"/>
  <c r="G48" i="1" s="1"/>
  <c r="I48" i="1" s="1"/>
  <c r="E49" i="1"/>
  <c r="F49" i="1"/>
  <c r="G49" i="1" s="1"/>
  <c r="I49" i="1" s="1"/>
  <c r="E50" i="1"/>
  <c r="F50" i="1" s="1"/>
  <c r="G50" i="1" s="1"/>
  <c r="I50" i="1" s="1"/>
  <c r="E51" i="1"/>
  <c r="F51" i="1"/>
  <c r="G51" i="1" s="1"/>
  <c r="I51" i="1" s="1"/>
  <c r="E52" i="1"/>
  <c r="F52" i="1" s="1"/>
  <c r="G52" i="1" s="1"/>
  <c r="I52" i="1" s="1"/>
  <c r="E53" i="1"/>
  <c r="F53" i="1"/>
  <c r="G53" i="1" s="1"/>
  <c r="I53" i="1" s="1"/>
  <c r="E54" i="1"/>
  <c r="F54" i="1" s="1"/>
  <c r="G54" i="1" s="1"/>
  <c r="I54" i="1" s="1"/>
  <c r="E55" i="1"/>
  <c r="F55" i="1"/>
  <c r="G55" i="1" s="1"/>
  <c r="I55" i="1" s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I62" i="1" s="1"/>
  <c r="E63" i="1"/>
  <c r="F63" i="1"/>
  <c r="G63" i="1" s="1"/>
  <c r="I63" i="1" s="1"/>
  <c r="E64" i="1"/>
  <c r="F64" i="1" s="1"/>
  <c r="G64" i="1" s="1"/>
  <c r="I64" i="1" s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 s="1"/>
  <c r="G70" i="1" s="1"/>
  <c r="I70" i="1" s="1"/>
  <c r="E71" i="1"/>
  <c r="F71" i="1"/>
  <c r="G71" i="1" s="1"/>
  <c r="I71" i="1" s="1"/>
  <c r="E72" i="1"/>
  <c r="F72" i="1" s="1"/>
  <c r="G72" i="1" s="1"/>
  <c r="I72" i="1" s="1"/>
  <c r="E73" i="1"/>
  <c r="F73" i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 s="1"/>
  <c r="G76" i="1" s="1"/>
  <c r="I76" i="1" s="1"/>
  <c r="E77" i="1"/>
  <c r="F77" i="1"/>
  <c r="G77" i="1" s="1"/>
  <c r="K77" i="1" s="1"/>
  <c r="E78" i="1"/>
  <c r="F78" i="1" s="1"/>
  <c r="G78" i="1" s="1"/>
  <c r="K78" i="1" s="1"/>
  <c r="E88" i="1"/>
  <c r="F88" i="1"/>
  <c r="E89" i="1"/>
  <c r="F89" i="1" s="1"/>
  <c r="E90" i="1"/>
  <c r="F90" i="1" s="1"/>
  <c r="G90" i="1" s="1"/>
  <c r="K90" i="1" s="1"/>
  <c r="E91" i="1"/>
  <c r="F91" i="1"/>
  <c r="G91" i="1" s="1"/>
  <c r="K91" i="1" s="1"/>
  <c r="E94" i="1"/>
  <c r="F94" i="1" s="1"/>
  <c r="U94" i="1" s="1"/>
  <c r="E95" i="1"/>
  <c r="F95" i="1"/>
  <c r="G95" i="1"/>
  <c r="I95" i="1" s="1"/>
  <c r="D9" i="1"/>
  <c r="C9" i="1"/>
  <c r="E79" i="1"/>
  <c r="F79" i="1" s="1"/>
  <c r="G79" i="1" s="1"/>
  <c r="E81" i="1"/>
  <c r="F81" i="1"/>
  <c r="G81" i="1" s="1"/>
  <c r="E80" i="1"/>
  <c r="F80" i="1"/>
  <c r="G80" i="1" s="1"/>
  <c r="J80" i="1" s="1"/>
  <c r="E82" i="1"/>
  <c r="F82" i="1"/>
  <c r="G82" i="1"/>
  <c r="J82" i="1" s="1"/>
  <c r="E84" i="1"/>
  <c r="F84" i="1"/>
  <c r="G84" i="1"/>
  <c r="E85" i="1"/>
  <c r="F85" i="1" s="1"/>
  <c r="G85" i="1" s="1"/>
  <c r="E92" i="1"/>
  <c r="F92" i="1"/>
  <c r="E93" i="1"/>
  <c r="F93" i="1" s="1"/>
  <c r="E86" i="1"/>
  <c r="F86" i="1"/>
  <c r="G86" i="1" s="1"/>
  <c r="E87" i="1"/>
  <c r="F87" i="1" s="1"/>
  <c r="G87" i="1" s="1"/>
  <c r="E47" i="1"/>
  <c r="F47" i="1" s="1"/>
  <c r="E83" i="1"/>
  <c r="F83" i="1"/>
  <c r="Q94" i="1"/>
  <c r="Q91" i="1"/>
  <c r="Q90" i="1"/>
  <c r="Q89" i="1"/>
  <c r="Q88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3" i="2"/>
  <c r="C83" i="2"/>
  <c r="E83" i="2" s="1"/>
  <c r="G82" i="2"/>
  <c r="C82" i="2" s="1"/>
  <c r="E82" i="2" s="1"/>
  <c r="G18" i="2"/>
  <c r="C18" i="2" s="1"/>
  <c r="E18" i="2" s="1"/>
  <c r="G17" i="2"/>
  <c r="C17" i="2" s="1"/>
  <c r="E17" i="2" s="1"/>
  <c r="G81" i="2"/>
  <c r="C81" i="2"/>
  <c r="E81" i="2"/>
  <c r="G80" i="2"/>
  <c r="C80" i="2"/>
  <c r="E80" i="2"/>
  <c r="G79" i="2"/>
  <c r="C79" i="2"/>
  <c r="E79" i="2" s="1"/>
  <c r="G78" i="2"/>
  <c r="C78" i="2"/>
  <c r="E78" i="2" s="1"/>
  <c r="G77" i="2"/>
  <c r="C77" i="2"/>
  <c r="E77" i="2" s="1"/>
  <c r="G76" i="2"/>
  <c r="C76" i="2" s="1"/>
  <c r="E76" i="2" s="1"/>
  <c r="G16" i="2"/>
  <c r="C16" i="2" s="1"/>
  <c r="E16" i="2" s="1"/>
  <c r="G15" i="2"/>
  <c r="C15" i="2" s="1"/>
  <c r="E15" i="2" s="1"/>
  <c r="G14" i="2"/>
  <c r="C14" i="2"/>
  <c r="E14" i="2"/>
  <c r="G13" i="2"/>
  <c r="C13" i="2"/>
  <c r="E13" i="2"/>
  <c r="G12" i="2"/>
  <c r="C12" i="2"/>
  <c r="E12" i="2" s="1"/>
  <c r="G11" i="2"/>
  <c r="C11" i="2"/>
  <c r="E11" i="2" s="1"/>
  <c r="G75" i="2"/>
  <c r="C75" i="2"/>
  <c r="E75" i="2" s="1"/>
  <c r="G74" i="2"/>
  <c r="C74" i="2" s="1"/>
  <c r="E74" i="2" s="1"/>
  <c r="G73" i="2"/>
  <c r="C73" i="2" s="1"/>
  <c r="E73" i="2" s="1"/>
  <c r="G72" i="2"/>
  <c r="C72" i="2" s="1"/>
  <c r="E72" i="2" s="1"/>
  <c r="G71" i="2"/>
  <c r="C71" i="2"/>
  <c r="E71" i="2"/>
  <c r="G70" i="2"/>
  <c r="C70" i="2"/>
  <c r="E70" i="2"/>
  <c r="G69" i="2"/>
  <c r="C69" i="2"/>
  <c r="E69" i="2" s="1"/>
  <c r="G68" i="2"/>
  <c r="C68" i="2"/>
  <c r="E68" i="2" s="1"/>
  <c r="G67" i="2"/>
  <c r="C67" i="2"/>
  <c r="E67" i="2" s="1"/>
  <c r="G66" i="2"/>
  <c r="C66" i="2" s="1"/>
  <c r="E66" i="2" s="1"/>
  <c r="G65" i="2"/>
  <c r="C65" i="2" s="1"/>
  <c r="E65" i="2" s="1"/>
  <c r="G64" i="2"/>
  <c r="C64" i="2" s="1"/>
  <c r="E64" i="2" s="1"/>
  <c r="G63" i="2"/>
  <c r="C63" i="2"/>
  <c r="E63" i="2"/>
  <c r="G62" i="2"/>
  <c r="C62" i="2"/>
  <c r="E62" i="2"/>
  <c r="G61" i="2"/>
  <c r="C61" i="2"/>
  <c r="E61" i="2" s="1"/>
  <c r="G60" i="2"/>
  <c r="C60" i="2"/>
  <c r="E60" i="2" s="1"/>
  <c r="G59" i="2"/>
  <c r="C59" i="2"/>
  <c r="E59" i="2" s="1"/>
  <c r="G58" i="2"/>
  <c r="C58" i="2" s="1"/>
  <c r="E58" i="2" s="1"/>
  <c r="G57" i="2"/>
  <c r="C57" i="2" s="1"/>
  <c r="E57" i="2" s="1"/>
  <c r="G56" i="2"/>
  <c r="C56" i="2" s="1"/>
  <c r="E56" i="2" s="1"/>
  <c r="G55" i="2"/>
  <c r="C55" i="2"/>
  <c r="E55" i="2"/>
  <c r="G54" i="2"/>
  <c r="C54" i="2"/>
  <c r="E54" i="2"/>
  <c r="G53" i="2"/>
  <c r="C53" i="2"/>
  <c r="E53" i="2" s="1"/>
  <c r="G52" i="2"/>
  <c r="C52" i="2"/>
  <c r="E52" i="2" s="1"/>
  <c r="G51" i="2"/>
  <c r="C51" i="2"/>
  <c r="E51" i="2" s="1"/>
  <c r="G50" i="2"/>
  <c r="C50" i="2" s="1"/>
  <c r="E50" i="2" s="1"/>
  <c r="G49" i="2"/>
  <c r="C49" i="2" s="1"/>
  <c r="E49" i="2" s="1"/>
  <c r="G48" i="2"/>
  <c r="C48" i="2" s="1"/>
  <c r="E48" i="2" s="1"/>
  <c r="G47" i="2"/>
  <c r="C47" i="2"/>
  <c r="E47" i="2"/>
  <c r="G46" i="2"/>
  <c r="C46" i="2"/>
  <c r="E46" i="2"/>
  <c r="G45" i="2"/>
  <c r="C45" i="2"/>
  <c r="E45" i="2" s="1"/>
  <c r="G44" i="2"/>
  <c r="C44" i="2"/>
  <c r="E44" i="2" s="1"/>
  <c r="G43" i="2"/>
  <c r="C43" i="2"/>
  <c r="E43" i="2" s="1"/>
  <c r="G42" i="2"/>
  <c r="C42" i="2" s="1"/>
  <c r="E42" i="2" s="1"/>
  <c r="G41" i="2"/>
  <c r="C41" i="2" s="1"/>
  <c r="E41" i="2" s="1"/>
  <c r="G40" i="2"/>
  <c r="C40" i="2" s="1"/>
  <c r="E40" i="2" s="1"/>
  <c r="G39" i="2"/>
  <c r="C39" i="2"/>
  <c r="E39" i="2"/>
  <c r="G38" i="2"/>
  <c r="C38" i="2"/>
  <c r="E38" i="2"/>
  <c r="G37" i="2"/>
  <c r="C37" i="2"/>
  <c r="E37" i="2" s="1"/>
  <c r="G36" i="2"/>
  <c r="C36" i="2"/>
  <c r="E36" i="2" s="1"/>
  <c r="G35" i="2"/>
  <c r="C35" i="2"/>
  <c r="E35" i="2" s="1"/>
  <c r="G34" i="2"/>
  <c r="C34" i="2" s="1"/>
  <c r="E34" i="2" s="1"/>
  <c r="G33" i="2"/>
  <c r="C33" i="2" s="1"/>
  <c r="E33" i="2" s="1"/>
  <c r="G32" i="2"/>
  <c r="C32" i="2" s="1"/>
  <c r="E32" i="2" s="1"/>
  <c r="G31" i="2"/>
  <c r="C31" i="2"/>
  <c r="E31" i="2"/>
  <c r="G30" i="2"/>
  <c r="C30" i="2"/>
  <c r="E30" i="2"/>
  <c r="G29" i="2"/>
  <c r="C29" i="2"/>
  <c r="E29" i="2" s="1"/>
  <c r="G28" i="2"/>
  <c r="C28" i="2"/>
  <c r="E28" i="2" s="1"/>
  <c r="G27" i="2"/>
  <c r="C27" i="2"/>
  <c r="E27" i="2" s="1"/>
  <c r="G26" i="2"/>
  <c r="C26" i="2" s="1"/>
  <c r="E26" i="2" s="1"/>
  <c r="G25" i="2"/>
  <c r="C25" i="2" s="1"/>
  <c r="E25" i="2" s="1"/>
  <c r="G24" i="2"/>
  <c r="C24" i="2" s="1"/>
  <c r="E24" i="2" s="1"/>
  <c r="G23" i="2"/>
  <c r="C23" i="2"/>
  <c r="E23" i="2"/>
  <c r="G22" i="2"/>
  <c r="C22" i="2"/>
  <c r="E22" i="2"/>
  <c r="G21" i="2"/>
  <c r="C21" i="2"/>
  <c r="E21" i="2" s="1"/>
  <c r="G20" i="2"/>
  <c r="C20" i="2"/>
  <c r="E20" i="2" s="1"/>
  <c r="G19" i="2"/>
  <c r="C19" i="2"/>
  <c r="H83" i="2"/>
  <c r="B83" i="2"/>
  <c r="D83" i="2"/>
  <c r="A83" i="2"/>
  <c r="H82" i="2"/>
  <c r="F82" i="2"/>
  <c r="D82" i="2"/>
  <c r="B82" i="2"/>
  <c r="A82" i="2"/>
  <c r="H18" i="2"/>
  <c r="B18" i="2" s="1"/>
  <c r="F18" i="2"/>
  <c r="D18" i="2"/>
  <c r="A18" i="2"/>
  <c r="H17" i="2"/>
  <c r="B17" i="2"/>
  <c r="F17" i="2"/>
  <c r="D17" i="2"/>
  <c r="A17" i="2"/>
  <c r="H81" i="2"/>
  <c r="B81" i="2" s="1"/>
  <c r="F81" i="2"/>
  <c r="D81" i="2" s="1"/>
  <c r="A81" i="2"/>
  <c r="H80" i="2"/>
  <c r="B80" i="2"/>
  <c r="F80" i="2"/>
  <c r="D80" i="2"/>
  <c r="A80" i="2"/>
  <c r="H79" i="2"/>
  <c r="B79" i="2"/>
  <c r="D79" i="2"/>
  <c r="A79" i="2"/>
  <c r="H78" i="2"/>
  <c r="B78" i="2" s="1"/>
  <c r="D78" i="2"/>
  <c r="A78" i="2"/>
  <c r="H77" i="2"/>
  <c r="B77" i="2"/>
  <c r="D77" i="2"/>
  <c r="A77" i="2"/>
  <c r="H76" i="2"/>
  <c r="B76" i="2" s="1"/>
  <c r="D76" i="2"/>
  <c r="A76" i="2"/>
  <c r="H16" i="2"/>
  <c r="B16" i="2"/>
  <c r="D16" i="2"/>
  <c r="A16" i="2"/>
  <c r="H15" i="2"/>
  <c r="B15" i="2" s="1"/>
  <c r="D15" i="2"/>
  <c r="A15" i="2"/>
  <c r="H14" i="2"/>
  <c r="B14" i="2"/>
  <c r="D14" i="2"/>
  <c r="A14" i="2"/>
  <c r="H13" i="2"/>
  <c r="B13" i="2" s="1"/>
  <c r="D13" i="2"/>
  <c r="A13" i="2"/>
  <c r="H12" i="2"/>
  <c r="B12" i="2"/>
  <c r="D12" i="2"/>
  <c r="A12" i="2"/>
  <c r="H11" i="2"/>
  <c r="B11" i="2" s="1"/>
  <c r="D11" i="2"/>
  <c r="A11" i="2"/>
  <c r="H75" i="2"/>
  <c r="B75" i="2"/>
  <c r="D75" i="2"/>
  <c r="A75" i="2"/>
  <c r="H74" i="2"/>
  <c r="B74" i="2" s="1"/>
  <c r="D74" i="2"/>
  <c r="A74" i="2"/>
  <c r="H73" i="2"/>
  <c r="B73" i="2"/>
  <c r="D73" i="2"/>
  <c r="A73" i="2"/>
  <c r="H72" i="2"/>
  <c r="B72" i="2" s="1"/>
  <c r="D72" i="2"/>
  <c r="A72" i="2"/>
  <c r="H71" i="2"/>
  <c r="B71" i="2"/>
  <c r="D71" i="2"/>
  <c r="A71" i="2"/>
  <c r="H70" i="2"/>
  <c r="B70" i="2" s="1"/>
  <c r="D70" i="2"/>
  <c r="A70" i="2"/>
  <c r="H69" i="2"/>
  <c r="B69" i="2"/>
  <c r="D69" i="2"/>
  <c r="A69" i="2"/>
  <c r="H68" i="2"/>
  <c r="B68" i="2" s="1"/>
  <c r="D68" i="2"/>
  <c r="A68" i="2"/>
  <c r="H67" i="2"/>
  <c r="B67" i="2"/>
  <c r="D67" i="2"/>
  <c r="A67" i="2"/>
  <c r="H66" i="2"/>
  <c r="B66" i="2" s="1"/>
  <c r="D66" i="2"/>
  <c r="A66" i="2"/>
  <c r="H65" i="2"/>
  <c r="B65" i="2"/>
  <c r="D65" i="2"/>
  <c r="A65" i="2"/>
  <c r="H64" i="2"/>
  <c r="B64" i="2" s="1"/>
  <c r="D64" i="2"/>
  <c r="A64" i="2"/>
  <c r="H63" i="2"/>
  <c r="B63" i="2"/>
  <c r="D63" i="2"/>
  <c r="A63" i="2"/>
  <c r="H62" i="2"/>
  <c r="B62" i="2" s="1"/>
  <c r="D62" i="2"/>
  <c r="A62" i="2"/>
  <c r="H61" i="2"/>
  <c r="B61" i="2"/>
  <c r="D61" i="2"/>
  <c r="A61" i="2"/>
  <c r="H60" i="2"/>
  <c r="B60" i="2" s="1"/>
  <c r="D60" i="2"/>
  <c r="A60" i="2"/>
  <c r="H59" i="2"/>
  <c r="B59" i="2"/>
  <c r="D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H51" i="2"/>
  <c r="B51" i="2"/>
  <c r="D51" i="2"/>
  <c r="A51" i="2"/>
  <c r="H50" i="2"/>
  <c r="B50" i="2" s="1"/>
  <c r="D50" i="2"/>
  <c r="A50" i="2"/>
  <c r="H49" i="2"/>
  <c r="B49" i="2"/>
  <c r="D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45" i="2"/>
  <c r="B45" i="2"/>
  <c r="D45" i="2"/>
  <c r="A45" i="2"/>
  <c r="H44" i="2"/>
  <c r="B44" i="2" s="1"/>
  <c r="D44" i="2"/>
  <c r="A44" i="2"/>
  <c r="H43" i="2"/>
  <c r="B43" i="2"/>
  <c r="D43" i="2"/>
  <c r="A43" i="2"/>
  <c r="H42" i="2"/>
  <c r="B42" i="2" s="1"/>
  <c r="D42" i="2"/>
  <c r="A42" i="2"/>
  <c r="H41" i="2"/>
  <c r="B41" i="2"/>
  <c r="D41" i="2"/>
  <c r="A41" i="2"/>
  <c r="H40" i="2"/>
  <c r="B40" i="2" s="1"/>
  <c r="D40" i="2"/>
  <c r="A40" i="2"/>
  <c r="H39" i="2"/>
  <c r="B39" i="2"/>
  <c r="D39" i="2"/>
  <c r="A39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D19" i="2"/>
  <c r="B19" i="2"/>
  <c r="A19" i="2"/>
  <c r="Q93" i="1"/>
  <c r="Q92" i="1"/>
  <c r="Q85" i="1"/>
  <c r="K86" i="1"/>
  <c r="Q86" i="1"/>
  <c r="K87" i="1"/>
  <c r="Q87" i="1"/>
  <c r="C17" i="1"/>
  <c r="Q83" i="1"/>
  <c r="K84" i="1"/>
  <c r="Q84" i="1"/>
  <c r="Q82" i="1"/>
  <c r="Q80" i="1"/>
  <c r="I79" i="1"/>
  <c r="Q79" i="1"/>
  <c r="I81" i="1"/>
  <c r="Q81" i="1"/>
  <c r="Q47" i="1"/>
  <c r="E19" i="2"/>
  <c r="G93" i="1"/>
  <c r="J93" i="1"/>
  <c r="G89" i="1"/>
  <c r="I89" i="1" s="1"/>
  <c r="E21" i="1"/>
  <c r="F21" i="1"/>
  <c r="G21" i="1" s="1"/>
  <c r="I21" i="1"/>
  <c r="G92" i="1"/>
  <c r="J92" i="1" s="1"/>
  <c r="G88" i="1"/>
  <c r="I88" i="1"/>
  <c r="G96" i="1"/>
  <c r="K96" i="1" s="1"/>
  <c r="N85" i="1"/>
  <c r="E97" i="1" l="1"/>
  <c r="F97" i="1" s="1"/>
  <c r="G97" i="1" s="1"/>
  <c r="E98" i="1"/>
  <c r="F98" i="1" s="1"/>
  <c r="G98" i="1" s="1"/>
  <c r="K98" i="1" s="1"/>
  <c r="C12" i="1"/>
  <c r="C11" i="1"/>
  <c r="O99" i="1" l="1"/>
  <c r="O59" i="1"/>
  <c r="O64" i="1"/>
  <c r="O67" i="1"/>
  <c r="O56" i="1"/>
  <c r="O61" i="1"/>
  <c r="O58" i="1"/>
  <c r="O63" i="1"/>
  <c r="O68" i="1"/>
  <c r="O73" i="1"/>
  <c r="O70" i="1"/>
  <c r="O83" i="1"/>
  <c r="O85" i="1"/>
  <c r="O51" i="1"/>
  <c r="O48" i="1"/>
  <c r="O53" i="1"/>
  <c r="O50" i="1"/>
  <c r="O55" i="1"/>
  <c r="O60" i="1"/>
  <c r="O65" i="1"/>
  <c r="O62" i="1"/>
  <c r="O92" i="1"/>
  <c r="O93" i="1"/>
  <c r="O77" i="1"/>
  <c r="O95" i="1"/>
  <c r="O42" i="1"/>
  <c r="O39" i="1"/>
  <c r="O44" i="1"/>
  <c r="O41" i="1"/>
  <c r="O46" i="1"/>
  <c r="O52" i="1"/>
  <c r="O57" i="1"/>
  <c r="O54" i="1"/>
  <c r="O87" i="1"/>
  <c r="O84" i="1"/>
  <c r="O74" i="1"/>
  <c r="O21" i="1"/>
  <c r="O34" i="1"/>
  <c r="O31" i="1"/>
  <c r="O36" i="1"/>
  <c r="O33" i="1"/>
  <c r="O38" i="1"/>
  <c r="O43" i="1"/>
  <c r="O49" i="1"/>
  <c r="O45" i="1"/>
  <c r="O81" i="1"/>
  <c r="C15" i="1"/>
  <c r="O26" i="1"/>
  <c r="O23" i="1"/>
  <c r="O28" i="1"/>
  <c r="O25" i="1"/>
  <c r="O30" i="1"/>
  <c r="O35" i="1"/>
  <c r="O40" i="1"/>
  <c r="O37" i="1"/>
  <c r="O82" i="1"/>
  <c r="O88" i="1"/>
  <c r="O79" i="1"/>
  <c r="O94" i="1"/>
  <c r="O96" i="1"/>
  <c r="O91" i="1"/>
  <c r="O98" i="1"/>
  <c r="O22" i="1"/>
  <c r="O27" i="1"/>
  <c r="O32" i="1"/>
  <c r="O29" i="1"/>
  <c r="O80" i="1"/>
  <c r="O89" i="1"/>
  <c r="O24" i="1"/>
  <c r="O75" i="1"/>
  <c r="O72" i="1"/>
  <c r="O69" i="1"/>
  <c r="O66" i="1"/>
  <c r="O71" i="1"/>
  <c r="O76" i="1"/>
  <c r="O90" i="1"/>
  <c r="O78" i="1"/>
  <c r="O86" i="1"/>
  <c r="O47" i="1"/>
  <c r="O97" i="1"/>
  <c r="C16" i="1"/>
  <c r="D18" i="1" s="1"/>
  <c r="K97" i="1"/>
  <c r="F18" i="1" l="1"/>
  <c r="F19" i="1" s="1"/>
  <c r="C18" i="1"/>
</calcChain>
</file>

<file path=xl/sharedStrings.xml><?xml version="1.0" encoding="utf-8"?>
<sst xmlns="http://schemas.openxmlformats.org/spreadsheetml/2006/main" count="788" uniqueCount="313">
  <si>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</si>
  <si>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</si>
  <si>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</si>
  <si>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</si>
  <si>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</si>
  <si>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</si>
  <si>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</si>
  <si>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</si>
  <si>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</si>
  <si>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</si>
  <si>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</si>
  <si>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</si>
  <si>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</si>
  <si>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</si>
  <si>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</si>
  <si>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</si>
  <si>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</si>
  <si>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</si>
  <si>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</si>
  <si>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</si>
  <si>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</si>
  <si>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</si>
  <si>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</si>
  <si>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</si>
  <si>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</si>
  <si>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</si>
  <si>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</si>
  <si>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</si>
  <si>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</si>
  <si>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</si>
  <si>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</si>
  <si>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Bull.108</t>
  </si>
  <si>
    <t>B</t>
  </si>
  <si>
    <t>IBVS 4222</t>
  </si>
  <si>
    <t>EB/DM</t>
  </si>
  <si>
    <t># of data points:</t>
  </si>
  <si>
    <t>IBVS 5731</t>
  </si>
  <si>
    <t>V1083 Cyg / GSC 03151-02188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</si>
  <si>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</si>
  <si>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</si>
  <si>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</si>
  <si>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</si>
  <si>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</si>
  <si>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</si>
  <si>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</t>
  </si>
  <si>
    <t>Start of linear fit &gt;&gt;&gt;&gt;&gt;&gt;&gt;&gt;&gt;&gt;&gt;&gt;&gt;&gt;&gt;&gt;&gt;&gt;&gt;&gt;&gt;</t>
  </si>
  <si>
    <t>IBVS 5874</t>
  </si>
  <si>
    <t>OEJV 0094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</si>
  <si>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</si>
  <si>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</si>
  <si>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</si>
  <si>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</si>
  <si>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</si>
  <si>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</si>
  <si>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</si>
  <si>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</si>
  <si>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</si>
  <si>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</si>
  <si>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</si>
  <si>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</si>
  <si>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</si>
  <si>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</si>
  <si>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2415371.535 </t>
  </si>
  <si>
    <t> 18.12.1900 00:50 </t>
  </si>
  <si>
    <t> -0.018 </t>
  </si>
  <si>
    <t>P </t>
  </si>
  <si>
    <t> H.Bauernfeind </t>
  </si>
  <si>
    <t> VB 7.72 </t>
  </si>
  <si>
    <t>2415922.822 </t>
  </si>
  <si>
    <t> 22.06.1902 07:43 </t>
  </si>
  <si>
    <t> 0.106 </t>
  </si>
  <si>
    <t>2416444.499 </t>
  </si>
  <si>
    <t> 25.11.1903 23:58 </t>
  </si>
  <si>
    <t> -0.115 </t>
  </si>
  <si>
    <t>2416457.470 </t>
  </si>
  <si>
    <t> 08.12.1903 23:16 </t>
  </si>
  <si>
    <t> -0.151 </t>
  </si>
  <si>
    <t>2416462.468 </t>
  </si>
  <si>
    <t> 13.12.1903 23:13 </t>
  </si>
  <si>
    <t> -0.030 </t>
  </si>
  <si>
    <t>2416717.659 </t>
  </si>
  <si>
    <t> 25.08.1904 03:48 </t>
  </si>
  <si>
    <t> -0.098 </t>
  </si>
  <si>
    <t>2416761.643 </t>
  </si>
  <si>
    <t> 08.10.1904 03:25 </t>
  </si>
  <si>
    <t> -0.012 </t>
  </si>
  <si>
    <t>2416787.587 </t>
  </si>
  <si>
    <t> 03.11.1904 02:05 </t>
  </si>
  <si>
    <t> -0.081 </t>
  </si>
  <si>
    <t>2416831.439 </t>
  </si>
  <si>
    <t> 16.12.1904 22:32 </t>
  </si>
  <si>
    <t> -0.127 </t>
  </si>
  <si>
    <t>2417447.650 </t>
  </si>
  <si>
    <t> 25.08.1906 03:36 </t>
  </si>
  <si>
    <t> -0.113 </t>
  </si>
  <si>
    <t>2418270.557 </t>
  </si>
  <si>
    <t> 25.11.1908 01:22 </t>
  </si>
  <si>
    <t> 0.113 </t>
  </si>
  <si>
    <t>2418278.561 </t>
  </si>
  <si>
    <t> 03.12.1908 01:27 </t>
  </si>
  <si>
    <t>2418616.654 </t>
  </si>
  <si>
    <t> 06.11.1909 03:41 </t>
  </si>
  <si>
    <t> -0.096 </t>
  </si>
  <si>
    <t>2422606.592 </t>
  </si>
  <si>
    <t> 09.10.1920 02:12 </t>
  </si>
  <si>
    <t> 0.007 </t>
  </si>
  <si>
    <t>2423054.487 </t>
  </si>
  <si>
    <t> 30.12.1921 23:41 </t>
  </si>
  <si>
    <t> -0.020 </t>
  </si>
  <si>
    <t>2423080.467 </t>
  </si>
  <si>
    <t> 25.01.1922 23:12 </t>
  </si>
  <si>
    <t> -0.054 </t>
  </si>
  <si>
    <t>2423213.808 </t>
  </si>
  <si>
    <t> 08.06.1922 07:23 </t>
  </si>
  <si>
    <t> -0.032 </t>
  </si>
  <si>
    <t>2423591.768 </t>
  </si>
  <si>
    <t> 21.06.1923 06:25 </t>
  </si>
  <si>
    <t> -0.083 </t>
  </si>
  <si>
    <t>2423780.470 </t>
  </si>
  <si>
    <t> 26.12.1923 23:16 </t>
  </si>
  <si>
    <t> 0.021 </t>
  </si>
  <si>
    <t>2425029.804 </t>
  </si>
  <si>
    <t> 29.05.1927 07:17 </t>
  </si>
  <si>
    <t> -0.111 </t>
  </si>
  <si>
    <t>2425227.465 </t>
  </si>
  <si>
    <t> 12.12.1927 23:09 </t>
  </si>
  <si>
    <t> 0.009 </t>
  </si>
  <si>
    <t>2425596.485 </t>
  </si>
  <si>
    <t> 15.12.1928 23:38 </t>
  </si>
  <si>
    <t> -0.039 </t>
  </si>
  <si>
    <t>2425830.614 </t>
  </si>
  <si>
    <t> 07.08.1929 02:44 </t>
  </si>
  <si>
    <t>2425852.618 </t>
  </si>
  <si>
    <t> 29.08.1929 02:49 </t>
  </si>
  <si>
    <t> 0.023 </t>
  </si>
  <si>
    <t>2426282.608 </t>
  </si>
  <si>
    <t> 02.11.1930 02:35 </t>
  </si>
  <si>
    <t> -0.024 </t>
  </si>
  <si>
    <t>2426622.373 </t>
  </si>
  <si>
    <t> 07.10.1931 20:57 </t>
  </si>
  <si>
    <t> -0.062 </t>
  </si>
  <si>
    <t> W.Strohmeier et al </t>
  </si>
  <si>
    <t> VB 5.17 </t>
  </si>
  <si>
    <t>2426622.526 </t>
  </si>
  <si>
    <t> 08.10.1931 00:37 </t>
  </si>
  <si>
    <t> 0.091 </t>
  </si>
  <si>
    <t>2426903.704 </t>
  </si>
  <si>
    <t> 15.07.1932 04:53 </t>
  </si>
  <si>
    <t>2426933.684 </t>
  </si>
  <si>
    <t> 14.08.1932 04:24 </t>
  </si>
  <si>
    <t> -0.101 </t>
  </si>
  <si>
    <t>2427043.457 </t>
  </si>
  <si>
    <t> 01.12.1932 22:58 </t>
  </si>
  <si>
    <t> -0.073 </t>
  </si>
  <si>
    <t>2427057.460 </t>
  </si>
  <si>
    <t> 15.12.1932 23:02 </t>
  </si>
  <si>
    <t> 0.110 </t>
  </si>
  <si>
    <t>2427313.381 </t>
  </si>
  <si>
    <t> 28.08.1933 21:08 </t>
  </si>
  <si>
    <t> -0.040 </t>
  </si>
  <si>
    <t>2427594.801 </t>
  </si>
  <si>
    <t> 06.06.1934 07:13 </t>
  </si>
  <si>
    <t> 0.108 </t>
  </si>
  <si>
    <t>2428095.534 </t>
  </si>
  <si>
    <t> 20.10.1935 00:48 </t>
  </si>
  <si>
    <t> 0.079 </t>
  </si>
  <si>
    <t>2428126.340 </t>
  </si>
  <si>
    <t> 19.11.1935 20:09 </t>
  </si>
  <si>
    <t> -0.006 </t>
  </si>
  <si>
    <t>2428516.488 </t>
  </si>
  <si>
    <t> 13.12.1936 23:42 </t>
  </si>
  <si>
    <t>2429084.741 </t>
  </si>
  <si>
    <t> 05.07.1938 05:47 </t>
  </si>
  <si>
    <t> -0.044 </t>
  </si>
  <si>
    <t>2429103.271 </t>
  </si>
  <si>
    <t> 23.07.1938 18:30 </t>
  </si>
  <si>
    <t> -0.211 </t>
  </si>
  <si>
    <t>2429230.271 </t>
  </si>
  <si>
    <t> 27.11.1938 18:30 </t>
  </si>
  <si>
    <t> -0.027 </t>
  </si>
  <si>
    <t>2429858.697 </t>
  </si>
  <si>
    <t> 17.08.1940 04:43 </t>
  </si>
  <si>
    <t> 0.008 </t>
  </si>
  <si>
    <t>2429886.488 </t>
  </si>
  <si>
    <t> 13.09.1940 23:42 </t>
  </si>
  <si>
    <t> 0.159 </t>
  </si>
  <si>
    <t>2430926.789 </t>
  </si>
  <si>
    <t> 21.07.1943 06:56 </t>
  </si>
  <si>
    <t> -0.084 </t>
  </si>
  <si>
    <t>2430997.564 </t>
  </si>
  <si>
    <t> 30.09.1943 01:32 </t>
  </si>
  <si>
    <t> -0.033 </t>
  </si>
  <si>
    <t>2431288.744 </t>
  </si>
  <si>
    <t> 17.07.1944 05:51 </t>
  </si>
  <si>
    <t> 0.119 </t>
  </si>
  <si>
    <t>2431722.603 </t>
  </si>
  <si>
    <t> 24.09.1945 02:28 </t>
  </si>
  <si>
    <t> -0.123 </t>
  </si>
  <si>
    <t>2431722.626 </t>
  </si>
  <si>
    <t> 24.09.1945 03:01 </t>
  </si>
  <si>
    <t> -0.100 </t>
  </si>
  <si>
    <t>2432008.760 </t>
  </si>
  <si>
    <t> 07.07.1946 06:14 </t>
  </si>
  <si>
    <t> -0.116 </t>
  </si>
  <si>
    <t>2432387.749 </t>
  </si>
  <si>
    <t> 21.07.1947 05:58 </t>
  </si>
  <si>
    <t> 0.050 </t>
  </si>
  <si>
    <t>2433460.731 </t>
  </si>
  <si>
    <t> 28.06.1950 05:32 </t>
  </si>
  <si>
    <t> -0.029 </t>
  </si>
  <si>
    <t>2436790.505 </t>
  </si>
  <si>
    <t> 10.08.1959 00:07 </t>
  </si>
  <si>
    <t> 0.004 </t>
  </si>
  <si>
    <t>2436808.438 </t>
  </si>
  <si>
    <t> 27.08.1959 22:30 </t>
  </si>
  <si>
    <t> 0.053 </t>
  </si>
  <si>
    <t>2436821.424 </t>
  </si>
  <si>
    <t> 09.09.1959 22:10 </t>
  </si>
  <si>
    <t> 0.032 </t>
  </si>
  <si>
    <t>2437190.410 </t>
  </si>
  <si>
    <t> 12.09.1960 21:50 </t>
  </si>
  <si>
    <t> -0.050 </t>
  </si>
  <si>
    <t>2437582.329 </t>
  </si>
  <si>
    <t> 09.10.1961 19:53 </t>
  </si>
  <si>
    <t> 0.039 </t>
  </si>
  <si>
    <t>2437907.459 </t>
  </si>
  <si>
    <t> 30.08.1962 23:00 </t>
  </si>
  <si>
    <t> -0.001 </t>
  </si>
  <si>
    <t>2447592.615 </t>
  </si>
  <si>
    <t> 07.03.1989 02:45 </t>
  </si>
  <si>
    <t> Moschner&amp;Kleikamp </t>
  </si>
  <si>
    <t>BAVM 52 </t>
  </si>
  <si>
    <t>2448189.2935 </t>
  </si>
  <si>
    <t> 24.10.1990 19:02 </t>
  </si>
  <si>
    <t> -0.0418 </t>
  </si>
  <si>
    <t>E </t>
  </si>
  <si>
    <t>B;V</t>
  </si>
  <si>
    <t> F.Agerer </t>
  </si>
  <si>
    <t>BAVM 59 </t>
  </si>
  <si>
    <t>2449579.394 </t>
  </si>
  <si>
    <t> 14.08.1994 21:27 </t>
  </si>
  <si>
    <t> -0.043 </t>
  </si>
  <si>
    <t>V </t>
  </si>
  <si>
    <t> J.Vandenbroere </t>
  </si>
  <si>
    <t> BBS 108 </t>
  </si>
  <si>
    <t>2449605.4040 </t>
  </si>
  <si>
    <t> 09.09.1994 21:41 </t>
  </si>
  <si>
    <t> -0.0466 </t>
  </si>
  <si>
    <t>BAVM 80 </t>
  </si>
  <si>
    <t>2449636.301 </t>
  </si>
  <si>
    <t> 10.10.1994 19:13 </t>
  </si>
  <si>
    <t> -0.041 </t>
  </si>
  <si>
    <t>2453611.4820 </t>
  </si>
  <si>
    <t> 28.08.2005 23:34 </t>
  </si>
  <si>
    <t> -0.0630 </t>
  </si>
  <si>
    <t>C </t>
  </si>
  <si>
    <t>o</t>
  </si>
  <si>
    <t> U.Schmidt </t>
  </si>
  <si>
    <t>BAVM 178 </t>
  </si>
  <si>
    <t>2453946.4098 </t>
  </si>
  <si>
    <t> 29.07.2006 21:50 </t>
  </si>
  <si>
    <t> -0.0603 </t>
  </si>
  <si>
    <t> R. Diethelm </t>
  </si>
  <si>
    <t> BBS 133 (=IBVS 5781) </t>
  </si>
  <si>
    <t>2454367.5066 </t>
  </si>
  <si>
    <t> 24.09.2007 00:09 </t>
  </si>
  <si>
    <t> -0.0587 </t>
  </si>
  <si>
    <t> M.&amp; C.Rätz </t>
  </si>
  <si>
    <t>BAVM 201 </t>
  </si>
  <si>
    <t>2454390.2660 </t>
  </si>
  <si>
    <t> 16.10.2007 18:23 </t>
  </si>
  <si>
    <t> -0.0612 </t>
  </si>
  <si>
    <t>R</t>
  </si>
  <si>
    <t> L.Šmelcer </t>
  </si>
  <si>
    <t>OEJV 0094 </t>
  </si>
  <si>
    <t>2454390.2674 </t>
  </si>
  <si>
    <t> 16.10.2007 18:25 </t>
  </si>
  <si>
    <t> -0.0598 </t>
  </si>
  <si>
    <t>2454658.5306 </t>
  </si>
  <si>
    <t> 11.07.2008 00:44 </t>
  </si>
  <si>
    <t> -0.0618 </t>
  </si>
  <si>
    <t>BAVM 203 </t>
  </si>
  <si>
    <t>2454706.4948 </t>
  </si>
  <si>
    <t> 27.08.2008 23:52 </t>
  </si>
  <si>
    <t> -0.0602 </t>
  </si>
  <si>
    <t>2455041.4207 </t>
  </si>
  <si>
    <t> 28.07.2009 22:05 </t>
  </si>
  <si>
    <t> -0.0594 </t>
  </si>
  <si>
    <t>BAVM 212 </t>
  </si>
  <si>
    <t>2455063.3659 </t>
  </si>
  <si>
    <t> 19.08.2009 20:46 </t>
  </si>
  <si>
    <t> -0.0632 </t>
  </si>
  <si>
    <t>2455397.4759 </t>
  </si>
  <si>
    <t> 19.07.2010 23:25 </t>
  </si>
  <si>
    <t> -0.0653 </t>
  </si>
  <si>
    <t>BAVM 215 </t>
  </si>
  <si>
    <t>2455462.5134 </t>
  </si>
  <si>
    <t> 23.09.2010 00:19 </t>
  </si>
  <si>
    <t>2455462.5284 </t>
  </si>
  <si>
    <t> 23.09.2010 00:40 </t>
  </si>
  <si>
    <t> -0.0468 </t>
  </si>
  <si>
    <t> M.&amp; K.Rätz </t>
  </si>
  <si>
    <t>BAVM 220 </t>
  </si>
  <si>
    <t>2455806.3751 </t>
  </si>
  <si>
    <t> 01.09.2011 21:00 </t>
  </si>
  <si>
    <t> -0.0674 </t>
  </si>
  <si>
    <t>-U;-I</t>
  </si>
  <si>
    <t>BAVM 225 </t>
  </si>
  <si>
    <t>II</t>
  </si>
  <si>
    <t>BAD?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</si>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</sst>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 vertical="top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left" wrapText="1"/>
    </xf>
    <xf numFmtId="0" fontId="16" fillId="0" borderId="0" xfId="43" applyFont="1" applyAlignment="1">
      <alignment horizontal="center" wrapText="1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V1083 Cyg - O-C Diagr.</a:t>
            </a:r>
          </a:p>
        </c:rich>
      </c:tx>
      <c:layout>
        <c:manualLayout>
          <c:xMode val="edge"/>
          <c:yMode val="edge"/>
          <c:x val="0.355987564661213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769252958613219"/>
          <c:w val="0.809062767152683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38-4DA0-BF9F-F53C34369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-1.8000000001848093E-2</c:v>
                </c:pt>
                <c:pt idx="1">
                  <c:v>0.10584999999809952</c:v>
                </c:pt>
                <c:pt idx="2">
                  <c:v>-0.11500000000160071</c:v>
                </c:pt>
                <c:pt idx="3">
                  <c:v>-0.15079999999943539</c:v>
                </c:pt>
                <c:pt idx="4">
                  <c:v>-3.035000000090804E-2</c:v>
                </c:pt>
                <c:pt idx="5">
                  <c:v>-9.780000000318978E-2</c:v>
                </c:pt>
                <c:pt idx="6">
                  <c:v>-1.1750000001484295E-2</c:v>
                </c:pt>
                <c:pt idx="7">
                  <c:v>-8.1350000000384171E-2</c:v>
                </c:pt>
                <c:pt idx="8">
                  <c:v>-0.12730000000010477</c:v>
                </c:pt>
                <c:pt idx="9">
                  <c:v>-0.11344999999710126</c:v>
                </c:pt>
                <c:pt idx="10">
                  <c:v>0.11344999999710126</c:v>
                </c:pt>
                <c:pt idx="11">
                  <c:v>-1.1800000000221189E-2</c:v>
                </c:pt>
                <c:pt idx="12">
                  <c:v>-9.5600000004196772E-2</c:v>
                </c:pt>
                <c:pt idx="13">
                  <c:v>6.4999999995052349E-3</c:v>
                </c:pt>
                <c:pt idx="14">
                  <c:v>-2.0175000001472654E-2</c:v>
                </c:pt>
                <c:pt idx="15">
                  <c:v>-5.3775000000314321E-2</c:v>
                </c:pt>
                <c:pt idx="16">
                  <c:v>-3.2474999999976717E-2</c:v>
                </c:pt>
                <c:pt idx="17">
                  <c:v>-8.2600000001548324E-2</c:v>
                </c:pt>
                <c:pt idx="18">
                  <c:v>2.0799999998416752E-2</c:v>
                </c:pt>
                <c:pt idx="19">
                  <c:v>-0.11092500000086147</c:v>
                </c:pt>
                <c:pt idx="20">
                  <c:v>9.2999999978928827E-3</c:v>
                </c:pt>
                <c:pt idx="21">
                  <c:v>-3.8650000002235174E-2</c:v>
                </c:pt>
                <c:pt idx="22">
                  <c:v>-3.2050000001618173E-2</c:v>
                </c:pt>
                <c:pt idx="23">
                  <c:v>2.2974999996222323E-2</c:v>
                </c:pt>
                <c:pt idx="24">
                  <c:v>-2.4349999999685679E-2</c:v>
                </c:pt>
                <c:pt idx="25">
                  <c:v>-6.2000000001717126E-2</c:v>
                </c:pt>
                <c:pt idx="27">
                  <c:v>9.1000000000349246E-2</c:v>
                </c:pt>
                <c:pt idx="28">
                  <c:v>-3.0499999993480742E-3</c:v>
                </c:pt>
                <c:pt idx="29">
                  <c:v>-0.1012750000008964</c:v>
                </c:pt>
                <c:pt idx="30">
                  <c:v>-7.3150000003806781E-2</c:v>
                </c:pt>
                <c:pt idx="31">
                  <c:v>0.1101249999992433</c:v>
                </c:pt>
                <c:pt idx="32">
                  <c:v>-4.0250000001833541E-2</c:v>
                </c:pt>
                <c:pt idx="33">
                  <c:v>0.10769999999683932</c:v>
                </c:pt>
                <c:pt idx="34">
                  <c:v>7.8899999996792758E-2</c:v>
                </c:pt>
                <c:pt idx="35">
                  <c:v>-6.2500000021827873E-3</c:v>
                </c:pt>
                <c:pt idx="36">
                  <c:v>-6.2249999999039574E-2</c:v>
                </c:pt>
                <c:pt idx="37">
                  <c:v>-4.3825000000651926E-2</c:v>
                </c:pt>
                <c:pt idx="38">
                  <c:v>-0.21110000000044238</c:v>
                </c:pt>
                <c:pt idx="39">
                  <c:v>-2.7399999999033753E-2</c:v>
                </c:pt>
                <c:pt idx="40">
                  <c:v>7.5749999996332917E-3</c:v>
                </c:pt>
                <c:pt idx="41">
                  <c:v>0.15912499999831198</c:v>
                </c:pt>
                <c:pt idx="42">
                  <c:v>-8.3875000000261934E-2</c:v>
                </c:pt>
                <c:pt idx="43">
                  <c:v>-3.335000000151922E-2</c:v>
                </c:pt>
                <c:pt idx="44">
                  <c:v>0.11949999999706051</c:v>
                </c:pt>
                <c:pt idx="45">
                  <c:v>-0.12345000000277651</c:v>
                </c:pt>
                <c:pt idx="46">
                  <c:v>-0.10045000000172877</c:v>
                </c:pt>
                <c:pt idx="47">
                  <c:v>-0.11605000000417931</c:v>
                </c:pt>
                <c:pt idx="48">
                  <c:v>4.9899999998160638E-2</c:v>
                </c:pt>
                <c:pt idx="49">
                  <c:v>-2.9099999999743886E-2</c:v>
                </c:pt>
                <c:pt idx="50">
                  <c:v>4.0999999982886948E-3</c:v>
                </c:pt>
                <c:pt idx="51">
                  <c:v>5.2750000002561137E-2</c:v>
                </c:pt>
                <c:pt idx="52">
                  <c:v>3.1949999996868428E-2</c:v>
                </c:pt>
                <c:pt idx="53">
                  <c:v>-4.9999999995634425E-2</c:v>
                </c:pt>
                <c:pt idx="54">
                  <c:v>3.9149999996880069E-2</c:v>
                </c:pt>
                <c:pt idx="55">
                  <c:v>-8.4999999671708792E-4</c:v>
                </c:pt>
                <c:pt idx="58">
                  <c:v>-4.3000000005122274E-2</c:v>
                </c:pt>
                <c:pt idx="60">
                  <c:v>-4.0750000007392373E-2</c:v>
                </c:pt>
                <c:pt idx="67">
                  <c:v>-6.1800000003131572E-2</c:v>
                </c:pt>
                <c:pt idx="68">
                  <c:v>-6.0175000005983748E-2</c:v>
                </c:pt>
                <c:pt idx="74">
                  <c:v>-6.7400000007182825E-2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38-4DA0-BF9F-F53C34369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-4.6599999994214159E-2</c:v>
                </c:pt>
                <c:pt idx="61">
                  <c:v>-6.2999999994644895E-2</c:v>
                </c:pt>
                <c:pt idx="71">
                  <c:v>-6.5325000003213063E-2</c:v>
                </c:pt>
                <c:pt idx="72">
                  <c:v>-6.1824999997043051E-2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38-4DA0-BF9F-F53C34369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-3.3300000002782326E-2</c:v>
                </c:pt>
                <c:pt idx="57">
                  <c:v>-4.1750000003958121E-2</c:v>
                </c:pt>
                <c:pt idx="63">
                  <c:v>-6.0300000004644971E-2</c:v>
                </c:pt>
                <c:pt idx="65">
                  <c:v>-6.1109999995096587E-2</c:v>
                </c:pt>
                <c:pt idx="66">
                  <c:v>-5.9709999994083773E-2</c:v>
                </c:pt>
                <c:pt idx="69">
                  <c:v>-5.9374999997089617E-2</c:v>
                </c:pt>
                <c:pt idx="70">
                  <c:v>-6.3150000009045471E-2</c:v>
                </c:pt>
                <c:pt idx="75">
                  <c:v>-7.6049999996030238E-2</c:v>
                </c:pt>
                <c:pt idx="76">
                  <c:v>-6.8450000006123446E-2</c:v>
                </c:pt>
                <c:pt idx="77">
                  <c:v>-7.3400000001129229E-2</c:v>
                </c:pt>
                <c:pt idx="78">
                  <c:v>-8.0500000003667083E-2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38-4DA0-BF9F-F53C34369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38-4DA0-BF9F-F53C34369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38-4DA0-BF9F-F53C34369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64">
                  <c:v>-5.8649999999033753E-2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38-4DA0-BF9F-F53C34369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8.122967225725744E-2</c:v>
                </c:pt>
                <c:pt idx="1">
                  <c:v>7.922271745999146E-2</c:v>
                </c:pt>
                <c:pt idx="2">
                  <c:v>7.7322326634261723E-2</c:v>
                </c:pt>
                <c:pt idx="3">
                  <c:v>7.7274964869134516E-2</c:v>
                </c:pt>
                <c:pt idx="4">
                  <c:v>7.7257204207211799E-2</c:v>
                </c:pt>
                <c:pt idx="5">
                  <c:v>7.6327729566590091E-2</c:v>
                </c:pt>
                <c:pt idx="6">
                  <c:v>7.6167883609285725E-2</c:v>
                </c:pt>
                <c:pt idx="7">
                  <c:v>7.6073160079031282E-2</c:v>
                </c:pt>
                <c:pt idx="8">
                  <c:v>7.5913314121726916E-2</c:v>
                </c:pt>
                <c:pt idx="9">
                  <c:v>7.3669550498824815E-2</c:v>
                </c:pt>
                <c:pt idx="10">
                  <c:v>7.0673918854528103E-2</c:v>
                </c:pt>
                <c:pt idx="11">
                  <c:v>7.0644317751323599E-2</c:v>
                </c:pt>
                <c:pt idx="12">
                  <c:v>6.9412911858015847E-2</c:v>
                </c:pt>
                <c:pt idx="13">
                  <c:v>5.4884690405240869E-2</c:v>
                </c:pt>
                <c:pt idx="14">
                  <c:v>5.3253669618672207E-2</c:v>
                </c:pt>
                <c:pt idx="15">
                  <c:v>5.3158946088417765E-2</c:v>
                </c:pt>
                <c:pt idx="16">
                  <c:v>5.2673487995863751E-2</c:v>
                </c:pt>
                <c:pt idx="17">
                  <c:v>5.1297036696853898E-2</c:v>
                </c:pt>
                <c:pt idx="18">
                  <c:v>5.0610291102509197E-2</c:v>
                </c:pt>
                <c:pt idx="19">
                  <c:v>4.6060601539975543E-2</c:v>
                </c:pt>
                <c:pt idx="20">
                  <c:v>4.534129473210588E-2</c:v>
                </c:pt>
                <c:pt idx="21">
                  <c:v>4.399740464662099E-2</c:v>
                </c:pt>
                <c:pt idx="22">
                  <c:v>4.3144892874331014E-2</c:v>
                </c:pt>
                <c:pt idx="23">
                  <c:v>4.3064969895678831E-2</c:v>
                </c:pt>
                <c:pt idx="24">
                  <c:v>4.1499071536160094E-2</c:v>
                </c:pt>
                <c:pt idx="25">
                  <c:v>4.0261745422211448E-2</c:v>
                </c:pt>
                <c:pt idx="26">
                  <c:v>4.0261745422211448E-2</c:v>
                </c:pt>
                <c:pt idx="27">
                  <c:v>4.0261745422211448E-2</c:v>
                </c:pt>
                <c:pt idx="28">
                  <c:v>3.9237547251335297E-2</c:v>
                </c:pt>
                <c:pt idx="29">
                  <c:v>3.9128023169478603E-2</c:v>
                </c:pt>
                <c:pt idx="30">
                  <c:v>3.8728408276217673E-2</c:v>
                </c:pt>
                <c:pt idx="31">
                  <c:v>3.8678086400770001E-2</c:v>
                </c:pt>
                <c:pt idx="32">
                  <c:v>3.7745651649827842E-2</c:v>
                </c:pt>
                <c:pt idx="33">
                  <c:v>3.6721453478951692E-2</c:v>
                </c:pt>
                <c:pt idx="34">
                  <c:v>3.4898025521553688E-2</c:v>
                </c:pt>
                <c:pt idx="35">
                  <c:v>3.4785541329376543E-2</c:v>
                </c:pt>
                <c:pt idx="36">
                  <c:v>3.336468837555992E-2</c:v>
                </c:pt>
                <c:pt idx="37">
                  <c:v>3.1295571261564459E-2</c:v>
                </c:pt>
                <c:pt idx="38">
                  <c:v>3.1227488724194077E-2</c:v>
                </c:pt>
                <c:pt idx="39">
                  <c:v>3.0765711514203674E-2</c:v>
                </c:pt>
                <c:pt idx="40">
                  <c:v>2.8477546236494823E-2</c:v>
                </c:pt>
                <c:pt idx="41">
                  <c:v>2.8376902485599476E-2</c:v>
                </c:pt>
                <c:pt idx="42">
                  <c:v>2.4587961275421812E-2</c:v>
                </c:pt>
                <c:pt idx="43">
                  <c:v>2.4330431677542549E-2</c:v>
                </c:pt>
                <c:pt idx="44">
                  <c:v>2.3270712182820983E-2</c:v>
                </c:pt>
                <c:pt idx="45">
                  <c:v>2.169001327169999E-2</c:v>
                </c:pt>
                <c:pt idx="46">
                  <c:v>2.169001327169999E-2</c:v>
                </c:pt>
                <c:pt idx="47">
                  <c:v>2.064805443890113E-2</c:v>
                </c:pt>
                <c:pt idx="48">
                  <c:v>1.9268643029570827E-2</c:v>
                </c:pt>
                <c:pt idx="49">
                  <c:v>1.536129740657511E-2</c:v>
                </c:pt>
                <c:pt idx="50">
                  <c:v>3.236685534006585E-3</c:v>
                </c:pt>
                <c:pt idx="51">
                  <c:v>3.1715631069566541E-3</c:v>
                </c:pt>
                <c:pt idx="52">
                  <c:v>3.1242013418294329E-3</c:v>
                </c:pt>
                <c:pt idx="53">
                  <c:v>1.7803112563445425E-3</c:v>
                </c:pt>
                <c:pt idx="54">
                  <c:v>3.5353808188701846E-4</c:v>
                </c:pt>
                <c:pt idx="55">
                  <c:v>-8.3050604629350544E-4</c:v>
                </c:pt>
                <c:pt idx="56">
                  <c:v>-3.6097260404150303E-2</c:v>
                </c:pt>
                <c:pt idx="57">
                  <c:v>-3.8269981379361551E-2</c:v>
                </c:pt>
                <c:pt idx="58">
                  <c:v>-4.333177002733328E-2</c:v>
                </c:pt>
                <c:pt idx="59">
                  <c:v>-4.3426493557587723E-2</c:v>
                </c:pt>
                <c:pt idx="60">
                  <c:v>-4.3538977749764868E-2</c:v>
                </c:pt>
                <c:pt idx="61">
                  <c:v>-5.8013917216771724E-2</c:v>
                </c:pt>
                <c:pt idx="62">
                  <c:v>-5.9215722006874957E-2</c:v>
                </c:pt>
                <c:pt idx="63">
                  <c:v>-5.923348266879766E-2</c:v>
                </c:pt>
                <c:pt idx="64">
                  <c:v>-6.0766819814791442E-2</c:v>
                </c:pt>
                <c:pt idx="65">
                  <c:v>-6.0849702903764069E-2</c:v>
                </c:pt>
                <c:pt idx="66">
                  <c:v>-6.0849702903764069E-2</c:v>
                </c:pt>
                <c:pt idx="67">
                  <c:v>-6.1826539309512998E-2</c:v>
                </c:pt>
                <c:pt idx="68">
                  <c:v>-6.2001185818419624E-2</c:v>
                </c:pt>
                <c:pt idx="69">
                  <c:v>-6.322075127044556E-2</c:v>
                </c:pt>
                <c:pt idx="70">
                  <c:v>-6.3300674249097744E-2</c:v>
                </c:pt>
                <c:pt idx="71">
                  <c:v>-6.4517279590803236E-2</c:v>
                </c:pt>
                <c:pt idx="72">
                  <c:v>-6.4754088416439343E-2</c:v>
                </c:pt>
                <c:pt idx="73">
                  <c:v>-6.4754088416439343E-2</c:v>
                </c:pt>
                <c:pt idx="74">
                  <c:v>-6.6006215081990241E-2</c:v>
                </c:pt>
                <c:pt idx="75">
                  <c:v>-7.1399536085852505E-2</c:v>
                </c:pt>
                <c:pt idx="76">
                  <c:v>-7.1304812555598063E-2</c:v>
                </c:pt>
                <c:pt idx="77">
                  <c:v>-7.3726182797727233E-2</c:v>
                </c:pt>
                <c:pt idx="78">
                  <c:v>-7.9184626228639421E-2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38-4DA0-BF9F-F53C34369B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2">
                  <c:v>-0.1338499999983469</c:v>
                </c:pt>
                <c:pt idx="73">
                  <c:v>-4.6824999997625127E-2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38-4DA0-BF9F-F53C3436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536"/>
        <c:axId val="1"/>
      </c:scatterChart>
      <c:valAx>
        <c:axId val="7530615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726940685812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00129214617399"/>
          <c:w val="0.778318341275301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V1083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775507982497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A-4144-850C-5FEDFF4040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-1.8000000001848093E-2</c:v>
                </c:pt>
                <c:pt idx="1">
                  <c:v>0.10584999999809952</c:v>
                </c:pt>
                <c:pt idx="2">
                  <c:v>-0.11500000000160071</c:v>
                </c:pt>
                <c:pt idx="3">
                  <c:v>-0.15079999999943539</c:v>
                </c:pt>
                <c:pt idx="4">
                  <c:v>-3.035000000090804E-2</c:v>
                </c:pt>
                <c:pt idx="5">
                  <c:v>-9.780000000318978E-2</c:v>
                </c:pt>
                <c:pt idx="6">
                  <c:v>-1.1750000001484295E-2</c:v>
                </c:pt>
                <c:pt idx="7">
                  <c:v>-8.1350000000384171E-2</c:v>
                </c:pt>
                <c:pt idx="8">
                  <c:v>-0.12730000000010477</c:v>
                </c:pt>
                <c:pt idx="9">
                  <c:v>-0.11344999999710126</c:v>
                </c:pt>
                <c:pt idx="10">
                  <c:v>0.11344999999710126</c:v>
                </c:pt>
                <c:pt idx="11">
                  <c:v>-1.1800000000221189E-2</c:v>
                </c:pt>
                <c:pt idx="12">
                  <c:v>-9.5600000004196772E-2</c:v>
                </c:pt>
                <c:pt idx="13">
                  <c:v>6.4999999995052349E-3</c:v>
                </c:pt>
                <c:pt idx="14">
                  <c:v>-2.0175000001472654E-2</c:v>
                </c:pt>
                <c:pt idx="15">
                  <c:v>-5.3775000000314321E-2</c:v>
                </c:pt>
                <c:pt idx="16">
                  <c:v>-3.2474999999976717E-2</c:v>
                </c:pt>
                <c:pt idx="17">
                  <c:v>-8.2600000001548324E-2</c:v>
                </c:pt>
                <c:pt idx="18">
                  <c:v>2.0799999998416752E-2</c:v>
                </c:pt>
                <c:pt idx="19">
                  <c:v>-0.11092500000086147</c:v>
                </c:pt>
                <c:pt idx="20">
                  <c:v>9.2999999978928827E-3</c:v>
                </c:pt>
                <c:pt idx="21">
                  <c:v>-3.8650000002235174E-2</c:v>
                </c:pt>
                <c:pt idx="22">
                  <c:v>-3.2050000001618173E-2</c:v>
                </c:pt>
                <c:pt idx="23">
                  <c:v>2.2974999996222323E-2</c:v>
                </c:pt>
                <c:pt idx="24">
                  <c:v>-2.4349999999685679E-2</c:v>
                </c:pt>
                <c:pt idx="25">
                  <c:v>-6.2000000001717126E-2</c:v>
                </c:pt>
                <c:pt idx="27">
                  <c:v>9.1000000000349246E-2</c:v>
                </c:pt>
                <c:pt idx="28">
                  <c:v>-3.0499999993480742E-3</c:v>
                </c:pt>
                <c:pt idx="29">
                  <c:v>-0.1012750000008964</c:v>
                </c:pt>
                <c:pt idx="30">
                  <c:v>-7.3150000003806781E-2</c:v>
                </c:pt>
                <c:pt idx="31">
                  <c:v>0.1101249999992433</c:v>
                </c:pt>
                <c:pt idx="32">
                  <c:v>-4.0250000001833541E-2</c:v>
                </c:pt>
                <c:pt idx="33">
                  <c:v>0.10769999999683932</c:v>
                </c:pt>
                <c:pt idx="34">
                  <c:v>7.8899999996792758E-2</c:v>
                </c:pt>
                <c:pt idx="35">
                  <c:v>-6.2500000021827873E-3</c:v>
                </c:pt>
                <c:pt idx="36">
                  <c:v>-6.2249999999039574E-2</c:v>
                </c:pt>
                <c:pt idx="37">
                  <c:v>-4.3825000000651926E-2</c:v>
                </c:pt>
                <c:pt idx="38">
                  <c:v>-0.21110000000044238</c:v>
                </c:pt>
                <c:pt idx="39">
                  <c:v>-2.7399999999033753E-2</c:v>
                </c:pt>
                <c:pt idx="40">
                  <c:v>7.5749999996332917E-3</c:v>
                </c:pt>
                <c:pt idx="41">
                  <c:v>0.15912499999831198</c:v>
                </c:pt>
                <c:pt idx="42">
                  <c:v>-8.3875000000261934E-2</c:v>
                </c:pt>
                <c:pt idx="43">
                  <c:v>-3.335000000151922E-2</c:v>
                </c:pt>
                <c:pt idx="44">
                  <c:v>0.11949999999706051</c:v>
                </c:pt>
                <c:pt idx="45">
                  <c:v>-0.12345000000277651</c:v>
                </c:pt>
                <c:pt idx="46">
                  <c:v>-0.10045000000172877</c:v>
                </c:pt>
                <c:pt idx="47">
                  <c:v>-0.11605000000417931</c:v>
                </c:pt>
                <c:pt idx="48">
                  <c:v>4.9899999998160638E-2</c:v>
                </c:pt>
                <c:pt idx="49">
                  <c:v>-2.9099999999743886E-2</c:v>
                </c:pt>
                <c:pt idx="50">
                  <c:v>4.0999999982886948E-3</c:v>
                </c:pt>
                <c:pt idx="51">
                  <c:v>5.2750000002561137E-2</c:v>
                </c:pt>
                <c:pt idx="52">
                  <c:v>3.1949999996868428E-2</c:v>
                </c:pt>
                <c:pt idx="53">
                  <c:v>-4.9999999995634425E-2</c:v>
                </c:pt>
                <c:pt idx="54">
                  <c:v>3.9149999996880069E-2</c:v>
                </c:pt>
                <c:pt idx="55">
                  <c:v>-8.4999999671708792E-4</c:v>
                </c:pt>
                <c:pt idx="58">
                  <c:v>-4.3000000005122274E-2</c:v>
                </c:pt>
                <c:pt idx="60">
                  <c:v>-4.0750000007392373E-2</c:v>
                </c:pt>
                <c:pt idx="67">
                  <c:v>-6.1800000003131572E-2</c:v>
                </c:pt>
                <c:pt idx="68">
                  <c:v>-6.0175000005983748E-2</c:v>
                </c:pt>
                <c:pt idx="74">
                  <c:v>-6.7400000007182825E-2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A-4144-850C-5FEDFF4040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-4.6599999994214159E-2</c:v>
                </c:pt>
                <c:pt idx="61">
                  <c:v>-6.2999999994644895E-2</c:v>
                </c:pt>
                <c:pt idx="71">
                  <c:v>-6.5325000003213063E-2</c:v>
                </c:pt>
                <c:pt idx="72">
                  <c:v>-6.1824999997043051E-2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A-4144-850C-5FEDFF4040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-3.3300000002782326E-2</c:v>
                </c:pt>
                <c:pt idx="57">
                  <c:v>-4.1750000003958121E-2</c:v>
                </c:pt>
                <c:pt idx="63">
                  <c:v>-6.0300000004644971E-2</c:v>
                </c:pt>
                <c:pt idx="65">
                  <c:v>-6.1109999995096587E-2</c:v>
                </c:pt>
                <c:pt idx="66">
                  <c:v>-5.9709999994083773E-2</c:v>
                </c:pt>
                <c:pt idx="69">
                  <c:v>-5.9374999997089617E-2</c:v>
                </c:pt>
                <c:pt idx="70">
                  <c:v>-6.3150000009045471E-2</c:v>
                </c:pt>
                <c:pt idx="75">
                  <c:v>-7.6049999996030238E-2</c:v>
                </c:pt>
                <c:pt idx="76">
                  <c:v>-6.8450000006123446E-2</c:v>
                </c:pt>
                <c:pt idx="77">
                  <c:v>-7.3400000001129229E-2</c:v>
                </c:pt>
                <c:pt idx="78">
                  <c:v>-8.0500000003667083E-2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A-4144-850C-5FEDFF4040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A-4144-850C-5FEDFF4040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A-4144-850C-5FEDFF4040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64">
                  <c:v>-5.8649999999033753E-2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A-4144-850C-5FEDFF4040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8.122967225725744E-2</c:v>
                </c:pt>
                <c:pt idx="1">
                  <c:v>7.922271745999146E-2</c:v>
                </c:pt>
                <c:pt idx="2">
                  <c:v>7.7322326634261723E-2</c:v>
                </c:pt>
                <c:pt idx="3">
                  <c:v>7.7274964869134516E-2</c:v>
                </c:pt>
                <c:pt idx="4">
                  <c:v>7.7257204207211799E-2</c:v>
                </c:pt>
                <c:pt idx="5">
                  <c:v>7.6327729566590091E-2</c:v>
                </c:pt>
                <c:pt idx="6">
                  <c:v>7.6167883609285725E-2</c:v>
                </c:pt>
                <c:pt idx="7">
                  <c:v>7.6073160079031282E-2</c:v>
                </c:pt>
                <c:pt idx="8">
                  <c:v>7.5913314121726916E-2</c:v>
                </c:pt>
                <c:pt idx="9">
                  <c:v>7.3669550498824815E-2</c:v>
                </c:pt>
                <c:pt idx="10">
                  <c:v>7.0673918854528103E-2</c:v>
                </c:pt>
                <c:pt idx="11">
                  <c:v>7.0644317751323599E-2</c:v>
                </c:pt>
                <c:pt idx="12">
                  <c:v>6.9412911858015847E-2</c:v>
                </c:pt>
                <c:pt idx="13">
                  <c:v>5.4884690405240869E-2</c:v>
                </c:pt>
                <c:pt idx="14">
                  <c:v>5.3253669618672207E-2</c:v>
                </c:pt>
                <c:pt idx="15">
                  <c:v>5.3158946088417765E-2</c:v>
                </c:pt>
                <c:pt idx="16">
                  <c:v>5.2673487995863751E-2</c:v>
                </c:pt>
                <c:pt idx="17">
                  <c:v>5.1297036696853898E-2</c:v>
                </c:pt>
                <c:pt idx="18">
                  <c:v>5.0610291102509197E-2</c:v>
                </c:pt>
                <c:pt idx="19">
                  <c:v>4.6060601539975543E-2</c:v>
                </c:pt>
                <c:pt idx="20">
                  <c:v>4.534129473210588E-2</c:v>
                </c:pt>
                <c:pt idx="21">
                  <c:v>4.399740464662099E-2</c:v>
                </c:pt>
                <c:pt idx="22">
                  <c:v>4.3144892874331014E-2</c:v>
                </c:pt>
                <c:pt idx="23">
                  <c:v>4.3064969895678831E-2</c:v>
                </c:pt>
                <c:pt idx="24">
                  <c:v>4.1499071536160094E-2</c:v>
                </c:pt>
                <c:pt idx="25">
                  <c:v>4.0261745422211448E-2</c:v>
                </c:pt>
                <c:pt idx="26">
                  <c:v>4.0261745422211448E-2</c:v>
                </c:pt>
                <c:pt idx="27">
                  <c:v>4.0261745422211448E-2</c:v>
                </c:pt>
                <c:pt idx="28">
                  <c:v>3.9237547251335297E-2</c:v>
                </c:pt>
                <c:pt idx="29">
                  <c:v>3.9128023169478603E-2</c:v>
                </c:pt>
                <c:pt idx="30">
                  <c:v>3.8728408276217673E-2</c:v>
                </c:pt>
                <c:pt idx="31">
                  <c:v>3.8678086400770001E-2</c:v>
                </c:pt>
                <c:pt idx="32">
                  <c:v>3.7745651649827842E-2</c:v>
                </c:pt>
                <c:pt idx="33">
                  <c:v>3.6721453478951692E-2</c:v>
                </c:pt>
                <c:pt idx="34">
                  <c:v>3.4898025521553688E-2</c:v>
                </c:pt>
                <c:pt idx="35">
                  <c:v>3.4785541329376543E-2</c:v>
                </c:pt>
                <c:pt idx="36">
                  <c:v>3.336468837555992E-2</c:v>
                </c:pt>
                <c:pt idx="37">
                  <c:v>3.1295571261564459E-2</c:v>
                </c:pt>
                <c:pt idx="38">
                  <c:v>3.1227488724194077E-2</c:v>
                </c:pt>
                <c:pt idx="39">
                  <c:v>3.0765711514203674E-2</c:v>
                </c:pt>
                <c:pt idx="40">
                  <c:v>2.8477546236494823E-2</c:v>
                </c:pt>
                <c:pt idx="41">
                  <c:v>2.8376902485599476E-2</c:v>
                </c:pt>
                <c:pt idx="42">
                  <c:v>2.4587961275421812E-2</c:v>
                </c:pt>
                <c:pt idx="43">
                  <c:v>2.4330431677542549E-2</c:v>
                </c:pt>
                <c:pt idx="44">
                  <c:v>2.3270712182820983E-2</c:v>
                </c:pt>
                <c:pt idx="45">
                  <c:v>2.169001327169999E-2</c:v>
                </c:pt>
                <c:pt idx="46">
                  <c:v>2.169001327169999E-2</c:v>
                </c:pt>
                <c:pt idx="47">
                  <c:v>2.064805443890113E-2</c:v>
                </c:pt>
                <c:pt idx="48">
                  <c:v>1.9268643029570827E-2</c:v>
                </c:pt>
                <c:pt idx="49">
                  <c:v>1.536129740657511E-2</c:v>
                </c:pt>
                <c:pt idx="50">
                  <c:v>3.236685534006585E-3</c:v>
                </c:pt>
                <c:pt idx="51">
                  <c:v>3.1715631069566541E-3</c:v>
                </c:pt>
                <c:pt idx="52">
                  <c:v>3.1242013418294329E-3</c:v>
                </c:pt>
                <c:pt idx="53">
                  <c:v>1.7803112563445425E-3</c:v>
                </c:pt>
                <c:pt idx="54">
                  <c:v>3.5353808188701846E-4</c:v>
                </c:pt>
                <c:pt idx="55">
                  <c:v>-8.3050604629350544E-4</c:v>
                </c:pt>
                <c:pt idx="56">
                  <c:v>-3.6097260404150303E-2</c:v>
                </c:pt>
                <c:pt idx="57">
                  <c:v>-3.8269981379361551E-2</c:v>
                </c:pt>
                <c:pt idx="58">
                  <c:v>-4.333177002733328E-2</c:v>
                </c:pt>
                <c:pt idx="59">
                  <c:v>-4.3426493557587723E-2</c:v>
                </c:pt>
                <c:pt idx="60">
                  <c:v>-4.3538977749764868E-2</c:v>
                </c:pt>
                <c:pt idx="61">
                  <c:v>-5.8013917216771724E-2</c:v>
                </c:pt>
                <c:pt idx="62">
                  <c:v>-5.9215722006874957E-2</c:v>
                </c:pt>
                <c:pt idx="63">
                  <c:v>-5.923348266879766E-2</c:v>
                </c:pt>
                <c:pt idx="64">
                  <c:v>-6.0766819814791442E-2</c:v>
                </c:pt>
                <c:pt idx="65">
                  <c:v>-6.0849702903764069E-2</c:v>
                </c:pt>
                <c:pt idx="66">
                  <c:v>-6.0849702903764069E-2</c:v>
                </c:pt>
                <c:pt idx="67">
                  <c:v>-6.1826539309512998E-2</c:v>
                </c:pt>
                <c:pt idx="68">
                  <c:v>-6.2001185818419624E-2</c:v>
                </c:pt>
                <c:pt idx="69">
                  <c:v>-6.322075127044556E-2</c:v>
                </c:pt>
                <c:pt idx="70">
                  <c:v>-6.3300674249097744E-2</c:v>
                </c:pt>
                <c:pt idx="71">
                  <c:v>-6.4517279590803236E-2</c:v>
                </c:pt>
                <c:pt idx="72">
                  <c:v>-6.4754088416439343E-2</c:v>
                </c:pt>
                <c:pt idx="73">
                  <c:v>-6.4754088416439343E-2</c:v>
                </c:pt>
                <c:pt idx="74">
                  <c:v>-6.6006215081990241E-2</c:v>
                </c:pt>
                <c:pt idx="75">
                  <c:v>-7.1399536085852505E-2</c:v>
                </c:pt>
                <c:pt idx="76">
                  <c:v>-7.1304812555598063E-2</c:v>
                </c:pt>
                <c:pt idx="77">
                  <c:v>-7.3726182797727233E-2</c:v>
                </c:pt>
                <c:pt idx="78">
                  <c:v>-7.9184626228639421E-2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A-4144-850C-5FEDFF4040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2">
                  <c:v>-0.1338499999983469</c:v>
                </c:pt>
                <c:pt idx="73">
                  <c:v>-4.6824999997625127E-2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4A-4144-850C-5FEDFF40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59240"/>
        <c:axId val="1"/>
      </c:scatterChart>
      <c:valAx>
        <c:axId val="753059240"/>
        <c:scaling>
          <c:orientation val="minMax"/>
          <c:max val="18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5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17</xdr:col>
      <xdr:colOff>381000</xdr:colOff>
      <xdr:row>17</xdr:row>
      <xdr:rowOff>171451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76D4C4-EE46-349B-38A0-9D557B161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9525</xdr:rowOff>
    </xdr:from>
    <xdr:to>
      <xdr:col>26</xdr:col>
      <xdr:colOff>676275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2461FAD-49E0-4D88-8EF2-8A4B3683B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80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16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1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45" t="s">
        <v>34</v>
      </c>
    </row>
    <row r="3" spans="1:6" x14ac:dyDescent="0.2">
      <c r="B3" s="46"/>
    </row>
    <row r="4" spans="1:6" ht="14.25" thickTop="1" thickBot="1" x14ac:dyDescent="0.25">
      <c r="A4" s="6" t="s">
        <v>2</v>
      </c>
      <c r="C4" s="3">
        <v>26622.435000000001</v>
      </c>
      <c r="D4" s="4">
        <v>1.62585</v>
      </c>
    </row>
    <row r="5" spans="1:6" ht="13.5" thickTop="1" x14ac:dyDescent="0.2">
      <c r="A5" s="14" t="s">
        <v>38</v>
      </c>
      <c r="B5" s="47"/>
      <c r="C5" s="15">
        <v>-9.5</v>
      </c>
      <c r="D5" s="9" t="s">
        <v>39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26622.435000000001</v>
      </c>
    </row>
    <row r="8" spans="1:6" x14ac:dyDescent="0.2">
      <c r="A8" t="s">
        <v>5</v>
      </c>
      <c r="C8">
        <f>+D4</f>
        <v>1.62585</v>
      </c>
    </row>
    <row r="9" spans="1:6" x14ac:dyDescent="0.2">
      <c r="A9" s="28" t="s">
        <v>45</v>
      </c>
      <c r="B9" s="29">
        <v>77</v>
      </c>
      <c r="C9" s="27" t="str">
        <f>"F"&amp;B9</f>
        <v>F77</v>
      </c>
      <c r="D9" s="11" t="str">
        <f>"G"&amp;B9</f>
        <v>G77</v>
      </c>
    </row>
    <row r="10" spans="1:6" ht="13.5" thickBot="1" x14ac:dyDescent="0.25">
      <c r="A10" s="9"/>
      <c r="B10" s="47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47"/>
      <c r="C11" s="26">
        <f ca="1">INTERCEPT(INDIRECT($D$9):G990,INDIRECT($C$9):F990)</f>
        <v>4.0261745422211448E-2</v>
      </c>
      <c r="D11" s="16"/>
      <c r="E11" s="9"/>
    </row>
    <row r="12" spans="1:6" x14ac:dyDescent="0.2">
      <c r="A12" s="9" t="s">
        <v>19</v>
      </c>
      <c r="B12" s="47"/>
      <c r="C12" s="26">
        <f ca="1">SLOPE(INDIRECT($D$9):G990,INDIRECT($C$9):F990)</f>
        <v>-5.9202206409026008E-6</v>
      </c>
      <c r="D12" s="16"/>
      <c r="E12" s="9"/>
    </row>
    <row r="13" spans="1:6" x14ac:dyDescent="0.2">
      <c r="A13" s="9" t="s">
        <v>21</v>
      </c>
      <c r="B13" s="47"/>
      <c r="C13" s="16" t="s">
        <v>16</v>
      </c>
    </row>
    <row r="14" spans="1:6" x14ac:dyDescent="0.2">
      <c r="A14" s="9"/>
      <c r="B14" s="47"/>
      <c r="C14" s="9"/>
    </row>
    <row r="15" spans="1:6" x14ac:dyDescent="0.2">
      <c r="A15" s="17" t="s">
        <v>20</v>
      </c>
      <c r="B15" s="47"/>
      <c r="C15" s="18">
        <f ca="1">(C7+C11)+(C8+C12)*INT(MAX(F21:F3531))</f>
        <v>59425.505415373773</v>
      </c>
      <c r="E15" s="28" t="s">
        <v>310</v>
      </c>
      <c r="F15" s="15">
        <v>1</v>
      </c>
    </row>
    <row r="16" spans="1:6" x14ac:dyDescent="0.2">
      <c r="A16" s="21" t="s">
        <v>6</v>
      </c>
      <c r="B16" s="47"/>
      <c r="C16" s="22">
        <f ca="1">+C8+C12</f>
        <v>1.6258440797793592</v>
      </c>
      <c r="E16" s="28" t="s">
        <v>40</v>
      </c>
      <c r="F16" s="20">
        <f ca="1">NOW()+15018.5+$C$5/24</f>
        <v>60344.708943749996</v>
      </c>
    </row>
    <row r="17" spans="1:21" ht="13.5" thickBot="1" x14ac:dyDescent="0.25">
      <c r="A17" s="19" t="s">
        <v>35</v>
      </c>
      <c r="B17" s="47"/>
      <c r="C17" s="9">
        <f>COUNT(C21:C2189)</f>
        <v>79</v>
      </c>
      <c r="E17" s="28" t="s">
        <v>311</v>
      </c>
      <c r="F17" s="20">
        <f ca="1">ROUND(2*(F16-$C$7)/$C$8,0)/2+F15</f>
        <v>20742.5</v>
      </c>
    </row>
    <row r="18" spans="1:21" ht="14.25" thickTop="1" thickBot="1" x14ac:dyDescent="0.25">
      <c r="A18" s="21" t="s">
        <v>7</v>
      </c>
      <c r="B18" s="47"/>
      <c r="C18" s="23">
        <f ca="1">+C15</f>
        <v>59425.505415373773</v>
      </c>
      <c r="D18" s="24">
        <f ca="1">+C16</f>
        <v>1.6258440797793592</v>
      </c>
      <c r="E18" s="28" t="s">
        <v>41</v>
      </c>
      <c r="F18" s="62">
        <f ca="1">ROUND(2*(F16-$C$15)/$C$16,0)/2+F15</f>
        <v>566.5</v>
      </c>
    </row>
    <row r="19" spans="1:21" ht="13.5" thickTop="1" x14ac:dyDescent="0.2">
      <c r="E19" s="28" t="s">
        <v>42</v>
      </c>
      <c r="F19" s="63">
        <f ca="1">+$C$15+$C$16*F18-15018.5-$C$5/24</f>
        <v>45328.441919902114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1" t="s">
        <v>13</v>
      </c>
      <c r="H20" s="8" t="s">
        <v>56</v>
      </c>
      <c r="I20" s="8" t="s">
        <v>59</v>
      </c>
      <c r="J20" s="8" t="s">
        <v>53</v>
      </c>
      <c r="K20" s="8" t="s">
        <v>51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50" t="s">
        <v>309</v>
      </c>
    </row>
    <row r="21" spans="1:21" x14ac:dyDescent="0.2">
      <c r="A21" s="43" t="s">
        <v>67</v>
      </c>
      <c r="B21" s="49" t="s">
        <v>44</v>
      </c>
      <c r="C21" s="44">
        <v>15371.535</v>
      </c>
      <c r="D21" s="44" t="s">
        <v>59</v>
      </c>
      <c r="E21">
        <f t="shared" ref="E21:E52" si="0">+(C21-C$7)/C$8</f>
        <v>-6920.011071132024</v>
      </c>
      <c r="F21">
        <f t="shared" ref="F21:F52" si="1">ROUND(2*E21,0)/2</f>
        <v>-6920</v>
      </c>
      <c r="G21" s="10">
        <f t="shared" ref="G21:G46" si="2">+C21-(C$7+F21*C$8)</f>
        <v>-1.8000000001848093E-2</v>
      </c>
      <c r="I21">
        <f t="shared" ref="I21:I46" si="3">+G21</f>
        <v>-1.8000000001848093E-2</v>
      </c>
      <c r="O21">
        <f t="shared" ref="O21:O52" ca="1" si="4">+C$11+C$12*F21</f>
        <v>8.122967225725744E-2</v>
      </c>
      <c r="Q21" s="2">
        <f t="shared" ref="Q21:Q52" si="5">+C21-15018.5</f>
        <v>353.03499999999985</v>
      </c>
    </row>
    <row r="22" spans="1:21" x14ac:dyDescent="0.2">
      <c r="A22" s="43" t="s">
        <v>67</v>
      </c>
      <c r="B22" s="49" t="s">
        <v>44</v>
      </c>
      <c r="C22" s="44">
        <v>15922.822</v>
      </c>
      <c r="D22" s="44" t="s">
        <v>59</v>
      </c>
      <c r="E22">
        <f t="shared" si="0"/>
        <v>-6580.9348955930755</v>
      </c>
      <c r="F22">
        <f t="shared" si="1"/>
        <v>-6581</v>
      </c>
      <c r="G22" s="10">
        <f t="shared" si="2"/>
        <v>0.10584999999809952</v>
      </c>
      <c r="I22">
        <f t="shared" si="3"/>
        <v>0.10584999999809952</v>
      </c>
      <c r="O22">
        <f t="shared" ca="1" si="4"/>
        <v>7.922271745999146E-2</v>
      </c>
      <c r="Q22" s="2">
        <f t="shared" si="5"/>
        <v>904.32200000000012</v>
      </c>
    </row>
    <row r="23" spans="1:21" x14ac:dyDescent="0.2">
      <c r="A23" s="43" t="s">
        <v>67</v>
      </c>
      <c r="B23" s="49" t="s">
        <v>44</v>
      </c>
      <c r="C23" s="44">
        <v>16444.499</v>
      </c>
      <c r="D23" s="44" t="s">
        <v>59</v>
      </c>
      <c r="E23">
        <f t="shared" si="0"/>
        <v>-6260.0707322323715</v>
      </c>
      <c r="F23">
        <f t="shared" si="1"/>
        <v>-6260</v>
      </c>
      <c r="G23" s="10">
        <f t="shared" si="2"/>
        <v>-0.11500000000160071</v>
      </c>
      <c r="I23">
        <f t="shared" si="3"/>
        <v>-0.11500000000160071</v>
      </c>
      <c r="O23">
        <f t="shared" ca="1" si="4"/>
        <v>7.7322326634261723E-2</v>
      </c>
      <c r="Q23" s="2">
        <f t="shared" si="5"/>
        <v>1425.9989999999998</v>
      </c>
    </row>
    <row r="24" spans="1:21" x14ac:dyDescent="0.2">
      <c r="A24" s="43" t="s">
        <v>67</v>
      </c>
      <c r="B24" s="49" t="s">
        <v>44</v>
      </c>
      <c r="C24" s="44">
        <v>16457.47</v>
      </c>
      <c r="D24" s="44" t="s">
        <v>59</v>
      </c>
      <c r="E24">
        <f t="shared" si="0"/>
        <v>-6252.0927514838395</v>
      </c>
      <c r="F24">
        <f t="shared" si="1"/>
        <v>-6252</v>
      </c>
      <c r="G24" s="10">
        <f t="shared" si="2"/>
        <v>-0.15079999999943539</v>
      </c>
      <c r="I24">
        <f t="shared" si="3"/>
        <v>-0.15079999999943539</v>
      </c>
      <c r="O24">
        <f t="shared" ca="1" si="4"/>
        <v>7.7274964869134516E-2</v>
      </c>
      <c r="Q24" s="2">
        <f t="shared" si="5"/>
        <v>1438.9700000000012</v>
      </c>
    </row>
    <row r="25" spans="1:21" x14ac:dyDescent="0.2">
      <c r="A25" s="43" t="s">
        <v>67</v>
      </c>
      <c r="B25" s="49" t="s">
        <v>44</v>
      </c>
      <c r="C25" s="44">
        <v>16462.468000000001</v>
      </c>
      <c r="D25" s="44" t="s">
        <v>59</v>
      </c>
      <c r="E25">
        <f t="shared" si="0"/>
        <v>-6249.0186671587171</v>
      </c>
      <c r="F25">
        <f t="shared" si="1"/>
        <v>-6249</v>
      </c>
      <c r="G25" s="10">
        <f t="shared" si="2"/>
        <v>-3.035000000090804E-2</v>
      </c>
      <c r="I25">
        <f t="shared" si="3"/>
        <v>-3.035000000090804E-2</v>
      </c>
      <c r="O25">
        <f t="shared" ca="1" si="4"/>
        <v>7.7257204207211799E-2</v>
      </c>
      <c r="Q25" s="2">
        <f t="shared" si="5"/>
        <v>1443.9680000000008</v>
      </c>
    </row>
    <row r="26" spans="1:21" x14ac:dyDescent="0.2">
      <c r="A26" s="43" t="s">
        <v>67</v>
      </c>
      <c r="B26" s="49" t="s">
        <v>44</v>
      </c>
      <c r="C26" s="44">
        <v>16717.659</v>
      </c>
      <c r="D26" s="44" t="s">
        <v>59</v>
      </c>
      <c r="E26">
        <f t="shared" si="0"/>
        <v>-6092.0601531506609</v>
      </c>
      <c r="F26">
        <f t="shared" si="1"/>
        <v>-6092</v>
      </c>
      <c r="G26" s="10">
        <f t="shared" si="2"/>
        <v>-9.780000000318978E-2</v>
      </c>
      <c r="I26">
        <f t="shared" si="3"/>
        <v>-9.780000000318978E-2</v>
      </c>
      <c r="O26">
        <f t="shared" ca="1" si="4"/>
        <v>7.6327729566590091E-2</v>
      </c>
      <c r="Q26" s="2">
        <f t="shared" si="5"/>
        <v>1699.1589999999997</v>
      </c>
    </row>
    <row r="27" spans="1:21" x14ac:dyDescent="0.2">
      <c r="A27" s="43" t="s">
        <v>67</v>
      </c>
      <c r="B27" s="49" t="s">
        <v>44</v>
      </c>
      <c r="C27" s="44">
        <v>16761.643</v>
      </c>
      <c r="D27" s="44" t="s">
        <v>59</v>
      </c>
      <c r="E27">
        <f t="shared" si="0"/>
        <v>-6065.0072269889606</v>
      </c>
      <c r="F27">
        <f t="shared" si="1"/>
        <v>-6065</v>
      </c>
      <c r="G27" s="10">
        <f t="shared" si="2"/>
        <v>-1.1750000001484295E-2</v>
      </c>
      <c r="I27">
        <f t="shared" si="3"/>
        <v>-1.1750000001484295E-2</v>
      </c>
      <c r="O27">
        <f t="shared" ca="1" si="4"/>
        <v>7.6167883609285725E-2</v>
      </c>
      <c r="Q27" s="2">
        <f t="shared" si="5"/>
        <v>1743.143</v>
      </c>
    </row>
    <row r="28" spans="1:21" x14ac:dyDescent="0.2">
      <c r="A28" s="43" t="s">
        <v>67</v>
      </c>
      <c r="B28" s="49" t="s">
        <v>44</v>
      </c>
      <c r="C28" s="44">
        <v>16787.587</v>
      </c>
      <c r="D28" s="44" t="s">
        <v>59</v>
      </c>
      <c r="E28">
        <f t="shared" si="0"/>
        <v>-6049.0500353661173</v>
      </c>
      <c r="F28">
        <f t="shared" si="1"/>
        <v>-6049</v>
      </c>
      <c r="G28" s="10">
        <f t="shared" si="2"/>
        <v>-8.1350000000384171E-2</v>
      </c>
      <c r="I28">
        <f t="shared" si="3"/>
        <v>-8.1350000000384171E-2</v>
      </c>
      <c r="O28">
        <f t="shared" ca="1" si="4"/>
        <v>7.6073160079031282E-2</v>
      </c>
      <c r="Q28" s="2">
        <f t="shared" si="5"/>
        <v>1769.0869999999995</v>
      </c>
    </row>
    <row r="29" spans="1:21" x14ac:dyDescent="0.2">
      <c r="A29" s="43" t="s">
        <v>67</v>
      </c>
      <c r="B29" s="49" t="s">
        <v>44</v>
      </c>
      <c r="C29" s="44">
        <v>16831.438999999998</v>
      </c>
      <c r="D29" s="44" t="s">
        <v>59</v>
      </c>
      <c r="E29">
        <f t="shared" si="0"/>
        <v>-6022.0782975059219</v>
      </c>
      <c r="F29">
        <f t="shared" si="1"/>
        <v>-6022</v>
      </c>
      <c r="G29" s="10">
        <f t="shared" si="2"/>
        <v>-0.12730000000010477</v>
      </c>
      <c r="I29">
        <f t="shared" si="3"/>
        <v>-0.12730000000010477</v>
      </c>
      <c r="O29">
        <f t="shared" ca="1" si="4"/>
        <v>7.5913314121726916E-2</v>
      </c>
      <c r="Q29" s="2">
        <f t="shared" si="5"/>
        <v>1812.9389999999985</v>
      </c>
    </row>
    <row r="30" spans="1:21" x14ac:dyDescent="0.2">
      <c r="A30" s="43" t="s">
        <v>67</v>
      </c>
      <c r="B30" s="49" t="s">
        <v>44</v>
      </c>
      <c r="C30" s="44">
        <v>17447.650000000001</v>
      </c>
      <c r="D30" s="44" t="s">
        <v>59</v>
      </c>
      <c r="E30">
        <f t="shared" si="0"/>
        <v>-5643.0697788848911</v>
      </c>
      <c r="F30">
        <f t="shared" si="1"/>
        <v>-5643</v>
      </c>
      <c r="G30" s="10">
        <f t="shared" si="2"/>
        <v>-0.11344999999710126</v>
      </c>
      <c r="I30">
        <f t="shared" si="3"/>
        <v>-0.11344999999710126</v>
      </c>
      <c r="O30">
        <f t="shared" ca="1" si="4"/>
        <v>7.3669550498824815E-2</v>
      </c>
      <c r="Q30" s="2">
        <f t="shared" si="5"/>
        <v>2429.1500000000015</v>
      </c>
    </row>
    <row r="31" spans="1:21" x14ac:dyDescent="0.2">
      <c r="A31" s="43" t="s">
        <v>67</v>
      </c>
      <c r="B31" s="49" t="s">
        <v>44</v>
      </c>
      <c r="C31" s="44">
        <v>18270.557000000001</v>
      </c>
      <c r="D31" s="44" t="s">
        <v>59</v>
      </c>
      <c r="E31">
        <f t="shared" si="0"/>
        <v>-5136.9302211151089</v>
      </c>
      <c r="F31">
        <f t="shared" si="1"/>
        <v>-5137</v>
      </c>
      <c r="G31" s="10">
        <f t="shared" si="2"/>
        <v>0.11344999999710126</v>
      </c>
      <c r="I31">
        <f t="shared" si="3"/>
        <v>0.11344999999710126</v>
      </c>
      <c r="O31">
        <f t="shared" ca="1" si="4"/>
        <v>7.0673918854528103E-2</v>
      </c>
      <c r="Q31" s="2">
        <f t="shared" si="5"/>
        <v>3252.0570000000007</v>
      </c>
    </row>
    <row r="32" spans="1:21" x14ac:dyDescent="0.2">
      <c r="A32" s="43" t="s">
        <v>67</v>
      </c>
      <c r="B32" s="49" t="s">
        <v>44</v>
      </c>
      <c r="C32" s="44">
        <v>18278.561000000002</v>
      </c>
      <c r="D32" s="44" t="s">
        <v>59</v>
      </c>
      <c r="E32">
        <f t="shared" si="0"/>
        <v>-5132.0072577421042</v>
      </c>
      <c r="F32">
        <f t="shared" si="1"/>
        <v>-5132</v>
      </c>
      <c r="G32" s="10">
        <f t="shared" si="2"/>
        <v>-1.1800000000221189E-2</v>
      </c>
      <c r="I32">
        <f t="shared" si="3"/>
        <v>-1.1800000000221189E-2</v>
      </c>
      <c r="O32">
        <f t="shared" ca="1" si="4"/>
        <v>7.0644317751323599E-2</v>
      </c>
      <c r="Q32" s="2">
        <f t="shared" si="5"/>
        <v>3260.0610000000015</v>
      </c>
    </row>
    <row r="33" spans="1:17" x14ac:dyDescent="0.2">
      <c r="A33" s="43" t="s">
        <v>67</v>
      </c>
      <c r="B33" s="49" t="s">
        <v>44</v>
      </c>
      <c r="C33" s="44">
        <v>18616.653999999999</v>
      </c>
      <c r="D33" s="44" t="s">
        <v>59</v>
      </c>
      <c r="E33">
        <f t="shared" si="0"/>
        <v>-4924.0588000123025</v>
      </c>
      <c r="F33">
        <f t="shared" si="1"/>
        <v>-4924</v>
      </c>
      <c r="G33" s="10">
        <f t="shared" si="2"/>
        <v>-9.5600000004196772E-2</v>
      </c>
      <c r="I33">
        <f t="shared" si="3"/>
        <v>-9.5600000004196772E-2</v>
      </c>
      <c r="O33">
        <f t="shared" ca="1" si="4"/>
        <v>6.9412911858015847E-2</v>
      </c>
      <c r="Q33" s="2">
        <f t="shared" si="5"/>
        <v>3598.1539999999986</v>
      </c>
    </row>
    <row r="34" spans="1:17" x14ac:dyDescent="0.2">
      <c r="A34" s="43" t="s">
        <v>67</v>
      </c>
      <c r="B34" s="49" t="s">
        <v>44</v>
      </c>
      <c r="C34" s="44">
        <v>22606.592000000001</v>
      </c>
      <c r="D34" s="44" t="s">
        <v>59</v>
      </c>
      <c r="E34">
        <f t="shared" si="0"/>
        <v>-2469.9960020912145</v>
      </c>
      <c r="F34">
        <f t="shared" si="1"/>
        <v>-2470</v>
      </c>
      <c r="G34" s="10">
        <f t="shared" si="2"/>
        <v>6.4999999995052349E-3</v>
      </c>
      <c r="I34">
        <f t="shared" si="3"/>
        <v>6.4999999995052349E-3</v>
      </c>
      <c r="O34">
        <f t="shared" ca="1" si="4"/>
        <v>5.4884690405240869E-2</v>
      </c>
      <c r="Q34" s="2">
        <f t="shared" si="5"/>
        <v>7588.0920000000006</v>
      </c>
    </row>
    <row r="35" spans="1:17" x14ac:dyDescent="0.2">
      <c r="A35" s="43" t="s">
        <v>67</v>
      </c>
      <c r="B35" s="49" t="s">
        <v>308</v>
      </c>
      <c r="C35" s="44">
        <v>23054.487000000001</v>
      </c>
      <c r="D35" s="44" t="s">
        <v>59</v>
      </c>
      <c r="E35">
        <f t="shared" si="0"/>
        <v>-2194.5124088938096</v>
      </c>
      <c r="F35">
        <f t="shared" si="1"/>
        <v>-2194.5</v>
      </c>
      <c r="G35" s="10">
        <f t="shared" si="2"/>
        <v>-2.0175000001472654E-2</v>
      </c>
      <c r="I35">
        <f t="shared" si="3"/>
        <v>-2.0175000001472654E-2</v>
      </c>
      <c r="O35">
        <f t="shared" ca="1" si="4"/>
        <v>5.3253669618672207E-2</v>
      </c>
      <c r="Q35" s="2">
        <f t="shared" si="5"/>
        <v>8035.987000000001</v>
      </c>
    </row>
    <row r="36" spans="1:17" x14ac:dyDescent="0.2">
      <c r="A36" s="43" t="s">
        <v>67</v>
      </c>
      <c r="B36" s="49" t="s">
        <v>308</v>
      </c>
      <c r="C36" s="44">
        <v>23080.467000000001</v>
      </c>
      <c r="D36" s="44" t="s">
        <v>59</v>
      </c>
      <c r="E36">
        <f t="shared" si="0"/>
        <v>-2178.5330750069197</v>
      </c>
      <c r="F36">
        <f t="shared" si="1"/>
        <v>-2178.5</v>
      </c>
      <c r="G36" s="10">
        <f t="shared" si="2"/>
        <v>-5.3775000000314321E-2</v>
      </c>
      <c r="I36">
        <f t="shared" si="3"/>
        <v>-5.3775000000314321E-2</v>
      </c>
      <c r="O36">
        <f t="shared" ca="1" si="4"/>
        <v>5.3158946088417765E-2</v>
      </c>
      <c r="Q36" s="2">
        <f t="shared" si="5"/>
        <v>8061.9670000000006</v>
      </c>
    </row>
    <row r="37" spans="1:17" x14ac:dyDescent="0.2">
      <c r="A37" s="43" t="s">
        <v>67</v>
      </c>
      <c r="B37" s="49" t="s">
        <v>308</v>
      </c>
      <c r="C37" s="44">
        <v>23213.808000000001</v>
      </c>
      <c r="D37" s="44" t="s">
        <v>59</v>
      </c>
      <c r="E37">
        <f t="shared" si="0"/>
        <v>-2096.5199741673587</v>
      </c>
      <c r="F37">
        <f t="shared" si="1"/>
        <v>-2096.5</v>
      </c>
      <c r="G37" s="10">
        <f t="shared" si="2"/>
        <v>-3.2474999999976717E-2</v>
      </c>
      <c r="I37">
        <f t="shared" si="3"/>
        <v>-3.2474999999976717E-2</v>
      </c>
      <c r="O37">
        <f t="shared" ca="1" si="4"/>
        <v>5.2673487995863751E-2</v>
      </c>
      <c r="Q37" s="2">
        <f t="shared" si="5"/>
        <v>8195.3080000000009</v>
      </c>
    </row>
    <row r="38" spans="1:17" x14ac:dyDescent="0.2">
      <c r="A38" s="43" t="s">
        <v>67</v>
      </c>
      <c r="B38" s="49" t="s">
        <v>44</v>
      </c>
      <c r="C38" s="44">
        <v>23591.768</v>
      </c>
      <c r="D38" s="44" t="s">
        <v>59</v>
      </c>
      <c r="E38">
        <f t="shared" si="0"/>
        <v>-1864.0508041947296</v>
      </c>
      <c r="F38">
        <f t="shared" si="1"/>
        <v>-1864</v>
      </c>
      <c r="G38" s="10">
        <f t="shared" si="2"/>
        <v>-8.2600000001548324E-2</v>
      </c>
      <c r="I38">
        <f t="shared" si="3"/>
        <v>-8.2600000001548324E-2</v>
      </c>
      <c r="O38">
        <f t="shared" ca="1" si="4"/>
        <v>5.1297036696853898E-2</v>
      </c>
      <c r="Q38" s="2">
        <f t="shared" si="5"/>
        <v>8573.268</v>
      </c>
    </row>
    <row r="39" spans="1:17" x14ac:dyDescent="0.2">
      <c r="A39" s="43" t="s">
        <v>67</v>
      </c>
      <c r="B39" s="49" t="s">
        <v>44</v>
      </c>
      <c r="C39" s="44">
        <v>23780.47</v>
      </c>
      <c r="D39" s="44" t="s">
        <v>59</v>
      </c>
      <c r="E39">
        <f t="shared" si="0"/>
        <v>-1747.9872066918842</v>
      </c>
      <c r="F39">
        <f t="shared" si="1"/>
        <v>-1748</v>
      </c>
      <c r="G39" s="10">
        <f t="shared" si="2"/>
        <v>2.0799999998416752E-2</v>
      </c>
      <c r="I39">
        <f t="shared" si="3"/>
        <v>2.0799999998416752E-2</v>
      </c>
      <c r="O39">
        <f t="shared" ca="1" si="4"/>
        <v>5.0610291102509197E-2</v>
      </c>
      <c r="Q39" s="2">
        <f t="shared" si="5"/>
        <v>8761.9700000000012</v>
      </c>
    </row>
    <row r="40" spans="1:17" x14ac:dyDescent="0.2">
      <c r="A40" s="43" t="s">
        <v>67</v>
      </c>
      <c r="B40" s="49" t="s">
        <v>308</v>
      </c>
      <c r="C40" s="44">
        <v>25029.804</v>
      </c>
      <c r="D40" s="44" t="s">
        <v>59</v>
      </c>
      <c r="E40">
        <f t="shared" si="0"/>
        <v>-979.56822585109398</v>
      </c>
      <c r="F40">
        <f t="shared" si="1"/>
        <v>-979.5</v>
      </c>
      <c r="G40" s="10">
        <f t="shared" si="2"/>
        <v>-0.11092500000086147</v>
      </c>
      <c r="I40">
        <f t="shared" si="3"/>
        <v>-0.11092500000086147</v>
      </c>
      <c r="O40">
        <f t="shared" ca="1" si="4"/>
        <v>4.6060601539975543E-2</v>
      </c>
      <c r="Q40" s="2">
        <f t="shared" si="5"/>
        <v>10011.304</v>
      </c>
    </row>
    <row r="41" spans="1:17" x14ac:dyDescent="0.2">
      <c r="A41" s="43" t="s">
        <v>67</v>
      </c>
      <c r="B41" s="49" t="s">
        <v>44</v>
      </c>
      <c r="C41" s="44">
        <v>25227.465</v>
      </c>
      <c r="D41" s="44" t="s">
        <v>59</v>
      </c>
      <c r="E41">
        <f t="shared" si="0"/>
        <v>-857.99427991512198</v>
      </c>
      <c r="F41">
        <f t="shared" si="1"/>
        <v>-858</v>
      </c>
      <c r="G41" s="10">
        <f t="shared" si="2"/>
        <v>9.2999999978928827E-3</v>
      </c>
      <c r="I41">
        <f t="shared" si="3"/>
        <v>9.2999999978928827E-3</v>
      </c>
      <c r="O41">
        <f t="shared" ca="1" si="4"/>
        <v>4.534129473210588E-2</v>
      </c>
      <c r="Q41" s="2">
        <f t="shared" si="5"/>
        <v>10208.965</v>
      </c>
    </row>
    <row r="42" spans="1:17" x14ac:dyDescent="0.2">
      <c r="A42" s="43" t="s">
        <v>67</v>
      </c>
      <c r="B42" s="49" t="s">
        <v>44</v>
      </c>
      <c r="C42" s="44">
        <v>25596.485000000001</v>
      </c>
      <c r="D42" s="44" t="s">
        <v>59</v>
      </c>
      <c r="E42">
        <f t="shared" si="0"/>
        <v>-631.02377218070592</v>
      </c>
      <c r="F42">
        <f t="shared" si="1"/>
        <v>-631</v>
      </c>
      <c r="G42" s="10">
        <f t="shared" si="2"/>
        <v>-3.8650000002235174E-2</v>
      </c>
      <c r="I42">
        <f t="shared" si="3"/>
        <v>-3.8650000002235174E-2</v>
      </c>
      <c r="O42">
        <f t="shared" ca="1" si="4"/>
        <v>4.399740464662099E-2</v>
      </c>
      <c r="Q42" s="2">
        <f t="shared" si="5"/>
        <v>10577.985000000001</v>
      </c>
    </row>
    <row r="43" spans="1:17" x14ac:dyDescent="0.2">
      <c r="A43" s="43" t="s">
        <v>67</v>
      </c>
      <c r="B43" s="49" t="s">
        <v>44</v>
      </c>
      <c r="C43" s="44">
        <v>25830.614000000001</v>
      </c>
      <c r="D43" s="44" t="s">
        <v>59</v>
      </c>
      <c r="E43">
        <f t="shared" si="0"/>
        <v>-487.01971276563023</v>
      </c>
      <c r="F43">
        <f t="shared" si="1"/>
        <v>-487</v>
      </c>
      <c r="G43" s="10">
        <f t="shared" si="2"/>
        <v>-3.2050000001618173E-2</v>
      </c>
      <c r="I43">
        <f t="shared" si="3"/>
        <v>-3.2050000001618173E-2</v>
      </c>
      <c r="O43">
        <f t="shared" ca="1" si="4"/>
        <v>4.3144892874331014E-2</v>
      </c>
      <c r="Q43" s="2">
        <f t="shared" si="5"/>
        <v>10812.114000000001</v>
      </c>
    </row>
    <row r="44" spans="1:17" x14ac:dyDescent="0.2">
      <c r="A44" s="43" t="s">
        <v>67</v>
      </c>
      <c r="B44" s="49" t="s">
        <v>308</v>
      </c>
      <c r="C44" s="44">
        <v>25852.617999999999</v>
      </c>
      <c r="D44" s="44" t="s">
        <v>59</v>
      </c>
      <c r="E44">
        <f t="shared" si="0"/>
        <v>-473.4858689300998</v>
      </c>
      <c r="F44">
        <f t="shared" si="1"/>
        <v>-473.5</v>
      </c>
      <c r="G44" s="10">
        <f t="shared" si="2"/>
        <v>2.2974999996222323E-2</v>
      </c>
      <c r="I44">
        <f t="shared" si="3"/>
        <v>2.2974999996222323E-2</v>
      </c>
      <c r="O44">
        <f t="shared" ca="1" si="4"/>
        <v>4.3064969895678831E-2</v>
      </c>
      <c r="Q44" s="2">
        <f t="shared" si="5"/>
        <v>10834.117999999999</v>
      </c>
    </row>
    <row r="45" spans="1:17" x14ac:dyDescent="0.2">
      <c r="A45" s="43" t="s">
        <v>67</v>
      </c>
      <c r="B45" s="49" t="s">
        <v>44</v>
      </c>
      <c r="C45" s="44">
        <v>26282.608</v>
      </c>
      <c r="D45" s="44" t="s">
        <v>59</v>
      </c>
      <c r="E45">
        <f t="shared" si="0"/>
        <v>-209.01497678137659</v>
      </c>
      <c r="F45">
        <f t="shared" si="1"/>
        <v>-209</v>
      </c>
      <c r="G45" s="10">
        <f t="shared" si="2"/>
        <v>-2.4349999999685679E-2</v>
      </c>
      <c r="I45">
        <f t="shared" si="3"/>
        <v>-2.4349999999685679E-2</v>
      </c>
      <c r="O45">
        <f t="shared" ca="1" si="4"/>
        <v>4.1499071536160094E-2</v>
      </c>
      <c r="Q45" s="2">
        <f t="shared" si="5"/>
        <v>11264.108</v>
      </c>
    </row>
    <row r="46" spans="1:17" x14ac:dyDescent="0.2">
      <c r="A46" s="43" t="s">
        <v>142</v>
      </c>
      <c r="B46" s="49" t="s">
        <v>44</v>
      </c>
      <c r="C46" s="44">
        <v>26622.373</v>
      </c>
      <c r="D46" s="44" t="s">
        <v>59</v>
      </c>
      <c r="E46">
        <f t="shared" si="0"/>
        <v>-3.8133899192248438E-2</v>
      </c>
      <c r="F46">
        <f t="shared" si="1"/>
        <v>0</v>
      </c>
      <c r="G46" s="10">
        <f t="shared" si="2"/>
        <v>-6.2000000001717126E-2</v>
      </c>
      <c r="I46">
        <f t="shared" si="3"/>
        <v>-6.2000000001717126E-2</v>
      </c>
      <c r="O46">
        <f t="shared" ca="1" si="4"/>
        <v>4.0261745422211448E-2</v>
      </c>
      <c r="Q46" s="2">
        <f t="shared" si="5"/>
        <v>11603.873</v>
      </c>
    </row>
    <row r="47" spans="1:17" x14ac:dyDescent="0.2">
      <c r="A47" t="s">
        <v>14</v>
      </c>
      <c r="C47" s="12">
        <v>26622.435000000001</v>
      </c>
      <c r="D47" s="12" t="s">
        <v>16</v>
      </c>
      <c r="E47">
        <f t="shared" si="0"/>
        <v>0</v>
      </c>
      <c r="F47">
        <f t="shared" si="1"/>
        <v>0</v>
      </c>
      <c r="H47" s="11">
        <v>0</v>
      </c>
      <c r="O47">
        <f t="shared" ca="1" si="4"/>
        <v>4.0261745422211448E-2</v>
      </c>
      <c r="Q47" s="2">
        <f t="shared" si="5"/>
        <v>11603.935000000001</v>
      </c>
    </row>
    <row r="48" spans="1:17" x14ac:dyDescent="0.2">
      <c r="A48" s="43" t="s">
        <v>142</v>
      </c>
      <c r="B48" s="49" t="s">
        <v>44</v>
      </c>
      <c r="C48" s="44">
        <v>26622.526000000002</v>
      </c>
      <c r="D48" s="44" t="s">
        <v>59</v>
      </c>
      <c r="E48">
        <f t="shared" si="0"/>
        <v>5.5970723006642215E-2</v>
      </c>
      <c r="F48">
        <f t="shared" si="1"/>
        <v>0</v>
      </c>
      <c r="G48" s="10">
        <f t="shared" ref="G48:G82" si="6">+C48-(C$7+F48*C$8)</f>
        <v>9.1000000000349246E-2</v>
      </c>
      <c r="I48">
        <f t="shared" ref="I48:I76" si="7">+G48</f>
        <v>9.1000000000349246E-2</v>
      </c>
      <c r="O48">
        <f t="shared" ca="1" si="4"/>
        <v>4.0261745422211448E-2</v>
      </c>
      <c r="Q48" s="2">
        <f t="shared" si="5"/>
        <v>11604.026000000002</v>
      </c>
    </row>
    <row r="49" spans="1:17" x14ac:dyDescent="0.2">
      <c r="A49" s="43" t="s">
        <v>67</v>
      </c>
      <c r="B49" s="49" t="s">
        <v>44</v>
      </c>
      <c r="C49" s="44">
        <v>26903.704000000002</v>
      </c>
      <c r="D49" s="44" t="s">
        <v>59</v>
      </c>
      <c r="E49">
        <f t="shared" si="0"/>
        <v>172.99812405818508</v>
      </c>
      <c r="F49">
        <f t="shared" si="1"/>
        <v>173</v>
      </c>
      <c r="G49" s="10">
        <f t="shared" si="6"/>
        <v>-3.0499999993480742E-3</v>
      </c>
      <c r="I49">
        <f t="shared" si="7"/>
        <v>-3.0499999993480742E-3</v>
      </c>
      <c r="O49">
        <f t="shared" ca="1" si="4"/>
        <v>3.9237547251335297E-2</v>
      </c>
      <c r="Q49" s="2">
        <f t="shared" si="5"/>
        <v>11885.204000000002</v>
      </c>
    </row>
    <row r="50" spans="1:17" x14ac:dyDescent="0.2">
      <c r="A50" s="43" t="s">
        <v>67</v>
      </c>
      <c r="B50" s="49" t="s">
        <v>308</v>
      </c>
      <c r="C50" s="44">
        <v>26933.684000000001</v>
      </c>
      <c r="D50" s="44" t="s">
        <v>59</v>
      </c>
      <c r="E50">
        <f t="shared" si="0"/>
        <v>191.43770950579685</v>
      </c>
      <c r="F50">
        <f t="shared" si="1"/>
        <v>191.5</v>
      </c>
      <c r="G50" s="10">
        <f t="shared" si="6"/>
        <v>-0.1012750000008964</v>
      </c>
      <c r="I50">
        <f t="shared" si="7"/>
        <v>-0.1012750000008964</v>
      </c>
      <c r="O50">
        <f t="shared" ca="1" si="4"/>
        <v>3.9128023169478603E-2</v>
      </c>
      <c r="Q50" s="2">
        <f t="shared" si="5"/>
        <v>11915.184000000001</v>
      </c>
    </row>
    <row r="51" spans="1:17" x14ac:dyDescent="0.2">
      <c r="A51" s="43" t="s">
        <v>67</v>
      </c>
      <c r="B51" s="49" t="s">
        <v>44</v>
      </c>
      <c r="C51" s="44">
        <v>27043.456999999999</v>
      </c>
      <c r="D51" s="44" t="s">
        <v>59</v>
      </c>
      <c r="E51">
        <f t="shared" si="0"/>
        <v>258.9550081495816</v>
      </c>
      <c r="F51">
        <f t="shared" si="1"/>
        <v>259</v>
      </c>
      <c r="G51" s="10">
        <f t="shared" si="6"/>
        <v>-7.3150000003806781E-2</v>
      </c>
      <c r="I51">
        <f t="shared" si="7"/>
        <v>-7.3150000003806781E-2</v>
      </c>
      <c r="O51">
        <f t="shared" ca="1" si="4"/>
        <v>3.8728408276217673E-2</v>
      </c>
      <c r="Q51" s="2">
        <f t="shared" si="5"/>
        <v>12024.956999999999</v>
      </c>
    </row>
    <row r="52" spans="1:17" x14ac:dyDescent="0.2">
      <c r="A52" s="43" t="s">
        <v>67</v>
      </c>
      <c r="B52" s="49" t="s">
        <v>308</v>
      </c>
      <c r="C52" s="44">
        <v>27057.46</v>
      </c>
      <c r="D52" s="44" t="s">
        <v>59</v>
      </c>
      <c r="E52">
        <f t="shared" si="0"/>
        <v>267.56773380077976</v>
      </c>
      <c r="F52">
        <f t="shared" si="1"/>
        <v>267.5</v>
      </c>
      <c r="G52" s="10">
        <f t="shared" si="6"/>
        <v>0.1101249999992433</v>
      </c>
      <c r="I52">
        <f t="shared" si="7"/>
        <v>0.1101249999992433</v>
      </c>
      <c r="O52">
        <f t="shared" ca="1" si="4"/>
        <v>3.8678086400770001E-2</v>
      </c>
      <c r="Q52" s="2">
        <f t="shared" si="5"/>
        <v>12038.96</v>
      </c>
    </row>
    <row r="53" spans="1:17" x14ac:dyDescent="0.2">
      <c r="A53" s="43" t="s">
        <v>142</v>
      </c>
      <c r="B53" s="49" t="s">
        <v>44</v>
      </c>
      <c r="C53" s="44">
        <v>27313.381000000001</v>
      </c>
      <c r="D53" s="44" t="s">
        <v>59</v>
      </c>
      <c r="E53">
        <f t="shared" ref="E53:E84" si="8">+(C53-C$7)/C$8</f>
        <v>424.97524371867019</v>
      </c>
      <c r="F53">
        <f t="shared" ref="F53:F84" si="9">ROUND(2*E53,0)/2</f>
        <v>425</v>
      </c>
      <c r="G53" s="10">
        <f t="shared" si="6"/>
        <v>-4.0250000001833541E-2</v>
      </c>
      <c r="I53">
        <f t="shared" si="7"/>
        <v>-4.0250000001833541E-2</v>
      </c>
      <c r="O53">
        <f t="shared" ref="O53:O84" ca="1" si="10">+C$11+C$12*F53</f>
        <v>3.7745651649827842E-2</v>
      </c>
      <c r="Q53" s="2">
        <f t="shared" ref="Q53:Q84" si="11">+C53-15018.5</f>
        <v>12294.881000000001</v>
      </c>
    </row>
    <row r="54" spans="1:17" x14ac:dyDescent="0.2">
      <c r="A54" s="43" t="s">
        <v>67</v>
      </c>
      <c r="B54" s="49" t="s">
        <v>44</v>
      </c>
      <c r="C54" s="44">
        <v>27594.800999999999</v>
      </c>
      <c r="D54" s="44" t="s">
        <v>59</v>
      </c>
      <c r="E54">
        <f t="shared" si="8"/>
        <v>598.06624227327131</v>
      </c>
      <c r="F54">
        <f t="shared" si="9"/>
        <v>598</v>
      </c>
      <c r="G54" s="10">
        <f t="shared" si="6"/>
        <v>0.10769999999683932</v>
      </c>
      <c r="I54">
        <f t="shared" si="7"/>
        <v>0.10769999999683932</v>
      </c>
      <c r="O54">
        <f t="shared" ca="1" si="10"/>
        <v>3.6721453478951692E-2</v>
      </c>
      <c r="Q54" s="2">
        <f t="shared" si="11"/>
        <v>12576.300999999999</v>
      </c>
    </row>
    <row r="55" spans="1:17" x14ac:dyDescent="0.2">
      <c r="A55" s="43" t="s">
        <v>67</v>
      </c>
      <c r="B55" s="49" t="s">
        <v>44</v>
      </c>
      <c r="C55" s="44">
        <v>28095.534</v>
      </c>
      <c r="D55" s="44" t="s">
        <v>59</v>
      </c>
      <c r="E55">
        <f t="shared" si="8"/>
        <v>906.04852846203426</v>
      </c>
      <c r="F55">
        <f t="shared" si="9"/>
        <v>906</v>
      </c>
      <c r="G55" s="10">
        <f t="shared" si="6"/>
        <v>7.8899999996792758E-2</v>
      </c>
      <c r="I55">
        <f t="shared" si="7"/>
        <v>7.8899999996792758E-2</v>
      </c>
      <c r="O55">
        <f t="shared" ca="1" si="10"/>
        <v>3.4898025521553688E-2</v>
      </c>
      <c r="Q55" s="2">
        <f t="shared" si="11"/>
        <v>13077.034</v>
      </c>
    </row>
    <row r="56" spans="1:17" x14ac:dyDescent="0.2">
      <c r="A56" s="43" t="s">
        <v>142</v>
      </c>
      <c r="B56" s="49" t="s">
        <v>44</v>
      </c>
      <c r="C56" s="44">
        <v>28126.34</v>
      </c>
      <c r="D56" s="44" t="s">
        <v>59</v>
      </c>
      <c r="E56">
        <f t="shared" si="8"/>
        <v>924.99615585693562</v>
      </c>
      <c r="F56">
        <f t="shared" si="9"/>
        <v>925</v>
      </c>
      <c r="G56" s="10">
        <f t="shared" si="6"/>
        <v>-6.2500000021827873E-3</v>
      </c>
      <c r="I56">
        <f t="shared" si="7"/>
        <v>-6.2500000021827873E-3</v>
      </c>
      <c r="O56">
        <f t="shared" ca="1" si="10"/>
        <v>3.4785541329376543E-2</v>
      </c>
      <c r="Q56" s="2">
        <f t="shared" si="11"/>
        <v>13107.84</v>
      </c>
    </row>
    <row r="57" spans="1:17" x14ac:dyDescent="0.2">
      <c r="A57" s="43" t="s">
        <v>67</v>
      </c>
      <c r="B57" s="49" t="s">
        <v>44</v>
      </c>
      <c r="C57" s="44">
        <v>28516.488000000001</v>
      </c>
      <c r="D57" s="44" t="s">
        <v>59</v>
      </c>
      <c r="E57">
        <f t="shared" si="8"/>
        <v>1164.9617123350861</v>
      </c>
      <c r="F57">
        <f t="shared" si="9"/>
        <v>1165</v>
      </c>
      <c r="G57" s="10">
        <f t="shared" si="6"/>
        <v>-6.2249999999039574E-2</v>
      </c>
      <c r="I57">
        <f t="shared" si="7"/>
        <v>-6.2249999999039574E-2</v>
      </c>
      <c r="O57">
        <f t="shared" ca="1" si="10"/>
        <v>3.336468837555992E-2</v>
      </c>
      <c r="Q57" s="2">
        <f t="shared" si="11"/>
        <v>13497.988000000001</v>
      </c>
    </row>
    <row r="58" spans="1:17" x14ac:dyDescent="0.2">
      <c r="A58" s="43" t="s">
        <v>67</v>
      </c>
      <c r="B58" s="49" t="s">
        <v>308</v>
      </c>
      <c r="C58" s="44">
        <v>29084.741000000002</v>
      </c>
      <c r="D58" s="44" t="s">
        <v>59</v>
      </c>
      <c r="E58">
        <f t="shared" si="8"/>
        <v>1514.4730448688381</v>
      </c>
      <c r="F58">
        <f t="shared" si="9"/>
        <v>1514.5</v>
      </c>
      <c r="G58" s="10">
        <f t="shared" si="6"/>
        <v>-4.3825000000651926E-2</v>
      </c>
      <c r="I58">
        <f t="shared" si="7"/>
        <v>-4.3825000000651926E-2</v>
      </c>
      <c r="O58">
        <f t="shared" ca="1" si="10"/>
        <v>3.1295571261564459E-2</v>
      </c>
      <c r="Q58" s="2">
        <f t="shared" si="11"/>
        <v>14066.241000000002</v>
      </c>
    </row>
    <row r="59" spans="1:17" x14ac:dyDescent="0.2">
      <c r="A59" s="43" t="s">
        <v>142</v>
      </c>
      <c r="B59" s="49" t="s">
        <v>44</v>
      </c>
      <c r="C59" s="44">
        <v>29103.271000000001</v>
      </c>
      <c r="D59" s="44" t="s">
        <v>59</v>
      </c>
      <c r="E59">
        <f t="shared" si="8"/>
        <v>1525.8701602238825</v>
      </c>
      <c r="F59">
        <f t="shared" si="9"/>
        <v>1526</v>
      </c>
      <c r="G59" s="10">
        <f t="shared" si="6"/>
        <v>-0.21110000000044238</v>
      </c>
      <c r="I59">
        <f t="shared" si="7"/>
        <v>-0.21110000000044238</v>
      </c>
      <c r="O59">
        <f t="shared" ca="1" si="10"/>
        <v>3.1227488724194077E-2</v>
      </c>
      <c r="Q59" s="2">
        <f t="shared" si="11"/>
        <v>14084.771000000001</v>
      </c>
    </row>
    <row r="60" spans="1:17" x14ac:dyDescent="0.2">
      <c r="A60" s="43" t="s">
        <v>142</v>
      </c>
      <c r="B60" s="49" t="s">
        <v>44</v>
      </c>
      <c r="C60" s="44">
        <v>29230.271000000001</v>
      </c>
      <c r="D60" s="44" t="s">
        <v>59</v>
      </c>
      <c r="E60">
        <f t="shared" si="8"/>
        <v>1603.9831472768087</v>
      </c>
      <c r="F60">
        <f t="shared" si="9"/>
        <v>1604</v>
      </c>
      <c r="G60" s="10">
        <f t="shared" si="6"/>
        <v>-2.7399999999033753E-2</v>
      </c>
      <c r="I60">
        <f t="shared" si="7"/>
        <v>-2.7399999999033753E-2</v>
      </c>
      <c r="O60">
        <f t="shared" ca="1" si="10"/>
        <v>3.0765711514203674E-2</v>
      </c>
      <c r="Q60" s="2">
        <f t="shared" si="11"/>
        <v>14211.771000000001</v>
      </c>
    </row>
    <row r="61" spans="1:17" x14ac:dyDescent="0.2">
      <c r="A61" s="43" t="s">
        <v>67</v>
      </c>
      <c r="B61" s="49" t="s">
        <v>308</v>
      </c>
      <c r="C61" s="44">
        <v>29858.697</v>
      </c>
      <c r="D61" s="44" t="s">
        <v>59</v>
      </c>
      <c r="E61">
        <f t="shared" si="8"/>
        <v>1990.5046591013925</v>
      </c>
      <c r="F61">
        <f t="shared" si="9"/>
        <v>1990.5</v>
      </c>
      <c r="G61" s="10">
        <f t="shared" si="6"/>
        <v>7.5749999996332917E-3</v>
      </c>
      <c r="I61">
        <f t="shared" si="7"/>
        <v>7.5749999996332917E-3</v>
      </c>
      <c r="O61">
        <f t="shared" ca="1" si="10"/>
        <v>2.8477546236494823E-2</v>
      </c>
      <c r="Q61" s="2">
        <f t="shared" si="11"/>
        <v>14840.197</v>
      </c>
    </row>
    <row r="62" spans="1:17" x14ac:dyDescent="0.2">
      <c r="A62" s="43" t="s">
        <v>67</v>
      </c>
      <c r="B62" s="49" t="s">
        <v>308</v>
      </c>
      <c r="C62" s="44">
        <v>29886.488000000001</v>
      </c>
      <c r="D62" s="44" t="s">
        <v>59</v>
      </c>
      <c r="E62">
        <f t="shared" si="8"/>
        <v>2007.5978718823999</v>
      </c>
      <c r="F62">
        <f t="shared" si="9"/>
        <v>2007.5</v>
      </c>
      <c r="G62" s="10">
        <f t="shared" si="6"/>
        <v>0.15912499999831198</v>
      </c>
      <c r="I62">
        <f t="shared" si="7"/>
        <v>0.15912499999831198</v>
      </c>
      <c r="O62">
        <f t="shared" ca="1" si="10"/>
        <v>2.8376902485599476E-2</v>
      </c>
      <c r="Q62" s="2">
        <f t="shared" si="11"/>
        <v>14867.988000000001</v>
      </c>
    </row>
    <row r="63" spans="1:17" x14ac:dyDescent="0.2">
      <c r="A63" s="43" t="s">
        <v>67</v>
      </c>
      <c r="B63" s="49" t="s">
        <v>308</v>
      </c>
      <c r="C63" s="44">
        <v>30926.789000000001</v>
      </c>
      <c r="D63" s="44" t="s">
        <v>59</v>
      </c>
      <c r="E63">
        <f t="shared" si="8"/>
        <v>2647.4484116000858</v>
      </c>
      <c r="F63">
        <f t="shared" si="9"/>
        <v>2647.5</v>
      </c>
      <c r="G63" s="10">
        <f t="shared" si="6"/>
        <v>-8.3875000000261934E-2</v>
      </c>
      <c r="I63">
        <f t="shared" si="7"/>
        <v>-8.3875000000261934E-2</v>
      </c>
      <c r="O63">
        <f t="shared" ca="1" si="10"/>
        <v>2.4587961275421812E-2</v>
      </c>
      <c r="Q63" s="2">
        <f t="shared" si="11"/>
        <v>15908.289000000001</v>
      </c>
    </row>
    <row r="64" spans="1:17" x14ac:dyDescent="0.2">
      <c r="A64" s="43" t="s">
        <v>67</v>
      </c>
      <c r="B64" s="49" t="s">
        <v>44</v>
      </c>
      <c r="C64" s="44">
        <v>30997.563999999998</v>
      </c>
      <c r="D64" s="44" t="s">
        <v>59</v>
      </c>
      <c r="E64">
        <f t="shared" si="8"/>
        <v>2690.9794876526107</v>
      </c>
      <c r="F64">
        <f t="shared" si="9"/>
        <v>2691</v>
      </c>
      <c r="G64" s="10">
        <f t="shared" si="6"/>
        <v>-3.335000000151922E-2</v>
      </c>
      <c r="I64">
        <f t="shared" si="7"/>
        <v>-3.335000000151922E-2</v>
      </c>
      <c r="O64">
        <f t="shared" ca="1" si="10"/>
        <v>2.4330431677542549E-2</v>
      </c>
      <c r="Q64" s="2">
        <f t="shared" si="11"/>
        <v>15979.063999999998</v>
      </c>
    </row>
    <row r="65" spans="1:31" x14ac:dyDescent="0.2">
      <c r="A65" s="43" t="s">
        <v>67</v>
      </c>
      <c r="B65" s="49" t="s">
        <v>44</v>
      </c>
      <c r="C65" s="44">
        <v>31288.743999999999</v>
      </c>
      <c r="D65" s="44" t="s">
        <v>59</v>
      </c>
      <c r="E65">
        <f t="shared" si="8"/>
        <v>2870.073500015375</v>
      </c>
      <c r="F65">
        <f t="shared" si="9"/>
        <v>2870</v>
      </c>
      <c r="G65" s="10">
        <f t="shared" si="6"/>
        <v>0.11949999999706051</v>
      </c>
      <c r="I65">
        <f t="shared" si="7"/>
        <v>0.11949999999706051</v>
      </c>
      <c r="O65">
        <f t="shared" ca="1" si="10"/>
        <v>2.3270712182820983E-2</v>
      </c>
      <c r="Q65" s="2">
        <f t="shared" si="11"/>
        <v>16270.243999999999</v>
      </c>
    </row>
    <row r="66" spans="1:31" x14ac:dyDescent="0.2">
      <c r="A66" s="43" t="s">
        <v>67</v>
      </c>
      <c r="B66" s="49" t="s">
        <v>44</v>
      </c>
      <c r="C66" s="44">
        <v>31722.602999999999</v>
      </c>
      <c r="D66" s="44" t="s">
        <v>59</v>
      </c>
      <c r="E66">
        <f t="shared" si="8"/>
        <v>3136.9240704862059</v>
      </c>
      <c r="F66">
        <f t="shared" si="9"/>
        <v>3137</v>
      </c>
      <c r="G66" s="10">
        <f t="shared" si="6"/>
        <v>-0.12345000000277651</v>
      </c>
      <c r="I66">
        <f t="shared" si="7"/>
        <v>-0.12345000000277651</v>
      </c>
      <c r="O66">
        <f t="shared" ca="1" si="10"/>
        <v>2.169001327169999E-2</v>
      </c>
      <c r="Q66" s="2">
        <f t="shared" si="11"/>
        <v>16704.102999999999</v>
      </c>
    </row>
    <row r="67" spans="1:31" x14ac:dyDescent="0.2">
      <c r="A67" s="43" t="s">
        <v>67</v>
      </c>
      <c r="B67" s="49" t="s">
        <v>44</v>
      </c>
      <c r="C67" s="44">
        <v>31722.626</v>
      </c>
      <c r="D67" s="44" t="s">
        <v>59</v>
      </c>
      <c r="E67">
        <f t="shared" si="8"/>
        <v>3136.9382169326805</v>
      </c>
      <c r="F67">
        <f t="shared" si="9"/>
        <v>3137</v>
      </c>
      <c r="G67" s="10">
        <f t="shared" si="6"/>
        <v>-0.10045000000172877</v>
      </c>
      <c r="I67">
        <f t="shared" si="7"/>
        <v>-0.10045000000172877</v>
      </c>
      <c r="O67">
        <f t="shared" ca="1" si="10"/>
        <v>2.169001327169999E-2</v>
      </c>
      <c r="Q67" s="2">
        <f t="shared" si="11"/>
        <v>16704.126</v>
      </c>
    </row>
    <row r="68" spans="1:31" x14ac:dyDescent="0.2">
      <c r="A68" s="43" t="s">
        <v>67</v>
      </c>
      <c r="B68" s="49" t="s">
        <v>44</v>
      </c>
      <c r="C68" s="44">
        <v>32008.76</v>
      </c>
      <c r="D68" s="44" t="s">
        <v>59</v>
      </c>
      <c r="E68">
        <f t="shared" si="8"/>
        <v>3312.9286219515925</v>
      </c>
      <c r="F68">
        <f t="shared" si="9"/>
        <v>3313</v>
      </c>
      <c r="G68" s="10">
        <f t="shared" si="6"/>
        <v>-0.11605000000417931</v>
      </c>
      <c r="I68">
        <f t="shared" si="7"/>
        <v>-0.11605000000417931</v>
      </c>
      <c r="O68">
        <f t="shared" ca="1" si="10"/>
        <v>2.064805443890113E-2</v>
      </c>
      <c r="Q68" s="2">
        <f t="shared" si="11"/>
        <v>16990.259999999998</v>
      </c>
    </row>
    <row r="69" spans="1:31" x14ac:dyDescent="0.2">
      <c r="A69" s="43" t="s">
        <v>67</v>
      </c>
      <c r="B69" s="49" t="s">
        <v>44</v>
      </c>
      <c r="C69" s="44">
        <v>32387.749</v>
      </c>
      <c r="D69" s="44" t="s">
        <v>59</v>
      </c>
      <c r="E69">
        <f t="shared" si="8"/>
        <v>3546.0306916382192</v>
      </c>
      <c r="F69">
        <f t="shared" si="9"/>
        <v>3546</v>
      </c>
      <c r="G69" s="10">
        <f t="shared" si="6"/>
        <v>4.9899999998160638E-2</v>
      </c>
      <c r="I69">
        <f t="shared" si="7"/>
        <v>4.9899999998160638E-2</v>
      </c>
      <c r="O69">
        <f t="shared" ca="1" si="10"/>
        <v>1.9268643029570827E-2</v>
      </c>
      <c r="Q69" s="2">
        <f t="shared" si="11"/>
        <v>17369.249</v>
      </c>
    </row>
    <row r="70" spans="1:31" x14ac:dyDescent="0.2">
      <c r="A70" s="43" t="s">
        <v>67</v>
      </c>
      <c r="B70" s="49" t="s">
        <v>44</v>
      </c>
      <c r="C70" s="44">
        <v>33460.731</v>
      </c>
      <c r="D70" s="44" t="s">
        <v>59</v>
      </c>
      <c r="E70">
        <f t="shared" si="8"/>
        <v>4205.9821016698952</v>
      </c>
      <c r="F70">
        <f t="shared" si="9"/>
        <v>4206</v>
      </c>
      <c r="G70" s="10">
        <f t="shared" si="6"/>
        <v>-2.9099999999743886E-2</v>
      </c>
      <c r="I70">
        <f t="shared" si="7"/>
        <v>-2.9099999999743886E-2</v>
      </c>
      <c r="O70">
        <f t="shared" ca="1" si="10"/>
        <v>1.536129740657511E-2</v>
      </c>
      <c r="Q70" s="2">
        <f t="shared" si="11"/>
        <v>18442.231</v>
      </c>
    </row>
    <row r="71" spans="1:31" x14ac:dyDescent="0.2">
      <c r="A71" s="43" t="s">
        <v>142</v>
      </c>
      <c r="B71" s="49" t="s">
        <v>44</v>
      </c>
      <c r="C71" s="44">
        <v>36790.504999999997</v>
      </c>
      <c r="D71" s="44" t="s">
        <v>59</v>
      </c>
      <c r="E71">
        <f t="shared" si="8"/>
        <v>6254.0025217578468</v>
      </c>
      <c r="F71">
        <f t="shared" si="9"/>
        <v>6254</v>
      </c>
      <c r="G71" s="10">
        <f t="shared" si="6"/>
        <v>4.0999999982886948E-3</v>
      </c>
      <c r="I71">
        <f t="shared" si="7"/>
        <v>4.0999999982886948E-3</v>
      </c>
      <c r="O71">
        <f t="shared" ca="1" si="10"/>
        <v>3.236685534006585E-3</v>
      </c>
      <c r="Q71" s="2">
        <f t="shared" si="11"/>
        <v>21772.004999999997</v>
      </c>
    </row>
    <row r="72" spans="1:31" x14ac:dyDescent="0.2">
      <c r="A72" s="43" t="s">
        <v>142</v>
      </c>
      <c r="B72" s="49" t="s">
        <v>44</v>
      </c>
      <c r="C72" s="44">
        <v>36808.438000000002</v>
      </c>
      <c r="D72" s="44" t="s">
        <v>59</v>
      </c>
      <c r="E72">
        <f t="shared" si="8"/>
        <v>6265.0324445674569</v>
      </c>
      <c r="F72">
        <f t="shared" si="9"/>
        <v>6265</v>
      </c>
      <c r="G72" s="10">
        <f t="shared" si="6"/>
        <v>5.2750000002561137E-2</v>
      </c>
      <c r="I72">
        <f t="shared" si="7"/>
        <v>5.2750000002561137E-2</v>
      </c>
      <c r="O72">
        <f t="shared" ca="1" si="10"/>
        <v>3.1715631069566541E-3</v>
      </c>
      <c r="Q72" s="2">
        <f t="shared" si="11"/>
        <v>21789.938000000002</v>
      </c>
    </row>
    <row r="73" spans="1:31" x14ac:dyDescent="0.2">
      <c r="A73" s="43" t="s">
        <v>142</v>
      </c>
      <c r="B73" s="49" t="s">
        <v>44</v>
      </c>
      <c r="C73" s="44">
        <v>36821.423999999999</v>
      </c>
      <c r="D73" s="44" t="s">
        <v>59</v>
      </c>
      <c r="E73">
        <f t="shared" si="8"/>
        <v>6273.0196512593402</v>
      </c>
      <c r="F73">
        <f t="shared" si="9"/>
        <v>6273</v>
      </c>
      <c r="G73" s="10">
        <f t="shared" si="6"/>
        <v>3.1949999996868428E-2</v>
      </c>
      <c r="I73">
        <f t="shared" si="7"/>
        <v>3.1949999996868428E-2</v>
      </c>
      <c r="O73">
        <f t="shared" ca="1" si="10"/>
        <v>3.1242013418294329E-3</v>
      </c>
      <c r="Q73" s="2">
        <f t="shared" si="11"/>
        <v>21802.923999999999</v>
      </c>
    </row>
    <row r="74" spans="1:31" x14ac:dyDescent="0.2">
      <c r="A74" s="43" t="s">
        <v>142</v>
      </c>
      <c r="B74" s="49" t="s">
        <v>44</v>
      </c>
      <c r="C74" s="44">
        <v>37190.410000000003</v>
      </c>
      <c r="D74" s="44" t="s">
        <v>59</v>
      </c>
      <c r="E74">
        <f t="shared" si="8"/>
        <v>6499.9692468554922</v>
      </c>
      <c r="F74">
        <f t="shared" si="9"/>
        <v>6500</v>
      </c>
      <c r="G74" s="10">
        <f t="shared" si="6"/>
        <v>-4.9999999995634425E-2</v>
      </c>
      <c r="I74">
        <f t="shared" si="7"/>
        <v>-4.9999999995634425E-2</v>
      </c>
      <c r="O74">
        <f t="shared" ca="1" si="10"/>
        <v>1.7803112563445425E-3</v>
      </c>
      <c r="Q74" s="2">
        <f t="shared" si="11"/>
        <v>22171.910000000003</v>
      </c>
    </row>
    <row r="75" spans="1:31" x14ac:dyDescent="0.2">
      <c r="A75" s="43" t="s">
        <v>142</v>
      </c>
      <c r="B75" s="49" t="s">
        <v>44</v>
      </c>
      <c r="C75" s="44">
        <v>37582.328999999998</v>
      </c>
      <c r="D75" s="44" t="s">
        <v>59</v>
      </c>
      <c r="E75">
        <f t="shared" si="8"/>
        <v>6741.0240797121487</v>
      </c>
      <c r="F75">
        <f t="shared" si="9"/>
        <v>6741</v>
      </c>
      <c r="G75" s="10">
        <f t="shared" si="6"/>
        <v>3.9149999996880069E-2</v>
      </c>
      <c r="I75">
        <f t="shared" si="7"/>
        <v>3.9149999996880069E-2</v>
      </c>
      <c r="O75">
        <f t="shared" ca="1" si="10"/>
        <v>3.5353808188701846E-4</v>
      </c>
      <c r="Q75" s="2">
        <f t="shared" si="11"/>
        <v>22563.828999999998</v>
      </c>
    </row>
    <row r="76" spans="1:31" x14ac:dyDescent="0.2">
      <c r="A76" s="43" t="s">
        <v>142</v>
      </c>
      <c r="B76" s="49" t="s">
        <v>44</v>
      </c>
      <c r="C76" s="44">
        <v>37907.459000000003</v>
      </c>
      <c r="D76" s="44" t="s">
        <v>59</v>
      </c>
      <c r="E76">
        <f t="shared" si="8"/>
        <v>6940.9994771965439</v>
      </c>
      <c r="F76">
        <f t="shared" si="9"/>
        <v>6941</v>
      </c>
      <c r="G76" s="10">
        <f t="shared" si="6"/>
        <v>-8.4999999671708792E-4</v>
      </c>
      <c r="I76">
        <f t="shared" si="7"/>
        <v>-8.4999999671708792E-4</v>
      </c>
      <c r="O76">
        <f t="shared" ca="1" si="10"/>
        <v>-8.3050604629350544E-4</v>
      </c>
      <c r="Q76" s="2">
        <f t="shared" si="11"/>
        <v>22888.959000000003</v>
      </c>
    </row>
    <row r="77" spans="1:31" x14ac:dyDescent="0.2">
      <c r="A77" s="43" t="s">
        <v>231</v>
      </c>
      <c r="B77" s="49" t="s">
        <v>44</v>
      </c>
      <c r="C77" s="44">
        <v>47592.614999999998</v>
      </c>
      <c r="D77" s="44" t="s">
        <v>59</v>
      </c>
      <c r="E77">
        <f t="shared" si="8"/>
        <v>12897.979518405755</v>
      </c>
      <c r="F77">
        <f t="shared" si="9"/>
        <v>12898</v>
      </c>
      <c r="G77" s="10">
        <f t="shared" si="6"/>
        <v>-3.3300000002782326E-2</v>
      </c>
      <c r="K77">
        <f>+G77</f>
        <v>-3.3300000002782326E-2</v>
      </c>
      <c r="O77">
        <f t="shared" ca="1" si="10"/>
        <v>-3.6097260404150303E-2</v>
      </c>
      <c r="Q77" s="2">
        <f t="shared" si="11"/>
        <v>32574.114999999998</v>
      </c>
    </row>
    <row r="78" spans="1:31" x14ac:dyDescent="0.2">
      <c r="A78" s="43" t="s">
        <v>238</v>
      </c>
      <c r="B78" s="49" t="s">
        <v>44</v>
      </c>
      <c r="C78" s="44">
        <v>48189.2935</v>
      </c>
      <c r="D78" s="44" t="s">
        <v>59</v>
      </c>
      <c r="E78">
        <f t="shared" si="8"/>
        <v>13264.974321124333</v>
      </c>
      <c r="F78">
        <f t="shared" si="9"/>
        <v>13265</v>
      </c>
      <c r="G78" s="10">
        <f t="shared" si="6"/>
        <v>-4.1750000003958121E-2</v>
      </c>
      <c r="K78">
        <f>+G78</f>
        <v>-4.1750000003958121E-2</v>
      </c>
      <c r="O78">
        <f t="shared" ca="1" si="10"/>
        <v>-3.8269981379361551E-2</v>
      </c>
      <c r="Q78" s="2">
        <f t="shared" si="11"/>
        <v>33170.7935</v>
      </c>
    </row>
    <row r="79" spans="1:31" x14ac:dyDescent="0.2">
      <c r="A79" t="s">
        <v>31</v>
      </c>
      <c r="C79" s="12">
        <v>49579.394</v>
      </c>
      <c r="D79" s="12">
        <v>1.2E-2</v>
      </c>
      <c r="E79">
        <f t="shared" si="8"/>
        <v>14119.973552295722</v>
      </c>
      <c r="F79">
        <f t="shared" si="9"/>
        <v>14120</v>
      </c>
      <c r="G79" s="10">
        <f t="shared" si="6"/>
        <v>-4.3000000005122274E-2</v>
      </c>
      <c r="I79">
        <f>+G79</f>
        <v>-4.3000000005122274E-2</v>
      </c>
      <c r="O79">
        <f t="shared" ca="1" si="10"/>
        <v>-4.333177002733328E-2</v>
      </c>
      <c r="Q79" s="2">
        <f t="shared" si="11"/>
        <v>34560.894</v>
      </c>
      <c r="AA79">
        <v>19</v>
      </c>
      <c r="AC79" t="s">
        <v>30</v>
      </c>
      <c r="AE79" t="s">
        <v>32</v>
      </c>
    </row>
    <row r="80" spans="1:31" x14ac:dyDescent="0.2">
      <c r="A80" t="s">
        <v>33</v>
      </c>
      <c r="C80" s="13">
        <v>49605.404000000002</v>
      </c>
      <c r="D80" s="13">
        <v>1.1999999999999999E-3</v>
      </c>
      <c r="E80">
        <f t="shared" si="8"/>
        <v>14135.971338069317</v>
      </c>
      <c r="F80">
        <f t="shared" si="9"/>
        <v>14136</v>
      </c>
      <c r="G80" s="10">
        <f t="shared" si="6"/>
        <v>-4.6599999994214159E-2</v>
      </c>
      <c r="J80">
        <f>+G80</f>
        <v>-4.6599999994214159E-2</v>
      </c>
      <c r="O80">
        <f t="shared" ca="1" si="10"/>
        <v>-4.3426493557587723E-2</v>
      </c>
      <c r="Q80" s="2">
        <f t="shared" si="11"/>
        <v>34586.904000000002</v>
      </c>
    </row>
    <row r="81" spans="1:31" x14ac:dyDescent="0.2">
      <c r="A81" t="s">
        <v>31</v>
      </c>
      <c r="C81" s="12">
        <v>49636.300999999999</v>
      </c>
      <c r="D81" s="12">
        <v>8.0000000000000002E-3</v>
      </c>
      <c r="E81">
        <f t="shared" si="8"/>
        <v>14154.974936187224</v>
      </c>
      <c r="F81">
        <f t="shared" si="9"/>
        <v>14155</v>
      </c>
      <c r="G81" s="10">
        <f t="shared" si="6"/>
        <v>-4.0750000007392373E-2</v>
      </c>
      <c r="I81">
        <f>+G81</f>
        <v>-4.0750000007392373E-2</v>
      </c>
      <c r="O81">
        <f t="shared" ca="1" si="10"/>
        <v>-4.3538977749764868E-2</v>
      </c>
      <c r="Q81" s="2">
        <f t="shared" si="11"/>
        <v>34617.800999999999</v>
      </c>
      <c r="AA81">
        <v>13</v>
      </c>
      <c r="AC81" t="s">
        <v>30</v>
      </c>
      <c r="AE81" t="s">
        <v>32</v>
      </c>
    </row>
    <row r="82" spans="1:31" x14ac:dyDescent="0.2">
      <c r="A82" s="9" t="s">
        <v>36</v>
      </c>
      <c r="B82" s="48"/>
      <c r="C82" s="12">
        <v>53611.482000000004</v>
      </c>
      <c r="D82" s="12">
        <v>3.8E-3</v>
      </c>
      <c r="E82">
        <f t="shared" si="8"/>
        <v>16599.961251037919</v>
      </c>
      <c r="F82">
        <f t="shared" si="9"/>
        <v>16600</v>
      </c>
      <c r="G82" s="10">
        <f t="shared" si="6"/>
        <v>-6.2999999994644895E-2</v>
      </c>
      <c r="J82">
        <f>+G82</f>
        <v>-6.2999999994644895E-2</v>
      </c>
      <c r="O82">
        <f t="shared" ca="1" si="10"/>
        <v>-5.8013917216771724E-2</v>
      </c>
      <c r="Q82" s="2">
        <f t="shared" si="11"/>
        <v>38592.982000000004</v>
      </c>
    </row>
    <row r="83" spans="1:31" x14ac:dyDescent="0.2">
      <c r="A83" s="25" t="s">
        <v>43</v>
      </c>
      <c r="B83" s="16" t="s">
        <v>44</v>
      </c>
      <c r="C83" s="10">
        <v>53941.458700000003</v>
      </c>
      <c r="D83" s="10">
        <v>5.0000000000000001E-4</v>
      </c>
      <c r="E83">
        <f t="shared" si="8"/>
        <v>16802.917673832151</v>
      </c>
      <c r="F83">
        <f t="shared" si="9"/>
        <v>16803</v>
      </c>
      <c r="O83">
        <f t="shared" ca="1" si="10"/>
        <v>-5.9215722006874957E-2</v>
      </c>
      <c r="Q83" s="2">
        <f t="shared" si="11"/>
        <v>38922.958700000003</v>
      </c>
      <c r="U83" s="11">
        <v>-0.1338499999983469</v>
      </c>
    </row>
    <row r="84" spans="1:31" x14ac:dyDescent="0.2">
      <c r="A84" s="25" t="s">
        <v>43</v>
      </c>
      <c r="B84" s="16" t="s">
        <v>44</v>
      </c>
      <c r="C84" s="10">
        <v>53946.409800000001</v>
      </c>
      <c r="D84" s="10">
        <v>2.0000000000000001E-4</v>
      </c>
      <c r="E84">
        <f t="shared" si="8"/>
        <v>16805.96291170772</v>
      </c>
      <c r="F84">
        <f t="shared" si="9"/>
        <v>16806</v>
      </c>
      <c r="G84" s="10">
        <f t="shared" ref="G84:G93" si="12">+C84-(C$7+F84*C$8)</f>
        <v>-6.0300000004644971E-2</v>
      </c>
      <c r="K84">
        <f>+G84</f>
        <v>-6.0300000004644971E-2</v>
      </c>
      <c r="O84">
        <f t="shared" ca="1" si="10"/>
        <v>-5.923348266879766E-2</v>
      </c>
      <c r="Q84" s="2">
        <f t="shared" si="11"/>
        <v>38927.909800000001</v>
      </c>
    </row>
    <row r="85" spans="1:31" x14ac:dyDescent="0.2">
      <c r="A85" s="52" t="s">
        <v>46</v>
      </c>
      <c r="B85" s="53" t="s">
        <v>44</v>
      </c>
      <c r="C85" s="52">
        <v>54367.506600000001</v>
      </c>
      <c r="D85" s="52">
        <v>2.0000000000000001E-4</v>
      </c>
      <c r="E85">
        <f t="shared" ref="E85:E95" si="13">+(C85-C$7)/C$8</f>
        <v>17064.96392656149</v>
      </c>
      <c r="F85">
        <f t="shared" ref="F85:F98" si="14">ROUND(2*E85,0)/2</f>
        <v>17065</v>
      </c>
      <c r="G85" s="10">
        <f t="shared" si="12"/>
        <v>-5.8649999999033753E-2</v>
      </c>
      <c r="N85">
        <f>+G85</f>
        <v>-5.8649999999033753E-2</v>
      </c>
      <c r="O85">
        <f t="shared" ref="O85:O95" ca="1" si="15">+C$11+C$12*F85</f>
        <v>-6.0766819814791442E-2</v>
      </c>
      <c r="Q85" s="2">
        <f t="shared" ref="Q85:Q95" si="16">+C85-15018.5</f>
        <v>39349.006600000001</v>
      </c>
    </row>
    <row r="86" spans="1:31" x14ac:dyDescent="0.2">
      <c r="A86" s="52" t="s">
        <v>47</v>
      </c>
      <c r="B86" s="53" t="s">
        <v>44</v>
      </c>
      <c r="C86" s="52">
        <v>54390.266040000002</v>
      </c>
      <c r="D86" s="52">
        <v>5.0000000000000001E-4</v>
      </c>
      <c r="E86">
        <f t="shared" si="13"/>
        <v>17078.962413506782</v>
      </c>
      <c r="F86">
        <f t="shared" si="14"/>
        <v>17079</v>
      </c>
      <c r="G86" s="10">
        <f t="shared" si="12"/>
        <v>-6.1109999995096587E-2</v>
      </c>
      <c r="K86">
        <f t="shared" ref="K86:K91" si="17">+G86</f>
        <v>-6.1109999995096587E-2</v>
      </c>
      <c r="O86">
        <f t="shared" ca="1" si="15"/>
        <v>-6.0849702903764069E-2</v>
      </c>
      <c r="Q86" s="2">
        <f t="shared" si="16"/>
        <v>39371.766040000002</v>
      </c>
    </row>
    <row r="87" spans="1:31" x14ac:dyDescent="0.2">
      <c r="A87" s="52" t="s">
        <v>47</v>
      </c>
      <c r="B87" s="53" t="s">
        <v>44</v>
      </c>
      <c r="C87" s="52">
        <v>54390.267440000003</v>
      </c>
      <c r="D87" s="52">
        <v>4.0000000000000002E-4</v>
      </c>
      <c r="E87">
        <f t="shared" si="13"/>
        <v>17078.963274594829</v>
      </c>
      <c r="F87">
        <f t="shared" si="14"/>
        <v>17079</v>
      </c>
      <c r="G87" s="10">
        <f t="shared" si="12"/>
        <v>-5.9709999994083773E-2</v>
      </c>
      <c r="K87">
        <f t="shared" si="17"/>
        <v>-5.9709999994083773E-2</v>
      </c>
      <c r="O87">
        <f t="shared" ca="1" si="15"/>
        <v>-6.0849702903764069E-2</v>
      </c>
      <c r="Q87" s="2">
        <f t="shared" si="16"/>
        <v>39371.767440000003</v>
      </c>
    </row>
    <row r="88" spans="1:31" x14ac:dyDescent="0.2">
      <c r="A88" s="43" t="s">
        <v>281</v>
      </c>
      <c r="B88" s="49" t="s">
        <v>44</v>
      </c>
      <c r="C88" s="44">
        <v>54658.530599999998</v>
      </c>
      <c r="D88" s="44" t="s">
        <v>59</v>
      </c>
      <c r="E88">
        <f t="shared" si="13"/>
        <v>17243.961989113384</v>
      </c>
      <c r="F88">
        <f t="shared" si="14"/>
        <v>17244</v>
      </c>
      <c r="G88" s="10">
        <f t="shared" si="12"/>
        <v>-6.1800000003131572E-2</v>
      </c>
      <c r="I88">
        <f>+G88</f>
        <v>-6.1800000003131572E-2</v>
      </c>
      <c r="O88">
        <f t="shared" ca="1" si="15"/>
        <v>-6.1826539309512998E-2</v>
      </c>
      <c r="Q88" s="2">
        <f t="shared" si="16"/>
        <v>39640.030599999998</v>
      </c>
    </row>
    <row r="89" spans="1:31" x14ac:dyDescent="0.2">
      <c r="A89" s="43" t="s">
        <v>281</v>
      </c>
      <c r="B89" s="49" t="s">
        <v>308</v>
      </c>
      <c r="C89" s="44">
        <v>54706.4948</v>
      </c>
      <c r="D89" s="44" t="s">
        <v>59</v>
      </c>
      <c r="E89">
        <f t="shared" si="13"/>
        <v>17273.462988590582</v>
      </c>
      <c r="F89">
        <f t="shared" si="14"/>
        <v>17273.5</v>
      </c>
      <c r="G89" s="10">
        <f t="shared" si="12"/>
        <v>-6.0175000005983748E-2</v>
      </c>
      <c r="I89">
        <f>+G89</f>
        <v>-6.0175000005983748E-2</v>
      </c>
      <c r="O89">
        <f t="shared" ca="1" si="15"/>
        <v>-6.2001185818419624E-2</v>
      </c>
      <c r="Q89" s="2">
        <f t="shared" si="16"/>
        <v>39687.9948</v>
      </c>
    </row>
    <row r="90" spans="1:31" x14ac:dyDescent="0.2">
      <c r="A90" s="43" t="s">
        <v>288</v>
      </c>
      <c r="B90" s="49" t="s">
        <v>308</v>
      </c>
      <c r="C90" s="44">
        <v>55041.420700000002</v>
      </c>
      <c r="D90" s="44" t="s">
        <v>51</v>
      </c>
      <c r="E90">
        <f t="shared" si="13"/>
        <v>17479.463480640898</v>
      </c>
      <c r="F90">
        <f t="shared" si="14"/>
        <v>17479.5</v>
      </c>
      <c r="G90" s="10">
        <f t="shared" si="12"/>
        <v>-5.9374999997089617E-2</v>
      </c>
      <c r="K90">
        <f t="shared" si="17"/>
        <v>-5.9374999997089617E-2</v>
      </c>
      <c r="O90">
        <f t="shared" ca="1" si="15"/>
        <v>-6.322075127044556E-2</v>
      </c>
      <c r="Q90" s="2">
        <f t="shared" si="16"/>
        <v>40022.920700000002</v>
      </c>
    </row>
    <row r="91" spans="1:31" x14ac:dyDescent="0.2">
      <c r="A91" s="43" t="s">
        <v>288</v>
      </c>
      <c r="B91" s="49" t="s">
        <v>44</v>
      </c>
      <c r="C91" s="44">
        <v>55063.365899999997</v>
      </c>
      <c r="D91" s="44" t="s">
        <v>51</v>
      </c>
      <c r="E91">
        <f t="shared" si="13"/>
        <v>17492.961158778482</v>
      </c>
      <c r="F91">
        <f t="shared" si="14"/>
        <v>17493</v>
      </c>
      <c r="G91" s="10">
        <f t="shared" si="12"/>
        <v>-6.3150000009045471E-2</v>
      </c>
      <c r="K91">
        <f t="shared" si="17"/>
        <v>-6.3150000009045471E-2</v>
      </c>
      <c r="O91">
        <f t="shared" ca="1" si="15"/>
        <v>-6.3300674249097744E-2</v>
      </c>
      <c r="Q91" s="2">
        <f t="shared" si="16"/>
        <v>40044.865899999997</v>
      </c>
    </row>
    <row r="92" spans="1:31" x14ac:dyDescent="0.2">
      <c r="A92" s="54" t="s">
        <v>48</v>
      </c>
      <c r="B92" s="55"/>
      <c r="C92" s="52">
        <v>55397.475899999998</v>
      </c>
      <c r="D92" s="52">
        <v>1.0999999999999999E-2</v>
      </c>
      <c r="E92">
        <f t="shared" si="13"/>
        <v>17698.459821016695</v>
      </c>
      <c r="F92">
        <f t="shared" si="14"/>
        <v>17698.5</v>
      </c>
      <c r="G92" s="10">
        <f t="shared" si="12"/>
        <v>-6.5325000003213063E-2</v>
      </c>
      <c r="J92">
        <f>+G92</f>
        <v>-6.5325000003213063E-2</v>
      </c>
      <c r="O92">
        <f t="shared" ca="1" si="15"/>
        <v>-6.4517279590803236E-2</v>
      </c>
      <c r="Q92" s="2">
        <f t="shared" si="16"/>
        <v>40378.975899999998</v>
      </c>
    </row>
    <row r="93" spans="1:31" x14ac:dyDescent="0.2">
      <c r="A93" s="54" t="s">
        <v>48</v>
      </c>
      <c r="B93" s="55"/>
      <c r="C93" s="52">
        <v>55462.513400000003</v>
      </c>
      <c r="D93" s="52">
        <v>2.1000000000000001E-2</v>
      </c>
      <c r="E93">
        <f t="shared" si="13"/>
        <v>17738.461973736816</v>
      </c>
      <c r="F93">
        <f t="shared" si="14"/>
        <v>17738.5</v>
      </c>
      <c r="G93" s="10">
        <f t="shared" si="12"/>
        <v>-6.1824999997043051E-2</v>
      </c>
      <c r="J93">
        <f>+G93</f>
        <v>-6.1824999997043051E-2</v>
      </c>
      <c r="O93">
        <f t="shared" ca="1" si="15"/>
        <v>-6.4754088416439343E-2</v>
      </c>
      <c r="Q93" s="2">
        <f t="shared" si="16"/>
        <v>40444.013400000003</v>
      </c>
    </row>
    <row r="94" spans="1:31" x14ac:dyDescent="0.2">
      <c r="A94" s="43" t="s">
        <v>302</v>
      </c>
      <c r="B94" s="49" t="s">
        <v>308</v>
      </c>
      <c r="C94" s="44">
        <v>55462.528400000003</v>
      </c>
      <c r="D94" s="44" t="s">
        <v>51</v>
      </c>
      <c r="E94">
        <f t="shared" si="13"/>
        <v>17738.471199680167</v>
      </c>
      <c r="F94">
        <f t="shared" si="14"/>
        <v>17738.5</v>
      </c>
      <c r="O94">
        <f t="shared" ca="1" si="15"/>
        <v>-6.4754088416439343E-2</v>
      </c>
      <c r="Q94" s="2">
        <f t="shared" si="16"/>
        <v>40444.028400000003</v>
      </c>
      <c r="U94" s="10">
        <f>+C94-(C$7+F94*C$8)</f>
        <v>-4.6824999997625127E-2</v>
      </c>
    </row>
    <row r="95" spans="1:31" x14ac:dyDescent="0.2">
      <c r="A95" s="43" t="s">
        <v>307</v>
      </c>
      <c r="B95" s="49" t="s">
        <v>44</v>
      </c>
      <c r="C95" s="44">
        <v>55806.375099999997</v>
      </c>
      <c r="D95" s="44" t="s">
        <v>59</v>
      </c>
      <c r="E95">
        <f t="shared" si="13"/>
        <v>17949.958544761201</v>
      </c>
      <c r="F95">
        <f t="shared" si="14"/>
        <v>17950</v>
      </c>
      <c r="G95" s="10">
        <f>+C95-(C$7+F95*C$8)</f>
        <v>-6.7400000007182825E-2</v>
      </c>
      <c r="I95">
        <f>+G95</f>
        <v>-6.7400000007182825E-2</v>
      </c>
      <c r="O95">
        <f t="shared" ca="1" si="15"/>
        <v>-6.6006215081990241E-2</v>
      </c>
      <c r="Q95" s="2">
        <f t="shared" si="16"/>
        <v>40787.875099999997</v>
      </c>
    </row>
    <row r="96" spans="1:31" x14ac:dyDescent="0.2">
      <c r="A96" s="56" t="s">
        <v>1</v>
      </c>
      <c r="B96" s="57" t="s">
        <v>44</v>
      </c>
      <c r="C96" s="58">
        <v>57287.515800000001</v>
      </c>
      <c r="D96" s="58">
        <v>6.4999999999999997E-3</v>
      </c>
      <c r="E96">
        <f>+(C96-C$7)/C$8</f>
        <v>18860.953224467201</v>
      </c>
      <c r="F96">
        <f t="shared" si="14"/>
        <v>18861</v>
      </c>
      <c r="G96" s="10">
        <f>+C96-(C$7+F96*C$8)</f>
        <v>-7.6049999996030238E-2</v>
      </c>
      <c r="K96">
        <f>+G96</f>
        <v>-7.6049999996030238E-2</v>
      </c>
      <c r="O96">
        <f ca="1">+C$11+C$12*F96</f>
        <v>-7.1399536085852505E-2</v>
      </c>
      <c r="Q96" s="2">
        <f>+C96-15018.5</f>
        <v>42269.015800000001</v>
      </c>
    </row>
    <row r="97" spans="1:17" x14ac:dyDescent="0.2">
      <c r="A97" s="56" t="s">
        <v>1</v>
      </c>
      <c r="B97" s="57" t="s">
        <v>44</v>
      </c>
      <c r="C97" s="58">
        <v>57261.5098</v>
      </c>
      <c r="D97" s="58">
        <v>9.5999999999999992E-3</v>
      </c>
      <c r="E97">
        <f>+(C97-C$7)/C$8</f>
        <v>18844.957898945166</v>
      </c>
      <c r="F97">
        <f t="shared" si="14"/>
        <v>18845</v>
      </c>
      <c r="G97" s="10">
        <f>+C97-(C$7+F97*C$8)</f>
        <v>-6.8450000006123446E-2</v>
      </c>
      <c r="K97">
        <f>+G97</f>
        <v>-6.8450000006123446E-2</v>
      </c>
      <c r="O97">
        <f ca="1">+C$11+C$12*F97</f>
        <v>-7.1304812555598063E-2</v>
      </c>
      <c r="Q97" s="2">
        <f>+C97-15018.5</f>
        <v>42243.0098</v>
      </c>
    </row>
    <row r="98" spans="1:17" x14ac:dyDescent="0.2">
      <c r="A98" s="59" t="s">
        <v>0</v>
      </c>
      <c r="B98" s="61" t="s">
        <v>44</v>
      </c>
      <c r="C98" s="60">
        <v>57926.477500000001</v>
      </c>
      <c r="D98" s="60">
        <v>1.9E-3</v>
      </c>
      <c r="E98">
        <f>+(C98-C$7)/C$8</f>
        <v>19253.954854383861</v>
      </c>
      <c r="F98">
        <f t="shared" si="14"/>
        <v>19254</v>
      </c>
      <c r="G98" s="10">
        <f>+C98-(C$7+F98*C$8)</f>
        <v>-7.3400000001129229E-2</v>
      </c>
      <c r="K98">
        <f>+G98</f>
        <v>-7.3400000001129229E-2</v>
      </c>
      <c r="O98">
        <f ca="1">+C$11+C$12*F98</f>
        <v>-7.3726182797727233E-2</v>
      </c>
      <c r="Q98" s="2">
        <f>+C98-15018.5</f>
        <v>42907.977500000001</v>
      </c>
    </row>
    <row r="99" spans="1:17" x14ac:dyDescent="0.2">
      <c r="A99" s="64" t="s">
        <v>312</v>
      </c>
      <c r="B99" s="65" t="s">
        <v>44</v>
      </c>
      <c r="C99" s="66">
        <v>59425.504099999998</v>
      </c>
      <c r="D99" s="67">
        <v>1.1000000000000001E-3</v>
      </c>
      <c r="E99">
        <f>+(C99-C$7)/C$8</f>
        <v>20175.950487437338</v>
      </c>
      <c r="F99">
        <f t="shared" ref="F99" si="18">ROUND(2*E99,0)/2</f>
        <v>20176</v>
      </c>
      <c r="G99" s="10">
        <f>+C99-(C$7+F99*C$8)</f>
        <v>-8.0500000003667083E-2</v>
      </c>
      <c r="K99">
        <f>+G99</f>
        <v>-8.0500000003667083E-2</v>
      </c>
      <c r="O99">
        <f ca="1">+C$11+C$12*F99</f>
        <v>-7.9184626228639421E-2</v>
      </c>
      <c r="Q99" s="2">
        <f>+C99-15018.5</f>
        <v>44407.004099999998</v>
      </c>
    </row>
    <row r="100" spans="1:17" x14ac:dyDescent="0.2">
      <c r="C100" s="10"/>
      <c r="D100" s="10"/>
    </row>
    <row r="101" spans="1:17" x14ac:dyDescent="0.2">
      <c r="C101" s="10"/>
      <c r="D101" s="10"/>
    </row>
    <row r="102" spans="1:17" x14ac:dyDescent="0.2">
      <c r="C102" s="10"/>
      <c r="D102" s="10"/>
    </row>
    <row r="103" spans="1:17" x14ac:dyDescent="0.2">
      <c r="C103" s="10"/>
      <c r="D103" s="10"/>
    </row>
    <row r="104" spans="1:17" x14ac:dyDescent="0.2">
      <c r="C104" s="10"/>
      <c r="D104" s="10"/>
    </row>
    <row r="105" spans="1:17" x14ac:dyDescent="0.2">
      <c r="C105" s="10"/>
      <c r="D105" s="10"/>
    </row>
    <row r="106" spans="1:17" x14ac:dyDescent="0.2">
      <c r="C106" s="10"/>
      <c r="D106" s="10"/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</sheetData>
  <phoneticPr fontId="8" type="noConversion"/>
  <hyperlinks>
    <hyperlink ref="H991" r:id="rId1" display="http://vsolj.cetus-net.org/bulletin.html" xr:uid="{00000000-0004-0000-0000-000000000000}"/>
    <hyperlink ref="H64659" r:id="rId2" display="http://vsolj.cetus-net.org/bulletin.html" xr:uid="{00000000-0004-0000-0000-000001000000}"/>
    <hyperlink ref="H64652" r:id="rId3" display="https://www.aavso.org/ejaavso" xr:uid="{00000000-0004-0000-0000-000002000000}"/>
    <hyperlink ref="AP803" r:id="rId4" display="http://cdsbib.u-strasbg.fr/cgi-bin/cdsbib?1990RMxAA..21..381G" xr:uid="{00000000-0004-0000-0000-000003000000}"/>
    <hyperlink ref="AP807" r:id="rId5" display="http://cdsbib.u-strasbg.fr/cgi-bin/cdsbib?1990RMxAA..21..381G" xr:uid="{00000000-0004-0000-0000-000004000000}"/>
    <hyperlink ref="AP806" r:id="rId6" display="http://cdsbib.u-strasbg.fr/cgi-bin/cdsbib?1990RMxAA..21..381G" xr:uid="{00000000-0004-0000-0000-000005000000}"/>
    <hyperlink ref="AP787" r:id="rId7" display="http://cdsbib.u-strasbg.fr/cgi-bin/cdsbib?1990RMxAA..21..381G" xr:uid="{00000000-0004-0000-0000-000006000000}"/>
    <hyperlink ref="I64659" r:id="rId8" display="http://vsolj.cetus-net.org/bulletin.html" xr:uid="{00000000-0004-0000-0000-000007000000}"/>
    <hyperlink ref="AQ943" r:id="rId9" display="http://cdsbib.u-strasbg.fr/cgi-bin/cdsbib?1990RMxAA..21..381G" xr:uid="{00000000-0004-0000-0000-000008000000}"/>
    <hyperlink ref="AQ55709" r:id="rId10" display="http://cdsbib.u-strasbg.fr/cgi-bin/cdsbib?1990RMxAA..21..381G" xr:uid="{00000000-0004-0000-0000-000009000000}"/>
    <hyperlink ref="AQ944" r:id="rId11" display="http://cdsbib.u-strasbg.fr/cgi-bin/cdsbib?1990RMxAA..21..381G" xr:uid="{00000000-0004-0000-0000-00000A000000}"/>
    <hyperlink ref="H64656" r:id="rId12" display="https://www.aavso.org/ejaavso" xr:uid="{00000000-0004-0000-0000-00000B000000}"/>
    <hyperlink ref="H1829" r:id="rId13" display="http://vsolj.cetus-net.org/bulletin.html" xr:uid="{00000000-0004-0000-0000-00000C000000}"/>
    <hyperlink ref="AP3073" r:id="rId14" display="http://cdsbib.u-strasbg.fr/cgi-bin/cdsbib?1990RMxAA..21..381G" xr:uid="{00000000-0004-0000-0000-00000D000000}"/>
    <hyperlink ref="AP3076" r:id="rId15" display="http://cdsbib.u-strasbg.fr/cgi-bin/cdsbib?1990RMxAA..21..381G" xr:uid="{00000000-0004-0000-0000-00000E000000}"/>
    <hyperlink ref="AP3074" r:id="rId16" display="http://cdsbib.u-strasbg.fr/cgi-bin/cdsbib?1990RMxAA..21..381G" xr:uid="{00000000-0004-0000-0000-00000F000000}"/>
    <hyperlink ref="AP3058" r:id="rId17" display="http://cdsbib.u-strasbg.fr/cgi-bin/cdsbib?1990RMxAA..21..381G" xr:uid="{00000000-0004-0000-0000-000010000000}"/>
    <hyperlink ref="I1829" r:id="rId18" display="http://vsolj.cetus-net.org/bulletin.html" xr:uid="{00000000-0004-0000-0000-000011000000}"/>
    <hyperlink ref="AQ3287" r:id="rId19" display="http://cdsbib.u-strasbg.fr/cgi-bin/cdsbib?1990RMxAA..21..381G" xr:uid="{00000000-0004-0000-0000-000012000000}"/>
    <hyperlink ref="AQ65524" r:id="rId20" display="http://cdsbib.u-strasbg.fr/cgi-bin/cdsbib?1990RMxAA..21..381G" xr:uid="{00000000-0004-0000-0000-000013000000}"/>
    <hyperlink ref="AQ329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9"/>
  <sheetViews>
    <sheetView topLeftCell="A36" workbookViewId="0">
      <selection activeCell="A19" sqref="A19:D83"/>
    </sheetView>
  </sheetViews>
  <sheetFormatPr defaultRowHeight="12.75" x14ac:dyDescent="0.2"/>
  <cols>
    <col min="1" max="1" width="19.7109375" style="10" customWidth="1"/>
    <col min="2" max="2" width="4.42578125" style="9" customWidth="1"/>
    <col min="3" max="3" width="12.7109375" style="10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0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0" t="s">
        <v>49</v>
      </c>
      <c r="I1" s="31" t="s">
        <v>50</v>
      </c>
      <c r="J1" s="32" t="s">
        <v>51</v>
      </c>
    </row>
    <row r="2" spans="1:16" x14ac:dyDescent="0.2">
      <c r="I2" s="33" t="s">
        <v>52</v>
      </c>
      <c r="J2" s="34" t="s">
        <v>53</v>
      </c>
    </row>
    <row r="3" spans="1:16" x14ac:dyDescent="0.2">
      <c r="A3" s="35" t="s">
        <v>54</v>
      </c>
      <c r="I3" s="33" t="s">
        <v>55</v>
      </c>
      <c r="J3" s="34" t="s">
        <v>56</v>
      </c>
    </row>
    <row r="4" spans="1:16" x14ac:dyDescent="0.2">
      <c r="I4" s="33" t="s">
        <v>57</v>
      </c>
      <c r="J4" s="34" t="s">
        <v>56</v>
      </c>
    </row>
    <row r="5" spans="1:16" ht="13.5" thickBot="1" x14ac:dyDescent="0.25">
      <c r="I5" s="36" t="s">
        <v>58</v>
      </c>
      <c r="J5" s="37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108 </v>
      </c>
      <c r="B11" s="16" t="str">
        <f t="shared" ref="B11:B42" si="1">IF(H11=INT(H11),"I","II")</f>
        <v>I</v>
      </c>
      <c r="C11" s="10">
        <f t="shared" ref="C11:C42" si="2">1*G11</f>
        <v>49579.394</v>
      </c>
      <c r="D11" s="9" t="str">
        <f t="shared" ref="D11:D42" si="3">VLOOKUP(F11,I$1:J$5,2,FALSE)</f>
        <v>vis</v>
      </c>
      <c r="E11" s="38">
        <f>VLOOKUP(C11,Active!C$21:E$971,3,FALSE)</f>
        <v>14119.973552295722</v>
      </c>
      <c r="F11" s="16" t="s">
        <v>58</v>
      </c>
      <c r="G11" s="9" t="str">
        <f t="shared" ref="G11:G42" si="4">MID(I11,3,LEN(I11)-3)</f>
        <v>49579.394</v>
      </c>
      <c r="H11" s="10">
        <f t="shared" ref="H11:H42" si="5">1*K11</f>
        <v>14120</v>
      </c>
      <c r="I11" s="39" t="s">
        <v>239</v>
      </c>
      <c r="J11" s="40" t="s">
        <v>240</v>
      </c>
      <c r="K11" s="39">
        <v>14120</v>
      </c>
      <c r="L11" s="39" t="s">
        <v>241</v>
      </c>
      <c r="M11" s="40" t="s">
        <v>242</v>
      </c>
      <c r="N11" s="40"/>
      <c r="O11" s="41" t="s">
        <v>243</v>
      </c>
      <c r="P11" s="41" t="s">
        <v>244</v>
      </c>
    </row>
    <row r="12" spans="1:16" ht="12.75" customHeight="1" thickBot="1" x14ac:dyDescent="0.25">
      <c r="A12" s="10" t="str">
        <f t="shared" si="0"/>
        <v>BAVM 80 </v>
      </c>
      <c r="B12" s="16" t="str">
        <f t="shared" si="1"/>
        <v>I</v>
      </c>
      <c r="C12" s="10">
        <f t="shared" si="2"/>
        <v>49605.404000000002</v>
      </c>
      <c r="D12" s="9" t="str">
        <f t="shared" si="3"/>
        <v>vis</v>
      </c>
      <c r="E12" s="38">
        <f>VLOOKUP(C12,Active!C$21:E$971,3,FALSE)</f>
        <v>14135.971338069317</v>
      </c>
      <c r="F12" s="16" t="s">
        <v>58</v>
      </c>
      <c r="G12" s="9" t="str">
        <f t="shared" si="4"/>
        <v>49605.4040</v>
      </c>
      <c r="H12" s="10">
        <f t="shared" si="5"/>
        <v>14136</v>
      </c>
      <c r="I12" s="39" t="s">
        <v>245</v>
      </c>
      <c r="J12" s="40" t="s">
        <v>246</v>
      </c>
      <c r="K12" s="39">
        <v>14136</v>
      </c>
      <c r="L12" s="39" t="s">
        <v>247</v>
      </c>
      <c r="M12" s="40" t="s">
        <v>235</v>
      </c>
      <c r="N12" s="40" t="s">
        <v>32</v>
      </c>
      <c r="O12" s="41" t="s">
        <v>237</v>
      </c>
      <c r="P12" s="42" t="s">
        <v>248</v>
      </c>
    </row>
    <row r="13" spans="1:16" ht="12.75" customHeight="1" thickBot="1" x14ac:dyDescent="0.25">
      <c r="A13" s="10" t="str">
        <f t="shared" si="0"/>
        <v> BBS 108 </v>
      </c>
      <c r="B13" s="16" t="str">
        <f t="shared" si="1"/>
        <v>I</v>
      </c>
      <c r="C13" s="10">
        <f t="shared" si="2"/>
        <v>49636.300999999999</v>
      </c>
      <c r="D13" s="9" t="str">
        <f t="shared" si="3"/>
        <v>vis</v>
      </c>
      <c r="E13" s="38">
        <f>VLOOKUP(C13,Active!C$21:E$971,3,FALSE)</f>
        <v>14154.974936187224</v>
      </c>
      <c r="F13" s="16" t="s">
        <v>58</v>
      </c>
      <c r="G13" s="9" t="str">
        <f t="shared" si="4"/>
        <v>49636.301</v>
      </c>
      <c r="H13" s="10">
        <f t="shared" si="5"/>
        <v>14155</v>
      </c>
      <c r="I13" s="39" t="s">
        <v>249</v>
      </c>
      <c r="J13" s="40" t="s">
        <v>250</v>
      </c>
      <c r="K13" s="39">
        <v>14155</v>
      </c>
      <c r="L13" s="39" t="s">
        <v>251</v>
      </c>
      <c r="M13" s="40" t="s">
        <v>242</v>
      </c>
      <c r="N13" s="40"/>
      <c r="O13" s="41" t="s">
        <v>243</v>
      </c>
      <c r="P13" s="41" t="s">
        <v>244</v>
      </c>
    </row>
    <row r="14" spans="1:16" ht="12.75" customHeight="1" thickBot="1" x14ac:dyDescent="0.25">
      <c r="A14" s="10" t="str">
        <f t="shared" si="0"/>
        <v>BAVM 178 </v>
      </c>
      <c r="B14" s="16" t="str">
        <f t="shared" si="1"/>
        <v>I</v>
      </c>
      <c r="C14" s="10">
        <f t="shared" si="2"/>
        <v>53611.482000000004</v>
      </c>
      <c r="D14" s="9" t="str">
        <f t="shared" si="3"/>
        <v>vis</v>
      </c>
      <c r="E14" s="38">
        <f>VLOOKUP(C14,Active!C$21:E$971,3,FALSE)</f>
        <v>16599.961251037919</v>
      </c>
      <c r="F14" s="16" t="s">
        <v>58</v>
      </c>
      <c r="G14" s="9" t="str">
        <f t="shared" si="4"/>
        <v>53611.4820</v>
      </c>
      <c r="H14" s="10">
        <f t="shared" si="5"/>
        <v>16600</v>
      </c>
      <c r="I14" s="39" t="s">
        <v>252</v>
      </c>
      <c r="J14" s="40" t="s">
        <v>253</v>
      </c>
      <c r="K14" s="39">
        <v>16600</v>
      </c>
      <c r="L14" s="39" t="s">
        <v>254</v>
      </c>
      <c r="M14" s="40" t="s">
        <v>255</v>
      </c>
      <c r="N14" s="40" t="s">
        <v>256</v>
      </c>
      <c r="O14" s="41" t="s">
        <v>257</v>
      </c>
      <c r="P14" s="42" t="s">
        <v>258</v>
      </c>
    </row>
    <row r="15" spans="1:16" ht="12.75" customHeight="1" thickBot="1" x14ac:dyDescent="0.25">
      <c r="A15" s="10" t="str">
        <f t="shared" si="0"/>
        <v> BBS 133 (=IBVS 5781) </v>
      </c>
      <c r="B15" s="16" t="str">
        <f t="shared" si="1"/>
        <v>I</v>
      </c>
      <c r="C15" s="10">
        <f t="shared" si="2"/>
        <v>53946.409800000001</v>
      </c>
      <c r="D15" s="9" t="str">
        <f t="shared" si="3"/>
        <v>vis</v>
      </c>
      <c r="E15" s="38">
        <f>VLOOKUP(C15,Active!C$21:E$971,3,FALSE)</f>
        <v>16805.96291170772</v>
      </c>
      <c r="F15" s="16" t="s">
        <v>58</v>
      </c>
      <c r="G15" s="9" t="str">
        <f t="shared" si="4"/>
        <v>53946.4098</v>
      </c>
      <c r="H15" s="10">
        <f t="shared" si="5"/>
        <v>16806</v>
      </c>
      <c r="I15" s="39" t="s">
        <v>259</v>
      </c>
      <c r="J15" s="40" t="s">
        <v>260</v>
      </c>
      <c r="K15" s="39">
        <v>16806</v>
      </c>
      <c r="L15" s="39" t="s">
        <v>261</v>
      </c>
      <c r="M15" s="40" t="s">
        <v>255</v>
      </c>
      <c r="N15" s="40" t="s">
        <v>58</v>
      </c>
      <c r="O15" s="41" t="s">
        <v>262</v>
      </c>
      <c r="P15" s="41" t="s">
        <v>263</v>
      </c>
    </row>
    <row r="16" spans="1:16" ht="12.75" customHeight="1" thickBot="1" x14ac:dyDescent="0.25">
      <c r="A16" s="10" t="str">
        <f t="shared" si="0"/>
        <v>BAVM 201 </v>
      </c>
      <c r="B16" s="16" t="str">
        <f t="shared" si="1"/>
        <v>I</v>
      </c>
      <c r="C16" s="10">
        <f t="shared" si="2"/>
        <v>54367.506600000001</v>
      </c>
      <c r="D16" s="9" t="str">
        <f t="shared" si="3"/>
        <v>vis</v>
      </c>
      <c r="E16" s="38">
        <f>VLOOKUP(C16,Active!C$21:E$971,3,FALSE)</f>
        <v>17064.96392656149</v>
      </c>
      <c r="F16" s="16" t="s">
        <v>58</v>
      </c>
      <c r="G16" s="9" t="str">
        <f t="shared" si="4"/>
        <v>54367.5066</v>
      </c>
      <c r="H16" s="10">
        <f t="shared" si="5"/>
        <v>17065</v>
      </c>
      <c r="I16" s="39" t="s">
        <v>264</v>
      </c>
      <c r="J16" s="40" t="s">
        <v>265</v>
      </c>
      <c r="K16" s="39">
        <v>17065</v>
      </c>
      <c r="L16" s="39" t="s">
        <v>266</v>
      </c>
      <c r="M16" s="40" t="s">
        <v>255</v>
      </c>
      <c r="N16" s="40" t="s">
        <v>256</v>
      </c>
      <c r="O16" s="41" t="s">
        <v>267</v>
      </c>
      <c r="P16" s="42" t="s">
        <v>268</v>
      </c>
    </row>
    <row r="17" spans="1:16" ht="12.75" customHeight="1" thickBot="1" x14ac:dyDescent="0.25">
      <c r="A17" s="10" t="str">
        <f t="shared" si="0"/>
        <v>BAVM 215 </v>
      </c>
      <c r="B17" s="16" t="str">
        <f t="shared" si="1"/>
        <v>II</v>
      </c>
      <c r="C17" s="10">
        <f t="shared" si="2"/>
        <v>55397.475899999998</v>
      </c>
      <c r="D17" s="9" t="str">
        <f t="shared" si="3"/>
        <v>CCD</v>
      </c>
      <c r="E17" s="38">
        <f>VLOOKUP(C17,Active!C$21:E$971,3,FALSE)</f>
        <v>17698.459821016695</v>
      </c>
      <c r="F17" s="16" t="str">
        <f>LEFT(M17,1)</f>
        <v>C</v>
      </c>
      <c r="G17" s="9" t="str">
        <f t="shared" si="4"/>
        <v>55397.4759</v>
      </c>
      <c r="H17" s="10">
        <f t="shared" si="5"/>
        <v>17698.5</v>
      </c>
      <c r="I17" s="39" t="s">
        <v>292</v>
      </c>
      <c r="J17" s="40" t="s">
        <v>293</v>
      </c>
      <c r="K17" s="39">
        <v>17698.5</v>
      </c>
      <c r="L17" s="39" t="s">
        <v>294</v>
      </c>
      <c r="M17" s="40" t="s">
        <v>255</v>
      </c>
      <c r="N17" s="40">
        <v>0</v>
      </c>
      <c r="O17" s="41" t="s">
        <v>237</v>
      </c>
      <c r="P17" s="42" t="s">
        <v>295</v>
      </c>
    </row>
    <row r="18" spans="1:16" ht="12.75" customHeight="1" thickBot="1" x14ac:dyDescent="0.25">
      <c r="A18" s="10" t="str">
        <f t="shared" si="0"/>
        <v>BAVM 215 </v>
      </c>
      <c r="B18" s="16" t="str">
        <f t="shared" si="1"/>
        <v>II</v>
      </c>
      <c r="C18" s="10">
        <f t="shared" si="2"/>
        <v>55462.513400000003</v>
      </c>
      <c r="D18" s="9" t="str">
        <f t="shared" si="3"/>
        <v>CCD</v>
      </c>
      <c r="E18" s="38">
        <f>VLOOKUP(C18,Active!C$21:E$971,3,FALSE)</f>
        <v>17738.461973736816</v>
      </c>
      <c r="F18" s="16" t="str">
        <f>LEFT(M18,1)</f>
        <v>C</v>
      </c>
      <c r="G18" s="9" t="str">
        <f t="shared" si="4"/>
        <v>55462.5134</v>
      </c>
      <c r="H18" s="10">
        <f t="shared" si="5"/>
        <v>17738.5</v>
      </c>
      <c r="I18" s="39" t="s">
        <v>296</v>
      </c>
      <c r="J18" s="40" t="s">
        <v>297</v>
      </c>
      <c r="K18" s="39">
        <v>17738.5</v>
      </c>
      <c r="L18" s="39" t="s">
        <v>280</v>
      </c>
      <c r="M18" s="40" t="s">
        <v>255</v>
      </c>
      <c r="N18" s="40">
        <v>0</v>
      </c>
      <c r="O18" s="41" t="s">
        <v>237</v>
      </c>
      <c r="P18" s="42" t="s">
        <v>295</v>
      </c>
    </row>
    <row r="19" spans="1:16" ht="12.75" customHeight="1" thickBot="1" x14ac:dyDescent="0.25">
      <c r="A19" s="10" t="str">
        <f t="shared" si="0"/>
        <v> VB 7.72 </v>
      </c>
      <c r="B19" s="16" t="str">
        <f t="shared" si="1"/>
        <v>I</v>
      </c>
      <c r="C19" s="10">
        <f t="shared" si="2"/>
        <v>15371.535</v>
      </c>
      <c r="D19" s="9" t="str">
        <f t="shared" si="3"/>
        <v>vis</v>
      </c>
      <c r="E19" s="38">
        <f>VLOOKUP(C19,Active!C$21:E$971,3,FALSE)</f>
        <v>-6920.011071132024</v>
      </c>
      <c r="F19" s="16" t="s">
        <v>58</v>
      </c>
      <c r="G19" s="9" t="str">
        <f t="shared" si="4"/>
        <v>15371.535</v>
      </c>
      <c r="H19" s="10">
        <f t="shared" si="5"/>
        <v>-6920</v>
      </c>
      <c r="I19" s="39" t="s">
        <v>62</v>
      </c>
      <c r="J19" s="40" t="s">
        <v>63</v>
      </c>
      <c r="K19" s="39">
        <v>-6920</v>
      </c>
      <c r="L19" s="39" t="s">
        <v>64</v>
      </c>
      <c r="M19" s="40" t="s">
        <v>65</v>
      </c>
      <c r="N19" s="40"/>
      <c r="O19" s="41" t="s">
        <v>66</v>
      </c>
      <c r="P19" s="41" t="s">
        <v>67</v>
      </c>
    </row>
    <row r="20" spans="1:16" ht="12.75" customHeight="1" thickBot="1" x14ac:dyDescent="0.25">
      <c r="A20" s="10" t="str">
        <f t="shared" si="0"/>
        <v> VB 7.72 </v>
      </c>
      <c r="B20" s="16" t="str">
        <f t="shared" si="1"/>
        <v>I</v>
      </c>
      <c r="C20" s="10">
        <f t="shared" si="2"/>
        <v>15922.822</v>
      </c>
      <c r="D20" s="9" t="str">
        <f t="shared" si="3"/>
        <v>vis</v>
      </c>
      <c r="E20" s="38">
        <f>VLOOKUP(C20,Active!C$21:E$971,3,FALSE)</f>
        <v>-6580.9348955930755</v>
      </c>
      <c r="F20" s="16" t="s">
        <v>58</v>
      </c>
      <c r="G20" s="9" t="str">
        <f t="shared" si="4"/>
        <v>15922.822</v>
      </c>
      <c r="H20" s="10">
        <f t="shared" si="5"/>
        <v>-6581</v>
      </c>
      <c r="I20" s="39" t="s">
        <v>68</v>
      </c>
      <c r="J20" s="40" t="s">
        <v>69</v>
      </c>
      <c r="K20" s="39">
        <v>-6581</v>
      </c>
      <c r="L20" s="39" t="s">
        <v>70</v>
      </c>
      <c r="M20" s="40" t="s">
        <v>65</v>
      </c>
      <c r="N20" s="40"/>
      <c r="O20" s="41" t="s">
        <v>66</v>
      </c>
      <c r="P20" s="41" t="s">
        <v>67</v>
      </c>
    </row>
    <row r="21" spans="1:16" ht="12.75" customHeight="1" thickBot="1" x14ac:dyDescent="0.25">
      <c r="A21" s="10" t="str">
        <f t="shared" si="0"/>
        <v> VB 7.72 </v>
      </c>
      <c r="B21" s="16" t="str">
        <f t="shared" si="1"/>
        <v>I</v>
      </c>
      <c r="C21" s="10">
        <f t="shared" si="2"/>
        <v>16444.499</v>
      </c>
      <c r="D21" s="9" t="str">
        <f t="shared" si="3"/>
        <v>vis</v>
      </c>
      <c r="E21" s="38">
        <f>VLOOKUP(C21,Active!C$21:E$971,3,FALSE)</f>
        <v>-6260.0707322323715</v>
      </c>
      <c r="F21" s="16" t="s">
        <v>58</v>
      </c>
      <c r="G21" s="9" t="str">
        <f t="shared" si="4"/>
        <v>16444.499</v>
      </c>
      <c r="H21" s="10">
        <f t="shared" si="5"/>
        <v>-6260</v>
      </c>
      <c r="I21" s="39" t="s">
        <v>71</v>
      </c>
      <c r="J21" s="40" t="s">
        <v>72</v>
      </c>
      <c r="K21" s="39">
        <v>-6260</v>
      </c>
      <c r="L21" s="39" t="s">
        <v>73</v>
      </c>
      <c r="M21" s="40" t="s">
        <v>65</v>
      </c>
      <c r="N21" s="40"/>
      <c r="O21" s="41" t="s">
        <v>66</v>
      </c>
      <c r="P21" s="41" t="s">
        <v>67</v>
      </c>
    </row>
    <row r="22" spans="1:16" ht="12.75" customHeight="1" thickBot="1" x14ac:dyDescent="0.25">
      <c r="A22" s="10" t="str">
        <f t="shared" si="0"/>
        <v> VB 7.72 </v>
      </c>
      <c r="B22" s="16" t="str">
        <f t="shared" si="1"/>
        <v>I</v>
      </c>
      <c r="C22" s="10">
        <f t="shared" si="2"/>
        <v>16457.47</v>
      </c>
      <c r="D22" s="9" t="str">
        <f t="shared" si="3"/>
        <v>vis</v>
      </c>
      <c r="E22" s="38">
        <f>VLOOKUP(C22,Active!C$21:E$971,3,FALSE)</f>
        <v>-6252.0927514838395</v>
      </c>
      <c r="F22" s="16" t="s">
        <v>58</v>
      </c>
      <c r="G22" s="9" t="str">
        <f t="shared" si="4"/>
        <v>16457.470</v>
      </c>
      <c r="H22" s="10">
        <f t="shared" si="5"/>
        <v>-6252</v>
      </c>
      <c r="I22" s="39" t="s">
        <v>74</v>
      </c>
      <c r="J22" s="40" t="s">
        <v>75</v>
      </c>
      <c r="K22" s="39">
        <v>-6252</v>
      </c>
      <c r="L22" s="39" t="s">
        <v>76</v>
      </c>
      <c r="M22" s="40" t="s">
        <v>65</v>
      </c>
      <c r="N22" s="40"/>
      <c r="O22" s="41" t="s">
        <v>66</v>
      </c>
      <c r="P22" s="41" t="s">
        <v>67</v>
      </c>
    </row>
    <row r="23" spans="1:16" ht="12.75" customHeight="1" thickBot="1" x14ac:dyDescent="0.25">
      <c r="A23" s="10" t="str">
        <f t="shared" si="0"/>
        <v> VB 7.72 </v>
      </c>
      <c r="B23" s="16" t="str">
        <f t="shared" si="1"/>
        <v>I</v>
      </c>
      <c r="C23" s="10">
        <f t="shared" si="2"/>
        <v>16462.468000000001</v>
      </c>
      <c r="D23" s="9" t="str">
        <f t="shared" si="3"/>
        <v>vis</v>
      </c>
      <c r="E23" s="38">
        <f>VLOOKUP(C23,Active!C$21:E$971,3,FALSE)</f>
        <v>-6249.0186671587171</v>
      </c>
      <c r="F23" s="16" t="s">
        <v>58</v>
      </c>
      <c r="G23" s="9" t="str">
        <f t="shared" si="4"/>
        <v>16462.468</v>
      </c>
      <c r="H23" s="10">
        <f t="shared" si="5"/>
        <v>-6249</v>
      </c>
      <c r="I23" s="39" t="s">
        <v>77</v>
      </c>
      <c r="J23" s="40" t="s">
        <v>78</v>
      </c>
      <c r="K23" s="39">
        <v>-6249</v>
      </c>
      <c r="L23" s="39" t="s">
        <v>79</v>
      </c>
      <c r="M23" s="40" t="s">
        <v>65</v>
      </c>
      <c r="N23" s="40"/>
      <c r="O23" s="41" t="s">
        <v>66</v>
      </c>
      <c r="P23" s="41" t="s">
        <v>67</v>
      </c>
    </row>
    <row r="24" spans="1:16" ht="12.75" customHeight="1" thickBot="1" x14ac:dyDescent="0.25">
      <c r="A24" s="10" t="str">
        <f t="shared" si="0"/>
        <v> VB 7.72 </v>
      </c>
      <c r="B24" s="16" t="str">
        <f t="shared" si="1"/>
        <v>I</v>
      </c>
      <c r="C24" s="10">
        <f t="shared" si="2"/>
        <v>16717.659</v>
      </c>
      <c r="D24" s="9" t="str">
        <f t="shared" si="3"/>
        <v>vis</v>
      </c>
      <c r="E24" s="38">
        <f>VLOOKUP(C24,Active!C$21:E$971,3,FALSE)</f>
        <v>-6092.0601531506609</v>
      </c>
      <c r="F24" s="16" t="s">
        <v>58</v>
      </c>
      <c r="G24" s="9" t="str">
        <f t="shared" si="4"/>
        <v>16717.659</v>
      </c>
      <c r="H24" s="10">
        <f t="shared" si="5"/>
        <v>-6092</v>
      </c>
      <c r="I24" s="39" t="s">
        <v>80</v>
      </c>
      <c r="J24" s="40" t="s">
        <v>81</v>
      </c>
      <c r="K24" s="39">
        <v>-6092</v>
      </c>
      <c r="L24" s="39" t="s">
        <v>82</v>
      </c>
      <c r="M24" s="40" t="s">
        <v>65</v>
      </c>
      <c r="N24" s="40"/>
      <c r="O24" s="41" t="s">
        <v>66</v>
      </c>
      <c r="P24" s="41" t="s">
        <v>67</v>
      </c>
    </row>
    <row r="25" spans="1:16" ht="12.75" customHeight="1" thickBot="1" x14ac:dyDescent="0.25">
      <c r="A25" s="10" t="str">
        <f t="shared" si="0"/>
        <v> VB 7.72 </v>
      </c>
      <c r="B25" s="16" t="str">
        <f t="shared" si="1"/>
        <v>I</v>
      </c>
      <c r="C25" s="10">
        <f t="shared" si="2"/>
        <v>16761.643</v>
      </c>
      <c r="D25" s="9" t="str">
        <f t="shared" si="3"/>
        <v>vis</v>
      </c>
      <c r="E25" s="38">
        <f>VLOOKUP(C25,Active!C$21:E$971,3,FALSE)</f>
        <v>-6065.0072269889606</v>
      </c>
      <c r="F25" s="16" t="s">
        <v>58</v>
      </c>
      <c r="G25" s="9" t="str">
        <f t="shared" si="4"/>
        <v>16761.643</v>
      </c>
      <c r="H25" s="10">
        <f t="shared" si="5"/>
        <v>-6065</v>
      </c>
      <c r="I25" s="39" t="s">
        <v>83</v>
      </c>
      <c r="J25" s="40" t="s">
        <v>84</v>
      </c>
      <c r="K25" s="39">
        <v>-6065</v>
      </c>
      <c r="L25" s="39" t="s">
        <v>85</v>
      </c>
      <c r="M25" s="40" t="s">
        <v>65</v>
      </c>
      <c r="N25" s="40"/>
      <c r="O25" s="41" t="s">
        <v>66</v>
      </c>
      <c r="P25" s="41" t="s">
        <v>67</v>
      </c>
    </row>
    <row r="26" spans="1:16" ht="12.75" customHeight="1" thickBot="1" x14ac:dyDescent="0.25">
      <c r="A26" s="10" t="str">
        <f t="shared" si="0"/>
        <v> VB 7.72 </v>
      </c>
      <c r="B26" s="16" t="str">
        <f t="shared" si="1"/>
        <v>I</v>
      </c>
      <c r="C26" s="10">
        <f t="shared" si="2"/>
        <v>16787.587</v>
      </c>
      <c r="D26" s="9" t="str">
        <f t="shared" si="3"/>
        <v>vis</v>
      </c>
      <c r="E26" s="38">
        <f>VLOOKUP(C26,Active!C$21:E$971,3,FALSE)</f>
        <v>-6049.0500353661173</v>
      </c>
      <c r="F26" s="16" t="s">
        <v>58</v>
      </c>
      <c r="G26" s="9" t="str">
        <f t="shared" si="4"/>
        <v>16787.587</v>
      </c>
      <c r="H26" s="10">
        <f t="shared" si="5"/>
        <v>-6049</v>
      </c>
      <c r="I26" s="39" t="s">
        <v>86</v>
      </c>
      <c r="J26" s="40" t="s">
        <v>87</v>
      </c>
      <c r="K26" s="39">
        <v>-6049</v>
      </c>
      <c r="L26" s="39" t="s">
        <v>88</v>
      </c>
      <c r="M26" s="40" t="s">
        <v>65</v>
      </c>
      <c r="N26" s="40"/>
      <c r="O26" s="41" t="s">
        <v>66</v>
      </c>
      <c r="P26" s="41" t="s">
        <v>67</v>
      </c>
    </row>
    <row r="27" spans="1:16" ht="12.75" customHeight="1" thickBot="1" x14ac:dyDescent="0.25">
      <c r="A27" s="10" t="str">
        <f t="shared" si="0"/>
        <v> VB 7.72 </v>
      </c>
      <c r="B27" s="16" t="str">
        <f t="shared" si="1"/>
        <v>I</v>
      </c>
      <c r="C27" s="10">
        <f t="shared" si="2"/>
        <v>16831.438999999998</v>
      </c>
      <c r="D27" s="9" t="str">
        <f t="shared" si="3"/>
        <v>vis</v>
      </c>
      <c r="E27" s="38">
        <f>VLOOKUP(C27,Active!C$21:E$971,3,FALSE)</f>
        <v>-6022.0782975059219</v>
      </c>
      <c r="F27" s="16" t="s">
        <v>58</v>
      </c>
      <c r="G27" s="9" t="str">
        <f t="shared" si="4"/>
        <v>16831.439</v>
      </c>
      <c r="H27" s="10">
        <f t="shared" si="5"/>
        <v>-6022</v>
      </c>
      <c r="I27" s="39" t="s">
        <v>89</v>
      </c>
      <c r="J27" s="40" t="s">
        <v>90</v>
      </c>
      <c r="K27" s="39">
        <v>-6022</v>
      </c>
      <c r="L27" s="39" t="s">
        <v>91</v>
      </c>
      <c r="M27" s="40" t="s">
        <v>65</v>
      </c>
      <c r="N27" s="40"/>
      <c r="O27" s="41" t="s">
        <v>66</v>
      </c>
      <c r="P27" s="41" t="s">
        <v>67</v>
      </c>
    </row>
    <row r="28" spans="1:16" ht="12.75" customHeight="1" thickBot="1" x14ac:dyDescent="0.25">
      <c r="A28" s="10" t="str">
        <f t="shared" si="0"/>
        <v> VB 7.72 </v>
      </c>
      <c r="B28" s="16" t="str">
        <f t="shared" si="1"/>
        <v>I</v>
      </c>
      <c r="C28" s="10">
        <f t="shared" si="2"/>
        <v>17447.650000000001</v>
      </c>
      <c r="D28" s="9" t="str">
        <f t="shared" si="3"/>
        <v>vis</v>
      </c>
      <c r="E28" s="38">
        <f>VLOOKUP(C28,Active!C$21:E$971,3,FALSE)</f>
        <v>-5643.0697788848911</v>
      </c>
      <c r="F28" s="16" t="s">
        <v>58</v>
      </c>
      <c r="G28" s="9" t="str">
        <f t="shared" si="4"/>
        <v>17447.650</v>
      </c>
      <c r="H28" s="10">
        <f t="shared" si="5"/>
        <v>-5643</v>
      </c>
      <c r="I28" s="39" t="s">
        <v>92</v>
      </c>
      <c r="J28" s="40" t="s">
        <v>93</v>
      </c>
      <c r="K28" s="39">
        <v>-5643</v>
      </c>
      <c r="L28" s="39" t="s">
        <v>94</v>
      </c>
      <c r="M28" s="40" t="s">
        <v>65</v>
      </c>
      <c r="N28" s="40"/>
      <c r="O28" s="41" t="s">
        <v>66</v>
      </c>
      <c r="P28" s="41" t="s">
        <v>67</v>
      </c>
    </row>
    <row r="29" spans="1:16" ht="12.75" customHeight="1" thickBot="1" x14ac:dyDescent="0.25">
      <c r="A29" s="10" t="str">
        <f t="shared" si="0"/>
        <v> VB 7.72 </v>
      </c>
      <c r="B29" s="16" t="str">
        <f t="shared" si="1"/>
        <v>I</v>
      </c>
      <c r="C29" s="10">
        <f t="shared" si="2"/>
        <v>18270.557000000001</v>
      </c>
      <c r="D29" s="9" t="str">
        <f t="shared" si="3"/>
        <v>vis</v>
      </c>
      <c r="E29" s="38">
        <f>VLOOKUP(C29,Active!C$21:E$971,3,FALSE)</f>
        <v>-5136.9302211151089</v>
      </c>
      <c r="F29" s="16" t="s">
        <v>58</v>
      </c>
      <c r="G29" s="9" t="str">
        <f t="shared" si="4"/>
        <v>18270.557</v>
      </c>
      <c r="H29" s="10">
        <f t="shared" si="5"/>
        <v>-5137</v>
      </c>
      <c r="I29" s="39" t="s">
        <v>95</v>
      </c>
      <c r="J29" s="40" t="s">
        <v>96</v>
      </c>
      <c r="K29" s="39">
        <v>-5137</v>
      </c>
      <c r="L29" s="39" t="s">
        <v>97</v>
      </c>
      <c r="M29" s="40" t="s">
        <v>65</v>
      </c>
      <c r="N29" s="40"/>
      <c r="O29" s="41" t="s">
        <v>66</v>
      </c>
      <c r="P29" s="41" t="s">
        <v>67</v>
      </c>
    </row>
    <row r="30" spans="1:16" ht="12.75" customHeight="1" thickBot="1" x14ac:dyDescent="0.25">
      <c r="A30" s="10" t="str">
        <f t="shared" si="0"/>
        <v> VB 7.72 </v>
      </c>
      <c r="B30" s="16" t="str">
        <f t="shared" si="1"/>
        <v>I</v>
      </c>
      <c r="C30" s="10">
        <f t="shared" si="2"/>
        <v>18278.561000000002</v>
      </c>
      <c r="D30" s="9" t="str">
        <f t="shared" si="3"/>
        <v>vis</v>
      </c>
      <c r="E30" s="38">
        <f>VLOOKUP(C30,Active!C$21:E$971,3,FALSE)</f>
        <v>-5132.0072577421042</v>
      </c>
      <c r="F30" s="16" t="s">
        <v>58</v>
      </c>
      <c r="G30" s="9" t="str">
        <f t="shared" si="4"/>
        <v>18278.561</v>
      </c>
      <c r="H30" s="10">
        <f t="shared" si="5"/>
        <v>-5132</v>
      </c>
      <c r="I30" s="39" t="s">
        <v>98</v>
      </c>
      <c r="J30" s="40" t="s">
        <v>99</v>
      </c>
      <c r="K30" s="39">
        <v>-5132</v>
      </c>
      <c r="L30" s="39" t="s">
        <v>85</v>
      </c>
      <c r="M30" s="40" t="s">
        <v>65</v>
      </c>
      <c r="N30" s="40"/>
      <c r="O30" s="41" t="s">
        <v>66</v>
      </c>
      <c r="P30" s="41" t="s">
        <v>67</v>
      </c>
    </row>
    <row r="31" spans="1:16" ht="12.75" customHeight="1" thickBot="1" x14ac:dyDescent="0.25">
      <c r="A31" s="10" t="str">
        <f t="shared" si="0"/>
        <v> VB 7.72 </v>
      </c>
      <c r="B31" s="16" t="str">
        <f t="shared" si="1"/>
        <v>I</v>
      </c>
      <c r="C31" s="10">
        <f t="shared" si="2"/>
        <v>18616.653999999999</v>
      </c>
      <c r="D31" s="9" t="str">
        <f t="shared" si="3"/>
        <v>vis</v>
      </c>
      <c r="E31" s="38">
        <f>VLOOKUP(C31,Active!C$21:E$971,3,FALSE)</f>
        <v>-4924.0588000123025</v>
      </c>
      <c r="F31" s="16" t="s">
        <v>58</v>
      </c>
      <c r="G31" s="9" t="str">
        <f t="shared" si="4"/>
        <v>18616.654</v>
      </c>
      <c r="H31" s="10">
        <f t="shared" si="5"/>
        <v>-4924</v>
      </c>
      <c r="I31" s="39" t="s">
        <v>100</v>
      </c>
      <c r="J31" s="40" t="s">
        <v>101</v>
      </c>
      <c r="K31" s="39">
        <v>-4924</v>
      </c>
      <c r="L31" s="39" t="s">
        <v>102</v>
      </c>
      <c r="M31" s="40" t="s">
        <v>65</v>
      </c>
      <c r="N31" s="40"/>
      <c r="O31" s="41" t="s">
        <v>66</v>
      </c>
      <c r="P31" s="41" t="s">
        <v>67</v>
      </c>
    </row>
    <row r="32" spans="1:16" ht="12.75" customHeight="1" thickBot="1" x14ac:dyDescent="0.25">
      <c r="A32" s="10" t="str">
        <f t="shared" si="0"/>
        <v> VB 7.72 </v>
      </c>
      <c r="B32" s="16" t="str">
        <f t="shared" si="1"/>
        <v>I</v>
      </c>
      <c r="C32" s="10">
        <f t="shared" si="2"/>
        <v>22606.592000000001</v>
      </c>
      <c r="D32" s="9" t="str">
        <f t="shared" si="3"/>
        <v>vis</v>
      </c>
      <c r="E32" s="38">
        <f>VLOOKUP(C32,Active!C$21:E$971,3,FALSE)</f>
        <v>-2469.9960020912145</v>
      </c>
      <c r="F32" s="16" t="s">
        <v>58</v>
      </c>
      <c r="G32" s="9" t="str">
        <f t="shared" si="4"/>
        <v>22606.592</v>
      </c>
      <c r="H32" s="10">
        <f t="shared" si="5"/>
        <v>-2470</v>
      </c>
      <c r="I32" s="39" t="s">
        <v>103</v>
      </c>
      <c r="J32" s="40" t="s">
        <v>104</v>
      </c>
      <c r="K32" s="39">
        <v>-2470</v>
      </c>
      <c r="L32" s="39" t="s">
        <v>105</v>
      </c>
      <c r="M32" s="40" t="s">
        <v>65</v>
      </c>
      <c r="N32" s="40"/>
      <c r="O32" s="41" t="s">
        <v>66</v>
      </c>
      <c r="P32" s="41" t="s">
        <v>67</v>
      </c>
    </row>
    <row r="33" spans="1:16" ht="12.75" customHeight="1" thickBot="1" x14ac:dyDescent="0.25">
      <c r="A33" s="10" t="str">
        <f t="shared" si="0"/>
        <v> VB 7.72 </v>
      </c>
      <c r="B33" s="16" t="str">
        <f t="shared" si="1"/>
        <v>II</v>
      </c>
      <c r="C33" s="10">
        <f t="shared" si="2"/>
        <v>23054.487000000001</v>
      </c>
      <c r="D33" s="9" t="str">
        <f t="shared" si="3"/>
        <v>vis</v>
      </c>
      <c r="E33" s="38">
        <f>VLOOKUP(C33,Active!C$21:E$971,3,FALSE)</f>
        <v>-2194.5124088938096</v>
      </c>
      <c r="F33" s="16" t="s">
        <v>58</v>
      </c>
      <c r="G33" s="9" t="str">
        <f t="shared" si="4"/>
        <v>23054.487</v>
      </c>
      <c r="H33" s="10">
        <f t="shared" si="5"/>
        <v>-2194.5</v>
      </c>
      <c r="I33" s="39" t="s">
        <v>106</v>
      </c>
      <c r="J33" s="40" t="s">
        <v>107</v>
      </c>
      <c r="K33" s="39">
        <v>-2194.5</v>
      </c>
      <c r="L33" s="39" t="s">
        <v>108</v>
      </c>
      <c r="M33" s="40" t="s">
        <v>65</v>
      </c>
      <c r="N33" s="40"/>
      <c r="O33" s="41" t="s">
        <v>66</v>
      </c>
      <c r="P33" s="41" t="s">
        <v>67</v>
      </c>
    </row>
    <row r="34" spans="1:16" ht="12.75" customHeight="1" thickBot="1" x14ac:dyDescent="0.25">
      <c r="A34" s="10" t="str">
        <f t="shared" si="0"/>
        <v> VB 7.72 </v>
      </c>
      <c r="B34" s="16" t="str">
        <f t="shared" si="1"/>
        <v>II</v>
      </c>
      <c r="C34" s="10">
        <f t="shared" si="2"/>
        <v>23080.467000000001</v>
      </c>
      <c r="D34" s="9" t="str">
        <f t="shared" si="3"/>
        <v>vis</v>
      </c>
      <c r="E34" s="38">
        <f>VLOOKUP(C34,Active!C$21:E$971,3,FALSE)</f>
        <v>-2178.5330750069197</v>
      </c>
      <c r="F34" s="16" t="s">
        <v>58</v>
      </c>
      <c r="G34" s="9" t="str">
        <f t="shared" si="4"/>
        <v>23080.467</v>
      </c>
      <c r="H34" s="10">
        <f t="shared" si="5"/>
        <v>-2178.5</v>
      </c>
      <c r="I34" s="39" t="s">
        <v>109</v>
      </c>
      <c r="J34" s="40" t="s">
        <v>110</v>
      </c>
      <c r="K34" s="39">
        <v>-2178.5</v>
      </c>
      <c r="L34" s="39" t="s">
        <v>111</v>
      </c>
      <c r="M34" s="40" t="s">
        <v>65</v>
      </c>
      <c r="N34" s="40"/>
      <c r="O34" s="41" t="s">
        <v>66</v>
      </c>
      <c r="P34" s="41" t="s">
        <v>67</v>
      </c>
    </row>
    <row r="35" spans="1:16" ht="12.75" customHeight="1" thickBot="1" x14ac:dyDescent="0.25">
      <c r="A35" s="10" t="str">
        <f t="shared" si="0"/>
        <v> VB 7.72 </v>
      </c>
      <c r="B35" s="16" t="str">
        <f t="shared" si="1"/>
        <v>II</v>
      </c>
      <c r="C35" s="10">
        <f t="shared" si="2"/>
        <v>23213.808000000001</v>
      </c>
      <c r="D35" s="9" t="str">
        <f t="shared" si="3"/>
        <v>vis</v>
      </c>
      <c r="E35" s="38">
        <f>VLOOKUP(C35,Active!C$21:E$971,3,FALSE)</f>
        <v>-2096.5199741673587</v>
      </c>
      <c r="F35" s="16" t="s">
        <v>58</v>
      </c>
      <c r="G35" s="9" t="str">
        <f t="shared" si="4"/>
        <v>23213.808</v>
      </c>
      <c r="H35" s="10">
        <f t="shared" si="5"/>
        <v>-2096.5</v>
      </c>
      <c r="I35" s="39" t="s">
        <v>112</v>
      </c>
      <c r="J35" s="40" t="s">
        <v>113</v>
      </c>
      <c r="K35" s="39">
        <v>-2096.5</v>
      </c>
      <c r="L35" s="39" t="s">
        <v>114</v>
      </c>
      <c r="M35" s="40" t="s">
        <v>65</v>
      </c>
      <c r="N35" s="40"/>
      <c r="O35" s="41" t="s">
        <v>66</v>
      </c>
      <c r="P35" s="41" t="s">
        <v>67</v>
      </c>
    </row>
    <row r="36" spans="1:16" ht="12.75" customHeight="1" thickBot="1" x14ac:dyDescent="0.25">
      <c r="A36" s="10" t="str">
        <f t="shared" si="0"/>
        <v> VB 7.72 </v>
      </c>
      <c r="B36" s="16" t="str">
        <f t="shared" si="1"/>
        <v>I</v>
      </c>
      <c r="C36" s="10">
        <f t="shared" si="2"/>
        <v>23591.768</v>
      </c>
      <c r="D36" s="9" t="str">
        <f t="shared" si="3"/>
        <v>vis</v>
      </c>
      <c r="E36" s="38">
        <f>VLOOKUP(C36,Active!C$21:E$971,3,FALSE)</f>
        <v>-1864.0508041947296</v>
      </c>
      <c r="F36" s="16" t="s">
        <v>58</v>
      </c>
      <c r="G36" s="9" t="str">
        <f t="shared" si="4"/>
        <v>23591.768</v>
      </c>
      <c r="H36" s="10">
        <f t="shared" si="5"/>
        <v>-1864</v>
      </c>
      <c r="I36" s="39" t="s">
        <v>115</v>
      </c>
      <c r="J36" s="40" t="s">
        <v>116</v>
      </c>
      <c r="K36" s="39">
        <v>-1864</v>
      </c>
      <c r="L36" s="39" t="s">
        <v>117</v>
      </c>
      <c r="M36" s="40" t="s">
        <v>65</v>
      </c>
      <c r="N36" s="40"/>
      <c r="O36" s="41" t="s">
        <v>66</v>
      </c>
      <c r="P36" s="41" t="s">
        <v>67</v>
      </c>
    </row>
    <row r="37" spans="1:16" ht="12.75" customHeight="1" thickBot="1" x14ac:dyDescent="0.25">
      <c r="A37" s="10" t="str">
        <f t="shared" si="0"/>
        <v> VB 7.72 </v>
      </c>
      <c r="B37" s="16" t="str">
        <f t="shared" si="1"/>
        <v>I</v>
      </c>
      <c r="C37" s="10">
        <f t="shared" si="2"/>
        <v>23780.47</v>
      </c>
      <c r="D37" s="9" t="str">
        <f t="shared" si="3"/>
        <v>vis</v>
      </c>
      <c r="E37" s="38">
        <f>VLOOKUP(C37,Active!C$21:E$971,3,FALSE)</f>
        <v>-1747.9872066918842</v>
      </c>
      <c r="F37" s="16" t="s">
        <v>58</v>
      </c>
      <c r="G37" s="9" t="str">
        <f t="shared" si="4"/>
        <v>23780.470</v>
      </c>
      <c r="H37" s="10">
        <f t="shared" si="5"/>
        <v>-1748</v>
      </c>
      <c r="I37" s="39" t="s">
        <v>118</v>
      </c>
      <c r="J37" s="40" t="s">
        <v>119</v>
      </c>
      <c r="K37" s="39">
        <v>-1748</v>
      </c>
      <c r="L37" s="39" t="s">
        <v>120</v>
      </c>
      <c r="M37" s="40" t="s">
        <v>65</v>
      </c>
      <c r="N37" s="40"/>
      <c r="O37" s="41" t="s">
        <v>66</v>
      </c>
      <c r="P37" s="41" t="s">
        <v>67</v>
      </c>
    </row>
    <row r="38" spans="1:16" ht="12.75" customHeight="1" thickBot="1" x14ac:dyDescent="0.25">
      <c r="A38" s="10" t="str">
        <f t="shared" si="0"/>
        <v> VB 7.72 </v>
      </c>
      <c r="B38" s="16" t="str">
        <f t="shared" si="1"/>
        <v>II</v>
      </c>
      <c r="C38" s="10">
        <f t="shared" si="2"/>
        <v>25029.804</v>
      </c>
      <c r="D38" s="9" t="str">
        <f t="shared" si="3"/>
        <v>vis</v>
      </c>
      <c r="E38" s="38">
        <f>VLOOKUP(C38,Active!C$21:E$971,3,FALSE)</f>
        <v>-979.56822585109398</v>
      </c>
      <c r="F38" s="16" t="s">
        <v>58</v>
      </c>
      <c r="G38" s="9" t="str">
        <f t="shared" si="4"/>
        <v>25029.804</v>
      </c>
      <c r="H38" s="10">
        <f t="shared" si="5"/>
        <v>-979.5</v>
      </c>
      <c r="I38" s="39" t="s">
        <v>121</v>
      </c>
      <c r="J38" s="40" t="s">
        <v>122</v>
      </c>
      <c r="K38" s="39">
        <v>-979.5</v>
      </c>
      <c r="L38" s="39" t="s">
        <v>123</v>
      </c>
      <c r="M38" s="40" t="s">
        <v>65</v>
      </c>
      <c r="N38" s="40"/>
      <c r="O38" s="41" t="s">
        <v>66</v>
      </c>
      <c r="P38" s="41" t="s">
        <v>67</v>
      </c>
    </row>
    <row r="39" spans="1:16" ht="12.75" customHeight="1" thickBot="1" x14ac:dyDescent="0.25">
      <c r="A39" s="10" t="str">
        <f t="shared" si="0"/>
        <v> VB 7.72 </v>
      </c>
      <c r="B39" s="16" t="str">
        <f t="shared" si="1"/>
        <v>I</v>
      </c>
      <c r="C39" s="10">
        <f t="shared" si="2"/>
        <v>25227.465</v>
      </c>
      <c r="D39" s="9" t="str">
        <f t="shared" si="3"/>
        <v>vis</v>
      </c>
      <c r="E39" s="38">
        <f>VLOOKUP(C39,Active!C$21:E$971,3,FALSE)</f>
        <v>-857.99427991512198</v>
      </c>
      <c r="F39" s="16" t="s">
        <v>58</v>
      </c>
      <c r="G39" s="9" t="str">
        <f t="shared" si="4"/>
        <v>25227.465</v>
      </c>
      <c r="H39" s="10">
        <f t="shared" si="5"/>
        <v>-858</v>
      </c>
      <c r="I39" s="39" t="s">
        <v>124</v>
      </c>
      <c r="J39" s="40" t="s">
        <v>125</v>
      </c>
      <c r="K39" s="39">
        <v>-858</v>
      </c>
      <c r="L39" s="39" t="s">
        <v>126</v>
      </c>
      <c r="M39" s="40" t="s">
        <v>65</v>
      </c>
      <c r="N39" s="40"/>
      <c r="O39" s="41" t="s">
        <v>66</v>
      </c>
      <c r="P39" s="41" t="s">
        <v>67</v>
      </c>
    </row>
    <row r="40" spans="1:16" ht="12.75" customHeight="1" thickBot="1" x14ac:dyDescent="0.25">
      <c r="A40" s="10" t="str">
        <f t="shared" si="0"/>
        <v> VB 7.72 </v>
      </c>
      <c r="B40" s="16" t="str">
        <f t="shared" si="1"/>
        <v>I</v>
      </c>
      <c r="C40" s="10">
        <f t="shared" si="2"/>
        <v>25596.485000000001</v>
      </c>
      <c r="D40" s="9" t="str">
        <f t="shared" si="3"/>
        <v>vis</v>
      </c>
      <c r="E40" s="38">
        <f>VLOOKUP(C40,Active!C$21:E$971,3,FALSE)</f>
        <v>-631.02377218070592</v>
      </c>
      <c r="F40" s="16" t="s">
        <v>58</v>
      </c>
      <c r="G40" s="9" t="str">
        <f t="shared" si="4"/>
        <v>25596.485</v>
      </c>
      <c r="H40" s="10">
        <f t="shared" si="5"/>
        <v>-631</v>
      </c>
      <c r="I40" s="39" t="s">
        <v>127</v>
      </c>
      <c r="J40" s="40" t="s">
        <v>128</v>
      </c>
      <c r="K40" s="39">
        <v>-631</v>
      </c>
      <c r="L40" s="39" t="s">
        <v>129</v>
      </c>
      <c r="M40" s="40" t="s">
        <v>65</v>
      </c>
      <c r="N40" s="40"/>
      <c r="O40" s="41" t="s">
        <v>66</v>
      </c>
      <c r="P40" s="41" t="s">
        <v>67</v>
      </c>
    </row>
    <row r="41" spans="1:16" ht="12.75" customHeight="1" thickBot="1" x14ac:dyDescent="0.25">
      <c r="A41" s="10" t="str">
        <f t="shared" si="0"/>
        <v> VB 7.72 </v>
      </c>
      <c r="B41" s="16" t="str">
        <f t="shared" si="1"/>
        <v>I</v>
      </c>
      <c r="C41" s="10">
        <f t="shared" si="2"/>
        <v>25830.614000000001</v>
      </c>
      <c r="D41" s="9" t="str">
        <f t="shared" si="3"/>
        <v>vis</v>
      </c>
      <c r="E41" s="38">
        <f>VLOOKUP(C41,Active!C$21:E$971,3,FALSE)</f>
        <v>-487.01971276563023</v>
      </c>
      <c r="F41" s="16" t="s">
        <v>58</v>
      </c>
      <c r="G41" s="9" t="str">
        <f t="shared" si="4"/>
        <v>25830.614</v>
      </c>
      <c r="H41" s="10">
        <f t="shared" si="5"/>
        <v>-487</v>
      </c>
      <c r="I41" s="39" t="s">
        <v>130</v>
      </c>
      <c r="J41" s="40" t="s">
        <v>131</v>
      </c>
      <c r="K41" s="39">
        <v>-487</v>
      </c>
      <c r="L41" s="39" t="s">
        <v>114</v>
      </c>
      <c r="M41" s="40" t="s">
        <v>65</v>
      </c>
      <c r="N41" s="40"/>
      <c r="O41" s="41" t="s">
        <v>66</v>
      </c>
      <c r="P41" s="41" t="s">
        <v>67</v>
      </c>
    </row>
    <row r="42" spans="1:16" ht="12.75" customHeight="1" thickBot="1" x14ac:dyDescent="0.25">
      <c r="A42" s="10" t="str">
        <f t="shared" si="0"/>
        <v> VB 7.72 </v>
      </c>
      <c r="B42" s="16" t="str">
        <f t="shared" si="1"/>
        <v>II</v>
      </c>
      <c r="C42" s="10">
        <f t="shared" si="2"/>
        <v>25852.617999999999</v>
      </c>
      <c r="D42" s="9" t="str">
        <f t="shared" si="3"/>
        <v>vis</v>
      </c>
      <c r="E42" s="38">
        <f>VLOOKUP(C42,Active!C$21:E$971,3,FALSE)</f>
        <v>-473.4858689300998</v>
      </c>
      <c r="F42" s="16" t="s">
        <v>58</v>
      </c>
      <c r="G42" s="9" t="str">
        <f t="shared" si="4"/>
        <v>25852.618</v>
      </c>
      <c r="H42" s="10">
        <f t="shared" si="5"/>
        <v>-473.5</v>
      </c>
      <c r="I42" s="39" t="s">
        <v>132</v>
      </c>
      <c r="J42" s="40" t="s">
        <v>133</v>
      </c>
      <c r="K42" s="39">
        <v>-473.5</v>
      </c>
      <c r="L42" s="39" t="s">
        <v>134</v>
      </c>
      <c r="M42" s="40" t="s">
        <v>65</v>
      </c>
      <c r="N42" s="40"/>
      <c r="O42" s="41" t="s">
        <v>66</v>
      </c>
      <c r="P42" s="41" t="s">
        <v>67</v>
      </c>
    </row>
    <row r="43" spans="1:16" ht="12.75" customHeight="1" thickBot="1" x14ac:dyDescent="0.25">
      <c r="A43" s="10" t="str">
        <f t="shared" ref="A43:A74" si="6">P43</f>
        <v> VB 7.72 </v>
      </c>
      <c r="B43" s="16" t="str">
        <f t="shared" ref="B43:B74" si="7">IF(H43=INT(H43),"I","II")</f>
        <v>I</v>
      </c>
      <c r="C43" s="10">
        <f t="shared" ref="C43:C74" si="8">1*G43</f>
        <v>26282.608</v>
      </c>
      <c r="D43" s="9" t="str">
        <f t="shared" ref="D43:D74" si="9">VLOOKUP(F43,I$1:J$5,2,FALSE)</f>
        <v>vis</v>
      </c>
      <c r="E43" s="38">
        <f>VLOOKUP(C43,Active!C$21:E$971,3,FALSE)</f>
        <v>-209.01497678137659</v>
      </c>
      <c r="F43" s="16" t="s">
        <v>58</v>
      </c>
      <c r="G43" s="9" t="str">
        <f t="shared" ref="G43:G74" si="10">MID(I43,3,LEN(I43)-3)</f>
        <v>26282.608</v>
      </c>
      <c r="H43" s="10">
        <f t="shared" ref="H43:H74" si="11">1*K43</f>
        <v>-209</v>
      </c>
      <c r="I43" s="39" t="s">
        <v>135</v>
      </c>
      <c r="J43" s="40" t="s">
        <v>136</v>
      </c>
      <c r="K43" s="39">
        <v>-209</v>
      </c>
      <c r="L43" s="39" t="s">
        <v>137</v>
      </c>
      <c r="M43" s="40" t="s">
        <v>65</v>
      </c>
      <c r="N43" s="40"/>
      <c r="O43" s="41" t="s">
        <v>66</v>
      </c>
      <c r="P43" s="41" t="s">
        <v>67</v>
      </c>
    </row>
    <row r="44" spans="1:16" ht="12.75" customHeight="1" thickBot="1" x14ac:dyDescent="0.25">
      <c r="A44" s="10" t="str">
        <f t="shared" si="6"/>
        <v> VB 5.17 </v>
      </c>
      <c r="B44" s="16" t="str">
        <f t="shared" si="7"/>
        <v>I</v>
      </c>
      <c r="C44" s="10">
        <f t="shared" si="8"/>
        <v>26622.373</v>
      </c>
      <c r="D44" s="9" t="str">
        <f t="shared" si="9"/>
        <v>vis</v>
      </c>
      <c r="E44" s="38">
        <f>VLOOKUP(C44,Active!C$21:E$971,3,FALSE)</f>
        <v>-3.8133899192248438E-2</v>
      </c>
      <c r="F44" s="16" t="s">
        <v>58</v>
      </c>
      <c r="G44" s="9" t="str">
        <f t="shared" si="10"/>
        <v>26622.373</v>
      </c>
      <c r="H44" s="10">
        <f t="shared" si="11"/>
        <v>0</v>
      </c>
      <c r="I44" s="39" t="s">
        <v>138</v>
      </c>
      <c r="J44" s="40" t="s">
        <v>139</v>
      </c>
      <c r="K44" s="39">
        <v>0</v>
      </c>
      <c r="L44" s="39" t="s">
        <v>140</v>
      </c>
      <c r="M44" s="40" t="s">
        <v>65</v>
      </c>
      <c r="N44" s="40"/>
      <c r="O44" s="41" t="s">
        <v>141</v>
      </c>
      <c r="P44" s="41" t="s">
        <v>142</v>
      </c>
    </row>
    <row r="45" spans="1:16" ht="12.75" customHeight="1" thickBot="1" x14ac:dyDescent="0.25">
      <c r="A45" s="10" t="str">
        <f t="shared" si="6"/>
        <v> VB 5.17 </v>
      </c>
      <c r="B45" s="16" t="str">
        <f t="shared" si="7"/>
        <v>I</v>
      </c>
      <c r="C45" s="10">
        <f t="shared" si="8"/>
        <v>26622.526000000002</v>
      </c>
      <c r="D45" s="9" t="str">
        <f t="shared" si="9"/>
        <v>vis</v>
      </c>
      <c r="E45" s="38">
        <f>VLOOKUP(C45,Active!C$21:E$971,3,FALSE)</f>
        <v>5.5970723006642215E-2</v>
      </c>
      <c r="F45" s="16" t="s">
        <v>58</v>
      </c>
      <c r="G45" s="9" t="str">
        <f t="shared" si="10"/>
        <v>26622.526</v>
      </c>
      <c r="H45" s="10">
        <f t="shared" si="11"/>
        <v>0</v>
      </c>
      <c r="I45" s="39" t="s">
        <v>143</v>
      </c>
      <c r="J45" s="40" t="s">
        <v>144</v>
      </c>
      <c r="K45" s="39">
        <v>0</v>
      </c>
      <c r="L45" s="39" t="s">
        <v>145</v>
      </c>
      <c r="M45" s="40" t="s">
        <v>65</v>
      </c>
      <c r="N45" s="40"/>
      <c r="O45" s="41" t="s">
        <v>141</v>
      </c>
      <c r="P45" s="41" t="s">
        <v>142</v>
      </c>
    </row>
    <row r="46" spans="1:16" ht="12.75" customHeight="1" thickBot="1" x14ac:dyDescent="0.25">
      <c r="A46" s="10" t="str">
        <f t="shared" si="6"/>
        <v> VB 7.72 </v>
      </c>
      <c r="B46" s="16" t="str">
        <f t="shared" si="7"/>
        <v>I</v>
      </c>
      <c r="C46" s="10">
        <f t="shared" si="8"/>
        <v>26903.704000000002</v>
      </c>
      <c r="D46" s="9" t="str">
        <f t="shared" si="9"/>
        <v>vis</v>
      </c>
      <c r="E46" s="38">
        <f>VLOOKUP(C46,Active!C$21:E$971,3,FALSE)</f>
        <v>172.99812405818508</v>
      </c>
      <c r="F46" s="16" t="s">
        <v>58</v>
      </c>
      <c r="G46" s="9" t="str">
        <f t="shared" si="10"/>
        <v>26903.704</v>
      </c>
      <c r="H46" s="10">
        <f t="shared" si="11"/>
        <v>173</v>
      </c>
      <c r="I46" s="39" t="s">
        <v>146</v>
      </c>
      <c r="J46" s="40" t="s">
        <v>147</v>
      </c>
      <c r="K46" s="39">
        <v>173</v>
      </c>
      <c r="L46" s="39" t="s">
        <v>60</v>
      </c>
      <c r="M46" s="40" t="s">
        <v>65</v>
      </c>
      <c r="N46" s="40"/>
      <c r="O46" s="41" t="s">
        <v>66</v>
      </c>
      <c r="P46" s="41" t="s">
        <v>67</v>
      </c>
    </row>
    <row r="47" spans="1:16" ht="12.75" customHeight="1" thickBot="1" x14ac:dyDescent="0.25">
      <c r="A47" s="10" t="str">
        <f t="shared" si="6"/>
        <v> VB 7.72 </v>
      </c>
      <c r="B47" s="16" t="str">
        <f t="shared" si="7"/>
        <v>II</v>
      </c>
      <c r="C47" s="10">
        <f t="shared" si="8"/>
        <v>26933.684000000001</v>
      </c>
      <c r="D47" s="9" t="str">
        <f t="shared" si="9"/>
        <v>vis</v>
      </c>
      <c r="E47" s="38">
        <f>VLOOKUP(C47,Active!C$21:E$971,3,FALSE)</f>
        <v>191.43770950579685</v>
      </c>
      <c r="F47" s="16" t="s">
        <v>58</v>
      </c>
      <c r="G47" s="9" t="str">
        <f t="shared" si="10"/>
        <v>26933.684</v>
      </c>
      <c r="H47" s="10">
        <f t="shared" si="11"/>
        <v>191.5</v>
      </c>
      <c r="I47" s="39" t="s">
        <v>148</v>
      </c>
      <c r="J47" s="40" t="s">
        <v>149</v>
      </c>
      <c r="K47" s="39">
        <v>191.5</v>
      </c>
      <c r="L47" s="39" t="s">
        <v>150</v>
      </c>
      <c r="M47" s="40" t="s">
        <v>65</v>
      </c>
      <c r="N47" s="40"/>
      <c r="O47" s="41" t="s">
        <v>66</v>
      </c>
      <c r="P47" s="41" t="s">
        <v>67</v>
      </c>
    </row>
    <row r="48" spans="1:16" ht="12.75" customHeight="1" thickBot="1" x14ac:dyDescent="0.25">
      <c r="A48" s="10" t="str">
        <f t="shared" si="6"/>
        <v> VB 7.72 </v>
      </c>
      <c r="B48" s="16" t="str">
        <f t="shared" si="7"/>
        <v>I</v>
      </c>
      <c r="C48" s="10">
        <f t="shared" si="8"/>
        <v>27043.456999999999</v>
      </c>
      <c r="D48" s="9" t="str">
        <f t="shared" si="9"/>
        <v>vis</v>
      </c>
      <c r="E48" s="38">
        <f>VLOOKUP(C48,Active!C$21:E$971,3,FALSE)</f>
        <v>258.9550081495816</v>
      </c>
      <c r="F48" s="16" t="s">
        <v>58</v>
      </c>
      <c r="G48" s="9" t="str">
        <f t="shared" si="10"/>
        <v>27043.457</v>
      </c>
      <c r="H48" s="10">
        <f t="shared" si="11"/>
        <v>259</v>
      </c>
      <c r="I48" s="39" t="s">
        <v>151</v>
      </c>
      <c r="J48" s="40" t="s">
        <v>152</v>
      </c>
      <c r="K48" s="39">
        <v>259</v>
      </c>
      <c r="L48" s="39" t="s">
        <v>153</v>
      </c>
      <c r="M48" s="40" t="s">
        <v>65</v>
      </c>
      <c r="N48" s="40"/>
      <c r="O48" s="41" t="s">
        <v>66</v>
      </c>
      <c r="P48" s="41" t="s">
        <v>67</v>
      </c>
    </row>
    <row r="49" spans="1:16" ht="12.75" customHeight="1" thickBot="1" x14ac:dyDescent="0.25">
      <c r="A49" s="10" t="str">
        <f t="shared" si="6"/>
        <v> VB 7.72 </v>
      </c>
      <c r="B49" s="16" t="str">
        <f t="shared" si="7"/>
        <v>II</v>
      </c>
      <c r="C49" s="10">
        <f t="shared" si="8"/>
        <v>27057.46</v>
      </c>
      <c r="D49" s="9" t="str">
        <f t="shared" si="9"/>
        <v>vis</v>
      </c>
      <c r="E49" s="38">
        <f>VLOOKUP(C49,Active!C$21:E$971,3,FALSE)</f>
        <v>267.56773380077976</v>
      </c>
      <c r="F49" s="16" t="s">
        <v>58</v>
      </c>
      <c r="G49" s="9" t="str">
        <f t="shared" si="10"/>
        <v>27057.460</v>
      </c>
      <c r="H49" s="10">
        <f t="shared" si="11"/>
        <v>267.5</v>
      </c>
      <c r="I49" s="39" t="s">
        <v>154</v>
      </c>
      <c r="J49" s="40" t="s">
        <v>155</v>
      </c>
      <c r="K49" s="39">
        <v>267.5</v>
      </c>
      <c r="L49" s="39" t="s">
        <v>156</v>
      </c>
      <c r="M49" s="40" t="s">
        <v>65</v>
      </c>
      <c r="N49" s="40"/>
      <c r="O49" s="41" t="s">
        <v>66</v>
      </c>
      <c r="P49" s="41" t="s">
        <v>67</v>
      </c>
    </row>
    <row r="50" spans="1:16" ht="12.75" customHeight="1" thickBot="1" x14ac:dyDescent="0.25">
      <c r="A50" s="10" t="str">
        <f t="shared" si="6"/>
        <v> VB 5.17 </v>
      </c>
      <c r="B50" s="16" t="str">
        <f t="shared" si="7"/>
        <v>I</v>
      </c>
      <c r="C50" s="10">
        <f t="shared" si="8"/>
        <v>27313.381000000001</v>
      </c>
      <c r="D50" s="9" t="str">
        <f t="shared" si="9"/>
        <v>vis</v>
      </c>
      <c r="E50" s="38">
        <f>VLOOKUP(C50,Active!C$21:E$971,3,FALSE)</f>
        <v>424.97524371867019</v>
      </c>
      <c r="F50" s="16" t="s">
        <v>58</v>
      </c>
      <c r="G50" s="9" t="str">
        <f t="shared" si="10"/>
        <v>27313.381</v>
      </c>
      <c r="H50" s="10">
        <f t="shared" si="11"/>
        <v>425</v>
      </c>
      <c r="I50" s="39" t="s">
        <v>157</v>
      </c>
      <c r="J50" s="40" t="s">
        <v>158</v>
      </c>
      <c r="K50" s="39">
        <v>425</v>
      </c>
      <c r="L50" s="39" t="s">
        <v>159</v>
      </c>
      <c r="M50" s="40" t="s">
        <v>65</v>
      </c>
      <c r="N50" s="40"/>
      <c r="O50" s="41" t="s">
        <v>141</v>
      </c>
      <c r="P50" s="41" t="s">
        <v>142</v>
      </c>
    </row>
    <row r="51" spans="1:16" ht="12.75" customHeight="1" thickBot="1" x14ac:dyDescent="0.25">
      <c r="A51" s="10" t="str">
        <f t="shared" si="6"/>
        <v> VB 7.72 </v>
      </c>
      <c r="B51" s="16" t="str">
        <f t="shared" si="7"/>
        <v>I</v>
      </c>
      <c r="C51" s="10">
        <f t="shared" si="8"/>
        <v>27594.800999999999</v>
      </c>
      <c r="D51" s="9" t="str">
        <f t="shared" si="9"/>
        <v>vis</v>
      </c>
      <c r="E51" s="38">
        <f>VLOOKUP(C51,Active!C$21:E$971,3,FALSE)</f>
        <v>598.06624227327131</v>
      </c>
      <c r="F51" s="16" t="s">
        <v>58</v>
      </c>
      <c r="G51" s="9" t="str">
        <f t="shared" si="10"/>
        <v>27594.801</v>
      </c>
      <c r="H51" s="10">
        <f t="shared" si="11"/>
        <v>598</v>
      </c>
      <c r="I51" s="39" t="s">
        <v>160</v>
      </c>
      <c r="J51" s="40" t="s">
        <v>161</v>
      </c>
      <c r="K51" s="39">
        <v>598</v>
      </c>
      <c r="L51" s="39" t="s">
        <v>162</v>
      </c>
      <c r="M51" s="40" t="s">
        <v>65</v>
      </c>
      <c r="N51" s="40"/>
      <c r="O51" s="41" t="s">
        <v>66</v>
      </c>
      <c r="P51" s="41" t="s">
        <v>67</v>
      </c>
    </row>
    <row r="52" spans="1:16" ht="12.75" customHeight="1" thickBot="1" x14ac:dyDescent="0.25">
      <c r="A52" s="10" t="str">
        <f t="shared" si="6"/>
        <v> VB 7.72 </v>
      </c>
      <c r="B52" s="16" t="str">
        <f t="shared" si="7"/>
        <v>I</v>
      </c>
      <c r="C52" s="10">
        <f t="shared" si="8"/>
        <v>28095.534</v>
      </c>
      <c r="D52" s="9" t="str">
        <f t="shared" si="9"/>
        <v>vis</v>
      </c>
      <c r="E52" s="38">
        <f>VLOOKUP(C52,Active!C$21:E$971,3,FALSE)</f>
        <v>906.04852846203426</v>
      </c>
      <c r="F52" s="16" t="s">
        <v>58</v>
      </c>
      <c r="G52" s="9" t="str">
        <f t="shared" si="10"/>
        <v>28095.534</v>
      </c>
      <c r="H52" s="10">
        <f t="shared" si="11"/>
        <v>906</v>
      </c>
      <c r="I52" s="39" t="s">
        <v>163</v>
      </c>
      <c r="J52" s="40" t="s">
        <v>164</v>
      </c>
      <c r="K52" s="39">
        <v>906</v>
      </c>
      <c r="L52" s="39" t="s">
        <v>165</v>
      </c>
      <c r="M52" s="40" t="s">
        <v>65</v>
      </c>
      <c r="N52" s="40"/>
      <c r="O52" s="41" t="s">
        <v>66</v>
      </c>
      <c r="P52" s="41" t="s">
        <v>67</v>
      </c>
    </row>
    <row r="53" spans="1:16" ht="12.75" customHeight="1" thickBot="1" x14ac:dyDescent="0.25">
      <c r="A53" s="10" t="str">
        <f t="shared" si="6"/>
        <v> VB 5.17 </v>
      </c>
      <c r="B53" s="16" t="str">
        <f t="shared" si="7"/>
        <v>I</v>
      </c>
      <c r="C53" s="10">
        <f t="shared" si="8"/>
        <v>28126.34</v>
      </c>
      <c r="D53" s="9" t="str">
        <f t="shared" si="9"/>
        <v>vis</v>
      </c>
      <c r="E53" s="38">
        <f>VLOOKUP(C53,Active!C$21:E$971,3,FALSE)</f>
        <v>924.99615585693562</v>
      </c>
      <c r="F53" s="16" t="s">
        <v>58</v>
      </c>
      <c r="G53" s="9" t="str">
        <f t="shared" si="10"/>
        <v>28126.340</v>
      </c>
      <c r="H53" s="10">
        <f t="shared" si="11"/>
        <v>925</v>
      </c>
      <c r="I53" s="39" t="s">
        <v>166</v>
      </c>
      <c r="J53" s="40" t="s">
        <v>167</v>
      </c>
      <c r="K53" s="39">
        <v>925</v>
      </c>
      <c r="L53" s="39" t="s">
        <v>168</v>
      </c>
      <c r="M53" s="40" t="s">
        <v>65</v>
      </c>
      <c r="N53" s="40"/>
      <c r="O53" s="41" t="s">
        <v>141</v>
      </c>
      <c r="P53" s="41" t="s">
        <v>142</v>
      </c>
    </row>
    <row r="54" spans="1:16" ht="12.75" customHeight="1" thickBot="1" x14ac:dyDescent="0.25">
      <c r="A54" s="10" t="str">
        <f t="shared" si="6"/>
        <v> VB 7.72 </v>
      </c>
      <c r="B54" s="16" t="str">
        <f t="shared" si="7"/>
        <v>I</v>
      </c>
      <c r="C54" s="10">
        <f t="shared" si="8"/>
        <v>28516.488000000001</v>
      </c>
      <c r="D54" s="9" t="str">
        <f t="shared" si="9"/>
        <v>vis</v>
      </c>
      <c r="E54" s="38">
        <f>VLOOKUP(C54,Active!C$21:E$971,3,FALSE)</f>
        <v>1164.9617123350861</v>
      </c>
      <c r="F54" s="16" t="s">
        <v>58</v>
      </c>
      <c r="G54" s="9" t="str">
        <f t="shared" si="10"/>
        <v>28516.488</v>
      </c>
      <c r="H54" s="10">
        <f t="shared" si="11"/>
        <v>1165</v>
      </c>
      <c r="I54" s="39" t="s">
        <v>169</v>
      </c>
      <c r="J54" s="40" t="s">
        <v>170</v>
      </c>
      <c r="K54" s="39">
        <v>1165</v>
      </c>
      <c r="L54" s="39" t="s">
        <v>140</v>
      </c>
      <c r="M54" s="40" t="s">
        <v>65</v>
      </c>
      <c r="N54" s="40"/>
      <c r="O54" s="41" t="s">
        <v>66</v>
      </c>
      <c r="P54" s="41" t="s">
        <v>67</v>
      </c>
    </row>
    <row r="55" spans="1:16" ht="12.75" customHeight="1" thickBot="1" x14ac:dyDescent="0.25">
      <c r="A55" s="10" t="str">
        <f t="shared" si="6"/>
        <v> VB 7.72 </v>
      </c>
      <c r="B55" s="16" t="str">
        <f t="shared" si="7"/>
        <v>II</v>
      </c>
      <c r="C55" s="10">
        <f t="shared" si="8"/>
        <v>29084.741000000002</v>
      </c>
      <c r="D55" s="9" t="str">
        <f t="shared" si="9"/>
        <v>vis</v>
      </c>
      <c r="E55" s="38">
        <f>VLOOKUP(C55,Active!C$21:E$971,3,FALSE)</f>
        <v>1514.4730448688381</v>
      </c>
      <c r="F55" s="16" t="s">
        <v>58</v>
      </c>
      <c r="G55" s="9" t="str">
        <f t="shared" si="10"/>
        <v>29084.741</v>
      </c>
      <c r="H55" s="10">
        <f t="shared" si="11"/>
        <v>1514.5</v>
      </c>
      <c r="I55" s="39" t="s">
        <v>171</v>
      </c>
      <c r="J55" s="40" t="s">
        <v>172</v>
      </c>
      <c r="K55" s="39">
        <v>1514.5</v>
      </c>
      <c r="L55" s="39" t="s">
        <v>173</v>
      </c>
      <c r="M55" s="40" t="s">
        <v>65</v>
      </c>
      <c r="N55" s="40"/>
      <c r="O55" s="41" t="s">
        <v>66</v>
      </c>
      <c r="P55" s="41" t="s">
        <v>67</v>
      </c>
    </row>
    <row r="56" spans="1:16" ht="12.75" customHeight="1" thickBot="1" x14ac:dyDescent="0.25">
      <c r="A56" s="10" t="str">
        <f t="shared" si="6"/>
        <v> VB 5.17 </v>
      </c>
      <c r="B56" s="16" t="str">
        <f t="shared" si="7"/>
        <v>I</v>
      </c>
      <c r="C56" s="10">
        <f t="shared" si="8"/>
        <v>29103.271000000001</v>
      </c>
      <c r="D56" s="9" t="str">
        <f t="shared" si="9"/>
        <v>vis</v>
      </c>
      <c r="E56" s="38">
        <f>VLOOKUP(C56,Active!C$21:E$971,3,FALSE)</f>
        <v>1525.8701602238825</v>
      </c>
      <c r="F56" s="16" t="s">
        <v>58</v>
      </c>
      <c r="G56" s="9" t="str">
        <f t="shared" si="10"/>
        <v>29103.271</v>
      </c>
      <c r="H56" s="10">
        <f t="shared" si="11"/>
        <v>1526</v>
      </c>
      <c r="I56" s="39" t="s">
        <v>174</v>
      </c>
      <c r="J56" s="40" t="s">
        <v>175</v>
      </c>
      <c r="K56" s="39">
        <v>1526</v>
      </c>
      <c r="L56" s="39" t="s">
        <v>176</v>
      </c>
      <c r="M56" s="40" t="s">
        <v>65</v>
      </c>
      <c r="N56" s="40"/>
      <c r="O56" s="41" t="s">
        <v>141</v>
      </c>
      <c r="P56" s="41" t="s">
        <v>142</v>
      </c>
    </row>
    <row r="57" spans="1:16" ht="12.75" customHeight="1" thickBot="1" x14ac:dyDescent="0.25">
      <c r="A57" s="10" t="str">
        <f t="shared" si="6"/>
        <v> VB 5.17 </v>
      </c>
      <c r="B57" s="16" t="str">
        <f t="shared" si="7"/>
        <v>I</v>
      </c>
      <c r="C57" s="10">
        <f t="shared" si="8"/>
        <v>29230.271000000001</v>
      </c>
      <c r="D57" s="9" t="str">
        <f t="shared" si="9"/>
        <v>vis</v>
      </c>
      <c r="E57" s="38">
        <f>VLOOKUP(C57,Active!C$21:E$971,3,FALSE)</f>
        <v>1603.9831472768087</v>
      </c>
      <c r="F57" s="16" t="s">
        <v>58</v>
      </c>
      <c r="G57" s="9" t="str">
        <f t="shared" si="10"/>
        <v>29230.271</v>
      </c>
      <c r="H57" s="10">
        <f t="shared" si="11"/>
        <v>1604</v>
      </c>
      <c r="I57" s="39" t="s">
        <v>177</v>
      </c>
      <c r="J57" s="40" t="s">
        <v>178</v>
      </c>
      <c r="K57" s="39">
        <v>1604</v>
      </c>
      <c r="L57" s="39" t="s">
        <v>179</v>
      </c>
      <c r="M57" s="40" t="s">
        <v>65</v>
      </c>
      <c r="N57" s="40"/>
      <c r="O57" s="41" t="s">
        <v>141</v>
      </c>
      <c r="P57" s="41" t="s">
        <v>142</v>
      </c>
    </row>
    <row r="58" spans="1:16" ht="12.75" customHeight="1" thickBot="1" x14ac:dyDescent="0.25">
      <c r="A58" s="10" t="str">
        <f t="shared" si="6"/>
        <v> VB 7.72 </v>
      </c>
      <c r="B58" s="16" t="str">
        <f t="shared" si="7"/>
        <v>II</v>
      </c>
      <c r="C58" s="10">
        <f t="shared" si="8"/>
        <v>29858.697</v>
      </c>
      <c r="D58" s="9" t="str">
        <f t="shared" si="9"/>
        <v>vis</v>
      </c>
      <c r="E58" s="38">
        <f>VLOOKUP(C58,Active!C$21:E$971,3,FALSE)</f>
        <v>1990.5046591013925</v>
      </c>
      <c r="F58" s="16" t="s">
        <v>58</v>
      </c>
      <c r="G58" s="9" t="str">
        <f t="shared" si="10"/>
        <v>29858.697</v>
      </c>
      <c r="H58" s="10">
        <f t="shared" si="11"/>
        <v>1990.5</v>
      </c>
      <c r="I58" s="39" t="s">
        <v>180</v>
      </c>
      <c r="J58" s="40" t="s">
        <v>181</v>
      </c>
      <c r="K58" s="39">
        <v>1990.5</v>
      </c>
      <c r="L58" s="39" t="s">
        <v>182</v>
      </c>
      <c r="M58" s="40" t="s">
        <v>65</v>
      </c>
      <c r="N58" s="40"/>
      <c r="O58" s="41" t="s">
        <v>66</v>
      </c>
      <c r="P58" s="41" t="s">
        <v>67</v>
      </c>
    </row>
    <row r="59" spans="1:16" ht="12.75" customHeight="1" thickBot="1" x14ac:dyDescent="0.25">
      <c r="A59" s="10" t="str">
        <f t="shared" si="6"/>
        <v> VB 7.72 </v>
      </c>
      <c r="B59" s="16" t="str">
        <f t="shared" si="7"/>
        <v>II</v>
      </c>
      <c r="C59" s="10">
        <f t="shared" si="8"/>
        <v>29886.488000000001</v>
      </c>
      <c r="D59" s="9" t="str">
        <f t="shared" si="9"/>
        <v>vis</v>
      </c>
      <c r="E59" s="38">
        <f>VLOOKUP(C59,Active!C$21:E$971,3,FALSE)</f>
        <v>2007.5978718823999</v>
      </c>
      <c r="F59" s="16" t="s">
        <v>58</v>
      </c>
      <c r="G59" s="9" t="str">
        <f t="shared" si="10"/>
        <v>29886.488</v>
      </c>
      <c r="H59" s="10">
        <f t="shared" si="11"/>
        <v>2007.5</v>
      </c>
      <c r="I59" s="39" t="s">
        <v>183</v>
      </c>
      <c r="J59" s="40" t="s">
        <v>184</v>
      </c>
      <c r="K59" s="39">
        <v>2007.5</v>
      </c>
      <c r="L59" s="39" t="s">
        <v>185</v>
      </c>
      <c r="M59" s="40" t="s">
        <v>65</v>
      </c>
      <c r="N59" s="40"/>
      <c r="O59" s="41" t="s">
        <v>66</v>
      </c>
      <c r="P59" s="41" t="s">
        <v>67</v>
      </c>
    </row>
    <row r="60" spans="1:16" ht="12.75" customHeight="1" thickBot="1" x14ac:dyDescent="0.25">
      <c r="A60" s="10" t="str">
        <f t="shared" si="6"/>
        <v> VB 7.72 </v>
      </c>
      <c r="B60" s="16" t="str">
        <f t="shared" si="7"/>
        <v>II</v>
      </c>
      <c r="C60" s="10">
        <f t="shared" si="8"/>
        <v>30926.789000000001</v>
      </c>
      <c r="D60" s="9" t="str">
        <f t="shared" si="9"/>
        <v>vis</v>
      </c>
      <c r="E60" s="38">
        <f>VLOOKUP(C60,Active!C$21:E$971,3,FALSE)</f>
        <v>2647.4484116000858</v>
      </c>
      <c r="F60" s="16" t="s">
        <v>58</v>
      </c>
      <c r="G60" s="9" t="str">
        <f t="shared" si="10"/>
        <v>30926.789</v>
      </c>
      <c r="H60" s="10">
        <f t="shared" si="11"/>
        <v>2647.5</v>
      </c>
      <c r="I60" s="39" t="s">
        <v>186</v>
      </c>
      <c r="J60" s="40" t="s">
        <v>187</v>
      </c>
      <c r="K60" s="39">
        <v>2647.5</v>
      </c>
      <c r="L60" s="39" t="s">
        <v>188</v>
      </c>
      <c r="M60" s="40" t="s">
        <v>65</v>
      </c>
      <c r="N60" s="40"/>
      <c r="O60" s="41" t="s">
        <v>66</v>
      </c>
      <c r="P60" s="41" t="s">
        <v>67</v>
      </c>
    </row>
    <row r="61" spans="1:16" ht="12.75" customHeight="1" thickBot="1" x14ac:dyDescent="0.25">
      <c r="A61" s="10" t="str">
        <f t="shared" si="6"/>
        <v> VB 7.72 </v>
      </c>
      <c r="B61" s="16" t="str">
        <f t="shared" si="7"/>
        <v>I</v>
      </c>
      <c r="C61" s="10">
        <f t="shared" si="8"/>
        <v>30997.563999999998</v>
      </c>
      <c r="D61" s="9" t="str">
        <f t="shared" si="9"/>
        <v>vis</v>
      </c>
      <c r="E61" s="38">
        <f>VLOOKUP(C61,Active!C$21:E$971,3,FALSE)</f>
        <v>2690.9794876526107</v>
      </c>
      <c r="F61" s="16" t="s">
        <v>58</v>
      </c>
      <c r="G61" s="9" t="str">
        <f t="shared" si="10"/>
        <v>30997.564</v>
      </c>
      <c r="H61" s="10">
        <f t="shared" si="11"/>
        <v>2691</v>
      </c>
      <c r="I61" s="39" t="s">
        <v>189</v>
      </c>
      <c r="J61" s="40" t="s">
        <v>190</v>
      </c>
      <c r="K61" s="39">
        <v>2691</v>
      </c>
      <c r="L61" s="39" t="s">
        <v>191</v>
      </c>
      <c r="M61" s="40" t="s">
        <v>65</v>
      </c>
      <c r="N61" s="40"/>
      <c r="O61" s="41" t="s">
        <v>66</v>
      </c>
      <c r="P61" s="41" t="s">
        <v>67</v>
      </c>
    </row>
    <row r="62" spans="1:16" ht="12.75" customHeight="1" thickBot="1" x14ac:dyDescent="0.25">
      <c r="A62" s="10" t="str">
        <f t="shared" si="6"/>
        <v> VB 7.72 </v>
      </c>
      <c r="B62" s="16" t="str">
        <f t="shared" si="7"/>
        <v>I</v>
      </c>
      <c r="C62" s="10">
        <f t="shared" si="8"/>
        <v>31288.743999999999</v>
      </c>
      <c r="D62" s="9" t="str">
        <f t="shared" si="9"/>
        <v>vis</v>
      </c>
      <c r="E62" s="38">
        <f>VLOOKUP(C62,Active!C$21:E$971,3,FALSE)</f>
        <v>2870.073500015375</v>
      </c>
      <c r="F62" s="16" t="s">
        <v>58</v>
      </c>
      <c r="G62" s="9" t="str">
        <f t="shared" si="10"/>
        <v>31288.744</v>
      </c>
      <c r="H62" s="10">
        <f t="shared" si="11"/>
        <v>2870</v>
      </c>
      <c r="I62" s="39" t="s">
        <v>192</v>
      </c>
      <c r="J62" s="40" t="s">
        <v>193</v>
      </c>
      <c r="K62" s="39">
        <v>2870</v>
      </c>
      <c r="L62" s="39" t="s">
        <v>194</v>
      </c>
      <c r="M62" s="40" t="s">
        <v>65</v>
      </c>
      <c r="N62" s="40"/>
      <c r="O62" s="41" t="s">
        <v>66</v>
      </c>
      <c r="P62" s="41" t="s">
        <v>67</v>
      </c>
    </row>
    <row r="63" spans="1:16" ht="12.75" customHeight="1" thickBot="1" x14ac:dyDescent="0.25">
      <c r="A63" s="10" t="str">
        <f t="shared" si="6"/>
        <v> VB 7.72 </v>
      </c>
      <c r="B63" s="16" t="str">
        <f t="shared" si="7"/>
        <v>I</v>
      </c>
      <c r="C63" s="10">
        <f t="shared" si="8"/>
        <v>31722.602999999999</v>
      </c>
      <c r="D63" s="9" t="str">
        <f t="shared" si="9"/>
        <v>vis</v>
      </c>
      <c r="E63" s="38">
        <f>VLOOKUP(C63,Active!C$21:E$971,3,FALSE)</f>
        <v>3136.9240704862059</v>
      </c>
      <c r="F63" s="16" t="s">
        <v>58</v>
      </c>
      <c r="G63" s="9" t="str">
        <f t="shared" si="10"/>
        <v>31722.603</v>
      </c>
      <c r="H63" s="10">
        <f t="shared" si="11"/>
        <v>3137</v>
      </c>
      <c r="I63" s="39" t="s">
        <v>195</v>
      </c>
      <c r="J63" s="40" t="s">
        <v>196</v>
      </c>
      <c r="K63" s="39">
        <v>3137</v>
      </c>
      <c r="L63" s="39" t="s">
        <v>197</v>
      </c>
      <c r="M63" s="40" t="s">
        <v>65</v>
      </c>
      <c r="N63" s="40"/>
      <c r="O63" s="41" t="s">
        <v>66</v>
      </c>
      <c r="P63" s="41" t="s">
        <v>67</v>
      </c>
    </row>
    <row r="64" spans="1:16" ht="12.75" customHeight="1" thickBot="1" x14ac:dyDescent="0.25">
      <c r="A64" s="10" t="str">
        <f t="shared" si="6"/>
        <v> VB 7.72 </v>
      </c>
      <c r="B64" s="16" t="str">
        <f t="shared" si="7"/>
        <v>I</v>
      </c>
      <c r="C64" s="10">
        <f t="shared" si="8"/>
        <v>31722.626</v>
      </c>
      <c r="D64" s="9" t="str">
        <f t="shared" si="9"/>
        <v>vis</v>
      </c>
      <c r="E64" s="38">
        <f>VLOOKUP(C64,Active!C$21:E$971,3,FALSE)</f>
        <v>3136.9382169326805</v>
      </c>
      <c r="F64" s="16" t="s">
        <v>58</v>
      </c>
      <c r="G64" s="9" t="str">
        <f t="shared" si="10"/>
        <v>31722.626</v>
      </c>
      <c r="H64" s="10">
        <f t="shared" si="11"/>
        <v>3137</v>
      </c>
      <c r="I64" s="39" t="s">
        <v>198</v>
      </c>
      <c r="J64" s="40" t="s">
        <v>199</v>
      </c>
      <c r="K64" s="39">
        <v>3137</v>
      </c>
      <c r="L64" s="39" t="s">
        <v>200</v>
      </c>
      <c r="M64" s="40" t="s">
        <v>65</v>
      </c>
      <c r="N64" s="40"/>
      <c r="O64" s="41" t="s">
        <v>66</v>
      </c>
      <c r="P64" s="41" t="s">
        <v>67</v>
      </c>
    </row>
    <row r="65" spans="1:16" ht="12.75" customHeight="1" thickBot="1" x14ac:dyDescent="0.25">
      <c r="A65" s="10" t="str">
        <f t="shared" si="6"/>
        <v> VB 7.72 </v>
      </c>
      <c r="B65" s="16" t="str">
        <f t="shared" si="7"/>
        <v>I</v>
      </c>
      <c r="C65" s="10">
        <f t="shared" si="8"/>
        <v>32008.76</v>
      </c>
      <c r="D65" s="9" t="str">
        <f t="shared" si="9"/>
        <v>vis</v>
      </c>
      <c r="E65" s="38">
        <f>VLOOKUP(C65,Active!C$21:E$971,3,FALSE)</f>
        <v>3312.9286219515925</v>
      </c>
      <c r="F65" s="16" t="s">
        <v>58</v>
      </c>
      <c r="G65" s="9" t="str">
        <f t="shared" si="10"/>
        <v>32008.760</v>
      </c>
      <c r="H65" s="10">
        <f t="shared" si="11"/>
        <v>3313</v>
      </c>
      <c r="I65" s="39" t="s">
        <v>201</v>
      </c>
      <c r="J65" s="40" t="s">
        <v>202</v>
      </c>
      <c r="K65" s="39">
        <v>3313</v>
      </c>
      <c r="L65" s="39" t="s">
        <v>203</v>
      </c>
      <c r="M65" s="40" t="s">
        <v>65</v>
      </c>
      <c r="N65" s="40"/>
      <c r="O65" s="41" t="s">
        <v>66</v>
      </c>
      <c r="P65" s="41" t="s">
        <v>67</v>
      </c>
    </row>
    <row r="66" spans="1:16" ht="12.75" customHeight="1" thickBot="1" x14ac:dyDescent="0.25">
      <c r="A66" s="10" t="str">
        <f t="shared" si="6"/>
        <v> VB 7.72 </v>
      </c>
      <c r="B66" s="16" t="str">
        <f t="shared" si="7"/>
        <v>I</v>
      </c>
      <c r="C66" s="10">
        <f t="shared" si="8"/>
        <v>32387.749</v>
      </c>
      <c r="D66" s="9" t="str">
        <f t="shared" si="9"/>
        <v>vis</v>
      </c>
      <c r="E66" s="38">
        <f>VLOOKUP(C66,Active!C$21:E$971,3,FALSE)</f>
        <v>3546.0306916382192</v>
      </c>
      <c r="F66" s="16" t="s">
        <v>58</v>
      </c>
      <c r="G66" s="9" t="str">
        <f t="shared" si="10"/>
        <v>32387.749</v>
      </c>
      <c r="H66" s="10">
        <f t="shared" si="11"/>
        <v>3546</v>
      </c>
      <c r="I66" s="39" t="s">
        <v>204</v>
      </c>
      <c r="J66" s="40" t="s">
        <v>205</v>
      </c>
      <c r="K66" s="39">
        <v>3546</v>
      </c>
      <c r="L66" s="39" t="s">
        <v>206</v>
      </c>
      <c r="M66" s="40" t="s">
        <v>65</v>
      </c>
      <c r="N66" s="40"/>
      <c r="O66" s="41" t="s">
        <v>66</v>
      </c>
      <c r="P66" s="41" t="s">
        <v>67</v>
      </c>
    </row>
    <row r="67" spans="1:16" ht="12.75" customHeight="1" thickBot="1" x14ac:dyDescent="0.25">
      <c r="A67" s="10" t="str">
        <f t="shared" si="6"/>
        <v> VB 7.72 </v>
      </c>
      <c r="B67" s="16" t="str">
        <f t="shared" si="7"/>
        <v>I</v>
      </c>
      <c r="C67" s="10">
        <f t="shared" si="8"/>
        <v>33460.731</v>
      </c>
      <c r="D67" s="9" t="str">
        <f t="shared" si="9"/>
        <v>vis</v>
      </c>
      <c r="E67" s="38">
        <f>VLOOKUP(C67,Active!C$21:E$971,3,FALSE)</f>
        <v>4205.9821016698952</v>
      </c>
      <c r="F67" s="16" t="s">
        <v>58</v>
      </c>
      <c r="G67" s="9" t="str">
        <f t="shared" si="10"/>
        <v>33460.731</v>
      </c>
      <c r="H67" s="10">
        <f t="shared" si="11"/>
        <v>4206</v>
      </c>
      <c r="I67" s="39" t="s">
        <v>207</v>
      </c>
      <c r="J67" s="40" t="s">
        <v>208</v>
      </c>
      <c r="K67" s="39">
        <v>4206</v>
      </c>
      <c r="L67" s="39" t="s">
        <v>209</v>
      </c>
      <c r="M67" s="40" t="s">
        <v>65</v>
      </c>
      <c r="N67" s="40"/>
      <c r="O67" s="41" t="s">
        <v>66</v>
      </c>
      <c r="P67" s="41" t="s">
        <v>67</v>
      </c>
    </row>
    <row r="68" spans="1:16" ht="12.75" customHeight="1" thickBot="1" x14ac:dyDescent="0.25">
      <c r="A68" s="10" t="str">
        <f t="shared" si="6"/>
        <v> VB 5.17 </v>
      </c>
      <c r="B68" s="16" t="str">
        <f t="shared" si="7"/>
        <v>I</v>
      </c>
      <c r="C68" s="10">
        <f t="shared" si="8"/>
        <v>36790.504999999997</v>
      </c>
      <c r="D68" s="9" t="str">
        <f t="shared" si="9"/>
        <v>vis</v>
      </c>
      <c r="E68" s="38">
        <f>VLOOKUP(C68,Active!C$21:E$971,3,FALSE)</f>
        <v>6254.0025217578468</v>
      </c>
      <c r="F68" s="16" t="s">
        <v>58</v>
      </c>
      <c r="G68" s="9" t="str">
        <f t="shared" si="10"/>
        <v>36790.505</v>
      </c>
      <c r="H68" s="10">
        <f t="shared" si="11"/>
        <v>6254</v>
      </c>
      <c r="I68" s="39" t="s">
        <v>210</v>
      </c>
      <c r="J68" s="40" t="s">
        <v>211</v>
      </c>
      <c r="K68" s="39">
        <v>6254</v>
      </c>
      <c r="L68" s="39" t="s">
        <v>212</v>
      </c>
      <c r="M68" s="40" t="s">
        <v>65</v>
      </c>
      <c r="N68" s="40"/>
      <c r="O68" s="41" t="s">
        <v>141</v>
      </c>
      <c r="P68" s="41" t="s">
        <v>142</v>
      </c>
    </row>
    <row r="69" spans="1:16" ht="12.75" customHeight="1" thickBot="1" x14ac:dyDescent="0.25">
      <c r="A69" s="10" t="str">
        <f t="shared" si="6"/>
        <v> VB 5.17 </v>
      </c>
      <c r="B69" s="16" t="str">
        <f t="shared" si="7"/>
        <v>I</v>
      </c>
      <c r="C69" s="10">
        <f t="shared" si="8"/>
        <v>36808.438000000002</v>
      </c>
      <c r="D69" s="9" t="str">
        <f t="shared" si="9"/>
        <v>vis</v>
      </c>
      <c r="E69" s="38">
        <f>VLOOKUP(C69,Active!C$21:E$971,3,FALSE)</f>
        <v>6265.0324445674569</v>
      </c>
      <c r="F69" s="16" t="s">
        <v>58</v>
      </c>
      <c r="G69" s="9" t="str">
        <f t="shared" si="10"/>
        <v>36808.438</v>
      </c>
      <c r="H69" s="10">
        <f t="shared" si="11"/>
        <v>6265</v>
      </c>
      <c r="I69" s="39" t="s">
        <v>213</v>
      </c>
      <c r="J69" s="40" t="s">
        <v>214</v>
      </c>
      <c r="K69" s="39">
        <v>6265</v>
      </c>
      <c r="L69" s="39" t="s">
        <v>215</v>
      </c>
      <c r="M69" s="40" t="s">
        <v>65</v>
      </c>
      <c r="N69" s="40"/>
      <c r="O69" s="41" t="s">
        <v>141</v>
      </c>
      <c r="P69" s="41" t="s">
        <v>142</v>
      </c>
    </row>
    <row r="70" spans="1:16" ht="12.75" customHeight="1" thickBot="1" x14ac:dyDescent="0.25">
      <c r="A70" s="10" t="str">
        <f t="shared" si="6"/>
        <v> VB 5.17 </v>
      </c>
      <c r="B70" s="16" t="str">
        <f t="shared" si="7"/>
        <v>I</v>
      </c>
      <c r="C70" s="10">
        <f t="shared" si="8"/>
        <v>36821.423999999999</v>
      </c>
      <c r="D70" s="9" t="str">
        <f t="shared" si="9"/>
        <v>vis</v>
      </c>
      <c r="E70" s="38">
        <f>VLOOKUP(C70,Active!C$21:E$971,3,FALSE)</f>
        <v>6273.0196512593402</v>
      </c>
      <c r="F70" s="16" t="s">
        <v>58</v>
      </c>
      <c r="G70" s="9" t="str">
        <f t="shared" si="10"/>
        <v>36821.424</v>
      </c>
      <c r="H70" s="10">
        <f t="shared" si="11"/>
        <v>6273</v>
      </c>
      <c r="I70" s="39" t="s">
        <v>216</v>
      </c>
      <c r="J70" s="40" t="s">
        <v>217</v>
      </c>
      <c r="K70" s="39">
        <v>6273</v>
      </c>
      <c r="L70" s="39" t="s">
        <v>218</v>
      </c>
      <c r="M70" s="40" t="s">
        <v>65</v>
      </c>
      <c r="N70" s="40"/>
      <c r="O70" s="41" t="s">
        <v>141</v>
      </c>
      <c r="P70" s="41" t="s">
        <v>142</v>
      </c>
    </row>
    <row r="71" spans="1:16" ht="12.75" customHeight="1" thickBot="1" x14ac:dyDescent="0.25">
      <c r="A71" s="10" t="str">
        <f t="shared" si="6"/>
        <v> VB 5.17 </v>
      </c>
      <c r="B71" s="16" t="str">
        <f t="shared" si="7"/>
        <v>I</v>
      </c>
      <c r="C71" s="10">
        <f t="shared" si="8"/>
        <v>37190.410000000003</v>
      </c>
      <c r="D71" s="9" t="str">
        <f t="shared" si="9"/>
        <v>vis</v>
      </c>
      <c r="E71" s="38">
        <f>VLOOKUP(C71,Active!C$21:E$971,3,FALSE)</f>
        <v>6499.9692468554922</v>
      </c>
      <c r="F71" s="16" t="s">
        <v>58</v>
      </c>
      <c r="G71" s="9" t="str">
        <f t="shared" si="10"/>
        <v>37190.410</v>
      </c>
      <c r="H71" s="10">
        <f t="shared" si="11"/>
        <v>6500</v>
      </c>
      <c r="I71" s="39" t="s">
        <v>219</v>
      </c>
      <c r="J71" s="40" t="s">
        <v>220</v>
      </c>
      <c r="K71" s="39">
        <v>6500</v>
      </c>
      <c r="L71" s="39" t="s">
        <v>221</v>
      </c>
      <c r="M71" s="40" t="s">
        <v>65</v>
      </c>
      <c r="N71" s="40"/>
      <c r="O71" s="41" t="s">
        <v>141</v>
      </c>
      <c r="P71" s="41" t="s">
        <v>142</v>
      </c>
    </row>
    <row r="72" spans="1:16" ht="12.75" customHeight="1" thickBot="1" x14ac:dyDescent="0.25">
      <c r="A72" s="10" t="str">
        <f t="shared" si="6"/>
        <v> VB 5.17 </v>
      </c>
      <c r="B72" s="16" t="str">
        <f t="shared" si="7"/>
        <v>I</v>
      </c>
      <c r="C72" s="10">
        <f t="shared" si="8"/>
        <v>37582.328999999998</v>
      </c>
      <c r="D72" s="9" t="str">
        <f t="shared" si="9"/>
        <v>vis</v>
      </c>
      <c r="E72" s="38">
        <f>VLOOKUP(C72,Active!C$21:E$971,3,FALSE)</f>
        <v>6741.0240797121487</v>
      </c>
      <c r="F72" s="16" t="s">
        <v>58</v>
      </c>
      <c r="G72" s="9" t="str">
        <f t="shared" si="10"/>
        <v>37582.329</v>
      </c>
      <c r="H72" s="10">
        <f t="shared" si="11"/>
        <v>6741</v>
      </c>
      <c r="I72" s="39" t="s">
        <v>222</v>
      </c>
      <c r="J72" s="40" t="s">
        <v>223</v>
      </c>
      <c r="K72" s="39">
        <v>6741</v>
      </c>
      <c r="L72" s="39" t="s">
        <v>224</v>
      </c>
      <c r="M72" s="40" t="s">
        <v>65</v>
      </c>
      <c r="N72" s="40"/>
      <c r="O72" s="41" t="s">
        <v>141</v>
      </c>
      <c r="P72" s="41" t="s">
        <v>142</v>
      </c>
    </row>
    <row r="73" spans="1:16" ht="12.75" customHeight="1" thickBot="1" x14ac:dyDescent="0.25">
      <c r="A73" s="10" t="str">
        <f t="shared" si="6"/>
        <v> VB 5.17 </v>
      </c>
      <c r="B73" s="16" t="str">
        <f t="shared" si="7"/>
        <v>I</v>
      </c>
      <c r="C73" s="10">
        <f t="shared" si="8"/>
        <v>37907.459000000003</v>
      </c>
      <c r="D73" s="9" t="str">
        <f t="shared" si="9"/>
        <v>vis</v>
      </c>
      <c r="E73" s="38">
        <f>VLOOKUP(C73,Active!C$21:E$971,3,FALSE)</f>
        <v>6940.9994771965439</v>
      </c>
      <c r="F73" s="16" t="s">
        <v>58</v>
      </c>
      <c r="G73" s="9" t="str">
        <f t="shared" si="10"/>
        <v>37907.459</v>
      </c>
      <c r="H73" s="10">
        <f t="shared" si="11"/>
        <v>6941</v>
      </c>
      <c r="I73" s="39" t="s">
        <v>225</v>
      </c>
      <c r="J73" s="40" t="s">
        <v>226</v>
      </c>
      <c r="K73" s="39">
        <v>6941</v>
      </c>
      <c r="L73" s="39" t="s">
        <v>227</v>
      </c>
      <c r="M73" s="40" t="s">
        <v>65</v>
      </c>
      <c r="N73" s="40"/>
      <c r="O73" s="41" t="s">
        <v>141</v>
      </c>
      <c r="P73" s="41" t="s">
        <v>142</v>
      </c>
    </row>
    <row r="74" spans="1:16" ht="12.75" customHeight="1" thickBot="1" x14ac:dyDescent="0.25">
      <c r="A74" s="10" t="str">
        <f t="shared" si="6"/>
        <v>BAVM 52 </v>
      </c>
      <c r="B74" s="16" t="str">
        <f t="shared" si="7"/>
        <v>I</v>
      </c>
      <c r="C74" s="10">
        <f t="shared" si="8"/>
        <v>47592.614999999998</v>
      </c>
      <c r="D74" s="9" t="str">
        <f t="shared" si="9"/>
        <v>vis</v>
      </c>
      <c r="E74" s="38">
        <f>VLOOKUP(C74,Active!C$21:E$971,3,FALSE)</f>
        <v>12897.979518405755</v>
      </c>
      <c r="F74" s="16" t="s">
        <v>58</v>
      </c>
      <c r="G74" s="9" t="str">
        <f t="shared" si="10"/>
        <v>47592.615</v>
      </c>
      <c r="H74" s="10">
        <f t="shared" si="11"/>
        <v>12898</v>
      </c>
      <c r="I74" s="39" t="s">
        <v>228</v>
      </c>
      <c r="J74" s="40" t="s">
        <v>229</v>
      </c>
      <c r="K74" s="39">
        <v>12898</v>
      </c>
      <c r="L74" s="39" t="s">
        <v>191</v>
      </c>
      <c r="M74" s="40" t="s">
        <v>61</v>
      </c>
      <c r="N74" s="40"/>
      <c r="O74" s="41" t="s">
        <v>230</v>
      </c>
      <c r="P74" s="42" t="s">
        <v>231</v>
      </c>
    </row>
    <row r="75" spans="1:16" ht="12.75" customHeight="1" thickBot="1" x14ac:dyDescent="0.25">
      <c r="A75" s="10" t="str">
        <f t="shared" ref="A75:A83" si="12">P75</f>
        <v>BAVM 59 </v>
      </c>
      <c r="B75" s="16" t="str">
        <f t="shared" ref="B75:B83" si="13">IF(H75=INT(H75),"I","II")</f>
        <v>I</v>
      </c>
      <c r="C75" s="10">
        <f t="shared" ref="C75:C83" si="14">1*G75</f>
        <v>48189.2935</v>
      </c>
      <c r="D75" s="9" t="str">
        <f t="shared" ref="D75:D83" si="15">VLOOKUP(F75,I$1:J$5,2,FALSE)</f>
        <v>vis</v>
      </c>
      <c r="E75" s="38">
        <f>VLOOKUP(C75,Active!C$21:E$971,3,FALSE)</f>
        <v>13264.974321124333</v>
      </c>
      <c r="F75" s="16" t="s">
        <v>58</v>
      </c>
      <c r="G75" s="9" t="str">
        <f t="shared" ref="G75:G83" si="16">MID(I75,3,LEN(I75)-3)</f>
        <v>48189.2935</v>
      </c>
      <c r="H75" s="10">
        <f t="shared" ref="H75:H83" si="17">1*K75</f>
        <v>13265</v>
      </c>
      <c r="I75" s="39" t="s">
        <v>232</v>
      </c>
      <c r="J75" s="40" t="s">
        <v>233</v>
      </c>
      <c r="K75" s="39">
        <v>13265</v>
      </c>
      <c r="L75" s="39" t="s">
        <v>234</v>
      </c>
      <c r="M75" s="40" t="s">
        <v>235</v>
      </c>
      <c r="N75" s="40" t="s">
        <v>236</v>
      </c>
      <c r="O75" s="41" t="s">
        <v>237</v>
      </c>
      <c r="P75" s="42" t="s">
        <v>238</v>
      </c>
    </row>
    <row r="76" spans="1:16" ht="12.75" customHeight="1" thickBot="1" x14ac:dyDescent="0.25">
      <c r="A76" s="10" t="str">
        <f t="shared" si="12"/>
        <v>OEJV 0094 </v>
      </c>
      <c r="B76" s="16" t="str">
        <f t="shared" si="13"/>
        <v>I</v>
      </c>
      <c r="C76" s="10">
        <f t="shared" si="14"/>
        <v>54390.266000000003</v>
      </c>
      <c r="D76" s="9" t="str">
        <f t="shared" si="15"/>
        <v>vis</v>
      </c>
      <c r="E76" s="38" t="e">
        <f>VLOOKUP(C76,Active!C$21:E$971,3,FALSE)</f>
        <v>#N/A</v>
      </c>
      <c r="F76" s="16" t="s">
        <v>58</v>
      </c>
      <c r="G76" s="9" t="str">
        <f t="shared" si="16"/>
        <v>54390.2660</v>
      </c>
      <c r="H76" s="10">
        <f t="shared" si="17"/>
        <v>17079</v>
      </c>
      <c r="I76" s="39" t="s">
        <v>269</v>
      </c>
      <c r="J76" s="40" t="s">
        <v>270</v>
      </c>
      <c r="K76" s="39">
        <v>17079</v>
      </c>
      <c r="L76" s="39" t="s">
        <v>271</v>
      </c>
      <c r="M76" s="40" t="s">
        <v>255</v>
      </c>
      <c r="N76" s="40" t="s">
        <v>272</v>
      </c>
      <c r="O76" s="41" t="s">
        <v>273</v>
      </c>
      <c r="P76" s="42" t="s">
        <v>274</v>
      </c>
    </row>
    <row r="77" spans="1:16" ht="12.75" customHeight="1" thickBot="1" x14ac:dyDescent="0.25">
      <c r="A77" s="10" t="str">
        <f t="shared" si="12"/>
        <v>OEJV 0094 </v>
      </c>
      <c r="B77" s="16" t="str">
        <f t="shared" si="13"/>
        <v>I</v>
      </c>
      <c r="C77" s="10">
        <f t="shared" si="14"/>
        <v>54390.267399999997</v>
      </c>
      <c r="D77" s="9" t="str">
        <f t="shared" si="15"/>
        <v>vis</v>
      </c>
      <c r="E77" s="38" t="e">
        <f>VLOOKUP(C77,Active!C$21:E$971,3,FALSE)</f>
        <v>#N/A</v>
      </c>
      <c r="F77" s="16" t="s">
        <v>58</v>
      </c>
      <c r="G77" s="9" t="str">
        <f t="shared" si="16"/>
        <v>54390.2674</v>
      </c>
      <c r="H77" s="10">
        <f t="shared" si="17"/>
        <v>17079</v>
      </c>
      <c r="I77" s="39" t="s">
        <v>275</v>
      </c>
      <c r="J77" s="40" t="s">
        <v>276</v>
      </c>
      <c r="K77" s="39">
        <v>17079</v>
      </c>
      <c r="L77" s="39" t="s">
        <v>277</v>
      </c>
      <c r="M77" s="40" t="s">
        <v>255</v>
      </c>
      <c r="N77" s="40" t="s">
        <v>44</v>
      </c>
      <c r="O77" s="41" t="s">
        <v>273</v>
      </c>
      <c r="P77" s="42" t="s">
        <v>274</v>
      </c>
    </row>
    <row r="78" spans="1:16" ht="12.75" customHeight="1" thickBot="1" x14ac:dyDescent="0.25">
      <c r="A78" s="10" t="str">
        <f t="shared" si="12"/>
        <v>BAVM 203 </v>
      </c>
      <c r="B78" s="16" t="str">
        <f t="shared" si="13"/>
        <v>I</v>
      </c>
      <c r="C78" s="10">
        <f t="shared" si="14"/>
        <v>54658.530599999998</v>
      </c>
      <c r="D78" s="9" t="str">
        <f t="shared" si="15"/>
        <v>vis</v>
      </c>
      <c r="E78" s="38">
        <f>VLOOKUP(C78,Active!C$21:E$971,3,FALSE)</f>
        <v>17243.961989113384</v>
      </c>
      <c r="F78" s="16" t="s">
        <v>58</v>
      </c>
      <c r="G78" s="9" t="str">
        <f t="shared" si="16"/>
        <v>54658.5306</v>
      </c>
      <c r="H78" s="10">
        <f t="shared" si="17"/>
        <v>17244</v>
      </c>
      <c r="I78" s="39" t="s">
        <v>278</v>
      </c>
      <c r="J78" s="40" t="s">
        <v>279</v>
      </c>
      <c r="K78" s="39">
        <v>17244</v>
      </c>
      <c r="L78" s="39" t="s">
        <v>280</v>
      </c>
      <c r="M78" s="40" t="s">
        <v>255</v>
      </c>
      <c r="N78" s="40">
        <v>0</v>
      </c>
      <c r="O78" s="41" t="s">
        <v>237</v>
      </c>
      <c r="P78" s="42" t="s">
        <v>281</v>
      </c>
    </row>
    <row r="79" spans="1:16" ht="12.75" customHeight="1" thickBot="1" x14ac:dyDescent="0.25">
      <c r="A79" s="10" t="str">
        <f t="shared" si="12"/>
        <v>BAVM 203 </v>
      </c>
      <c r="B79" s="16" t="str">
        <f t="shared" si="13"/>
        <v>II</v>
      </c>
      <c r="C79" s="10">
        <f t="shared" si="14"/>
        <v>54706.4948</v>
      </c>
      <c r="D79" s="9" t="str">
        <f t="shared" si="15"/>
        <v>vis</v>
      </c>
      <c r="E79" s="38">
        <f>VLOOKUP(C79,Active!C$21:E$971,3,FALSE)</f>
        <v>17273.462988590582</v>
      </c>
      <c r="F79" s="16" t="s">
        <v>58</v>
      </c>
      <c r="G79" s="9" t="str">
        <f t="shared" si="16"/>
        <v>54706.4948</v>
      </c>
      <c r="H79" s="10">
        <f t="shared" si="17"/>
        <v>17273.5</v>
      </c>
      <c r="I79" s="39" t="s">
        <v>282</v>
      </c>
      <c r="J79" s="40" t="s">
        <v>283</v>
      </c>
      <c r="K79" s="39">
        <v>17273.5</v>
      </c>
      <c r="L79" s="39" t="s">
        <v>284</v>
      </c>
      <c r="M79" s="40" t="s">
        <v>255</v>
      </c>
      <c r="N79" s="40">
        <v>0</v>
      </c>
      <c r="O79" s="41" t="s">
        <v>237</v>
      </c>
      <c r="P79" s="42" t="s">
        <v>281</v>
      </c>
    </row>
    <row r="80" spans="1:16" ht="12.75" customHeight="1" thickBot="1" x14ac:dyDescent="0.25">
      <c r="A80" s="10" t="str">
        <f t="shared" si="12"/>
        <v>BAVM 212 </v>
      </c>
      <c r="B80" s="16" t="str">
        <f t="shared" si="13"/>
        <v>II</v>
      </c>
      <c r="C80" s="10">
        <f t="shared" si="14"/>
        <v>55041.420700000002</v>
      </c>
      <c r="D80" s="9" t="str">
        <f t="shared" si="15"/>
        <v>CCD</v>
      </c>
      <c r="E80" s="38">
        <f>VLOOKUP(C80,Active!C$21:E$971,3,FALSE)</f>
        <v>17479.463480640898</v>
      </c>
      <c r="F80" s="16" t="str">
        <f>LEFT(M80,1)</f>
        <v>C</v>
      </c>
      <c r="G80" s="9" t="str">
        <f t="shared" si="16"/>
        <v>55041.4207</v>
      </c>
      <c r="H80" s="10">
        <f t="shared" si="17"/>
        <v>17479.5</v>
      </c>
      <c r="I80" s="39" t="s">
        <v>285</v>
      </c>
      <c r="J80" s="40" t="s">
        <v>286</v>
      </c>
      <c r="K80" s="39">
        <v>17479.5</v>
      </c>
      <c r="L80" s="39" t="s">
        <v>287</v>
      </c>
      <c r="M80" s="40" t="s">
        <v>255</v>
      </c>
      <c r="N80" s="40">
        <v>0</v>
      </c>
      <c r="O80" s="41" t="s">
        <v>237</v>
      </c>
      <c r="P80" s="42" t="s">
        <v>288</v>
      </c>
    </row>
    <row r="81" spans="1:16" ht="12.75" customHeight="1" thickBot="1" x14ac:dyDescent="0.25">
      <c r="A81" s="10" t="str">
        <f t="shared" si="12"/>
        <v>BAVM 212 </v>
      </c>
      <c r="B81" s="16" t="str">
        <f t="shared" si="13"/>
        <v>I</v>
      </c>
      <c r="C81" s="10">
        <f t="shared" si="14"/>
        <v>55063.365899999997</v>
      </c>
      <c r="D81" s="9" t="str">
        <f t="shared" si="15"/>
        <v>CCD</v>
      </c>
      <c r="E81" s="38">
        <f>VLOOKUP(C81,Active!C$21:E$971,3,FALSE)</f>
        <v>17492.961158778482</v>
      </c>
      <c r="F81" s="16" t="str">
        <f>LEFT(M81,1)</f>
        <v>C</v>
      </c>
      <c r="G81" s="9" t="str">
        <f t="shared" si="16"/>
        <v>55063.3659</v>
      </c>
      <c r="H81" s="10">
        <f t="shared" si="17"/>
        <v>17493</v>
      </c>
      <c r="I81" s="39" t="s">
        <v>289</v>
      </c>
      <c r="J81" s="40" t="s">
        <v>290</v>
      </c>
      <c r="K81" s="39">
        <v>17493</v>
      </c>
      <c r="L81" s="39" t="s">
        <v>291</v>
      </c>
      <c r="M81" s="40" t="s">
        <v>255</v>
      </c>
      <c r="N81" s="40">
        <v>0</v>
      </c>
      <c r="O81" s="41" t="s">
        <v>237</v>
      </c>
      <c r="P81" s="42" t="s">
        <v>288</v>
      </c>
    </row>
    <row r="82" spans="1:16" ht="12.75" customHeight="1" thickBot="1" x14ac:dyDescent="0.25">
      <c r="A82" s="10" t="str">
        <f t="shared" si="12"/>
        <v>BAVM 220 </v>
      </c>
      <c r="B82" s="16" t="str">
        <f t="shared" si="13"/>
        <v>II</v>
      </c>
      <c r="C82" s="10">
        <f t="shared" si="14"/>
        <v>55462.528400000003</v>
      </c>
      <c r="D82" s="9" t="str">
        <f t="shared" si="15"/>
        <v>CCD</v>
      </c>
      <c r="E82" s="38">
        <f>VLOOKUP(C82,Active!C$21:E$971,3,FALSE)</f>
        <v>17738.471199680167</v>
      </c>
      <c r="F82" s="16" t="str">
        <f>LEFT(M82,1)</f>
        <v>C</v>
      </c>
      <c r="G82" s="9" t="str">
        <f t="shared" si="16"/>
        <v>55462.5284</v>
      </c>
      <c r="H82" s="10">
        <f t="shared" si="17"/>
        <v>17738.5</v>
      </c>
      <c r="I82" s="39" t="s">
        <v>298</v>
      </c>
      <c r="J82" s="40" t="s">
        <v>299</v>
      </c>
      <c r="K82" s="39">
        <v>17738.5</v>
      </c>
      <c r="L82" s="39" t="s">
        <v>300</v>
      </c>
      <c r="M82" s="40" t="s">
        <v>255</v>
      </c>
      <c r="N82" s="40">
        <v>0</v>
      </c>
      <c r="O82" s="41" t="s">
        <v>301</v>
      </c>
      <c r="P82" s="42" t="s">
        <v>302</v>
      </c>
    </row>
    <row r="83" spans="1:16" ht="12.75" customHeight="1" thickBot="1" x14ac:dyDescent="0.25">
      <c r="A83" s="10" t="str">
        <f t="shared" si="12"/>
        <v>BAVM 225 </v>
      </c>
      <c r="B83" s="16" t="str">
        <f t="shared" si="13"/>
        <v>I</v>
      </c>
      <c r="C83" s="10">
        <f t="shared" si="14"/>
        <v>55806.375099999997</v>
      </c>
      <c r="D83" s="9" t="str">
        <f t="shared" si="15"/>
        <v>vis</v>
      </c>
      <c r="E83" s="38">
        <f>VLOOKUP(C83,Active!C$21:E$971,3,FALSE)</f>
        <v>17949.958544761201</v>
      </c>
      <c r="F83" s="16" t="s">
        <v>58</v>
      </c>
      <c r="G83" s="9" t="str">
        <f t="shared" si="16"/>
        <v>55806.3751</v>
      </c>
      <c r="H83" s="10">
        <f t="shared" si="17"/>
        <v>17950</v>
      </c>
      <c r="I83" s="39" t="s">
        <v>303</v>
      </c>
      <c r="J83" s="40" t="s">
        <v>304</v>
      </c>
      <c r="K83" s="39">
        <v>17950</v>
      </c>
      <c r="L83" s="39" t="s">
        <v>305</v>
      </c>
      <c r="M83" s="40" t="s">
        <v>255</v>
      </c>
      <c r="N83" s="40" t="s">
        <v>306</v>
      </c>
      <c r="O83" s="41" t="s">
        <v>301</v>
      </c>
      <c r="P83" s="42" t="s">
        <v>307</v>
      </c>
    </row>
    <row r="84" spans="1:16" x14ac:dyDescent="0.2">
      <c r="B84" s="16"/>
      <c r="F84" s="16"/>
    </row>
    <row r="85" spans="1:16" x14ac:dyDescent="0.2">
      <c r="B85" s="16"/>
      <c r="F85" s="16"/>
    </row>
    <row r="86" spans="1:16" x14ac:dyDescent="0.2">
      <c r="B86" s="16"/>
      <c r="F86" s="16"/>
    </row>
    <row r="87" spans="1:16" x14ac:dyDescent="0.2">
      <c r="B87" s="16"/>
      <c r="F87" s="16"/>
    </row>
    <row r="88" spans="1:16" x14ac:dyDescent="0.2">
      <c r="B88" s="16"/>
      <c r="F88" s="16"/>
    </row>
    <row r="89" spans="1:16" x14ac:dyDescent="0.2">
      <c r="B89" s="16"/>
      <c r="F89" s="16"/>
    </row>
    <row r="90" spans="1:16" x14ac:dyDescent="0.2">
      <c r="B90" s="16"/>
      <c r="F90" s="16"/>
    </row>
    <row r="91" spans="1:16" x14ac:dyDescent="0.2">
      <c r="B91" s="16"/>
      <c r="F91" s="16"/>
    </row>
    <row r="92" spans="1:16" x14ac:dyDescent="0.2">
      <c r="B92" s="16"/>
      <c r="F92" s="16"/>
    </row>
    <row r="93" spans="1:16" x14ac:dyDescent="0.2">
      <c r="B93" s="16"/>
      <c r="F93" s="16"/>
    </row>
    <row r="94" spans="1:16" x14ac:dyDescent="0.2">
      <c r="B94" s="16"/>
      <c r="F94" s="16"/>
    </row>
    <row r="95" spans="1:16" x14ac:dyDescent="0.2">
      <c r="B95" s="16"/>
      <c r="F95" s="16"/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</sheetData>
  <phoneticPr fontId="8" type="noConversion"/>
  <hyperlinks>
    <hyperlink ref="P74" r:id="rId1" display="http://www.bav-astro.de/sfs/BAVM_link.php?BAVMnr=52" xr:uid="{00000000-0004-0000-0100-000000000000}"/>
    <hyperlink ref="P75" r:id="rId2" display="http://www.bav-astro.de/sfs/BAVM_link.php?BAVMnr=59" xr:uid="{00000000-0004-0000-0100-000001000000}"/>
    <hyperlink ref="P12" r:id="rId3" display="http://www.bav-astro.de/sfs/BAVM_link.php?BAVMnr=80" xr:uid="{00000000-0004-0000-0100-000002000000}"/>
    <hyperlink ref="P14" r:id="rId4" display="http://www.bav-astro.de/sfs/BAVM_link.php?BAVMnr=178" xr:uid="{00000000-0004-0000-0100-000003000000}"/>
    <hyperlink ref="P16" r:id="rId5" display="http://www.bav-astro.de/sfs/BAVM_link.php?BAVMnr=201" xr:uid="{00000000-0004-0000-0100-000004000000}"/>
    <hyperlink ref="P76" r:id="rId6" display="http://var.astro.cz/oejv/issues/oejv0094.pdf" xr:uid="{00000000-0004-0000-0100-000005000000}"/>
    <hyperlink ref="P77" r:id="rId7" display="http://var.astro.cz/oejv/issues/oejv0094.pdf" xr:uid="{00000000-0004-0000-0100-000006000000}"/>
    <hyperlink ref="P78" r:id="rId8" display="http://www.bav-astro.de/sfs/BAVM_link.php?BAVMnr=203" xr:uid="{00000000-0004-0000-0100-000007000000}"/>
    <hyperlink ref="P79" r:id="rId9" display="http://www.bav-astro.de/sfs/BAVM_link.php?BAVMnr=203" xr:uid="{00000000-0004-0000-0100-000008000000}"/>
    <hyperlink ref="P80" r:id="rId10" display="http://www.bav-astro.de/sfs/BAVM_link.php?BAVMnr=212" xr:uid="{00000000-0004-0000-0100-000009000000}"/>
    <hyperlink ref="P81" r:id="rId11" display="http://www.bav-astro.de/sfs/BAVM_link.php?BAVMnr=212" xr:uid="{00000000-0004-0000-0100-00000A000000}"/>
    <hyperlink ref="P17" r:id="rId12" display="http://www.bav-astro.de/sfs/BAVM_link.php?BAVMnr=215" xr:uid="{00000000-0004-0000-0100-00000B000000}"/>
    <hyperlink ref="P18" r:id="rId13" display="http://www.bav-astro.de/sfs/BAVM_link.php?BAVMnr=215" xr:uid="{00000000-0004-0000-0100-00000C000000}"/>
    <hyperlink ref="P82" r:id="rId14" display="http://www.bav-astro.de/sfs/BAVM_link.php?BAVMnr=220" xr:uid="{00000000-0004-0000-0100-00000D000000}"/>
    <hyperlink ref="P83" r:id="rId15" display="http://www.bav-astro.de/sfs/BAVM_link.php?BAVMnr=225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2024-02-04T04:00:52Z</dcterms:modified>
</cp:coreProperties>
</file>