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4E4E4D-B150-4CA2-93D3-B9239FA864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G11" i="1"/>
  <c r="F11" i="1"/>
  <c r="E14" i="1"/>
  <c r="E15" i="1" s="1"/>
  <c r="C17" i="1"/>
  <c r="E22" i="1"/>
  <c r="F22" i="1"/>
  <c r="G22" i="1"/>
  <c r="I22" i="1"/>
  <c r="Q22" i="1"/>
  <c r="G4" i="1"/>
  <c r="F4" i="1"/>
  <c r="E21" i="1"/>
  <c r="F21" i="1"/>
  <c r="G21" i="1"/>
  <c r="H21" i="1"/>
  <c r="Q21" i="1"/>
  <c r="C12" i="1"/>
  <c r="C16" i="1" l="1"/>
  <c r="D18" i="1" s="1"/>
  <c r="C11" i="1"/>
  <c r="O22" i="1" l="1"/>
  <c r="O21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<sst xmlns="http://schemas.openxmlformats.org/spreadsheetml/2006/main" count="56" uniqueCount="48">
  <si>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</si>
  <si>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</si>
  <si>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</si>
  <si>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</si>
  <si>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</si>
  <si>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</si>
  <si>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</si>
  <si>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</si>
  <si>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</si>
  <si>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</si>
  <si>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</si>
  <si>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</si>
  <si>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</si>
  <si>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</si>
  <si>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</si>
  <si>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</si>
  <si>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</si>
  <si>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</si>
  <si>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</si>
  <si>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</si>
  <si>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</si>
  <si>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</si>
  <si>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</si>
  <si>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</si>
  <si>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</si>
  <si>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</si>
  <si>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</si>
  <si>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</si>
  <si>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</si>
  <si>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</si>
  <si>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</si>
  <si>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</si>
  <si>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</si>
  <si>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</si>
  <si>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</si>
  <si>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</si>
  <si>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not avail.</t>
  </si>
  <si>
    <t>GCVS 4 Eph.</t>
  </si>
  <si>
    <t>V1200 Cyg / na</t>
  </si>
  <si>
    <t>Malkov</t>
  </si>
  <si>
    <t>OEJV 0107</t>
  </si>
  <si>
    <t>I</t>
  </si>
  <si>
    <t>OEJV</t>
  </si>
  <si>
    <t>Add cycle</t>
  </si>
  <si>
    <t>Old Cycle</t>
  </si>
  <si>
    <t>OEJV 0137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</si>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</sst>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16" fillId="0" borderId="0" xfId="0" applyFont="1" applyFill="1">
      <alignment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V1200 Cyg -- O-C Diagr.</a:t>
            </a:r>
          </a:p>
        </c:rich>
      </c:tx>
      <c:layout>
        <c:manualLayout>
          <c:xMode val="edge"/>
          <c:yMode val="edge"/>
          <c:x val="0.3624060150375940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7-493A-9EAA-DC8FBED5B0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-2.6109999998880085E-2</c:v>
                </c:pt>
                <c:pt idx="2">
                  <c:v>-2.4090000006253831E-2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57-493A-9EAA-DC8FBED5B0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57-493A-9EAA-DC8FBED5B0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57-493A-9EAA-DC8FBED5B0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57-493A-9EAA-DC8FBED5B0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57-493A-9EAA-DC8FBED5B0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57-493A-9EAA-DC8FBED5B0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46847</c:v>
                </c:pt>
                <c:pt idx="2">
                  <c:v>47285.5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-1.0498478468297379E-5</c:v>
                </c:pt>
                <c:pt idx="1">
                  <c:v>-2.4977900104666429E-2</c:v>
                </c:pt>
                <c:pt idx="2">
                  <c:v>-2.5211601421999189E-2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57-493A-9EAA-DC8FBED5B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643048"/>
        <c:axId val="1"/>
      </c:scatterChart>
      <c:valAx>
        <c:axId val="732643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643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97937099967764"/>
          <c:w val="0.6691729323308270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D2822E-CC98-AA58-4322-14043442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2"/>
      <c r="F1" s="32"/>
      <c r="G1" s="34" t="s">
        <v>35</v>
      </c>
      <c r="H1" s="33" t="s">
        <v>39</v>
      </c>
      <c r="I1" s="30" t="s">
        <v>36</v>
      </c>
      <c r="J1" s="30" t="s">
        <v>36</v>
      </c>
      <c r="K1" s="35">
        <v>37642.230000000003</v>
      </c>
      <c r="L1" s="35">
        <v>0.36906</v>
      </c>
    </row>
    <row r="2" spans="1:12" x14ac:dyDescent="0.2">
      <c r="A2" t="s">
        <v>22</v>
      </c>
      <c r="B2" t="s">
        <v>35</v>
      </c>
      <c r="C2" s="9"/>
    </row>
    <row r="3" spans="1:12" ht="13.5" thickBot="1" x14ac:dyDescent="0.25"/>
    <row r="4" spans="1:12" ht="14.25" thickTop="1" thickBot="1" x14ac:dyDescent="0.25">
      <c r="A4" s="29" t="s">
        <v>37</v>
      </c>
      <c r="C4" s="7" t="s">
        <v>36</v>
      </c>
      <c r="D4" s="8" t="s">
        <v>36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37642.230000000003</v>
      </c>
    </row>
    <row r="8" spans="1:12" x14ac:dyDescent="0.2">
      <c r="A8" t="s">
        <v>2</v>
      </c>
      <c r="C8">
        <v>0.36906</v>
      </c>
      <c r="D8" s="31" t="s">
        <v>39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-1.0498478468297379E-5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-5.3295625389455313E-7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43</v>
      </c>
      <c r="E13" s="12">
        <v>1</v>
      </c>
    </row>
    <row r="14" spans="1:12" x14ac:dyDescent="0.2">
      <c r="A14" s="11"/>
      <c r="B14" s="11"/>
      <c r="C14" s="11"/>
      <c r="D14" s="16" t="s">
        <v>30</v>
      </c>
      <c r="E14" s="17">
        <f ca="1">NOW()+15018.5+$C$9/24</f>
        <v>60344.724705902772</v>
      </c>
    </row>
    <row r="15" spans="1:12" x14ac:dyDescent="0.2">
      <c r="A15" s="14" t="s">
        <v>16</v>
      </c>
      <c r="B15" s="11"/>
      <c r="C15" s="15">
        <f ca="1">(C7+C11)+(C8+C12)*INT(MAX(F21:F3533))</f>
        <v>55093.20688866506</v>
      </c>
      <c r="D15" s="16" t="s">
        <v>44</v>
      </c>
      <c r="E15" s="17">
        <f ca="1">ROUND(2*(E14-$C$7)/$C$8,0)/2+E13</f>
        <v>61515.5</v>
      </c>
    </row>
    <row r="16" spans="1:12" x14ac:dyDescent="0.2">
      <c r="A16" s="18" t="s">
        <v>3</v>
      </c>
      <c r="B16" s="11"/>
      <c r="C16" s="19">
        <f ca="1">+C8+C12</f>
        <v>0.36905946704374609</v>
      </c>
      <c r="D16" s="16" t="s">
        <v>31</v>
      </c>
      <c r="E16" s="26">
        <f ca="1">ROUND(2*(E14-$C$15)/$C$16,0)/2+E13</f>
        <v>14230.5</v>
      </c>
    </row>
    <row r="17" spans="1:17" ht="13.5" thickBot="1" x14ac:dyDescent="0.25">
      <c r="A17" s="16" t="s">
        <v>27</v>
      </c>
      <c r="B17" s="11"/>
      <c r="C17" s="11">
        <f>COUNT(C21:C2191)</f>
        <v>3</v>
      </c>
      <c r="D17" s="16" t="s">
        <v>32</v>
      </c>
      <c r="E17" s="20">
        <f ca="1">+$C$15+$C$16*E16-15018.5-$C$9/24</f>
        <v>45327.003467764422</v>
      </c>
    </row>
    <row r="18" spans="1:17" ht="14.25" thickTop="1" thickBot="1" x14ac:dyDescent="0.25">
      <c r="A18" s="18" t="s">
        <v>4</v>
      </c>
      <c r="B18" s="11"/>
      <c r="C18" s="21">
        <f ca="1">+C15</f>
        <v>55093.20688866506</v>
      </c>
      <c r="D18" s="22">
        <f ca="1">+C16</f>
        <v>0.36905946704374609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39</v>
      </c>
      <c r="I20" s="6" t="s">
        <v>42</v>
      </c>
      <c r="J20" s="6" t="s">
        <v>47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s="31" t="s">
        <v>39</v>
      </c>
      <c r="C21" s="9">
        <v>37642.230000000003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-1.0498478468297379E-5</v>
      </c>
      <c r="Q21" s="2">
        <f>+C21-15018.5</f>
        <v>22623.730000000003</v>
      </c>
    </row>
    <row r="22" spans="1:17" x14ac:dyDescent="0.2">
      <c r="A22" s="36" t="s">
        <v>40</v>
      </c>
      <c r="B22" s="37" t="s">
        <v>41</v>
      </c>
      <c r="C22" s="38">
        <v>54931.557710000001</v>
      </c>
      <c r="D22" s="38">
        <v>2.9999999999999997E-4</v>
      </c>
      <c r="E22" s="39">
        <f>+(C22-C$7)/C$8</f>
        <v>46846.929252696034</v>
      </c>
      <c r="F22">
        <f>ROUND(2*E22,0)/2</f>
        <v>46847</v>
      </c>
      <c r="G22">
        <f>+C22-(C$7+F22*C$8)</f>
        <v>-2.6109999998880085E-2</v>
      </c>
      <c r="I22">
        <f>+G22</f>
        <v>-2.6109999998880085E-2</v>
      </c>
      <c r="O22">
        <f ca="1">+C$11+C$12*$F22</f>
        <v>-2.4977900104666429E-2</v>
      </c>
      <c r="Q22" s="2">
        <f>+C22-15018.5</f>
        <v>39913.057710000001</v>
      </c>
    </row>
    <row r="23" spans="1:17" x14ac:dyDescent="0.2">
      <c r="A23" s="40" t="s">
        <v>45</v>
      </c>
      <c r="B23" s="41" t="s">
        <v>46</v>
      </c>
      <c r="C23" s="42">
        <v>55093.392540000001</v>
      </c>
      <c r="D23" s="42">
        <v>1E-4</v>
      </c>
      <c r="E23" s="39">
        <f>+(C23-C$7)/C$8</f>
        <v>47285.434726060797</v>
      </c>
      <c r="F23">
        <f>ROUND(2*E23,0)/2</f>
        <v>47285.5</v>
      </c>
      <c r="G23">
        <f>+C23-(C$7+F23*C$8)</f>
        <v>-2.4090000006253831E-2</v>
      </c>
      <c r="I23">
        <f>+G23</f>
        <v>-2.4090000006253831E-2</v>
      </c>
      <c r="O23">
        <f ca="1">+C$11+C$12*$F23</f>
        <v>-2.5211601421999189E-2</v>
      </c>
      <c r="Q23" s="2">
        <f>+C23-15018.5</f>
        <v>40074.892540000001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2024-02-04T04:23:34Z</dcterms:modified>
</cp:coreProperties>
</file>