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7E2895D-EACD-4530-A30A-A7B0485157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F14" i="1"/>
  <c r="E22" i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C17" i="1"/>
  <c r="Q21" i="1"/>
  <c r="C11" i="1"/>
  <c r="C12" i="1"/>
  <c r="O23" i="1" l="1"/>
  <c r="F15" i="1"/>
  <c r="C16" i="1"/>
  <c r="D18" i="1" s="1"/>
  <c r="O21" i="1"/>
  <c r="C15" i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<sst xmlns="http://schemas.openxmlformats.org/spreadsheetml/2006/main" count="56" uniqueCount="51">
  <si>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</si>
  <si>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</si>
  <si>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</si>
  <si>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</si>
  <si>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</si>
  <si>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</si>
  <si>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</si>
  <si>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</si>
  <si>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</si>
  <si>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</si>
  <si>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</si>
  <si>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</si>
  <si>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</si>
  <si>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</si>
  <si>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</si>
  <si>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</si>
  <si>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</si>
  <si>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</si>
  <si>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</si>
  <si>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</si>
  <si>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</si>
  <si>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</si>
  <si>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</si>
  <si>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</si>
  <si>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</si>
  <si>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</si>
  <si>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</si>
  <si>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</si>
  <si>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</si>
  <si>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</si>
  <si>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</si>
  <si>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</si>
  <si>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</si>
  <si>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</si>
  <si>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</si>
  <si>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</si>
  <si>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</si>
  <si>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</si>
  <si>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V1456 Cyg</t>
  </si>
  <si>
    <t>V1456 Cyg / GSC na</t>
  </si>
  <si>
    <t>EA</t>
  </si>
  <si>
    <t>Malkov</t>
  </si>
  <si>
    <t>IBVS 6070</t>
  </si>
  <si>
    <t>I</t>
  </si>
  <si>
    <t>CCD</t>
  </si>
  <si>
    <t>BAV 91 Feb 2024</t>
  </si>
  <si>
    <t>Next ToM-P</t>
  </si>
  <si>
    <t>Next ToM-S</t>
  </si>
  <si>
    <t>16.20-&lt;17.0</t>
  </si>
  <si>
    <t xml:space="preserve">Mag p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</si>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</sst>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V1456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9380.5</c:v>
                </c:pt>
                <c:pt idx="2">
                  <c:v>10617.5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BB-49E0-8827-4020A2C7805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9380.5</c:v>
                </c:pt>
                <c:pt idx="2">
                  <c:v>10617.5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7.8899999993154779E-2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BB-49E0-8827-4020A2C7805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9380.5</c:v>
                </c:pt>
                <c:pt idx="2">
                  <c:v>10617.5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8.6999999992258381E-2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BB-49E0-8827-4020A2C7805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9380.5</c:v>
                </c:pt>
                <c:pt idx="2">
                  <c:v>10617.5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BB-49E0-8827-4020A2C7805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9380.5</c:v>
                </c:pt>
                <c:pt idx="2">
                  <c:v>10617.5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BB-49E0-8827-4020A2C7805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9380.5</c:v>
                </c:pt>
                <c:pt idx="2">
                  <c:v>10617.5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BB-49E0-8827-4020A2C7805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7.7000000000000002E-3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9380.5</c:v>
                </c:pt>
                <c:pt idx="2">
                  <c:v>10617.5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BB-49E0-8827-4020A2C7805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9380.5</c:v>
                </c:pt>
                <c:pt idx="2">
                  <c:v>10617.5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1.3221183392155694E-4</c:v>
                </c:pt>
                <c:pt idx="1">
                  <c:v>7.7765190658747263E-2</c:v>
                </c:pt>
                <c:pt idx="2">
                  <c:v>8.8002597492744333E-2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BB-49E0-8827-4020A2C7805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9380.5</c:v>
                </c:pt>
                <c:pt idx="2">
                  <c:v>10617.5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ABB-49E0-8827-4020A2C78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488248"/>
        <c:axId val="1"/>
      </c:scatterChart>
      <c:valAx>
        <c:axId val="884488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488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18</xdr:col>
      <xdr:colOff>314325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D2F2E1-CDD6-2C14-7A74-FF493D74E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D2" s="3"/>
      <c r="E2" s="10" t="s">
        <v>38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36785.461000000003</v>
      </c>
      <c r="D7" s="27" t="s">
        <v>41</v>
      </c>
    </row>
    <row r="8" spans="1:7" x14ac:dyDescent="0.2">
      <c r="A8" t="s">
        <v>3</v>
      </c>
      <c r="C8" s="31">
        <v>2.0646</v>
      </c>
      <c r="D8" s="27" t="s">
        <v>41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1.3221183392155694E-4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8.2759958237648011E-6</v>
      </c>
      <c r="D12" s="3"/>
      <c r="E12" s="37" t="s">
        <v>49</v>
      </c>
      <c r="F12" s="38" t="s">
        <v>48</v>
      </c>
    </row>
    <row r="13" spans="1:7" x14ac:dyDescent="0.2">
      <c r="A13" s="10" t="s">
        <v>18</v>
      </c>
      <c r="B13" s="10"/>
      <c r="C13" s="3" t="s">
        <v>13</v>
      </c>
      <c r="D13" s="14"/>
      <c r="E13" s="34" t="s">
        <v>34</v>
      </c>
      <c r="F13" s="39">
        <v>1</v>
      </c>
    </row>
    <row r="14" spans="1:7" x14ac:dyDescent="0.2">
      <c r="A14" s="10"/>
      <c r="B14" s="10"/>
      <c r="C14" s="10"/>
      <c r="D14" s="14"/>
      <c r="E14" s="34" t="s">
        <v>31</v>
      </c>
      <c r="F14" s="40">
        <f ca="1">NOW()+15018.5+$C$9/24</f>
        <v>60544.708659027776</v>
      </c>
    </row>
    <row r="15" spans="1:7" x14ac:dyDescent="0.2">
      <c r="A15" s="12" t="s">
        <v>17</v>
      </c>
      <c r="B15" s="10"/>
      <c r="C15" s="13">
        <f ca="1">(C7+C11)+(C8+C12)*INT(MAX(F21:F3533))</f>
        <v>58705.407198459492</v>
      </c>
      <c r="D15" s="14"/>
      <c r="E15" s="34" t="s">
        <v>35</v>
      </c>
      <c r="F15" s="40">
        <f ca="1">ROUND(2*($F$14-$C$7)/$C$8,0)/2+$F$13</f>
        <v>11509</v>
      </c>
    </row>
    <row r="16" spans="1:7" x14ac:dyDescent="0.2">
      <c r="A16" s="15" t="s">
        <v>4</v>
      </c>
      <c r="B16" s="10"/>
      <c r="C16" s="16">
        <f ca="1">+C8+C12</f>
        <v>2.0646082759958237</v>
      </c>
      <c r="D16" s="14"/>
      <c r="E16" s="34" t="s">
        <v>36</v>
      </c>
      <c r="F16" s="40">
        <f ca="1">ROUND(2*($F$14-$C$15)/$C$16,0)/2+$F$13</f>
        <v>892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D17" s="14"/>
      <c r="E17" s="35" t="s">
        <v>46</v>
      </c>
      <c r="F17" s="41">
        <f ca="1">+$C$15+$C$16*$F$16-15018.5-$C$9/24</f>
        <v>45528.933613981106</v>
      </c>
    </row>
    <row r="18" spans="1:18" ht="14.25" thickTop="1" thickBot="1" x14ac:dyDescent="0.25">
      <c r="A18" s="15" t="s">
        <v>5</v>
      </c>
      <c r="B18" s="10"/>
      <c r="C18" s="17">
        <f ca="1">+C15</f>
        <v>58705.407198459492</v>
      </c>
      <c r="D18" s="18">
        <f ca="1">+C16</f>
        <v>2.0646082759958237</v>
      </c>
      <c r="E18" s="36" t="s">
        <v>47</v>
      </c>
      <c r="F18" s="42">
        <f ca="1">+($C$15+$C$16*$F$16)-($C$16/2)-15018.5-$C$9/24</f>
        <v>45527.90130984311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50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tr">
        <f>D7</f>
        <v>Malkov</v>
      </c>
      <c r="C21" s="8">
        <f>C$7</f>
        <v>36785.461000000003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1.3221183392155694E-4</v>
      </c>
      <c r="Q21" s="2">
        <f>+C21-15018.5</f>
        <v>21766.961000000003</v>
      </c>
    </row>
    <row r="22" spans="1:18" x14ac:dyDescent="0.2">
      <c r="A22" s="28" t="s">
        <v>42</v>
      </c>
      <c r="B22" s="29" t="s">
        <v>43</v>
      </c>
      <c r="C22" s="30">
        <v>56152.520199999999</v>
      </c>
      <c r="D22" s="30">
        <v>7.7000000000000002E-3</v>
      </c>
      <c r="E22">
        <f>+(C22-C$7)/C$8</f>
        <v>9380.5382156349879</v>
      </c>
      <c r="F22">
        <f>ROUND(2*E22,0)/2</f>
        <v>9380.5</v>
      </c>
      <c r="G22">
        <f>+C22-(C$7+F22*C$8)</f>
        <v>7.8899999993154779E-2</v>
      </c>
      <c r="I22">
        <f>+G22</f>
        <v>7.8899999993154779E-2</v>
      </c>
      <c r="O22">
        <f ca="1">+C$11+C$12*$F22</f>
        <v>7.7765190658747263E-2</v>
      </c>
      <c r="Q22" s="2">
        <f>+C22-15018.5</f>
        <v>41134.020199999999</v>
      </c>
    </row>
    <row r="23" spans="1:18" x14ac:dyDescent="0.2">
      <c r="A23" s="32" t="s">
        <v>45</v>
      </c>
      <c r="B23" s="33" t="s">
        <v>43</v>
      </c>
      <c r="C23" s="32">
        <v>58706.438499999997</v>
      </c>
      <c r="D23" s="32">
        <v>3.5000000000000001E-3</v>
      </c>
      <c r="E23">
        <f>+(C23-C$7)/C$8</f>
        <v>10617.542138913104</v>
      </c>
      <c r="F23">
        <f>ROUND(2*E23,0)/2</f>
        <v>10617.5</v>
      </c>
      <c r="G23">
        <f>+C23-(C$7+F23*C$8)</f>
        <v>8.6999999992258381E-2</v>
      </c>
      <c r="J23">
        <f>+G23</f>
        <v>8.6999999992258381E-2</v>
      </c>
      <c r="O23">
        <f ca="1">+C$11+C$12*$F23</f>
        <v>8.8002597492744333E-2</v>
      </c>
      <c r="Q23" s="2">
        <f>+C23-15018.5</f>
        <v>43687.938499999997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2024-08-22T05:00:28Z</dcterms:modified>
</cp:coreProperties>
</file>