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67BD8EC-9145-4068-877E-65192D3B6D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1" i="1" l="1"/>
  <c r="D9" i="1"/>
  <c r="C9" i="1"/>
  <c r="Q60" i="1"/>
  <c r="Q57" i="1"/>
  <c r="Q53" i="1"/>
  <c r="Q52" i="1"/>
  <c r="Q50" i="1"/>
  <c r="Q49" i="1"/>
  <c r="Q48" i="1"/>
  <c r="Q47" i="1"/>
  <c r="Q46" i="1"/>
  <c r="Q45" i="1"/>
  <c r="Q43" i="1"/>
  <c r="Q42" i="1"/>
  <c r="Q40" i="1"/>
  <c r="Q39" i="1"/>
  <c r="Q38" i="1"/>
  <c r="Q37" i="1"/>
  <c r="Q35" i="1"/>
  <c r="Q33" i="1"/>
  <c r="Q32" i="1"/>
  <c r="Q31" i="1"/>
  <c r="Q30" i="1"/>
  <c r="Q28" i="1"/>
  <c r="Q27" i="1"/>
  <c r="Q26" i="1"/>
  <c r="Q25" i="1"/>
  <c r="Q24" i="1"/>
  <c r="Q23" i="1"/>
  <c r="Q22" i="1"/>
  <c r="G20" i="2"/>
  <c r="C20" i="2"/>
  <c r="G49" i="2"/>
  <c r="C49" i="2"/>
  <c r="G48" i="2"/>
  <c r="C48" i="2"/>
  <c r="G19" i="2"/>
  <c r="C19" i="2"/>
  <c r="G18" i="2"/>
  <c r="C18" i="2"/>
  <c r="G47" i="2"/>
  <c r="C47" i="2"/>
  <c r="G17" i="2"/>
  <c r="C17" i="2"/>
  <c r="G16" i="2"/>
  <c r="C16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15" i="2"/>
  <c r="C15" i="2"/>
  <c r="G38" i="2"/>
  <c r="C38" i="2"/>
  <c r="G37" i="2"/>
  <c r="C37" i="2"/>
  <c r="G14" i="2"/>
  <c r="C14" i="2"/>
  <c r="G36" i="2"/>
  <c r="C36" i="2"/>
  <c r="G35" i="2"/>
  <c r="C35" i="2"/>
  <c r="G34" i="2"/>
  <c r="C34" i="2"/>
  <c r="G33" i="2"/>
  <c r="C33" i="2"/>
  <c r="G13" i="2"/>
  <c r="C13" i="2"/>
  <c r="G32" i="2"/>
  <c r="C32" i="2"/>
  <c r="G12" i="2"/>
  <c r="C12" i="2"/>
  <c r="G31" i="2"/>
  <c r="C31" i="2"/>
  <c r="G30" i="2"/>
  <c r="C30" i="2"/>
  <c r="G29" i="2"/>
  <c r="C29" i="2"/>
  <c r="G28" i="2"/>
  <c r="C28" i="2"/>
  <c r="G11" i="2"/>
  <c r="C11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H20" i="2"/>
  <c r="D20" i="2"/>
  <c r="B20" i="2"/>
  <c r="A20" i="2"/>
  <c r="H49" i="2"/>
  <c r="D49" i="2"/>
  <c r="B49" i="2"/>
  <c r="A49" i="2"/>
  <c r="H48" i="2"/>
  <c r="D48" i="2"/>
  <c r="B48" i="2"/>
  <c r="A48" i="2"/>
  <c r="H19" i="2"/>
  <c r="D19" i="2"/>
  <c r="B19" i="2"/>
  <c r="A19" i="2"/>
  <c r="H18" i="2"/>
  <c r="D18" i="2"/>
  <c r="B18" i="2"/>
  <c r="A18" i="2"/>
  <c r="H47" i="2"/>
  <c r="D47" i="2"/>
  <c r="B47" i="2"/>
  <c r="A47" i="2"/>
  <c r="H17" i="2"/>
  <c r="D17" i="2"/>
  <c r="B17" i="2"/>
  <c r="A17" i="2"/>
  <c r="H16" i="2"/>
  <c r="D16" i="2"/>
  <c r="B16" i="2"/>
  <c r="A16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15" i="2"/>
  <c r="D15" i="2"/>
  <c r="B15" i="2"/>
  <c r="A15" i="2"/>
  <c r="H38" i="2"/>
  <c r="D38" i="2"/>
  <c r="B38" i="2"/>
  <c r="A38" i="2"/>
  <c r="H37" i="2"/>
  <c r="D37" i="2"/>
  <c r="B37" i="2"/>
  <c r="A37" i="2"/>
  <c r="H14" i="2"/>
  <c r="D14" i="2"/>
  <c r="B14" i="2"/>
  <c r="A14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13" i="2"/>
  <c r="D13" i="2"/>
  <c r="B13" i="2"/>
  <c r="A13" i="2"/>
  <c r="H32" i="2"/>
  <c r="D32" i="2"/>
  <c r="B32" i="2"/>
  <c r="A32" i="2"/>
  <c r="H12" i="2"/>
  <c r="D12" i="2"/>
  <c r="B12" i="2"/>
  <c r="A1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11" i="2"/>
  <c r="D11" i="2"/>
  <c r="B11" i="2"/>
  <c r="A11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Q62" i="1"/>
  <c r="Q29" i="1"/>
  <c r="Q34" i="1"/>
  <c r="Q36" i="1"/>
  <c r="Q41" i="1"/>
  <c r="Q44" i="1"/>
  <c r="Q51" i="1"/>
  <c r="Q54" i="1"/>
  <c r="Q55" i="1"/>
  <c r="Q56" i="1"/>
  <c r="Q58" i="1"/>
  <c r="Q59" i="1"/>
  <c r="F16" i="1"/>
  <c r="F17" i="1" s="1"/>
  <c r="C7" i="1"/>
  <c r="E28" i="1"/>
  <c r="F28" i="1"/>
  <c r="C8" i="1"/>
  <c r="C17" i="1"/>
  <c r="Q21" i="1"/>
  <c r="E17" i="2"/>
  <c r="E45" i="2"/>
  <c r="E27" i="2"/>
  <c r="E62" i="1"/>
  <c r="F62" i="1"/>
  <c r="E29" i="1"/>
  <c r="F29" i="1"/>
  <c r="G47" i="1"/>
  <c r="H47" i="1"/>
  <c r="E43" i="1"/>
  <c r="E26" i="1"/>
  <c r="F26" i="1"/>
  <c r="E53" i="1"/>
  <c r="F53" i="1"/>
  <c r="E37" i="1"/>
  <c r="E20" i="2"/>
  <c r="E41" i="1"/>
  <c r="G52" i="1"/>
  <c r="I52" i="1"/>
  <c r="E47" i="1"/>
  <c r="F47" i="1"/>
  <c r="E30" i="1"/>
  <c r="E54" i="1"/>
  <c r="F54" i="1"/>
  <c r="G54" i="1"/>
  <c r="J54" i="1"/>
  <c r="G61" i="1"/>
  <c r="K61" i="1"/>
  <c r="E40" i="1"/>
  <c r="G28" i="1"/>
  <c r="I28" i="1"/>
  <c r="E24" i="1"/>
  <c r="F24" i="1"/>
  <c r="E58" i="1"/>
  <c r="F58" i="1"/>
  <c r="G58" i="1"/>
  <c r="J58" i="1"/>
  <c r="E61" i="1"/>
  <c r="F61" i="1"/>
  <c r="E50" i="1"/>
  <c r="F50" i="1"/>
  <c r="E33" i="1"/>
  <c r="E34" i="1"/>
  <c r="E45" i="1"/>
  <c r="F45" i="1"/>
  <c r="G45" i="1"/>
  <c r="I45" i="1"/>
  <c r="E27" i="1"/>
  <c r="F27" i="1"/>
  <c r="G27" i="1"/>
  <c r="I27" i="1"/>
  <c r="E38" i="1"/>
  <c r="F38" i="1"/>
  <c r="E48" i="1"/>
  <c r="F48" i="1"/>
  <c r="G50" i="1"/>
  <c r="I50" i="1"/>
  <c r="E21" i="1"/>
  <c r="F21" i="1"/>
  <c r="E55" i="1"/>
  <c r="F55" i="1"/>
  <c r="G55" i="1"/>
  <c r="J55" i="1"/>
  <c r="E22" i="1"/>
  <c r="G24" i="1"/>
  <c r="I24" i="1"/>
  <c r="E31" i="1"/>
  <c r="F31" i="1"/>
  <c r="G31" i="1"/>
  <c r="I31" i="1"/>
  <c r="E42" i="1"/>
  <c r="F42" i="1"/>
  <c r="G42" i="1"/>
  <c r="H42" i="1"/>
  <c r="E52" i="1"/>
  <c r="F52" i="1"/>
  <c r="E36" i="1"/>
  <c r="F36" i="1"/>
  <c r="G36" i="1"/>
  <c r="J36" i="1"/>
  <c r="E59" i="1"/>
  <c r="E25" i="1"/>
  <c r="E35" i="1"/>
  <c r="F35" i="1"/>
  <c r="G35" i="1"/>
  <c r="I35" i="1"/>
  <c r="G38" i="1"/>
  <c r="H38" i="1"/>
  <c r="E46" i="1"/>
  <c r="G48" i="1"/>
  <c r="H48" i="1"/>
  <c r="E60" i="1"/>
  <c r="F60" i="1"/>
  <c r="G60" i="1"/>
  <c r="K60" i="1"/>
  <c r="G21" i="1"/>
  <c r="E35" i="2"/>
  <c r="G51" i="1"/>
  <c r="J51" i="1"/>
  <c r="G62" i="1"/>
  <c r="J62" i="1"/>
  <c r="E51" i="1"/>
  <c r="F51" i="1"/>
  <c r="G29" i="1"/>
  <c r="J29" i="1"/>
  <c r="E57" i="1"/>
  <c r="F57" i="1"/>
  <c r="G57" i="1"/>
  <c r="J57" i="1"/>
  <c r="E39" i="1"/>
  <c r="F39" i="1"/>
  <c r="G39" i="1"/>
  <c r="H39" i="1"/>
  <c r="G26" i="1"/>
  <c r="I26" i="1"/>
  <c r="E23" i="1"/>
  <c r="F23" i="1"/>
  <c r="G23" i="1"/>
  <c r="I23" i="1"/>
  <c r="E29" i="2"/>
  <c r="E46" i="2"/>
  <c r="E56" i="1"/>
  <c r="F56" i="1"/>
  <c r="G56" i="1"/>
  <c r="J56" i="1"/>
  <c r="E44" i="1"/>
  <c r="F44" i="1"/>
  <c r="G44" i="1"/>
  <c r="J44" i="1"/>
  <c r="G53" i="1"/>
  <c r="I53" i="1"/>
  <c r="E49" i="1"/>
  <c r="E32" i="1"/>
  <c r="F32" i="1"/>
  <c r="G32" i="1"/>
  <c r="I32" i="1"/>
  <c r="H21" i="1"/>
  <c r="E19" i="2"/>
  <c r="F59" i="1"/>
  <c r="G59" i="1"/>
  <c r="J59" i="1"/>
  <c r="F41" i="1"/>
  <c r="G41" i="1"/>
  <c r="J41" i="1"/>
  <c r="E14" i="2"/>
  <c r="E30" i="2"/>
  <c r="E42" i="2"/>
  <c r="E12" i="2"/>
  <c r="F34" i="1"/>
  <c r="G34" i="1"/>
  <c r="J34" i="1"/>
  <c r="E15" i="2"/>
  <c r="E44" i="2"/>
  <c r="E39" i="2"/>
  <c r="E33" i="2"/>
  <c r="F37" i="1"/>
  <c r="G37" i="1"/>
  <c r="H37" i="1"/>
  <c r="E22" i="2"/>
  <c r="E16" i="2"/>
  <c r="E32" i="2"/>
  <c r="F49" i="1"/>
  <c r="G49" i="1"/>
  <c r="H49" i="1"/>
  <c r="E43" i="2"/>
  <c r="F22" i="1"/>
  <c r="G22" i="1"/>
  <c r="E21" i="2"/>
  <c r="E40" i="2"/>
  <c r="F46" i="1"/>
  <c r="G46" i="1"/>
  <c r="H46" i="1"/>
  <c r="E23" i="2"/>
  <c r="E25" i="2"/>
  <c r="E13" i="2"/>
  <c r="E28" i="2"/>
  <c r="F30" i="1"/>
  <c r="G30" i="1"/>
  <c r="I30" i="1"/>
  <c r="E11" i="2"/>
  <c r="E49" i="2"/>
  <c r="E24" i="2"/>
  <c r="F25" i="1"/>
  <c r="G25" i="1"/>
  <c r="I25" i="1"/>
  <c r="E47" i="2"/>
  <c r="E36" i="2"/>
  <c r="F40" i="1"/>
  <c r="G40" i="1"/>
  <c r="H40" i="1"/>
  <c r="E34" i="2"/>
  <c r="E18" i="2"/>
  <c r="E48" i="2"/>
  <c r="F33" i="1"/>
  <c r="G33" i="1"/>
  <c r="I33" i="1"/>
  <c r="E31" i="2"/>
  <c r="F43" i="1"/>
  <c r="G43" i="1"/>
  <c r="H43" i="1"/>
  <c r="E38" i="2"/>
  <c r="E41" i="2"/>
  <c r="E26" i="2"/>
  <c r="E37" i="2"/>
  <c r="I22" i="1"/>
  <c r="C12" i="1"/>
  <c r="C11" i="1"/>
  <c r="O47" i="1" l="1"/>
  <c r="O59" i="1"/>
  <c r="O32" i="1"/>
  <c r="O52" i="1"/>
  <c r="O21" i="1"/>
  <c r="O37" i="1"/>
  <c r="O49" i="1"/>
  <c r="O48" i="1"/>
  <c r="O39" i="1"/>
  <c r="O43" i="1"/>
  <c r="O46" i="1"/>
  <c r="O35" i="1"/>
  <c r="O42" i="1"/>
  <c r="O58" i="1"/>
  <c r="O40" i="1"/>
  <c r="O28" i="1"/>
  <c r="O24" i="1"/>
  <c r="O41" i="1"/>
  <c r="O22" i="1"/>
  <c r="O33" i="1"/>
  <c r="O56" i="1"/>
  <c r="O45" i="1"/>
  <c r="O50" i="1"/>
  <c r="O27" i="1"/>
  <c r="O55" i="1"/>
  <c r="O53" i="1"/>
  <c r="O26" i="1"/>
  <c r="O23" i="1"/>
  <c r="O62" i="1"/>
  <c r="O31" i="1"/>
  <c r="O29" i="1"/>
  <c r="O30" i="1"/>
  <c r="O57" i="1"/>
  <c r="O25" i="1"/>
  <c r="O36" i="1"/>
  <c r="O54" i="1"/>
  <c r="C15" i="1"/>
  <c r="C18" i="1" s="1"/>
  <c r="O44" i="1"/>
  <c r="O38" i="1"/>
  <c r="O51" i="1"/>
  <c r="O34" i="1"/>
  <c r="O61" i="1"/>
  <c r="O60" i="1"/>
  <c r="C16" i="1"/>
  <c r="D18" i="1" s="1"/>
  <c r="F18" i="1" l="1"/>
  <c r="F19" i="1" s="1"/>
</calcChain>
</file>

<file path=xl/sharedStrings.xml><?xml version="1.0" encoding="utf-8"?>
<sst xmlns="http://schemas.openxmlformats.org/spreadsheetml/2006/main" count="484" uniqueCount="187">
  <si>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</si>
  <si>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</si>
  <si>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</si>
  <si>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</si>
  <si>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</si>
  <si>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</si>
  <si>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</si>
  <si>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</si>
  <si>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</si>
  <si>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</si>
  <si>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</si>
  <si>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</si>
  <si>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</si>
  <si>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</si>
  <si>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</si>
  <si>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</si>
  <si>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</si>
  <si>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</si>
  <si>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</si>
  <si>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</si>
  <si>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</si>
  <si>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</si>
  <si>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</si>
  <si>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</si>
  <si>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</si>
  <si>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</si>
  <si>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</si>
  <si>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</si>
  <si>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</si>
  <si>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</si>
  <si>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</si>
  <si>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</si>
  <si>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</si>
  <si>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</si>
  <si>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</si>
  <si>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</si>
  <si>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</si>
  <si>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V1481 Cyg / GSC 3967-0702</t>
  </si>
  <si>
    <t>EB/DM</t>
  </si>
  <si>
    <t>IBVS 4503</t>
  </si>
  <si>
    <t>I</t>
  </si>
  <si>
    <t>PE</t>
  </si>
  <si>
    <t>IBVS 6070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</si>
  <si>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</si>
  <si>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</si>
  <si>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</si>
  <si>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</si>
  <si>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</si>
  <si>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</si>
  <si>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</si>
  <si>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</si>
  <si>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</si>
  <si>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</si>
  <si>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2440123.465 </t>
  </si>
  <si>
    <t> 23.09.1968 23:09 </t>
  </si>
  <si>
    <t> -0.047 </t>
  </si>
  <si>
    <t>P </t>
  </si>
  <si>
    <t> Alksnis &amp; Zacs </t>
  </si>
  <si>
    <t> PZ 21.502 </t>
  </si>
  <si>
    <t>2440166.312 </t>
  </si>
  <si>
    <t> 05.11.1968 19:29 </t>
  </si>
  <si>
    <t> -0.033 </t>
  </si>
  <si>
    <t>2440488.432 </t>
  </si>
  <si>
    <t> 23.09.1969 22:22 </t>
  </si>
  <si>
    <t> 0.151 </t>
  </si>
  <si>
    <t>2440506.343 </t>
  </si>
  <si>
    <t> 11.10.1969 20:13 </t>
  </si>
  <si>
    <t> 0.100 </t>
  </si>
  <si>
    <t>2440531.232 </t>
  </si>
  <si>
    <t> 05.11.1969 17:34 </t>
  </si>
  <si>
    <t> 0.118 </t>
  </si>
  <si>
    <t>2440553.182 </t>
  </si>
  <si>
    <t> 27.11.1969 16:22 </t>
  </si>
  <si>
    <t> -0.039 </t>
  </si>
  <si>
    <t>2440724.452 </t>
  </si>
  <si>
    <t> 17.05.1970 22:50 </t>
  </si>
  <si>
    <t> -0.099 </t>
  </si>
  <si>
    <t>2440731.470 </t>
  </si>
  <si>
    <t> 24.05.1970 23:16 </t>
  </si>
  <si>
    <t> 0.010 </t>
  </si>
  <si>
    <t>2440753.438 </t>
  </si>
  <si>
    <t> 15.06.1970 22:30 </t>
  </si>
  <si>
    <t> -0.129 </t>
  </si>
  <si>
    <t>2440796.466 </t>
  </si>
  <si>
    <t> 28.07.1970 23:11 </t>
  </si>
  <si>
    <t> 0.066 </t>
  </si>
  <si>
    <t>2440807.526 </t>
  </si>
  <si>
    <t> 09.08.1970 00:37 </t>
  </si>
  <si>
    <t> 0.073 </t>
  </si>
  <si>
    <t>2440857.277 </t>
  </si>
  <si>
    <t> 27.09.1970 18:38 </t>
  </si>
  <si>
    <t> 0.082 </t>
  </si>
  <si>
    <t>2440944.300 </t>
  </si>
  <si>
    <t> 23.12.1970 19:12 </t>
  </si>
  <si>
    <t> 0.058 </t>
  </si>
  <si>
    <t>2441140.428 </t>
  </si>
  <si>
    <t> 07.07.1971 22:16 </t>
  </si>
  <si>
    <t> -0.015 </t>
  </si>
  <si>
    <t>2441151.489 </t>
  </si>
  <si>
    <t> 18.07.1971 23:44 </t>
  </si>
  <si>
    <t> -0.008 </t>
  </si>
  <si>
    <t> L.Kohoutek </t>
  </si>
  <si>
    <t>IBVS 683 </t>
  </si>
  <si>
    <t>2441172.380 </t>
  </si>
  <si>
    <t> 08.08.1971 21:07 </t>
  </si>
  <si>
    <t> 0.158 </t>
  </si>
  <si>
    <t>2441181.508 </t>
  </si>
  <si>
    <t> 18.08.1971 00:11 </t>
  </si>
  <si>
    <t> -0.386 </t>
  </si>
  <si>
    <t>2441183.427 </t>
  </si>
  <si>
    <t> 19.08.1971 22:14 </t>
  </si>
  <si>
    <t>2441183.513 </t>
  </si>
  <si>
    <t> 20.08.1971 00:18 </t>
  </si>
  <si>
    <t> 0.237 </t>
  </si>
  <si>
    <t>2441187.487 </t>
  </si>
  <si>
    <t> 23.08.1971 23:41 </t>
  </si>
  <si>
    <t>2441207.46 </t>
  </si>
  <si>
    <t> 12.09.1971 23:02 </t>
  </si>
  <si>
    <t> 0.70 </t>
  </si>
  <si>
    <t>2441240.36 </t>
  </si>
  <si>
    <t> 15.10.1971 20:38 </t>
  </si>
  <si>
    <t> 0.43 </t>
  </si>
  <si>
    <t>2441259.293 </t>
  </si>
  <si>
    <t> 03.11.1971 19:01 </t>
  </si>
  <si>
    <t> 0.024 </t>
  </si>
  <si>
    <t>2441263.403 </t>
  </si>
  <si>
    <t> 07.11.1971 21:40 </t>
  </si>
  <si>
    <t> -0.011 </t>
  </si>
  <si>
    <t>2441266.27 </t>
  </si>
  <si>
    <t> 10.11.1971 18:28 </t>
  </si>
  <si>
    <t> 0.09 </t>
  </si>
  <si>
    <t>2441331.26 </t>
  </si>
  <si>
    <t> 14.01.1972 18:14 </t>
  </si>
  <si>
    <t> 0.14 </t>
  </si>
  <si>
    <t>2441394.62 </t>
  </si>
  <si>
    <t> 18.03.1972 02:52 </t>
  </si>
  <si>
    <t> -0.06 </t>
  </si>
  <si>
    <t>2441428.58 </t>
  </si>
  <si>
    <t> 21.04.1972 01:55 </t>
  </si>
  <si>
    <t> 0.74 </t>
  </si>
  <si>
    <t>2441596.429 </t>
  </si>
  <si>
    <t> 05.10.1972 22:17 </t>
  </si>
  <si>
    <t> 0.025 </t>
  </si>
  <si>
    <t>2441671.156 </t>
  </si>
  <si>
    <t> 19.12.1972 15:44 </t>
  </si>
  <si>
    <t> 0.140 </t>
  </si>
  <si>
    <t>2441908.472 </t>
  </si>
  <si>
    <t> 13.08.1973 23:19 </t>
  </si>
  <si>
    <t> -0.196 </t>
  </si>
  <si>
    <t>2441911.465 </t>
  </si>
  <si>
    <t> 16.08.1973 23:09 </t>
  </si>
  <si>
    <t> 0.033 </t>
  </si>
  <si>
    <t>2449170.442 </t>
  </si>
  <si>
    <t> 01.07.1993 22:36 </t>
  </si>
  <si>
    <t> -0.442 </t>
  </si>
  <si>
    <t>E </t>
  </si>
  <si>
    <t>?</t>
  </si>
  <si>
    <t> M.Zakirov </t>
  </si>
  <si>
    <t>IBVS 4503 </t>
  </si>
  <si>
    <t>2449177.266 </t>
  </si>
  <si>
    <t> 08.07.1993 18:23 </t>
  </si>
  <si>
    <t> -0.526 </t>
  </si>
  <si>
    <t>2449579.447 </t>
  </si>
  <si>
    <t> 14.08.1994 22:43 </t>
  </si>
  <si>
    <t> -0.420 </t>
  </si>
  <si>
    <t>2449582.246 </t>
  </si>
  <si>
    <t> 17.08.1994 17:54 </t>
  </si>
  <si>
    <t> -0.384 </t>
  </si>
  <si>
    <t>2455795.4198 </t>
  </si>
  <si>
    <t> 21.08.2011 22:04 </t>
  </si>
  <si>
    <t> -0.7153 </t>
  </si>
  <si>
    <t>C </t>
  </si>
  <si>
    <t>-I</t>
  </si>
  <si>
    <t> F.Agerer </t>
  </si>
  <si>
    <t>BAVM 225 </t>
  </si>
  <si>
    <t>2455806.4689 </t>
  </si>
  <si>
    <t> 01.09.2011 23:15 </t>
  </si>
  <si>
    <t>5705.5</t>
  </si>
  <si>
    <t> -0.7198 </t>
  </si>
  <si>
    <t>2456132.5384 </t>
  </si>
  <si>
    <t> 24.07.2012 00:55 </t>
  </si>
  <si>
    <t>5823.5</t>
  </si>
  <si>
    <t> -0.7315 </t>
  </si>
  <si>
    <t>BAVM 231 </t>
  </si>
  <si>
    <t>II</t>
  </si>
  <si>
    <t>BAD?</t>
  </si>
  <si>
    <t>IBVS 0683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</si>
</sst>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2" borderId="0" xfId="0" applyFont="1" applyFill="1" applyAlignment="1"/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17" fillId="3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V1481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6">
                  <c:v>0.15769999999611173</c:v>
                </c:pt>
                <c:pt idx="17">
                  <c:v>-0.38620000000082655</c:v>
                </c:pt>
                <c:pt idx="18">
                  <c:v>0.15110000000277068</c:v>
                </c:pt>
                <c:pt idx="19">
                  <c:v>0.23709999999846332</c:v>
                </c:pt>
                <c:pt idx="21">
                  <c:v>-0.68650000000343425</c:v>
                </c:pt>
                <c:pt idx="22">
                  <c:v>0.43439999999827705</c:v>
                </c:pt>
                <c:pt idx="25">
                  <c:v>9.2099999994388781E-2</c:v>
                </c:pt>
                <c:pt idx="26">
                  <c:v>0.14220000000204891</c:v>
                </c:pt>
                <c:pt idx="27">
                  <c:v>-5.5999999996856786E-2</c:v>
                </c:pt>
                <c:pt idx="28">
                  <c:v>-0.63850000000093132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8B-4BFF-A189-C08F6DDA02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-4.7000000005937181E-2</c:v>
                </c:pt>
                <c:pt idx="2">
                  <c:v>-3.2700000003387686E-2</c:v>
                </c:pt>
                <c:pt idx="3">
                  <c:v>0.15120000000024447</c:v>
                </c:pt>
                <c:pt idx="4">
                  <c:v>0.10010000000329455</c:v>
                </c:pt>
                <c:pt idx="5">
                  <c:v>0.11850000000413274</c:v>
                </c:pt>
                <c:pt idx="6">
                  <c:v>-3.8699999997334089E-2</c:v>
                </c:pt>
                <c:pt idx="7">
                  <c:v>-9.9500000003899913E-2</c:v>
                </c:pt>
                <c:pt idx="9">
                  <c:v>-0.12919999999576248</c:v>
                </c:pt>
                <c:pt idx="10">
                  <c:v>6.6099999996367842E-2</c:v>
                </c:pt>
                <c:pt idx="11">
                  <c:v>7.2499999994761311E-2</c:v>
                </c:pt>
                <c:pt idx="12">
                  <c:v>8.2300000001851004E-2</c:v>
                </c:pt>
                <c:pt idx="14">
                  <c:v>-1.5200000001641456E-2</c:v>
                </c:pt>
                <c:pt idx="24">
                  <c:v>-1.1500000000523869E-2</c:v>
                </c:pt>
                <c:pt idx="29">
                  <c:v>2.4799999999231659E-2</c:v>
                </c:pt>
                <c:pt idx="31">
                  <c:v>0.13999999999941792</c:v>
                </c:pt>
                <c:pt idx="32">
                  <c:v>-0.19640000000072177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8B-4BFF-A189-C08F6DDA02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">
                  <c:v>1.0000000002037268E-2</c:v>
                </c:pt>
                <c:pt idx="13">
                  <c:v>5.8199999999487773E-2</c:v>
                </c:pt>
                <c:pt idx="15">
                  <c:v>-7.7999999994062819E-3</c:v>
                </c:pt>
                <c:pt idx="20">
                  <c:v>6.5999999998894054E-2</c:v>
                </c:pt>
                <c:pt idx="23">
                  <c:v>2.3600000000442378E-2</c:v>
                </c:pt>
                <c:pt idx="30">
                  <c:v>4.7800000000279397E-2</c:v>
                </c:pt>
                <c:pt idx="33">
                  <c:v>3.3199999998032581E-2</c:v>
                </c:pt>
                <c:pt idx="34">
                  <c:v>-0.44159999999828869</c:v>
                </c:pt>
                <c:pt idx="35">
                  <c:v>-0.3809999999939464</c:v>
                </c:pt>
                <c:pt idx="36">
                  <c:v>-0.52609999999549473</c:v>
                </c:pt>
                <c:pt idx="37">
                  <c:v>-0.4198000000033062</c:v>
                </c:pt>
                <c:pt idx="38">
                  <c:v>-0.3842000000004191</c:v>
                </c:pt>
                <c:pt idx="41">
                  <c:v>-0.73150000000168802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8B-4BFF-A189-C08F6DDA02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9">
                  <c:v>-0.71529999999620486</c:v>
                </c:pt>
                <c:pt idx="40">
                  <c:v>-0.71979999999894062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8B-4BFF-A189-C08F6DDA02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8B-4BFF-A189-C08F6DDA02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8B-4BFF-A189-C08F6DDA02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3.8E-3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8B-4BFF-A189-C08F6DDA02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4.3739070426261253E-2</c:v>
                </c:pt>
                <c:pt idx="1">
                  <c:v>3.9664009633882502E-2</c:v>
                </c:pt>
                <c:pt idx="2">
                  <c:v>3.7558561557820148E-2</c:v>
                </c:pt>
                <c:pt idx="3">
                  <c:v>2.173374214741601E-2</c:v>
                </c:pt>
                <c:pt idx="4">
                  <c:v>2.0850812309067282E-2</c:v>
                </c:pt>
                <c:pt idx="5">
                  <c:v>1.9628294071353657E-2</c:v>
                </c:pt>
                <c:pt idx="6">
                  <c:v>1.8541611193385991E-2</c:v>
                </c:pt>
                <c:pt idx="7">
                  <c:v>1.011981888913658E-2</c:v>
                </c:pt>
                <c:pt idx="8">
                  <c:v>9.7802304897716824E-3</c:v>
                </c:pt>
                <c:pt idx="9">
                  <c:v>8.6935476118040131E-3</c:v>
                </c:pt>
                <c:pt idx="10">
                  <c:v>6.5880995357416594E-3</c:v>
                </c:pt>
                <c:pt idx="11">
                  <c:v>6.0447580967578282E-3</c:v>
                </c:pt>
                <c:pt idx="12">
                  <c:v>3.5997216213305774E-3</c:v>
                </c:pt>
                <c:pt idx="13">
                  <c:v>-6.7909221066710795E-4</c:v>
                </c:pt>
                <c:pt idx="14">
                  <c:v>-1.0323402752630141E-2</c:v>
                </c:pt>
                <c:pt idx="15">
                  <c:v>-1.0866744191613979E-2</c:v>
                </c:pt>
                <c:pt idx="16">
                  <c:v>-1.1885509389708664E-2</c:v>
                </c:pt>
                <c:pt idx="17">
                  <c:v>-1.2360933148819517E-2</c:v>
                </c:pt>
                <c:pt idx="18">
                  <c:v>-1.2428850828692495E-2</c:v>
                </c:pt>
                <c:pt idx="19">
                  <c:v>-1.2428850828692495E-2</c:v>
                </c:pt>
                <c:pt idx="20">
                  <c:v>-1.2632603868311436E-2</c:v>
                </c:pt>
                <c:pt idx="21">
                  <c:v>-1.365136906640612E-2</c:v>
                </c:pt>
                <c:pt idx="22">
                  <c:v>-1.5213475703484643E-2</c:v>
                </c:pt>
                <c:pt idx="23">
                  <c:v>-1.6164323221706349E-2</c:v>
                </c:pt>
                <c:pt idx="24">
                  <c:v>-1.636807626132529E-2</c:v>
                </c:pt>
                <c:pt idx="25">
                  <c:v>-1.6503911621071246E-2</c:v>
                </c:pt>
                <c:pt idx="26">
                  <c:v>-1.9696042575101269E-2</c:v>
                </c:pt>
                <c:pt idx="27">
                  <c:v>-2.28202558492583E-2</c:v>
                </c:pt>
                <c:pt idx="28">
                  <c:v>-2.4518197846082779E-2</c:v>
                </c:pt>
                <c:pt idx="29">
                  <c:v>-3.2736237110713259E-2</c:v>
                </c:pt>
                <c:pt idx="30">
                  <c:v>-3.2736237110713259E-2</c:v>
                </c:pt>
                <c:pt idx="31">
                  <c:v>-3.6403791823854129E-2</c:v>
                </c:pt>
                <c:pt idx="32">
                  <c:v>-4.8085632762006544E-2</c:v>
                </c:pt>
                <c:pt idx="33">
                  <c:v>-4.82214681217525E-2</c:v>
                </c:pt>
                <c:pt idx="34">
                  <c:v>-0.40506095817438492</c:v>
                </c:pt>
                <c:pt idx="35">
                  <c:v>-0.40519679353413091</c:v>
                </c:pt>
                <c:pt idx="36">
                  <c:v>-0.40540054657374985</c:v>
                </c:pt>
                <c:pt idx="37">
                  <c:v>-0.42516459141678675</c:v>
                </c:pt>
                <c:pt idx="38">
                  <c:v>-0.42530042677653274</c:v>
                </c:pt>
                <c:pt idx="39">
                  <c:v>-0.73072623316531993</c:v>
                </c:pt>
                <c:pt idx="40">
                  <c:v>-0.73126957460430375</c:v>
                </c:pt>
                <c:pt idx="41">
                  <c:v>-0.74729814705432684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8B-4BFF-A189-C08F6DDA02C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30</c:v>
                </c:pt>
                <c:pt idx="2">
                  <c:v>45.5</c:v>
                </c:pt>
                <c:pt idx="3">
                  <c:v>162</c:v>
                </c:pt>
                <c:pt idx="4">
                  <c:v>168.5</c:v>
                </c:pt>
                <c:pt idx="5">
                  <c:v>177.5</c:v>
                </c:pt>
                <c:pt idx="6">
                  <c:v>185.5</c:v>
                </c:pt>
                <c:pt idx="7">
                  <c:v>247.5</c:v>
                </c:pt>
                <c:pt idx="8">
                  <c:v>250</c:v>
                </c:pt>
                <c:pt idx="9">
                  <c:v>258</c:v>
                </c:pt>
                <c:pt idx="10">
                  <c:v>273.5</c:v>
                </c:pt>
                <c:pt idx="11">
                  <c:v>277.5</c:v>
                </c:pt>
                <c:pt idx="12">
                  <c:v>295.5</c:v>
                </c:pt>
                <c:pt idx="13">
                  <c:v>327</c:v>
                </c:pt>
                <c:pt idx="14">
                  <c:v>398</c:v>
                </c:pt>
                <c:pt idx="15">
                  <c:v>402</c:v>
                </c:pt>
                <c:pt idx="16">
                  <c:v>409.5</c:v>
                </c:pt>
                <c:pt idx="17">
                  <c:v>413</c:v>
                </c:pt>
                <c:pt idx="18">
                  <c:v>413.5</c:v>
                </c:pt>
                <c:pt idx="19">
                  <c:v>413.5</c:v>
                </c:pt>
                <c:pt idx="20">
                  <c:v>415</c:v>
                </c:pt>
                <c:pt idx="21">
                  <c:v>422.5</c:v>
                </c:pt>
                <c:pt idx="22">
                  <c:v>434</c:v>
                </c:pt>
                <c:pt idx="23">
                  <c:v>441</c:v>
                </c:pt>
                <c:pt idx="24">
                  <c:v>442.5</c:v>
                </c:pt>
                <c:pt idx="25">
                  <c:v>443.5</c:v>
                </c:pt>
                <c:pt idx="26">
                  <c:v>467</c:v>
                </c:pt>
                <c:pt idx="27">
                  <c:v>490</c:v>
                </c:pt>
                <c:pt idx="28">
                  <c:v>502.5</c:v>
                </c:pt>
                <c:pt idx="29">
                  <c:v>563</c:v>
                </c:pt>
                <c:pt idx="30">
                  <c:v>563</c:v>
                </c:pt>
                <c:pt idx="31">
                  <c:v>590</c:v>
                </c:pt>
                <c:pt idx="32">
                  <c:v>676</c:v>
                </c:pt>
                <c:pt idx="33">
                  <c:v>677</c:v>
                </c:pt>
                <c:pt idx="34">
                  <c:v>3304</c:v>
                </c:pt>
                <c:pt idx="35">
                  <c:v>3305</c:v>
                </c:pt>
                <c:pt idx="36">
                  <c:v>3306.5</c:v>
                </c:pt>
                <c:pt idx="37">
                  <c:v>3452</c:v>
                </c:pt>
                <c:pt idx="38">
                  <c:v>3453</c:v>
                </c:pt>
                <c:pt idx="39">
                  <c:v>5701.5</c:v>
                </c:pt>
                <c:pt idx="40">
                  <c:v>5705.5</c:v>
                </c:pt>
                <c:pt idx="41">
                  <c:v>5823.5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8B-4BFF-A189-C08F6DDA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0928"/>
        <c:axId val="1"/>
      </c:scatterChart>
      <c:valAx>
        <c:axId val="73645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F62D6E-8E3F-95DC-24F1-AA56AF406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83" TargetMode="External"/><Relationship Id="rId13" Type="http://schemas.openxmlformats.org/officeDocument/2006/relationships/hyperlink" Target="http://www.konkoly.hu/cgi-bin/IBVS?4503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683" TargetMode="External"/><Relationship Id="rId7" Type="http://schemas.openxmlformats.org/officeDocument/2006/relationships/hyperlink" Target="http://www.konkoly.hu/cgi-bin/IBVS?683" TargetMode="External"/><Relationship Id="rId12" Type="http://schemas.openxmlformats.org/officeDocument/2006/relationships/hyperlink" Target="http://www.konkoly.hu/cgi-bin/IBVS?683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683" TargetMode="External"/><Relationship Id="rId16" Type="http://schemas.openxmlformats.org/officeDocument/2006/relationships/hyperlink" Target="http://www.konkoly.hu/cgi-bin/IBVS?4503" TargetMode="External"/><Relationship Id="rId1" Type="http://schemas.openxmlformats.org/officeDocument/2006/relationships/hyperlink" Target="http://www.konkoly.hu/cgi-bin/IBVS?683" TargetMode="External"/><Relationship Id="rId6" Type="http://schemas.openxmlformats.org/officeDocument/2006/relationships/hyperlink" Target="http://www.konkoly.hu/cgi-bin/IBVS?683" TargetMode="External"/><Relationship Id="rId11" Type="http://schemas.openxmlformats.org/officeDocument/2006/relationships/hyperlink" Target="http://www.konkoly.hu/cgi-bin/IBVS?683" TargetMode="External"/><Relationship Id="rId5" Type="http://schemas.openxmlformats.org/officeDocument/2006/relationships/hyperlink" Target="http://www.konkoly.hu/cgi-bin/IBVS?683" TargetMode="External"/><Relationship Id="rId15" Type="http://schemas.openxmlformats.org/officeDocument/2006/relationships/hyperlink" Target="http://www.konkoly.hu/cgi-bin/IBVS?4503" TargetMode="External"/><Relationship Id="rId10" Type="http://schemas.openxmlformats.org/officeDocument/2006/relationships/hyperlink" Target="http://www.konkoly.hu/cgi-bin/IBVS?683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konkoly.hu/cgi-bin/IBVS?683" TargetMode="External"/><Relationship Id="rId9" Type="http://schemas.openxmlformats.org/officeDocument/2006/relationships/hyperlink" Target="http://www.konkoly.hu/cgi-bin/IBVS?683" TargetMode="External"/><Relationship Id="rId14" Type="http://schemas.openxmlformats.org/officeDocument/2006/relationships/hyperlink" Target="http://www.konkoly.hu/cgi-bin/IBVS?4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40040.61</v>
      </c>
      <c r="D4" s="9">
        <v>2.7633999999999999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40040.61</v>
      </c>
    </row>
    <row r="8" spans="1:6" x14ac:dyDescent="0.2">
      <c r="A8" t="s">
        <v>3</v>
      </c>
      <c r="C8">
        <f>+D4</f>
        <v>2.7633999999999999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4.3739070426261253E-2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-1.3583535974595829E-4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56131.140969770626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2.7632641646402538</v>
      </c>
      <c r="E16" s="16" t="s">
        <v>31</v>
      </c>
      <c r="F16" s="17">
        <f ca="1">NOW()+15018.5+B5/24</f>
        <v>60345.137816782408</v>
      </c>
    </row>
    <row r="17" spans="1:21" ht="13.5" thickBot="1" x14ac:dyDescent="0.25">
      <c r="A17" s="16" t="s">
        <v>28</v>
      </c>
      <c r="B17" s="12"/>
      <c r="C17" s="12">
        <f>COUNT(C21:C2191)</f>
        <v>42</v>
      </c>
      <c r="E17" s="16" t="s">
        <v>35</v>
      </c>
      <c r="F17" s="17">
        <f ca="1">ROUND(2*(F16-$C7)/$C8,0)/2+F15</f>
        <v>7348.5</v>
      </c>
    </row>
    <row r="18" spans="1:21" ht="14.25" thickTop="1" thickBot="1" x14ac:dyDescent="0.25">
      <c r="A18" s="18" t="s">
        <v>5</v>
      </c>
      <c r="B18" s="12"/>
      <c r="C18" s="21">
        <f ca="1">+C15</f>
        <v>56131.140969770626</v>
      </c>
      <c r="D18" s="22">
        <f ca="1">+C16</f>
        <v>2.7632641646402538</v>
      </c>
      <c r="E18" s="16" t="s">
        <v>36</v>
      </c>
      <c r="F18" s="25">
        <f ca="1">ROUND(2*(F16-$C15)/$C16,0)/2+F15</f>
        <v>1526</v>
      </c>
    </row>
    <row r="19" spans="1:21" ht="13.5" thickTop="1" x14ac:dyDescent="0.2">
      <c r="E19" s="16" t="s">
        <v>32</v>
      </c>
      <c r="F19" s="20">
        <f ca="1">+$C7+$C8*F18-15018.5-$C5/24</f>
        <v>29239.454233333334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41</v>
      </c>
      <c r="K20" s="7" t="s">
        <v>45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49" t="s">
        <v>185</v>
      </c>
    </row>
    <row r="21" spans="1:21" x14ac:dyDescent="0.2">
      <c r="A21" t="s">
        <v>12</v>
      </c>
      <c r="C21" s="10">
        <v>40040.61</v>
      </c>
      <c r="D21" s="10" t="s">
        <v>14</v>
      </c>
      <c r="E21">
        <f t="shared" ref="E21:E62" si="0">+(C21-C$7)/C$8</f>
        <v>0</v>
      </c>
      <c r="F21">
        <f t="shared" ref="F21:F59" si="1">ROUND(2*E21,0)/2</f>
        <v>0</v>
      </c>
      <c r="G21">
        <f t="shared" ref="G21:G62" si="2">+C21-(C$7+F21*C$8)</f>
        <v>0</v>
      </c>
      <c r="H21">
        <f>+G21</f>
        <v>0</v>
      </c>
      <c r="O21">
        <f t="shared" ref="O21:O62" ca="1" si="3">+C$11+C$12*$F21</f>
        <v>4.3739070426261253E-2</v>
      </c>
      <c r="Q21" s="2">
        <f t="shared" ref="Q21:Q62" si="4">+C21-15018.5</f>
        <v>25022.11</v>
      </c>
    </row>
    <row r="22" spans="1:21" x14ac:dyDescent="0.2">
      <c r="A22" s="47" t="s">
        <v>58</v>
      </c>
      <c r="B22" s="48" t="s">
        <v>40</v>
      </c>
      <c r="C22" s="47">
        <v>40123.464999999997</v>
      </c>
      <c r="D22" s="47" t="s">
        <v>52</v>
      </c>
      <c r="E22">
        <f t="shared" si="0"/>
        <v>29.982991966416709</v>
      </c>
      <c r="F22">
        <f t="shared" si="1"/>
        <v>30</v>
      </c>
      <c r="G22">
        <f t="shared" si="2"/>
        <v>-4.7000000005937181E-2</v>
      </c>
      <c r="I22">
        <f t="shared" ref="I22:I28" si="5">+G22</f>
        <v>-4.7000000005937181E-2</v>
      </c>
      <c r="O22">
        <f t="shared" ca="1" si="3"/>
        <v>3.9664009633882502E-2</v>
      </c>
      <c r="Q22" s="2">
        <f t="shared" si="4"/>
        <v>25104.964999999997</v>
      </c>
    </row>
    <row r="23" spans="1:21" x14ac:dyDescent="0.2">
      <c r="A23" s="47" t="s">
        <v>58</v>
      </c>
      <c r="B23" s="48" t="s">
        <v>184</v>
      </c>
      <c r="C23" s="47">
        <v>40166.311999999998</v>
      </c>
      <c r="D23" s="47" t="s">
        <v>52</v>
      </c>
      <c r="E23">
        <f t="shared" si="0"/>
        <v>45.48816675110281</v>
      </c>
      <c r="F23">
        <f t="shared" si="1"/>
        <v>45.5</v>
      </c>
      <c r="G23">
        <f t="shared" si="2"/>
        <v>-3.2700000003387686E-2</v>
      </c>
      <c r="I23">
        <f t="shared" si="5"/>
        <v>-3.2700000003387686E-2</v>
      </c>
      <c r="O23">
        <f t="shared" ca="1" si="3"/>
        <v>3.7558561557820148E-2</v>
      </c>
      <c r="Q23" s="2">
        <f t="shared" si="4"/>
        <v>25147.811999999998</v>
      </c>
    </row>
    <row r="24" spans="1:21" x14ac:dyDescent="0.2">
      <c r="A24" s="47" t="s">
        <v>58</v>
      </c>
      <c r="B24" s="48" t="s">
        <v>40</v>
      </c>
      <c r="C24" s="47">
        <v>40488.432000000001</v>
      </c>
      <c r="D24" s="47" t="s">
        <v>52</v>
      </c>
      <c r="E24">
        <f t="shared" si="0"/>
        <v>162.05471520590581</v>
      </c>
      <c r="F24">
        <f t="shared" si="1"/>
        <v>162</v>
      </c>
      <c r="G24">
        <f t="shared" si="2"/>
        <v>0.15120000000024447</v>
      </c>
      <c r="I24">
        <f t="shared" si="5"/>
        <v>0.15120000000024447</v>
      </c>
      <c r="O24">
        <f t="shared" ca="1" si="3"/>
        <v>2.173374214741601E-2</v>
      </c>
      <c r="Q24" s="2">
        <f t="shared" si="4"/>
        <v>25469.932000000001</v>
      </c>
    </row>
    <row r="25" spans="1:21" x14ac:dyDescent="0.2">
      <c r="A25" s="47" t="s">
        <v>58</v>
      </c>
      <c r="B25" s="48" t="s">
        <v>184</v>
      </c>
      <c r="C25" s="47">
        <v>40506.343000000001</v>
      </c>
      <c r="D25" s="47" t="s">
        <v>52</v>
      </c>
      <c r="E25">
        <f t="shared" si="0"/>
        <v>168.5362234927988</v>
      </c>
      <c r="F25">
        <f t="shared" si="1"/>
        <v>168.5</v>
      </c>
      <c r="G25">
        <f t="shared" si="2"/>
        <v>0.10010000000329455</v>
      </c>
      <c r="I25">
        <f t="shared" si="5"/>
        <v>0.10010000000329455</v>
      </c>
      <c r="O25">
        <f t="shared" ca="1" si="3"/>
        <v>2.0850812309067282E-2</v>
      </c>
      <c r="Q25" s="2">
        <f t="shared" si="4"/>
        <v>25487.843000000001</v>
      </c>
    </row>
    <row r="26" spans="1:21" x14ac:dyDescent="0.2">
      <c r="A26" s="47" t="s">
        <v>58</v>
      </c>
      <c r="B26" s="48" t="s">
        <v>184</v>
      </c>
      <c r="C26" s="47">
        <v>40531.232000000004</v>
      </c>
      <c r="D26" s="47" t="s">
        <v>52</v>
      </c>
      <c r="E26">
        <f t="shared" si="0"/>
        <v>177.54288195701059</v>
      </c>
      <c r="F26">
        <f t="shared" si="1"/>
        <v>177.5</v>
      </c>
      <c r="G26">
        <f t="shared" si="2"/>
        <v>0.11850000000413274</v>
      </c>
      <c r="I26">
        <f t="shared" si="5"/>
        <v>0.11850000000413274</v>
      </c>
      <c r="O26">
        <f t="shared" ca="1" si="3"/>
        <v>1.9628294071353657E-2</v>
      </c>
      <c r="Q26" s="2">
        <f t="shared" si="4"/>
        <v>25512.732000000004</v>
      </c>
    </row>
    <row r="27" spans="1:21" x14ac:dyDescent="0.2">
      <c r="A27" s="47" t="s">
        <v>58</v>
      </c>
      <c r="B27" s="48" t="s">
        <v>184</v>
      </c>
      <c r="C27" s="47">
        <v>40553.182000000001</v>
      </c>
      <c r="D27" s="47" t="s">
        <v>52</v>
      </c>
      <c r="E27">
        <f t="shared" si="0"/>
        <v>185.48599551277417</v>
      </c>
      <c r="F27">
        <f t="shared" si="1"/>
        <v>185.5</v>
      </c>
      <c r="G27">
        <f t="shared" si="2"/>
        <v>-3.8699999997334089E-2</v>
      </c>
      <c r="I27">
        <f t="shared" si="5"/>
        <v>-3.8699999997334089E-2</v>
      </c>
      <c r="O27">
        <f t="shared" ca="1" si="3"/>
        <v>1.8541611193385991E-2</v>
      </c>
      <c r="Q27" s="2">
        <f t="shared" si="4"/>
        <v>25534.682000000001</v>
      </c>
    </row>
    <row r="28" spans="1:21" x14ac:dyDescent="0.2">
      <c r="A28" s="47" t="s">
        <v>58</v>
      </c>
      <c r="B28" s="48" t="s">
        <v>184</v>
      </c>
      <c r="C28" s="47">
        <v>40724.451999999997</v>
      </c>
      <c r="D28" s="47" t="s">
        <v>52</v>
      </c>
      <c r="E28">
        <f t="shared" si="0"/>
        <v>247.46399363103313</v>
      </c>
      <c r="F28">
        <f t="shared" si="1"/>
        <v>247.5</v>
      </c>
      <c r="G28">
        <f t="shared" si="2"/>
        <v>-9.9500000003899913E-2</v>
      </c>
      <c r="I28">
        <f t="shared" si="5"/>
        <v>-9.9500000003899913E-2</v>
      </c>
      <c r="O28">
        <f t="shared" ca="1" si="3"/>
        <v>1.011981888913658E-2</v>
      </c>
      <c r="Q28" s="2">
        <f t="shared" si="4"/>
        <v>25705.951999999997</v>
      </c>
    </row>
    <row r="29" spans="1:21" x14ac:dyDescent="0.2">
      <c r="A29" s="28" t="s">
        <v>39</v>
      </c>
      <c r="B29" s="29" t="s">
        <v>40</v>
      </c>
      <c r="C29" s="28">
        <v>40731.47</v>
      </c>
      <c r="D29" s="28" t="s">
        <v>41</v>
      </c>
      <c r="E29">
        <f t="shared" si="0"/>
        <v>250.00361873054953</v>
      </c>
      <c r="F29">
        <f t="shared" si="1"/>
        <v>250</v>
      </c>
      <c r="G29">
        <f t="shared" si="2"/>
        <v>1.0000000002037268E-2</v>
      </c>
      <c r="J29">
        <f>+G29</f>
        <v>1.0000000002037268E-2</v>
      </c>
      <c r="O29">
        <f t="shared" ca="1" si="3"/>
        <v>9.7802304897716824E-3</v>
      </c>
      <c r="Q29" s="2">
        <f t="shared" si="4"/>
        <v>25712.97</v>
      </c>
      <c r="R29" t="s">
        <v>41</v>
      </c>
    </row>
    <row r="30" spans="1:21" x14ac:dyDescent="0.2">
      <c r="A30" s="47" t="s">
        <v>58</v>
      </c>
      <c r="B30" s="48" t="s">
        <v>40</v>
      </c>
      <c r="C30" s="47">
        <v>40753.438000000002</v>
      </c>
      <c r="D30" s="47" t="s">
        <v>52</v>
      </c>
      <c r="E30">
        <f t="shared" si="0"/>
        <v>257.95324600130323</v>
      </c>
      <c r="F30">
        <f t="shared" si="1"/>
        <v>258</v>
      </c>
      <c r="G30">
        <f t="shared" si="2"/>
        <v>-0.12919999999576248</v>
      </c>
      <c r="I30">
        <f>+G30</f>
        <v>-0.12919999999576248</v>
      </c>
      <c r="O30">
        <f t="shared" ca="1" si="3"/>
        <v>8.6935476118040131E-3</v>
      </c>
      <c r="Q30" s="2">
        <f t="shared" si="4"/>
        <v>25734.938000000002</v>
      </c>
    </row>
    <row r="31" spans="1:21" x14ac:dyDescent="0.2">
      <c r="A31" s="47" t="s">
        <v>58</v>
      </c>
      <c r="B31" s="48" t="s">
        <v>184</v>
      </c>
      <c r="C31" s="47">
        <v>40796.466</v>
      </c>
      <c r="D31" s="47" t="s">
        <v>52</v>
      </c>
      <c r="E31">
        <f t="shared" si="0"/>
        <v>273.52391980893094</v>
      </c>
      <c r="F31">
        <f t="shared" si="1"/>
        <v>273.5</v>
      </c>
      <c r="G31">
        <f t="shared" si="2"/>
        <v>6.6099999996367842E-2</v>
      </c>
      <c r="I31">
        <f>+G31</f>
        <v>6.6099999996367842E-2</v>
      </c>
      <c r="O31">
        <f t="shared" ca="1" si="3"/>
        <v>6.5880995357416594E-3</v>
      </c>
      <c r="Q31" s="2">
        <f t="shared" si="4"/>
        <v>25777.966</v>
      </c>
    </row>
    <row r="32" spans="1:21" x14ac:dyDescent="0.2">
      <c r="A32" s="47" t="s">
        <v>58</v>
      </c>
      <c r="B32" s="48" t="s">
        <v>184</v>
      </c>
      <c r="C32" s="47">
        <v>40807.525999999998</v>
      </c>
      <c r="D32" s="47" t="s">
        <v>52</v>
      </c>
      <c r="E32">
        <f t="shared" si="0"/>
        <v>277.52623579648167</v>
      </c>
      <c r="F32">
        <f t="shared" si="1"/>
        <v>277.5</v>
      </c>
      <c r="G32">
        <f t="shared" si="2"/>
        <v>7.2499999994761311E-2</v>
      </c>
      <c r="I32">
        <f>+G32</f>
        <v>7.2499999994761311E-2</v>
      </c>
      <c r="O32">
        <f t="shared" ca="1" si="3"/>
        <v>6.0447580967578282E-3</v>
      </c>
      <c r="Q32" s="2">
        <f t="shared" si="4"/>
        <v>25789.025999999998</v>
      </c>
    </row>
    <row r="33" spans="1:18" x14ac:dyDescent="0.2">
      <c r="A33" s="47" t="s">
        <v>58</v>
      </c>
      <c r="B33" s="48" t="s">
        <v>184</v>
      </c>
      <c r="C33" s="47">
        <v>40857.277000000002</v>
      </c>
      <c r="D33" s="47" t="s">
        <v>52</v>
      </c>
      <c r="E33">
        <f t="shared" si="0"/>
        <v>295.52978215242143</v>
      </c>
      <c r="F33">
        <f t="shared" si="1"/>
        <v>295.5</v>
      </c>
      <c r="G33">
        <f t="shared" si="2"/>
        <v>8.2300000001851004E-2</v>
      </c>
      <c r="I33">
        <f>+G33</f>
        <v>8.2300000001851004E-2</v>
      </c>
      <c r="O33">
        <f t="shared" ca="1" si="3"/>
        <v>3.5997216213305774E-3</v>
      </c>
      <c r="Q33" s="2">
        <f t="shared" si="4"/>
        <v>25838.777000000002</v>
      </c>
    </row>
    <row r="34" spans="1:18" x14ac:dyDescent="0.2">
      <c r="A34" s="28" t="s">
        <v>39</v>
      </c>
      <c r="B34" s="29" t="s">
        <v>40</v>
      </c>
      <c r="C34" s="28">
        <v>40944.300000000003</v>
      </c>
      <c r="D34" s="28" t="s">
        <v>41</v>
      </c>
      <c r="E34">
        <f t="shared" si="0"/>
        <v>327.02106101179794</v>
      </c>
      <c r="F34">
        <f t="shared" si="1"/>
        <v>327</v>
      </c>
      <c r="G34">
        <f t="shared" si="2"/>
        <v>5.8199999999487773E-2</v>
      </c>
      <c r="J34">
        <f>+G34</f>
        <v>5.8199999999487773E-2</v>
      </c>
      <c r="O34">
        <f t="shared" ca="1" si="3"/>
        <v>-6.7909221066710795E-4</v>
      </c>
      <c r="Q34" s="2">
        <f t="shared" si="4"/>
        <v>25925.800000000003</v>
      </c>
      <c r="R34" t="s">
        <v>41</v>
      </c>
    </row>
    <row r="35" spans="1:18" x14ac:dyDescent="0.2">
      <c r="A35" s="47" t="s">
        <v>58</v>
      </c>
      <c r="B35" s="48" t="s">
        <v>40</v>
      </c>
      <c r="C35" s="47">
        <v>41140.428</v>
      </c>
      <c r="D35" s="47" t="s">
        <v>52</v>
      </c>
      <c r="E35">
        <f t="shared" si="0"/>
        <v>397.99449952956479</v>
      </c>
      <c r="F35">
        <f t="shared" si="1"/>
        <v>398</v>
      </c>
      <c r="G35">
        <f t="shared" si="2"/>
        <v>-1.5200000001641456E-2</v>
      </c>
      <c r="I35">
        <f>+G35</f>
        <v>-1.5200000001641456E-2</v>
      </c>
      <c r="O35">
        <f t="shared" ca="1" si="3"/>
        <v>-1.0323402752630141E-2</v>
      </c>
      <c r="Q35" s="2">
        <f t="shared" si="4"/>
        <v>26121.928</v>
      </c>
    </row>
    <row r="36" spans="1:18" x14ac:dyDescent="0.2">
      <c r="A36" s="28" t="s">
        <v>39</v>
      </c>
      <c r="B36" s="29" t="s">
        <v>40</v>
      </c>
      <c r="C36" s="28">
        <v>41151.489000000001</v>
      </c>
      <c r="D36" s="28" t="s">
        <v>41</v>
      </c>
      <c r="E36">
        <f t="shared" si="0"/>
        <v>401.99717739017183</v>
      </c>
      <c r="F36">
        <f t="shared" si="1"/>
        <v>402</v>
      </c>
      <c r="G36">
        <f t="shared" si="2"/>
        <v>-7.7999999994062819E-3</v>
      </c>
      <c r="J36">
        <f>+G36</f>
        <v>-7.7999999994062819E-3</v>
      </c>
      <c r="O36">
        <f t="shared" ca="1" si="3"/>
        <v>-1.0866744191613979E-2</v>
      </c>
      <c r="Q36" s="2">
        <f t="shared" si="4"/>
        <v>26132.989000000001</v>
      </c>
      <c r="R36" t="s">
        <v>41</v>
      </c>
    </row>
    <row r="37" spans="1:18" x14ac:dyDescent="0.2">
      <c r="A37" s="47" t="s">
        <v>186</v>
      </c>
      <c r="B37" s="48" t="s">
        <v>184</v>
      </c>
      <c r="C37" s="47">
        <v>41172.379999999997</v>
      </c>
      <c r="D37" s="47" t="s">
        <v>52</v>
      </c>
      <c r="E37">
        <f t="shared" si="0"/>
        <v>409.55706738076168</v>
      </c>
      <c r="F37">
        <f t="shared" si="1"/>
        <v>409.5</v>
      </c>
      <c r="G37">
        <f t="shared" si="2"/>
        <v>0.15769999999611173</v>
      </c>
      <c r="H37">
        <f>+G37</f>
        <v>0.15769999999611173</v>
      </c>
      <c r="O37">
        <f t="shared" ca="1" si="3"/>
        <v>-1.1885509389708664E-2</v>
      </c>
      <c r="Q37" s="2">
        <f t="shared" si="4"/>
        <v>26153.879999999997</v>
      </c>
      <c r="R37" t="s">
        <v>49</v>
      </c>
    </row>
    <row r="38" spans="1:18" x14ac:dyDescent="0.2">
      <c r="A38" s="47" t="s">
        <v>186</v>
      </c>
      <c r="B38" s="48" t="s">
        <v>40</v>
      </c>
      <c r="C38" s="47">
        <v>41181.508000000002</v>
      </c>
      <c r="D38" s="47" t="s">
        <v>52</v>
      </c>
      <c r="E38">
        <f t="shared" si="0"/>
        <v>412.86024462618553</v>
      </c>
      <c r="F38">
        <f t="shared" si="1"/>
        <v>413</v>
      </c>
      <c r="G38">
        <f t="shared" si="2"/>
        <v>-0.38620000000082655</v>
      </c>
      <c r="H38">
        <f>+G38</f>
        <v>-0.38620000000082655</v>
      </c>
      <c r="O38">
        <f t="shared" ca="1" si="3"/>
        <v>-1.2360933148819517E-2</v>
      </c>
      <c r="Q38" s="2">
        <f t="shared" si="4"/>
        <v>26163.008000000002</v>
      </c>
      <c r="R38" t="s">
        <v>49</v>
      </c>
    </row>
    <row r="39" spans="1:18" x14ac:dyDescent="0.2">
      <c r="A39" s="47" t="s">
        <v>186</v>
      </c>
      <c r="B39" s="48" t="s">
        <v>184</v>
      </c>
      <c r="C39" s="47">
        <v>41183.427000000003</v>
      </c>
      <c r="D39" s="47" t="s">
        <v>52</v>
      </c>
      <c r="E39">
        <f t="shared" si="0"/>
        <v>413.55467901860129</v>
      </c>
      <c r="F39">
        <f t="shared" si="1"/>
        <v>413.5</v>
      </c>
      <c r="G39">
        <f t="shared" si="2"/>
        <v>0.15110000000277068</v>
      </c>
      <c r="H39">
        <f>+G39</f>
        <v>0.15110000000277068</v>
      </c>
      <c r="O39">
        <f t="shared" ca="1" si="3"/>
        <v>-1.2428850828692495E-2</v>
      </c>
      <c r="Q39" s="2">
        <f t="shared" si="4"/>
        <v>26164.927000000003</v>
      </c>
      <c r="R39" t="s">
        <v>49</v>
      </c>
    </row>
    <row r="40" spans="1:18" x14ac:dyDescent="0.2">
      <c r="A40" s="47" t="s">
        <v>186</v>
      </c>
      <c r="B40" s="48" t="s">
        <v>184</v>
      </c>
      <c r="C40" s="47">
        <v>41183.512999999999</v>
      </c>
      <c r="D40" s="47" t="s">
        <v>52</v>
      </c>
      <c r="E40">
        <f t="shared" si="0"/>
        <v>413.58580010132391</v>
      </c>
      <c r="F40">
        <f t="shared" si="1"/>
        <v>413.5</v>
      </c>
      <c r="G40">
        <f t="shared" si="2"/>
        <v>0.23709999999846332</v>
      </c>
      <c r="H40">
        <f>+G40</f>
        <v>0.23709999999846332</v>
      </c>
      <c r="O40">
        <f t="shared" ca="1" si="3"/>
        <v>-1.2428850828692495E-2</v>
      </c>
      <c r="Q40" s="2">
        <f t="shared" si="4"/>
        <v>26165.012999999999</v>
      </c>
      <c r="R40" t="s">
        <v>49</v>
      </c>
    </row>
    <row r="41" spans="1:18" x14ac:dyDescent="0.2">
      <c r="A41" s="28" t="s">
        <v>39</v>
      </c>
      <c r="B41" s="29" t="s">
        <v>40</v>
      </c>
      <c r="C41" s="28">
        <v>41187.487000000001</v>
      </c>
      <c r="D41" s="28" t="s">
        <v>41</v>
      </c>
      <c r="E41">
        <f t="shared" si="0"/>
        <v>415.02388362162571</v>
      </c>
      <c r="F41">
        <f t="shared" si="1"/>
        <v>415</v>
      </c>
      <c r="G41">
        <f t="shared" si="2"/>
        <v>6.5999999998894054E-2</v>
      </c>
      <c r="J41">
        <f>+G41</f>
        <v>6.5999999998894054E-2</v>
      </c>
      <c r="O41">
        <f t="shared" ca="1" si="3"/>
        <v>-1.2632603868311436E-2</v>
      </c>
      <c r="Q41" s="2">
        <f t="shared" si="4"/>
        <v>26168.987000000001</v>
      </c>
      <c r="R41" t="s">
        <v>41</v>
      </c>
    </row>
    <row r="42" spans="1:18" x14ac:dyDescent="0.2">
      <c r="A42" s="47" t="s">
        <v>186</v>
      </c>
      <c r="B42" s="48" t="s">
        <v>40</v>
      </c>
      <c r="C42" s="47">
        <v>41207.46</v>
      </c>
      <c r="D42" s="47" t="s">
        <v>52</v>
      </c>
      <c r="E42">
        <f t="shared" si="0"/>
        <v>422.25157414778846</v>
      </c>
      <c r="F42">
        <f t="shared" si="1"/>
        <v>422.5</v>
      </c>
      <c r="G42">
        <f t="shared" si="2"/>
        <v>-0.68650000000343425</v>
      </c>
      <c r="H42">
        <f>+G42</f>
        <v>-0.68650000000343425</v>
      </c>
      <c r="O42">
        <f t="shared" ca="1" si="3"/>
        <v>-1.365136906640612E-2</v>
      </c>
      <c r="Q42" s="2">
        <f t="shared" si="4"/>
        <v>26188.959999999999</v>
      </c>
      <c r="R42" t="s">
        <v>49</v>
      </c>
    </row>
    <row r="43" spans="1:18" x14ac:dyDescent="0.2">
      <c r="A43" s="47" t="s">
        <v>186</v>
      </c>
      <c r="B43" s="48" t="s">
        <v>40</v>
      </c>
      <c r="C43" s="47">
        <v>41240.36</v>
      </c>
      <c r="D43" s="47" t="s">
        <v>52</v>
      </c>
      <c r="E43">
        <f t="shared" si="0"/>
        <v>434.15719765506265</v>
      </c>
      <c r="F43">
        <f t="shared" si="1"/>
        <v>434</v>
      </c>
      <c r="G43">
        <f t="shared" si="2"/>
        <v>0.43439999999827705</v>
      </c>
      <c r="H43">
        <f>+G43</f>
        <v>0.43439999999827705</v>
      </c>
      <c r="O43">
        <f t="shared" ca="1" si="3"/>
        <v>-1.5213475703484643E-2</v>
      </c>
      <c r="Q43" s="2">
        <f t="shared" si="4"/>
        <v>26221.86</v>
      </c>
      <c r="R43" t="s">
        <v>49</v>
      </c>
    </row>
    <row r="44" spans="1:18" x14ac:dyDescent="0.2">
      <c r="A44" s="28" t="s">
        <v>39</v>
      </c>
      <c r="B44" s="29" t="s">
        <v>40</v>
      </c>
      <c r="C44" s="28">
        <v>41259.292999999998</v>
      </c>
      <c r="D44" s="28" t="s">
        <v>41</v>
      </c>
      <c r="E44">
        <f t="shared" si="0"/>
        <v>441.00854020409542</v>
      </c>
      <c r="F44">
        <f t="shared" si="1"/>
        <v>441</v>
      </c>
      <c r="G44">
        <f t="shared" si="2"/>
        <v>2.3600000000442378E-2</v>
      </c>
      <c r="J44">
        <f>+G44</f>
        <v>2.3600000000442378E-2</v>
      </c>
      <c r="O44">
        <f t="shared" ca="1" si="3"/>
        <v>-1.6164323221706349E-2</v>
      </c>
      <c r="Q44" s="2">
        <f t="shared" si="4"/>
        <v>26240.792999999998</v>
      </c>
      <c r="R44" t="s">
        <v>41</v>
      </c>
    </row>
    <row r="45" spans="1:18" x14ac:dyDescent="0.2">
      <c r="A45" s="47" t="s">
        <v>58</v>
      </c>
      <c r="B45" s="48" t="s">
        <v>184</v>
      </c>
      <c r="C45" s="47">
        <v>41263.402999999998</v>
      </c>
      <c r="D45" s="47" t="s">
        <v>52</v>
      </c>
      <c r="E45">
        <f t="shared" si="0"/>
        <v>442.49583845986751</v>
      </c>
      <c r="F45">
        <f t="shared" si="1"/>
        <v>442.5</v>
      </c>
      <c r="G45">
        <f t="shared" si="2"/>
        <v>-1.1500000000523869E-2</v>
      </c>
      <c r="I45">
        <f>+G45</f>
        <v>-1.1500000000523869E-2</v>
      </c>
      <c r="O45">
        <f t="shared" ca="1" si="3"/>
        <v>-1.636807626132529E-2</v>
      </c>
      <c r="Q45" s="2">
        <f t="shared" si="4"/>
        <v>26244.902999999998</v>
      </c>
    </row>
    <row r="46" spans="1:18" x14ac:dyDescent="0.2">
      <c r="A46" s="47" t="s">
        <v>186</v>
      </c>
      <c r="B46" s="48" t="s">
        <v>184</v>
      </c>
      <c r="C46" s="47">
        <v>41266.269999999997</v>
      </c>
      <c r="D46" s="47" t="s">
        <v>52</v>
      </c>
      <c r="E46">
        <f t="shared" si="0"/>
        <v>443.5333285083579</v>
      </c>
      <c r="F46">
        <f t="shared" si="1"/>
        <v>443.5</v>
      </c>
      <c r="G46">
        <f t="shared" si="2"/>
        <v>9.2099999994388781E-2</v>
      </c>
      <c r="H46">
        <f>+G46</f>
        <v>9.2099999994388781E-2</v>
      </c>
      <c r="O46">
        <f t="shared" ca="1" si="3"/>
        <v>-1.6503911621071246E-2</v>
      </c>
      <c r="Q46" s="2">
        <f t="shared" si="4"/>
        <v>26247.769999999997</v>
      </c>
      <c r="R46" t="s">
        <v>49</v>
      </c>
    </row>
    <row r="47" spans="1:18" x14ac:dyDescent="0.2">
      <c r="A47" s="47" t="s">
        <v>186</v>
      </c>
      <c r="B47" s="48" t="s">
        <v>40</v>
      </c>
      <c r="C47" s="47">
        <v>41331.26</v>
      </c>
      <c r="D47" s="47" t="s">
        <v>52</v>
      </c>
      <c r="E47">
        <f t="shared" si="0"/>
        <v>467.05145834841193</v>
      </c>
      <c r="F47">
        <f t="shared" si="1"/>
        <v>467</v>
      </c>
      <c r="G47">
        <f t="shared" si="2"/>
        <v>0.14220000000204891</v>
      </c>
      <c r="H47">
        <f>+G47</f>
        <v>0.14220000000204891</v>
      </c>
      <c r="O47">
        <f t="shared" ca="1" si="3"/>
        <v>-1.9696042575101269E-2</v>
      </c>
      <c r="Q47" s="2">
        <f t="shared" si="4"/>
        <v>26312.760000000002</v>
      </c>
      <c r="R47" t="s">
        <v>49</v>
      </c>
    </row>
    <row r="48" spans="1:18" x14ac:dyDescent="0.2">
      <c r="A48" s="47" t="s">
        <v>186</v>
      </c>
      <c r="B48" s="48" t="s">
        <v>40</v>
      </c>
      <c r="C48" s="47">
        <v>41394.620000000003</v>
      </c>
      <c r="D48" s="47" t="s">
        <v>52</v>
      </c>
      <c r="E48">
        <f t="shared" si="0"/>
        <v>489.97973510892456</v>
      </c>
      <c r="F48">
        <f t="shared" si="1"/>
        <v>490</v>
      </c>
      <c r="G48">
        <f t="shared" si="2"/>
        <v>-5.5999999996856786E-2</v>
      </c>
      <c r="H48">
        <f>+G48</f>
        <v>-5.5999999996856786E-2</v>
      </c>
      <c r="O48">
        <f t="shared" ca="1" si="3"/>
        <v>-2.28202558492583E-2</v>
      </c>
      <c r="Q48" s="2">
        <f t="shared" si="4"/>
        <v>26376.120000000003</v>
      </c>
      <c r="R48" t="s">
        <v>49</v>
      </c>
    </row>
    <row r="49" spans="1:18" x14ac:dyDescent="0.2">
      <c r="A49" s="47" t="s">
        <v>186</v>
      </c>
      <c r="B49" s="48" t="s">
        <v>40</v>
      </c>
      <c r="C49" s="47">
        <v>41428.58</v>
      </c>
      <c r="D49" s="47" t="s">
        <v>52</v>
      </c>
      <c r="E49">
        <f t="shared" si="0"/>
        <v>502.26894405442613</v>
      </c>
      <c r="F49">
        <f t="shared" si="1"/>
        <v>502.5</v>
      </c>
      <c r="G49">
        <f t="shared" si="2"/>
        <v>-0.63850000000093132</v>
      </c>
      <c r="H49">
        <f>+G49</f>
        <v>-0.63850000000093132</v>
      </c>
      <c r="O49">
        <f t="shared" ca="1" si="3"/>
        <v>-2.4518197846082779E-2</v>
      </c>
      <c r="Q49" s="2">
        <f t="shared" si="4"/>
        <v>26410.080000000002</v>
      </c>
      <c r="R49" t="s">
        <v>49</v>
      </c>
    </row>
    <row r="50" spans="1:18" x14ac:dyDescent="0.2">
      <c r="A50" s="47" t="s">
        <v>58</v>
      </c>
      <c r="B50" s="48" t="s">
        <v>40</v>
      </c>
      <c r="C50" s="47">
        <v>41596.428999999996</v>
      </c>
      <c r="D50" s="47" t="s">
        <v>52</v>
      </c>
      <c r="E50">
        <f t="shared" si="0"/>
        <v>563.00897445176088</v>
      </c>
      <c r="F50">
        <f t="shared" si="1"/>
        <v>563</v>
      </c>
      <c r="G50">
        <f t="shared" si="2"/>
        <v>2.4799999999231659E-2</v>
      </c>
      <c r="I50">
        <f>+G50</f>
        <v>2.4799999999231659E-2</v>
      </c>
      <c r="O50">
        <f t="shared" ca="1" si="3"/>
        <v>-3.2736237110713259E-2</v>
      </c>
      <c r="Q50" s="2">
        <f t="shared" si="4"/>
        <v>26577.928999999996</v>
      </c>
    </row>
    <row r="51" spans="1:18" x14ac:dyDescent="0.2">
      <c r="A51" s="28" t="s">
        <v>39</v>
      </c>
      <c r="B51" s="29" t="s">
        <v>40</v>
      </c>
      <c r="C51" s="28">
        <v>41596.451999999997</v>
      </c>
      <c r="D51" s="28" t="s">
        <v>41</v>
      </c>
      <c r="E51">
        <f t="shared" si="0"/>
        <v>563.01729753202471</v>
      </c>
      <c r="F51">
        <f t="shared" si="1"/>
        <v>563</v>
      </c>
      <c r="G51">
        <f t="shared" si="2"/>
        <v>4.7800000000279397E-2</v>
      </c>
      <c r="J51">
        <f>+G51</f>
        <v>4.7800000000279397E-2</v>
      </c>
      <c r="O51">
        <f t="shared" ca="1" si="3"/>
        <v>-3.2736237110713259E-2</v>
      </c>
      <c r="Q51" s="2">
        <f t="shared" si="4"/>
        <v>26577.951999999997</v>
      </c>
      <c r="R51" t="s">
        <v>41</v>
      </c>
    </row>
    <row r="52" spans="1:18" x14ac:dyDescent="0.2">
      <c r="A52" s="47" t="s">
        <v>58</v>
      </c>
      <c r="B52" s="48" t="s">
        <v>40</v>
      </c>
      <c r="C52" s="47">
        <v>41671.156000000003</v>
      </c>
      <c r="D52" s="47" t="s">
        <v>52</v>
      </c>
      <c r="E52">
        <f t="shared" si="0"/>
        <v>590.0506622276913</v>
      </c>
      <c r="F52">
        <f t="shared" si="1"/>
        <v>590</v>
      </c>
      <c r="G52">
        <f t="shared" si="2"/>
        <v>0.13999999999941792</v>
      </c>
      <c r="I52">
        <f>+G52</f>
        <v>0.13999999999941792</v>
      </c>
      <c r="O52">
        <f t="shared" ca="1" si="3"/>
        <v>-3.6403791823854129E-2</v>
      </c>
      <c r="Q52" s="2">
        <f t="shared" si="4"/>
        <v>26652.656000000003</v>
      </c>
    </row>
    <row r="53" spans="1:18" x14ac:dyDescent="0.2">
      <c r="A53" s="47" t="s">
        <v>58</v>
      </c>
      <c r="B53" s="48" t="s">
        <v>40</v>
      </c>
      <c r="C53" s="47">
        <v>41908.472000000002</v>
      </c>
      <c r="D53" s="47" t="s">
        <v>52</v>
      </c>
      <c r="E53">
        <f t="shared" si="0"/>
        <v>675.92892813201172</v>
      </c>
      <c r="F53">
        <f t="shared" si="1"/>
        <v>676</v>
      </c>
      <c r="G53">
        <f t="shared" si="2"/>
        <v>-0.19640000000072177</v>
      </c>
      <c r="I53">
        <f>+G53</f>
        <v>-0.19640000000072177</v>
      </c>
      <c r="O53">
        <f t="shared" ca="1" si="3"/>
        <v>-4.8085632762006544E-2</v>
      </c>
      <c r="Q53" s="2">
        <f t="shared" si="4"/>
        <v>26889.972000000002</v>
      </c>
    </row>
    <row r="54" spans="1:18" x14ac:dyDescent="0.2">
      <c r="A54" s="28" t="s">
        <v>39</v>
      </c>
      <c r="B54" s="29" t="s">
        <v>40</v>
      </c>
      <c r="C54" s="28">
        <v>41911.464999999997</v>
      </c>
      <c r="D54" s="28" t="s">
        <v>41</v>
      </c>
      <c r="E54">
        <f t="shared" si="0"/>
        <v>677.01201418542234</v>
      </c>
      <c r="F54">
        <f t="shared" si="1"/>
        <v>677</v>
      </c>
      <c r="G54">
        <f t="shared" si="2"/>
        <v>3.3199999998032581E-2</v>
      </c>
      <c r="J54">
        <f t="shared" ref="J54:J59" si="6">+G54</f>
        <v>3.3199999998032581E-2</v>
      </c>
      <c r="O54">
        <f t="shared" ca="1" si="3"/>
        <v>-4.82214681217525E-2</v>
      </c>
      <c r="Q54" s="2">
        <f t="shared" si="4"/>
        <v>26892.964999999997</v>
      </c>
      <c r="R54" t="s">
        <v>41</v>
      </c>
    </row>
    <row r="55" spans="1:18" x14ac:dyDescent="0.2">
      <c r="A55" s="28" t="s">
        <v>39</v>
      </c>
      <c r="B55" s="29" t="s">
        <v>40</v>
      </c>
      <c r="C55" s="28">
        <v>49170.442000000003</v>
      </c>
      <c r="D55" s="28" t="s">
        <v>41</v>
      </c>
      <c r="E55">
        <f t="shared" si="0"/>
        <v>3303.8401968589428</v>
      </c>
      <c r="F55">
        <f t="shared" si="1"/>
        <v>3304</v>
      </c>
      <c r="G55">
        <f t="shared" si="2"/>
        <v>-0.44159999999828869</v>
      </c>
      <c r="J55">
        <f t="shared" si="6"/>
        <v>-0.44159999999828869</v>
      </c>
      <c r="O55">
        <f t="shared" ca="1" si="3"/>
        <v>-0.40506095817438492</v>
      </c>
      <c r="Q55" s="2">
        <f t="shared" si="4"/>
        <v>34151.942000000003</v>
      </c>
      <c r="R55" t="s">
        <v>41</v>
      </c>
    </row>
    <row r="56" spans="1:18" x14ac:dyDescent="0.2">
      <c r="A56" s="28" t="s">
        <v>39</v>
      </c>
      <c r="B56" s="29" t="s">
        <v>40</v>
      </c>
      <c r="C56" s="28">
        <v>49173.266000000003</v>
      </c>
      <c r="D56" s="28" t="s">
        <v>41</v>
      </c>
      <c r="E56">
        <f t="shared" si="0"/>
        <v>3304.8621263660721</v>
      </c>
      <c r="F56">
        <f t="shared" si="1"/>
        <v>3305</v>
      </c>
      <c r="G56">
        <f t="shared" si="2"/>
        <v>-0.3809999999939464</v>
      </c>
      <c r="J56">
        <f t="shared" si="6"/>
        <v>-0.3809999999939464</v>
      </c>
      <c r="O56">
        <f t="shared" ca="1" si="3"/>
        <v>-0.40519679353413091</v>
      </c>
      <c r="Q56" s="2">
        <f t="shared" si="4"/>
        <v>34154.766000000003</v>
      </c>
      <c r="R56" t="s">
        <v>41</v>
      </c>
    </row>
    <row r="57" spans="1:18" x14ac:dyDescent="0.2">
      <c r="A57" s="47" t="s">
        <v>39</v>
      </c>
      <c r="B57" s="48" t="s">
        <v>184</v>
      </c>
      <c r="C57" s="47">
        <v>49177.266000000003</v>
      </c>
      <c r="D57" s="47" t="s">
        <v>52</v>
      </c>
      <c r="E57">
        <f t="shared" si="0"/>
        <v>3306.3096185858012</v>
      </c>
      <c r="F57">
        <f t="shared" si="1"/>
        <v>3306.5</v>
      </c>
      <c r="G57">
        <f t="shared" si="2"/>
        <v>-0.52609999999549473</v>
      </c>
      <c r="J57">
        <f t="shared" si="6"/>
        <v>-0.52609999999549473</v>
      </c>
      <c r="O57">
        <f t="shared" ca="1" si="3"/>
        <v>-0.40540054657374985</v>
      </c>
      <c r="Q57" s="2">
        <f t="shared" si="4"/>
        <v>34158.766000000003</v>
      </c>
      <c r="R57" t="s">
        <v>41</v>
      </c>
    </row>
    <row r="58" spans="1:18" x14ac:dyDescent="0.2">
      <c r="A58" s="28" t="s">
        <v>39</v>
      </c>
      <c r="B58" s="29" t="s">
        <v>40</v>
      </c>
      <c r="C58" s="28">
        <v>49579.447</v>
      </c>
      <c r="D58" s="28" t="s">
        <v>41</v>
      </c>
      <c r="E58">
        <f t="shared" si="0"/>
        <v>3451.8480856915394</v>
      </c>
      <c r="F58">
        <f t="shared" si="1"/>
        <v>3452</v>
      </c>
      <c r="G58">
        <f t="shared" si="2"/>
        <v>-0.4198000000033062</v>
      </c>
      <c r="J58">
        <f t="shared" si="6"/>
        <v>-0.4198000000033062</v>
      </c>
      <c r="O58">
        <f t="shared" ca="1" si="3"/>
        <v>-0.42516459141678675</v>
      </c>
      <c r="Q58" s="2">
        <f t="shared" si="4"/>
        <v>34560.947</v>
      </c>
      <c r="R58" t="s">
        <v>41</v>
      </c>
    </row>
    <row r="59" spans="1:18" x14ac:dyDescent="0.2">
      <c r="A59" s="28" t="s">
        <v>39</v>
      </c>
      <c r="B59" s="29" t="s">
        <v>40</v>
      </c>
      <c r="C59" s="28">
        <v>49582.245999999999</v>
      </c>
      <c r="D59" s="28" t="s">
        <v>41</v>
      </c>
      <c r="E59">
        <f t="shared" si="0"/>
        <v>3452.8609683722948</v>
      </c>
      <c r="F59">
        <f t="shared" si="1"/>
        <v>3453</v>
      </c>
      <c r="G59">
        <f t="shared" si="2"/>
        <v>-0.3842000000004191</v>
      </c>
      <c r="J59">
        <f t="shared" si="6"/>
        <v>-0.3842000000004191</v>
      </c>
      <c r="O59">
        <f t="shared" ca="1" si="3"/>
        <v>-0.42530042677653274</v>
      </c>
      <c r="Q59" s="2">
        <f t="shared" si="4"/>
        <v>34563.745999999999</v>
      </c>
      <c r="R59" t="s">
        <v>41</v>
      </c>
    </row>
    <row r="60" spans="1:18" x14ac:dyDescent="0.2">
      <c r="A60" s="47" t="s">
        <v>174</v>
      </c>
      <c r="B60" s="48" t="s">
        <v>184</v>
      </c>
      <c r="C60" s="47">
        <v>55795.419800000003</v>
      </c>
      <c r="D60" s="47" t="s">
        <v>52</v>
      </c>
      <c r="E60">
        <f t="shared" si="0"/>
        <v>5701.2411522038083</v>
      </c>
      <c r="F60" s="33">
        <f>ROUND(2*E60,0)/2+0.5</f>
        <v>5701.5</v>
      </c>
      <c r="G60">
        <f t="shared" si="2"/>
        <v>-0.71529999999620486</v>
      </c>
      <c r="K60">
        <f>+G60</f>
        <v>-0.71529999999620486</v>
      </c>
      <c r="O60">
        <f t="shared" ca="1" si="3"/>
        <v>-0.73072623316531993</v>
      </c>
      <c r="Q60" s="2">
        <f t="shared" si="4"/>
        <v>40776.919800000003</v>
      </c>
    </row>
    <row r="61" spans="1:18" x14ac:dyDescent="0.2">
      <c r="A61" s="47" t="s">
        <v>174</v>
      </c>
      <c r="B61" s="48" t="s">
        <v>184</v>
      </c>
      <c r="C61" s="47">
        <v>55806.4689</v>
      </c>
      <c r="D61" s="47" t="s">
        <v>52</v>
      </c>
      <c r="E61">
        <f t="shared" si="0"/>
        <v>5705.2395237750598</v>
      </c>
      <c r="F61" s="33">
        <f>ROUND(2*E61,0)/2+0.5</f>
        <v>5705.5</v>
      </c>
      <c r="G61">
        <f t="shared" si="2"/>
        <v>-0.71979999999894062</v>
      </c>
      <c r="K61">
        <f>+G61</f>
        <v>-0.71979999999894062</v>
      </c>
      <c r="O61">
        <f t="shared" ca="1" si="3"/>
        <v>-0.73126957460430375</v>
      </c>
      <c r="Q61" s="2">
        <f t="shared" si="4"/>
        <v>40787.9689</v>
      </c>
    </row>
    <row r="62" spans="1:18" x14ac:dyDescent="0.2">
      <c r="A62" s="30" t="s">
        <v>42</v>
      </c>
      <c r="B62" s="31" t="s">
        <v>40</v>
      </c>
      <c r="C62" s="32">
        <v>56132.538399999998</v>
      </c>
      <c r="D62" s="32">
        <v>3.8E-3</v>
      </c>
      <c r="E62">
        <f t="shared" si="0"/>
        <v>5823.2352898603158</v>
      </c>
      <c r="F62" s="33">
        <f>ROUND(2*E62,0)/2+0.5</f>
        <v>5823.5</v>
      </c>
      <c r="G62">
        <f t="shared" si="2"/>
        <v>-0.73150000000168802</v>
      </c>
      <c r="J62">
        <f>+G62</f>
        <v>-0.73150000000168802</v>
      </c>
      <c r="O62">
        <f t="shared" ca="1" si="3"/>
        <v>-0.74729814705432684</v>
      </c>
      <c r="Q62" s="2">
        <f t="shared" si="4"/>
        <v>41114.038399999998</v>
      </c>
      <c r="R62" t="s">
        <v>41</v>
      </c>
    </row>
    <row r="63" spans="1:18" x14ac:dyDescent="0.2">
      <c r="B63" s="3"/>
      <c r="C63" s="10"/>
      <c r="D63" s="10"/>
    </row>
    <row r="64" spans="1:18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C246" s="10"/>
      <c r="D246" s="10"/>
    </row>
    <row r="247" spans="2:4" x14ac:dyDescent="0.2">
      <c r="C247" s="10"/>
      <c r="D247" s="10"/>
    </row>
    <row r="248" spans="2:4" x14ac:dyDescent="0.2">
      <c r="C248" s="10"/>
      <c r="D248" s="10"/>
    </row>
    <row r="249" spans="2:4" x14ac:dyDescent="0.2">
      <c r="C249" s="10"/>
      <c r="D249" s="10"/>
    </row>
    <row r="250" spans="2:4" x14ac:dyDescent="0.2">
      <c r="C250" s="10"/>
      <c r="D250" s="10"/>
    </row>
    <row r="251" spans="2:4" x14ac:dyDescent="0.2">
      <c r="C251" s="10"/>
      <c r="D251" s="10"/>
    </row>
    <row r="252" spans="2:4" x14ac:dyDescent="0.2">
      <c r="C252" s="10"/>
      <c r="D252" s="10"/>
    </row>
    <row r="253" spans="2:4" x14ac:dyDescent="0.2">
      <c r="C253" s="10"/>
      <c r="D253" s="10"/>
    </row>
    <row r="254" spans="2:4" x14ac:dyDescent="0.2">
      <c r="C254" s="10"/>
      <c r="D254" s="10"/>
    </row>
    <row r="255" spans="2:4" x14ac:dyDescent="0.2">
      <c r="C255" s="10"/>
      <c r="D255" s="10"/>
    </row>
    <row r="256" spans="2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0"/>
  <sheetViews>
    <sheetView workbookViewId="0">
      <selection activeCell="A21" sqref="A21:D4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43</v>
      </c>
      <c r="I1" s="35" t="s">
        <v>44</v>
      </c>
      <c r="J1" s="36" t="s">
        <v>45</v>
      </c>
    </row>
    <row r="2" spans="1:16" x14ac:dyDescent="0.2">
      <c r="I2" s="37" t="s">
        <v>46</v>
      </c>
      <c r="J2" s="38" t="s">
        <v>41</v>
      </c>
    </row>
    <row r="3" spans="1:16" x14ac:dyDescent="0.2">
      <c r="A3" s="39" t="s">
        <v>47</v>
      </c>
      <c r="I3" s="37" t="s">
        <v>48</v>
      </c>
      <c r="J3" s="38" t="s">
        <v>49</v>
      </c>
    </row>
    <row r="4" spans="1:16" x14ac:dyDescent="0.2">
      <c r="I4" s="37" t="s">
        <v>50</v>
      </c>
      <c r="J4" s="38" t="s">
        <v>49</v>
      </c>
    </row>
    <row r="5" spans="1:16" ht="13.5" thickBot="1" x14ac:dyDescent="0.25">
      <c r="I5" s="40" t="s">
        <v>51</v>
      </c>
      <c r="J5" s="41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49" si="0">P11</f>
        <v> PZ 21.502 </v>
      </c>
      <c r="B11" s="3" t="str">
        <f t="shared" ref="B11:B49" si="1">IF(H11=INT(H11),"I","II")</f>
        <v>I</v>
      </c>
      <c r="C11" s="10">
        <f t="shared" ref="C11:C49" si="2">1*G11</f>
        <v>40731.47</v>
      </c>
      <c r="D11" s="12" t="str">
        <f t="shared" ref="D11:D49" si="3">VLOOKUP(F11,I$1:J$5,2,FALSE)</f>
        <v>vis</v>
      </c>
      <c r="E11" s="42">
        <f>VLOOKUP(C11,Active!C$21:E$973,3,FALSE)</f>
        <v>250.00361873054953</v>
      </c>
      <c r="F11" s="3" t="s">
        <v>51</v>
      </c>
      <c r="G11" s="12" t="str">
        <f t="shared" ref="G11:G49" si="4">MID(I11,3,LEN(I11)-3)</f>
        <v>40731.470</v>
      </c>
      <c r="H11" s="10">
        <f t="shared" ref="H11:H49" si="5">1*K11</f>
        <v>250</v>
      </c>
      <c r="I11" s="43" t="s">
        <v>77</v>
      </c>
      <c r="J11" s="44" t="s">
        <v>78</v>
      </c>
      <c r="K11" s="43">
        <v>250</v>
      </c>
      <c r="L11" s="43" t="s">
        <v>79</v>
      </c>
      <c r="M11" s="44" t="s">
        <v>56</v>
      </c>
      <c r="N11" s="44"/>
      <c r="O11" s="45" t="s">
        <v>57</v>
      </c>
      <c r="P11" s="45" t="s">
        <v>58</v>
      </c>
    </row>
    <row r="12" spans="1:16" ht="12.75" customHeight="1" thickBot="1" x14ac:dyDescent="0.25">
      <c r="A12" s="10" t="str">
        <f t="shared" si="0"/>
        <v> PZ 21.502 </v>
      </c>
      <c r="B12" s="3" t="str">
        <f t="shared" si="1"/>
        <v>I</v>
      </c>
      <c r="C12" s="10">
        <f t="shared" si="2"/>
        <v>40944.300000000003</v>
      </c>
      <c r="D12" s="12" t="str">
        <f t="shared" si="3"/>
        <v>vis</v>
      </c>
      <c r="E12" s="42">
        <f>VLOOKUP(C12,Active!C$21:E$973,3,FALSE)</f>
        <v>327.02106101179794</v>
      </c>
      <c r="F12" s="3" t="s">
        <v>51</v>
      </c>
      <c r="G12" s="12" t="str">
        <f t="shared" si="4"/>
        <v>40944.300</v>
      </c>
      <c r="H12" s="10">
        <f t="shared" si="5"/>
        <v>327</v>
      </c>
      <c r="I12" s="43" t="s">
        <v>92</v>
      </c>
      <c r="J12" s="44" t="s">
        <v>93</v>
      </c>
      <c r="K12" s="43">
        <v>327</v>
      </c>
      <c r="L12" s="43" t="s">
        <v>94</v>
      </c>
      <c r="M12" s="44" t="s">
        <v>56</v>
      </c>
      <c r="N12" s="44"/>
      <c r="O12" s="45" t="s">
        <v>57</v>
      </c>
      <c r="P12" s="45" t="s">
        <v>58</v>
      </c>
    </row>
    <row r="13" spans="1:16" ht="12.75" customHeight="1" thickBot="1" x14ac:dyDescent="0.25">
      <c r="A13" s="10" t="str">
        <f t="shared" si="0"/>
        <v>IBVS 683 </v>
      </c>
      <c r="B13" s="3" t="str">
        <f t="shared" si="1"/>
        <v>I</v>
      </c>
      <c r="C13" s="10">
        <f t="shared" si="2"/>
        <v>41151.489000000001</v>
      </c>
      <c r="D13" s="12" t="str">
        <f t="shared" si="3"/>
        <v>vis</v>
      </c>
      <c r="E13" s="42">
        <f>VLOOKUP(C13,Active!C$21:E$973,3,FALSE)</f>
        <v>401.99717739017183</v>
      </c>
      <c r="F13" s="3" t="s">
        <v>51</v>
      </c>
      <c r="G13" s="12" t="str">
        <f t="shared" si="4"/>
        <v>41151.489</v>
      </c>
      <c r="H13" s="10">
        <f t="shared" si="5"/>
        <v>402</v>
      </c>
      <c r="I13" s="43" t="s">
        <v>98</v>
      </c>
      <c r="J13" s="44" t="s">
        <v>99</v>
      </c>
      <c r="K13" s="43">
        <v>402</v>
      </c>
      <c r="L13" s="43" t="s">
        <v>100</v>
      </c>
      <c r="M13" s="44" t="s">
        <v>56</v>
      </c>
      <c r="N13" s="44"/>
      <c r="O13" s="45" t="s">
        <v>101</v>
      </c>
      <c r="P13" s="46" t="s">
        <v>102</v>
      </c>
    </row>
    <row r="14" spans="1:16" ht="12.75" customHeight="1" thickBot="1" x14ac:dyDescent="0.25">
      <c r="A14" s="10" t="str">
        <f t="shared" si="0"/>
        <v>IBVS 683 </v>
      </c>
      <c r="B14" s="3" t="str">
        <f t="shared" si="1"/>
        <v>I</v>
      </c>
      <c r="C14" s="10">
        <f t="shared" si="2"/>
        <v>41187.487000000001</v>
      </c>
      <c r="D14" s="12" t="str">
        <f t="shared" si="3"/>
        <v>vis</v>
      </c>
      <c r="E14" s="42">
        <f>VLOOKUP(C14,Active!C$21:E$973,3,FALSE)</f>
        <v>415.02388362162571</v>
      </c>
      <c r="F14" s="3" t="s">
        <v>51</v>
      </c>
      <c r="G14" s="12" t="str">
        <f t="shared" si="4"/>
        <v>41187.487</v>
      </c>
      <c r="H14" s="10">
        <f t="shared" si="5"/>
        <v>415</v>
      </c>
      <c r="I14" s="43" t="s">
        <v>114</v>
      </c>
      <c r="J14" s="44" t="s">
        <v>115</v>
      </c>
      <c r="K14" s="43">
        <v>415</v>
      </c>
      <c r="L14" s="43" t="s">
        <v>85</v>
      </c>
      <c r="M14" s="44" t="s">
        <v>56</v>
      </c>
      <c r="N14" s="44"/>
      <c r="O14" s="45" t="s">
        <v>101</v>
      </c>
      <c r="P14" s="46" t="s">
        <v>102</v>
      </c>
    </row>
    <row r="15" spans="1:16" ht="12.75" customHeight="1" thickBot="1" x14ac:dyDescent="0.25">
      <c r="A15" s="10" t="str">
        <f t="shared" si="0"/>
        <v> PZ 21.502 </v>
      </c>
      <c r="B15" s="3" t="str">
        <f t="shared" si="1"/>
        <v>I</v>
      </c>
      <c r="C15" s="10">
        <f t="shared" si="2"/>
        <v>41259.292999999998</v>
      </c>
      <c r="D15" s="12" t="str">
        <f t="shared" si="3"/>
        <v>vis</v>
      </c>
      <c r="E15" s="42">
        <f>VLOOKUP(C15,Active!C$21:E$973,3,FALSE)</f>
        <v>441.00854020409542</v>
      </c>
      <c r="F15" s="3" t="s">
        <v>51</v>
      </c>
      <c r="G15" s="12" t="str">
        <f t="shared" si="4"/>
        <v>41259.293</v>
      </c>
      <c r="H15" s="10">
        <f t="shared" si="5"/>
        <v>441</v>
      </c>
      <c r="I15" s="43" t="s">
        <v>122</v>
      </c>
      <c r="J15" s="44" t="s">
        <v>123</v>
      </c>
      <c r="K15" s="43">
        <v>441</v>
      </c>
      <c r="L15" s="43" t="s">
        <v>124</v>
      </c>
      <c r="M15" s="44" t="s">
        <v>56</v>
      </c>
      <c r="N15" s="44"/>
      <c r="O15" s="45" t="s">
        <v>57</v>
      </c>
      <c r="P15" s="45" t="s">
        <v>58</v>
      </c>
    </row>
    <row r="16" spans="1:16" ht="12.75" customHeight="1" thickBot="1" x14ac:dyDescent="0.25">
      <c r="A16" s="10" t="str">
        <f t="shared" si="0"/>
        <v> PZ 21.502 </v>
      </c>
      <c r="B16" s="3" t="str">
        <f t="shared" si="1"/>
        <v>I</v>
      </c>
      <c r="C16" s="10">
        <f t="shared" si="2"/>
        <v>41911.464999999997</v>
      </c>
      <c r="D16" s="12" t="str">
        <f t="shared" si="3"/>
        <v>vis</v>
      </c>
      <c r="E16" s="42">
        <f>VLOOKUP(C16,Active!C$21:E$973,3,FALSE)</f>
        <v>677.01201418542234</v>
      </c>
      <c r="F16" s="3" t="s">
        <v>51</v>
      </c>
      <c r="G16" s="12" t="str">
        <f t="shared" si="4"/>
        <v>41911.465</v>
      </c>
      <c r="H16" s="10">
        <f t="shared" si="5"/>
        <v>677</v>
      </c>
      <c r="I16" s="43" t="s">
        <v>149</v>
      </c>
      <c r="J16" s="44" t="s">
        <v>150</v>
      </c>
      <c r="K16" s="43">
        <v>677</v>
      </c>
      <c r="L16" s="43" t="s">
        <v>151</v>
      </c>
      <c r="M16" s="44" t="s">
        <v>56</v>
      </c>
      <c r="N16" s="44"/>
      <c r="O16" s="45" t="s">
        <v>57</v>
      </c>
      <c r="P16" s="45" t="s">
        <v>58</v>
      </c>
    </row>
    <row r="17" spans="1:16" ht="12.75" customHeight="1" thickBot="1" x14ac:dyDescent="0.25">
      <c r="A17" s="10" t="str">
        <f t="shared" si="0"/>
        <v>IBVS 4503 </v>
      </c>
      <c r="B17" s="3" t="str">
        <f t="shared" si="1"/>
        <v>I</v>
      </c>
      <c r="C17" s="10">
        <f t="shared" si="2"/>
        <v>49170.442000000003</v>
      </c>
      <c r="D17" s="12" t="str">
        <f t="shared" si="3"/>
        <v>vis</v>
      </c>
      <c r="E17" s="42">
        <f>VLOOKUP(C17,Active!C$21:E$973,3,FALSE)</f>
        <v>3303.8401968589428</v>
      </c>
      <c r="F17" s="3" t="s">
        <v>51</v>
      </c>
      <c r="G17" s="12" t="str">
        <f t="shared" si="4"/>
        <v>49170.442</v>
      </c>
      <c r="H17" s="10">
        <f t="shared" si="5"/>
        <v>3304</v>
      </c>
      <c r="I17" s="43" t="s">
        <v>152</v>
      </c>
      <c r="J17" s="44" t="s">
        <v>153</v>
      </c>
      <c r="K17" s="43">
        <v>3304</v>
      </c>
      <c r="L17" s="43" t="s">
        <v>154</v>
      </c>
      <c r="M17" s="44" t="s">
        <v>155</v>
      </c>
      <c r="N17" s="44" t="s">
        <v>156</v>
      </c>
      <c r="O17" s="45" t="s">
        <v>157</v>
      </c>
      <c r="P17" s="46" t="s">
        <v>158</v>
      </c>
    </row>
    <row r="18" spans="1:16" ht="12.75" customHeight="1" thickBot="1" x14ac:dyDescent="0.25">
      <c r="A18" s="10" t="str">
        <f t="shared" si="0"/>
        <v>IBVS 4503 </v>
      </c>
      <c r="B18" s="3" t="str">
        <f t="shared" si="1"/>
        <v>I</v>
      </c>
      <c r="C18" s="10">
        <f t="shared" si="2"/>
        <v>49579.447</v>
      </c>
      <c r="D18" s="12" t="str">
        <f t="shared" si="3"/>
        <v>vis</v>
      </c>
      <c r="E18" s="42">
        <f>VLOOKUP(C18,Active!C$21:E$973,3,FALSE)</f>
        <v>3451.8480856915394</v>
      </c>
      <c r="F18" s="3" t="s">
        <v>51</v>
      </c>
      <c r="G18" s="12" t="str">
        <f t="shared" si="4"/>
        <v>49579.447</v>
      </c>
      <c r="H18" s="10">
        <f t="shared" si="5"/>
        <v>3452</v>
      </c>
      <c r="I18" s="43" t="s">
        <v>162</v>
      </c>
      <c r="J18" s="44" t="s">
        <v>163</v>
      </c>
      <c r="K18" s="43">
        <v>3452</v>
      </c>
      <c r="L18" s="43" t="s">
        <v>164</v>
      </c>
      <c r="M18" s="44" t="s">
        <v>155</v>
      </c>
      <c r="N18" s="44" t="s">
        <v>156</v>
      </c>
      <c r="O18" s="45" t="s">
        <v>157</v>
      </c>
      <c r="P18" s="46" t="s">
        <v>158</v>
      </c>
    </row>
    <row r="19" spans="1:16" ht="12.75" customHeight="1" thickBot="1" x14ac:dyDescent="0.25">
      <c r="A19" s="10" t="str">
        <f t="shared" si="0"/>
        <v>IBVS 4503 </v>
      </c>
      <c r="B19" s="3" t="str">
        <f t="shared" si="1"/>
        <v>I</v>
      </c>
      <c r="C19" s="10">
        <f t="shared" si="2"/>
        <v>49582.245999999999</v>
      </c>
      <c r="D19" s="12" t="str">
        <f t="shared" si="3"/>
        <v>vis</v>
      </c>
      <c r="E19" s="42">
        <f>VLOOKUP(C19,Active!C$21:E$973,3,FALSE)</f>
        <v>3452.8609683722948</v>
      </c>
      <c r="F19" s="3" t="s">
        <v>51</v>
      </c>
      <c r="G19" s="12" t="str">
        <f t="shared" si="4"/>
        <v>49582.246</v>
      </c>
      <c r="H19" s="10">
        <f t="shared" si="5"/>
        <v>3453</v>
      </c>
      <c r="I19" s="43" t="s">
        <v>165</v>
      </c>
      <c r="J19" s="44" t="s">
        <v>166</v>
      </c>
      <c r="K19" s="43">
        <v>3453</v>
      </c>
      <c r="L19" s="43" t="s">
        <v>167</v>
      </c>
      <c r="M19" s="44" t="s">
        <v>155</v>
      </c>
      <c r="N19" s="44" t="s">
        <v>156</v>
      </c>
      <c r="O19" s="45" t="s">
        <v>157</v>
      </c>
      <c r="P19" s="46" t="s">
        <v>158</v>
      </c>
    </row>
    <row r="20" spans="1:16" ht="12.75" customHeight="1" thickBot="1" x14ac:dyDescent="0.25">
      <c r="A20" s="10" t="str">
        <f t="shared" si="0"/>
        <v>BAVM 231 </v>
      </c>
      <c r="B20" s="3" t="str">
        <f t="shared" si="1"/>
        <v>II</v>
      </c>
      <c r="C20" s="10">
        <f t="shared" si="2"/>
        <v>56132.538399999998</v>
      </c>
      <c r="D20" s="12" t="str">
        <f t="shared" si="3"/>
        <v>vis</v>
      </c>
      <c r="E20" s="42">
        <f>VLOOKUP(C20,Active!C$21:E$973,3,FALSE)</f>
        <v>5823.2352898603158</v>
      </c>
      <c r="F20" s="3" t="s">
        <v>51</v>
      </c>
      <c r="G20" s="12" t="str">
        <f t="shared" si="4"/>
        <v>56132.5384</v>
      </c>
      <c r="H20" s="10">
        <f t="shared" si="5"/>
        <v>5823.5</v>
      </c>
      <c r="I20" s="43" t="s">
        <v>179</v>
      </c>
      <c r="J20" s="44" t="s">
        <v>180</v>
      </c>
      <c r="K20" s="43" t="s">
        <v>181</v>
      </c>
      <c r="L20" s="43" t="s">
        <v>182</v>
      </c>
      <c r="M20" s="44" t="s">
        <v>171</v>
      </c>
      <c r="N20" s="44" t="s">
        <v>172</v>
      </c>
      <c r="O20" s="45" t="s">
        <v>173</v>
      </c>
      <c r="P20" s="46" t="s">
        <v>183</v>
      </c>
    </row>
    <row r="21" spans="1:16" ht="12.75" customHeight="1" thickBot="1" x14ac:dyDescent="0.25">
      <c r="A21" s="10" t="str">
        <f t="shared" si="0"/>
        <v> PZ 21.502 </v>
      </c>
      <c r="B21" s="3" t="str">
        <f t="shared" si="1"/>
        <v>I</v>
      </c>
      <c r="C21" s="10">
        <f t="shared" si="2"/>
        <v>40123.464999999997</v>
      </c>
      <c r="D21" s="12" t="str">
        <f t="shared" si="3"/>
        <v>vis</v>
      </c>
      <c r="E21" s="42">
        <f>VLOOKUP(C21,Active!C$21:E$973,3,FALSE)</f>
        <v>29.982991966416709</v>
      </c>
      <c r="F21" s="3" t="s">
        <v>51</v>
      </c>
      <c r="G21" s="12" t="str">
        <f t="shared" si="4"/>
        <v>40123.465</v>
      </c>
      <c r="H21" s="10">
        <f t="shared" si="5"/>
        <v>30</v>
      </c>
      <c r="I21" s="43" t="s">
        <v>53</v>
      </c>
      <c r="J21" s="44" t="s">
        <v>54</v>
      </c>
      <c r="K21" s="43">
        <v>30</v>
      </c>
      <c r="L21" s="43" t="s">
        <v>55</v>
      </c>
      <c r="M21" s="44" t="s">
        <v>56</v>
      </c>
      <c r="N21" s="44"/>
      <c r="O21" s="45" t="s">
        <v>57</v>
      </c>
      <c r="P21" s="45" t="s">
        <v>58</v>
      </c>
    </row>
    <row r="22" spans="1:16" ht="12.75" customHeight="1" thickBot="1" x14ac:dyDescent="0.25">
      <c r="A22" s="10" t="str">
        <f t="shared" si="0"/>
        <v> PZ 21.502 </v>
      </c>
      <c r="B22" s="3" t="str">
        <f t="shared" si="1"/>
        <v>II</v>
      </c>
      <c r="C22" s="10">
        <f t="shared" si="2"/>
        <v>40166.311999999998</v>
      </c>
      <c r="D22" s="12" t="str">
        <f t="shared" si="3"/>
        <v>vis</v>
      </c>
      <c r="E22" s="42">
        <f>VLOOKUP(C22,Active!C$21:E$973,3,FALSE)</f>
        <v>45.48816675110281</v>
      </c>
      <c r="F22" s="3" t="s">
        <v>51</v>
      </c>
      <c r="G22" s="12" t="str">
        <f t="shared" si="4"/>
        <v>40166.312</v>
      </c>
      <c r="H22" s="10">
        <f t="shared" si="5"/>
        <v>45.5</v>
      </c>
      <c r="I22" s="43" t="s">
        <v>59</v>
      </c>
      <c r="J22" s="44" t="s">
        <v>60</v>
      </c>
      <c r="K22" s="43">
        <v>45.5</v>
      </c>
      <c r="L22" s="43" t="s">
        <v>61</v>
      </c>
      <c r="M22" s="44" t="s">
        <v>56</v>
      </c>
      <c r="N22" s="44"/>
      <c r="O22" s="45" t="s">
        <v>57</v>
      </c>
      <c r="P22" s="45" t="s">
        <v>58</v>
      </c>
    </row>
    <row r="23" spans="1:16" ht="12.75" customHeight="1" thickBot="1" x14ac:dyDescent="0.25">
      <c r="A23" s="10" t="str">
        <f t="shared" si="0"/>
        <v> PZ 21.502 </v>
      </c>
      <c r="B23" s="3" t="str">
        <f t="shared" si="1"/>
        <v>I</v>
      </c>
      <c r="C23" s="10">
        <f t="shared" si="2"/>
        <v>40488.432000000001</v>
      </c>
      <c r="D23" s="12" t="str">
        <f t="shared" si="3"/>
        <v>vis</v>
      </c>
      <c r="E23" s="42">
        <f>VLOOKUP(C23,Active!C$21:E$973,3,FALSE)</f>
        <v>162.05471520590581</v>
      </c>
      <c r="F23" s="3" t="s">
        <v>51</v>
      </c>
      <c r="G23" s="12" t="str">
        <f t="shared" si="4"/>
        <v>40488.432</v>
      </c>
      <c r="H23" s="10">
        <f t="shared" si="5"/>
        <v>162</v>
      </c>
      <c r="I23" s="43" t="s">
        <v>62</v>
      </c>
      <c r="J23" s="44" t="s">
        <v>63</v>
      </c>
      <c r="K23" s="43">
        <v>162</v>
      </c>
      <c r="L23" s="43" t="s">
        <v>64</v>
      </c>
      <c r="M23" s="44" t="s">
        <v>56</v>
      </c>
      <c r="N23" s="44"/>
      <c r="O23" s="45" t="s">
        <v>57</v>
      </c>
      <c r="P23" s="45" t="s">
        <v>58</v>
      </c>
    </row>
    <row r="24" spans="1:16" ht="12.75" customHeight="1" thickBot="1" x14ac:dyDescent="0.25">
      <c r="A24" s="10" t="str">
        <f t="shared" si="0"/>
        <v> PZ 21.502 </v>
      </c>
      <c r="B24" s="3" t="str">
        <f t="shared" si="1"/>
        <v>II</v>
      </c>
      <c r="C24" s="10">
        <f t="shared" si="2"/>
        <v>40506.343000000001</v>
      </c>
      <c r="D24" s="12" t="str">
        <f t="shared" si="3"/>
        <v>vis</v>
      </c>
      <c r="E24" s="42">
        <f>VLOOKUP(C24,Active!C$21:E$973,3,FALSE)</f>
        <v>168.5362234927988</v>
      </c>
      <c r="F24" s="3" t="s">
        <v>51</v>
      </c>
      <c r="G24" s="12" t="str">
        <f t="shared" si="4"/>
        <v>40506.343</v>
      </c>
      <c r="H24" s="10">
        <f t="shared" si="5"/>
        <v>168.5</v>
      </c>
      <c r="I24" s="43" t="s">
        <v>65</v>
      </c>
      <c r="J24" s="44" t="s">
        <v>66</v>
      </c>
      <c r="K24" s="43">
        <v>168.5</v>
      </c>
      <c r="L24" s="43" t="s">
        <v>67</v>
      </c>
      <c r="M24" s="44" t="s">
        <v>56</v>
      </c>
      <c r="N24" s="44"/>
      <c r="O24" s="45" t="s">
        <v>57</v>
      </c>
      <c r="P24" s="45" t="s">
        <v>58</v>
      </c>
    </row>
    <row r="25" spans="1:16" ht="12.75" customHeight="1" thickBot="1" x14ac:dyDescent="0.25">
      <c r="A25" s="10" t="str">
        <f t="shared" si="0"/>
        <v> PZ 21.502 </v>
      </c>
      <c r="B25" s="3" t="str">
        <f t="shared" si="1"/>
        <v>II</v>
      </c>
      <c r="C25" s="10">
        <f t="shared" si="2"/>
        <v>40531.232000000004</v>
      </c>
      <c r="D25" s="12" t="str">
        <f t="shared" si="3"/>
        <v>vis</v>
      </c>
      <c r="E25" s="42">
        <f>VLOOKUP(C25,Active!C$21:E$973,3,FALSE)</f>
        <v>177.54288195701059</v>
      </c>
      <c r="F25" s="3" t="s">
        <v>51</v>
      </c>
      <c r="G25" s="12" t="str">
        <f t="shared" si="4"/>
        <v>40531.232</v>
      </c>
      <c r="H25" s="10">
        <f t="shared" si="5"/>
        <v>177.5</v>
      </c>
      <c r="I25" s="43" t="s">
        <v>68</v>
      </c>
      <c r="J25" s="44" t="s">
        <v>69</v>
      </c>
      <c r="K25" s="43">
        <v>177.5</v>
      </c>
      <c r="L25" s="43" t="s">
        <v>70</v>
      </c>
      <c r="M25" s="44" t="s">
        <v>56</v>
      </c>
      <c r="N25" s="44"/>
      <c r="O25" s="45" t="s">
        <v>57</v>
      </c>
      <c r="P25" s="45" t="s">
        <v>58</v>
      </c>
    </row>
    <row r="26" spans="1:16" ht="12.75" customHeight="1" thickBot="1" x14ac:dyDescent="0.25">
      <c r="A26" s="10" t="str">
        <f t="shared" si="0"/>
        <v> PZ 21.502 </v>
      </c>
      <c r="B26" s="3" t="str">
        <f t="shared" si="1"/>
        <v>II</v>
      </c>
      <c r="C26" s="10">
        <f t="shared" si="2"/>
        <v>40553.182000000001</v>
      </c>
      <c r="D26" s="12" t="str">
        <f t="shared" si="3"/>
        <v>vis</v>
      </c>
      <c r="E26" s="42">
        <f>VLOOKUP(C26,Active!C$21:E$973,3,FALSE)</f>
        <v>185.48599551277417</v>
      </c>
      <c r="F26" s="3" t="s">
        <v>51</v>
      </c>
      <c r="G26" s="12" t="str">
        <f t="shared" si="4"/>
        <v>40553.182</v>
      </c>
      <c r="H26" s="10">
        <f t="shared" si="5"/>
        <v>185.5</v>
      </c>
      <c r="I26" s="43" t="s">
        <v>71</v>
      </c>
      <c r="J26" s="44" t="s">
        <v>72</v>
      </c>
      <c r="K26" s="43">
        <v>185.5</v>
      </c>
      <c r="L26" s="43" t="s">
        <v>73</v>
      </c>
      <c r="M26" s="44" t="s">
        <v>56</v>
      </c>
      <c r="N26" s="44"/>
      <c r="O26" s="45" t="s">
        <v>57</v>
      </c>
      <c r="P26" s="45" t="s">
        <v>58</v>
      </c>
    </row>
    <row r="27" spans="1:16" ht="12.75" customHeight="1" thickBot="1" x14ac:dyDescent="0.25">
      <c r="A27" s="10" t="str">
        <f t="shared" si="0"/>
        <v> PZ 21.502 </v>
      </c>
      <c r="B27" s="3" t="str">
        <f t="shared" si="1"/>
        <v>II</v>
      </c>
      <c r="C27" s="10">
        <f t="shared" si="2"/>
        <v>40724.451999999997</v>
      </c>
      <c r="D27" s="12" t="str">
        <f t="shared" si="3"/>
        <v>vis</v>
      </c>
      <c r="E27" s="42">
        <f>VLOOKUP(C27,Active!C$21:E$973,3,FALSE)</f>
        <v>247.46399363103313</v>
      </c>
      <c r="F27" s="3" t="s">
        <v>51</v>
      </c>
      <c r="G27" s="12" t="str">
        <f t="shared" si="4"/>
        <v>40724.452</v>
      </c>
      <c r="H27" s="10">
        <f t="shared" si="5"/>
        <v>247.5</v>
      </c>
      <c r="I27" s="43" t="s">
        <v>74</v>
      </c>
      <c r="J27" s="44" t="s">
        <v>75</v>
      </c>
      <c r="K27" s="43">
        <v>247.5</v>
      </c>
      <c r="L27" s="43" t="s">
        <v>76</v>
      </c>
      <c r="M27" s="44" t="s">
        <v>56</v>
      </c>
      <c r="N27" s="44"/>
      <c r="O27" s="45" t="s">
        <v>57</v>
      </c>
      <c r="P27" s="45" t="s">
        <v>58</v>
      </c>
    </row>
    <row r="28" spans="1:16" ht="12.75" customHeight="1" thickBot="1" x14ac:dyDescent="0.25">
      <c r="A28" s="10" t="str">
        <f t="shared" si="0"/>
        <v> PZ 21.502 </v>
      </c>
      <c r="B28" s="3" t="str">
        <f t="shared" si="1"/>
        <v>I</v>
      </c>
      <c r="C28" s="10">
        <f t="shared" si="2"/>
        <v>40753.438000000002</v>
      </c>
      <c r="D28" s="12" t="str">
        <f t="shared" si="3"/>
        <v>vis</v>
      </c>
      <c r="E28" s="42">
        <f>VLOOKUP(C28,Active!C$21:E$973,3,FALSE)</f>
        <v>257.95324600130323</v>
      </c>
      <c r="F28" s="3" t="s">
        <v>51</v>
      </c>
      <c r="G28" s="12" t="str">
        <f t="shared" si="4"/>
        <v>40753.438</v>
      </c>
      <c r="H28" s="10">
        <f t="shared" si="5"/>
        <v>258</v>
      </c>
      <c r="I28" s="43" t="s">
        <v>80</v>
      </c>
      <c r="J28" s="44" t="s">
        <v>81</v>
      </c>
      <c r="K28" s="43">
        <v>258</v>
      </c>
      <c r="L28" s="43" t="s">
        <v>82</v>
      </c>
      <c r="M28" s="44" t="s">
        <v>56</v>
      </c>
      <c r="N28" s="44"/>
      <c r="O28" s="45" t="s">
        <v>57</v>
      </c>
      <c r="P28" s="45" t="s">
        <v>58</v>
      </c>
    </row>
    <row r="29" spans="1:16" ht="12.75" customHeight="1" thickBot="1" x14ac:dyDescent="0.25">
      <c r="A29" s="10" t="str">
        <f t="shared" si="0"/>
        <v> PZ 21.502 </v>
      </c>
      <c r="B29" s="3" t="str">
        <f t="shared" si="1"/>
        <v>II</v>
      </c>
      <c r="C29" s="10">
        <f t="shared" si="2"/>
        <v>40796.466</v>
      </c>
      <c r="D29" s="12" t="str">
        <f t="shared" si="3"/>
        <v>vis</v>
      </c>
      <c r="E29" s="42">
        <f>VLOOKUP(C29,Active!C$21:E$973,3,FALSE)</f>
        <v>273.52391980893094</v>
      </c>
      <c r="F29" s="3" t="s">
        <v>51</v>
      </c>
      <c r="G29" s="12" t="str">
        <f t="shared" si="4"/>
        <v>40796.466</v>
      </c>
      <c r="H29" s="10">
        <f t="shared" si="5"/>
        <v>273.5</v>
      </c>
      <c r="I29" s="43" t="s">
        <v>83</v>
      </c>
      <c r="J29" s="44" t="s">
        <v>84</v>
      </c>
      <c r="K29" s="43">
        <v>273.5</v>
      </c>
      <c r="L29" s="43" t="s">
        <v>85</v>
      </c>
      <c r="M29" s="44" t="s">
        <v>56</v>
      </c>
      <c r="N29" s="44"/>
      <c r="O29" s="45" t="s">
        <v>57</v>
      </c>
      <c r="P29" s="45" t="s">
        <v>58</v>
      </c>
    </row>
    <row r="30" spans="1:16" ht="12.75" customHeight="1" thickBot="1" x14ac:dyDescent="0.25">
      <c r="A30" s="10" t="str">
        <f t="shared" si="0"/>
        <v> PZ 21.502 </v>
      </c>
      <c r="B30" s="3" t="str">
        <f t="shared" si="1"/>
        <v>II</v>
      </c>
      <c r="C30" s="10">
        <f t="shared" si="2"/>
        <v>40807.525999999998</v>
      </c>
      <c r="D30" s="12" t="str">
        <f t="shared" si="3"/>
        <v>vis</v>
      </c>
      <c r="E30" s="42">
        <f>VLOOKUP(C30,Active!C$21:E$973,3,FALSE)</f>
        <v>277.52623579648167</v>
      </c>
      <c r="F30" s="3" t="s">
        <v>51</v>
      </c>
      <c r="G30" s="12" t="str">
        <f t="shared" si="4"/>
        <v>40807.526</v>
      </c>
      <c r="H30" s="10">
        <f t="shared" si="5"/>
        <v>277.5</v>
      </c>
      <c r="I30" s="43" t="s">
        <v>86</v>
      </c>
      <c r="J30" s="44" t="s">
        <v>87</v>
      </c>
      <c r="K30" s="43">
        <v>277.5</v>
      </c>
      <c r="L30" s="43" t="s">
        <v>88</v>
      </c>
      <c r="M30" s="44" t="s">
        <v>56</v>
      </c>
      <c r="N30" s="44"/>
      <c r="O30" s="45" t="s">
        <v>57</v>
      </c>
      <c r="P30" s="45" t="s">
        <v>58</v>
      </c>
    </row>
    <row r="31" spans="1:16" ht="12.75" customHeight="1" thickBot="1" x14ac:dyDescent="0.25">
      <c r="A31" s="10" t="str">
        <f t="shared" si="0"/>
        <v> PZ 21.502 </v>
      </c>
      <c r="B31" s="3" t="str">
        <f t="shared" si="1"/>
        <v>II</v>
      </c>
      <c r="C31" s="10">
        <f t="shared" si="2"/>
        <v>40857.277000000002</v>
      </c>
      <c r="D31" s="12" t="str">
        <f t="shared" si="3"/>
        <v>vis</v>
      </c>
      <c r="E31" s="42">
        <f>VLOOKUP(C31,Active!C$21:E$973,3,FALSE)</f>
        <v>295.52978215242143</v>
      </c>
      <c r="F31" s="3" t="s">
        <v>51</v>
      </c>
      <c r="G31" s="12" t="str">
        <f t="shared" si="4"/>
        <v>40857.277</v>
      </c>
      <c r="H31" s="10">
        <f t="shared" si="5"/>
        <v>295.5</v>
      </c>
      <c r="I31" s="43" t="s">
        <v>89</v>
      </c>
      <c r="J31" s="44" t="s">
        <v>90</v>
      </c>
      <c r="K31" s="43">
        <v>295.5</v>
      </c>
      <c r="L31" s="43" t="s">
        <v>91</v>
      </c>
      <c r="M31" s="44" t="s">
        <v>56</v>
      </c>
      <c r="N31" s="44"/>
      <c r="O31" s="45" t="s">
        <v>57</v>
      </c>
      <c r="P31" s="45" t="s">
        <v>58</v>
      </c>
    </row>
    <row r="32" spans="1:16" ht="12.75" customHeight="1" thickBot="1" x14ac:dyDescent="0.25">
      <c r="A32" s="10" t="str">
        <f t="shared" si="0"/>
        <v> PZ 21.502 </v>
      </c>
      <c r="B32" s="3" t="str">
        <f t="shared" si="1"/>
        <v>I</v>
      </c>
      <c r="C32" s="10">
        <f t="shared" si="2"/>
        <v>41140.428</v>
      </c>
      <c r="D32" s="12" t="str">
        <f t="shared" si="3"/>
        <v>vis</v>
      </c>
      <c r="E32" s="42">
        <f>VLOOKUP(C32,Active!C$21:E$973,3,FALSE)</f>
        <v>397.99449952956479</v>
      </c>
      <c r="F32" s="3" t="s">
        <v>51</v>
      </c>
      <c r="G32" s="12" t="str">
        <f t="shared" si="4"/>
        <v>41140.428</v>
      </c>
      <c r="H32" s="10">
        <f t="shared" si="5"/>
        <v>398</v>
      </c>
      <c r="I32" s="43" t="s">
        <v>95</v>
      </c>
      <c r="J32" s="44" t="s">
        <v>96</v>
      </c>
      <c r="K32" s="43">
        <v>398</v>
      </c>
      <c r="L32" s="43" t="s">
        <v>97</v>
      </c>
      <c r="M32" s="44" t="s">
        <v>56</v>
      </c>
      <c r="N32" s="44"/>
      <c r="O32" s="45" t="s">
        <v>57</v>
      </c>
      <c r="P32" s="45" t="s">
        <v>58</v>
      </c>
    </row>
    <row r="33" spans="1:16" ht="12.75" customHeight="1" thickBot="1" x14ac:dyDescent="0.25">
      <c r="A33" s="10" t="str">
        <f t="shared" si="0"/>
        <v>IBVS 683 </v>
      </c>
      <c r="B33" s="3" t="str">
        <f t="shared" si="1"/>
        <v>II</v>
      </c>
      <c r="C33" s="10">
        <f t="shared" si="2"/>
        <v>41172.379999999997</v>
      </c>
      <c r="D33" s="12" t="str">
        <f t="shared" si="3"/>
        <v>vis</v>
      </c>
      <c r="E33" s="42">
        <f>VLOOKUP(C33,Active!C$21:E$973,3,FALSE)</f>
        <v>409.55706738076168</v>
      </c>
      <c r="F33" s="3" t="s">
        <v>51</v>
      </c>
      <c r="G33" s="12" t="str">
        <f t="shared" si="4"/>
        <v>41172.380</v>
      </c>
      <c r="H33" s="10">
        <f t="shared" si="5"/>
        <v>409.5</v>
      </c>
      <c r="I33" s="43" t="s">
        <v>103</v>
      </c>
      <c r="J33" s="44" t="s">
        <v>104</v>
      </c>
      <c r="K33" s="43">
        <v>409.5</v>
      </c>
      <c r="L33" s="43" t="s">
        <v>105</v>
      </c>
      <c r="M33" s="44" t="s">
        <v>56</v>
      </c>
      <c r="N33" s="44"/>
      <c r="O33" s="45" t="s">
        <v>101</v>
      </c>
      <c r="P33" s="46" t="s">
        <v>102</v>
      </c>
    </row>
    <row r="34" spans="1:16" ht="12.75" customHeight="1" thickBot="1" x14ac:dyDescent="0.25">
      <c r="A34" s="10" t="str">
        <f t="shared" si="0"/>
        <v>IBVS 683 </v>
      </c>
      <c r="B34" s="3" t="str">
        <f t="shared" si="1"/>
        <v>I</v>
      </c>
      <c r="C34" s="10">
        <f t="shared" si="2"/>
        <v>41181.508000000002</v>
      </c>
      <c r="D34" s="12" t="str">
        <f t="shared" si="3"/>
        <v>vis</v>
      </c>
      <c r="E34" s="42">
        <f>VLOOKUP(C34,Active!C$21:E$973,3,FALSE)</f>
        <v>412.86024462618553</v>
      </c>
      <c r="F34" s="3" t="s">
        <v>51</v>
      </c>
      <c r="G34" s="12" t="str">
        <f t="shared" si="4"/>
        <v>41181.508</v>
      </c>
      <c r="H34" s="10">
        <f t="shared" si="5"/>
        <v>413</v>
      </c>
      <c r="I34" s="43" t="s">
        <v>106</v>
      </c>
      <c r="J34" s="44" t="s">
        <v>107</v>
      </c>
      <c r="K34" s="43">
        <v>413</v>
      </c>
      <c r="L34" s="43" t="s">
        <v>108</v>
      </c>
      <c r="M34" s="44" t="s">
        <v>56</v>
      </c>
      <c r="N34" s="44"/>
      <c r="O34" s="45" t="s">
        <v>101</v>
      </c>
      <c r="P34" s="46" t="s">
        <v>102</v>
      </c>
    </row>
    <row r="35" spans="1:16" ht="12.75" customHeight="1" thickBot="1" x14ac:dyDescent="0.25">
      <c r="A35" s="10" t="str">
        <f t="shared" si="0"/>
        <v>IBVS 683 </v>
      </c>
      <c r="B35" s="3" t="str">
        <f t="shared" si="1"/>
        <v>II</v>
      </c>
      <c r="C35" s="10">
        <f t="shared" si="2"/>
        <v>41183.427000000003</v>
      </c>
      <c r="D35" s="12" t="str">
        <f t="shared" si="3"/>
        <v>vis</v>
      </c>
      <c r="E35" s="42">
        <f>VLOOKUP(C35,Active!C$21:E$973,3,FALSE)</f>
        <v>413.55467901860129</v>
      </c>
      <c r="F35" s="3" t="s">
        <v>51</v>
      </c>
      <c r="G35" s="12" t="str">
        <f t="shared" si="4"/>
        <v>41183.427</v>
      </c>
      <c r="H35" s="10">
        <f t="shared" si="5"/>
        <v>413.5</v>
      </c>
      <c r="I35" s="43" t="s">
        <v>109</v>
      </c>
      <c r="J35" s="44" t="s">
        <v>110</v>
      </c>
      <c r="K35" s="43">
        <v>413.5</v>
      </c>
      <c r="L35" s="43" t="s">
        <v>64</v>
      </c>
      <c r="M35" s="44" t="s">
        <v>56</v>
      </c>
      <c r="N35" s="44"/>
      <c r="O35" s="45" t="s">
        <v>101</v>
      </c>
      <c r="P35" s="46" t="s">
        <v>102</v>
      </c>
    </row>
    <row r="36" spans="1:16" ht="12.75" customHeight="1" thickBot="1" x14ac:dyDescent="0.25">
      <c r="A36" s="10" t="str">
        <f t="shared" si="0"/>
        <v>IBVS 683 </v>
      </c>
      <c r="B36" s="3" t="str">
        <f t="shared" si="1"/>
        <v>II</v>
      </c>
      <c r="C36" s="10">
        <f t="shared" si="2"/>
        <v>41183.512999999999</v>
      </c>
      <c r="D36" s="12" t="str">
        <f t="shared" si="3"/>
        <v>vis</v>
      </c>
      <c r="E36" s="42">
        <f>VLOOKUP(C36,Active!C$21:E$973,3,FALSE)</f>
        <v>413.58580010132391</v>
      </c>
      <c r="F36" s="3" t="s">
        <v>51</v>
      </c>
      <c r="G36" s="12" t="str">
        <f t="shared" si="4"/>
        <v>41183.513</v>
      </c>
      <c r="H36" s="10">
        <f t="shared" si="5"/>
        <v>413.5</v>
      </c>
      <c r="I36" s="43" t="s">
        <v>111</v>
      </c>
      <c r="J36" s="44" t="s">
        <v>112</v>
      </c>
      <c r="K36" s="43">
        <v>413.5</v>
      </c>
      <c r="L36" s="43" t="s">
        <v>113</v>
      </c>
      <c r="M36" s="44" t="s">
        <v>56</v>
      </c>
      <c r="N36" s="44"/>
      <c r="O36" s="45" t="s">
        <v>101</v>
      </c>
      <c r="P36" s="46" t="s">
        <v>102</v>
      </c>
    </row>
    <row r="37" spans="1:16" ht="12.75" customHeight="1" thickBot="1" x14ac:dyDescent="0.25">
      <c r="A37" s="10" t="str">
        <f t="shared" si="0"/>
        <v>IBVS 683 </v>
      </c>
      <c r="B37" s="3" t="str">
        <f t="shared" si="1"/>
        <v>I</v>
      </c>
      <c r="C37" s="10">
        <f t="shared" si="2"/>
        <v>41207.46</v>
      </c>
      <c r="D37" s="12" t="str">
        <f t="shared" si="3"/>
        <v>vis</v>
      </c>
      <c r="E37" s="42">
        <f>VLOOKUP(C37,Active!C$21:E$973,3,FALSE)</f>
        <v>422.25157414778846</v>
      </c>
      <c r="F37" s="3" t="s">
        <v>51</v>
      </c>
      <c r="G37" s="12" t="str">
        <f t="shared" si="4"/>
        <v>41207.46</v>
      </c>
      <c r="H37" s="10">
        <f t="shared" si="5"/>
        <v>422</v>
      </c>
      <c r="I37" s="43" t="s">
        <v>116</v>
      </c>
      <c r="J37" s="44" t="s">
        <v>117</v>
      </c>
      <c r="K37" s="43">
        <v>422</v>
      </c>
      <c r="L37" s="43" t="s">
        <v>118</v>
      </c>
      <c r="M37" s="44" t="s">
        <v>56</v>
      </c>
      <c r="N37" s="44"/>
      <c r="O37" s="45" t="s">
        <v>101</v>
      </c>
      <c r="P37" s="46" t="s">
        <v>102</v>
      </c>
    </row>
    <row r="38" spans="1:16" ht="12.75" customHeight="1" thickBot="1" x14ac:dyDescent="0.25">
      <c r="A38" s="10" t="str">
        <f t="shared" si="0"/>
        <v>IBVS 683 </v>
      </c>
      <c r="B38" s="3" t="str">
        <f t="shared" si="1"/>
        <v>I</v>
      </c>
      <c r="C38" s="10">
        <f t="shared" si="2"/>
        <v>41240.36</v>
      </c>
      <c r="D38" s="12" t="str">
        <f t="shared" si="3"/>
        <v>vis</v>
      </c>
      <c r="E38" s="42">
        <f>VLOOKUP(C38,Active!C$21:E$973,3,FALSE)</f>
        <v>434.15719765506265</v>
      </c>
      <c r="F38" s="3" t="s">
        <v>51</v>
      </c>
      <c r="G38" s="12" t="str">
        <f t="shared" si="4"/>
        <v>41240.36</v>
      </c>
      <c r="H38" s="10">
        <f t="shared" si="5"/>
        <v>434</v>
      </c>
      <c r="I38" s="43" t="s">
        <v>119</v>
      </c>
      <c r="J38" s="44" t="s">
        <v>120</v>
      </c>
      <c r="K38" s="43">
        <v>434</v>
      </c>
      <c r="L38" s="43" t="s">
        <v>121</v>
      </c>
      <c r="M38" s="44" t="s">
        <v>56</v>
      </c>
      <c r="N38" s="44"/>
      <c r="O38" s="45" t="s">
        <v>101</v>
      </c>
      <c r="P38" s="46" t="s">
        <v>102</v>
      </c>
    </row>
    <row r="39" spans="1:16" ht="12.75" customHeight="1" thickBot="1" x14ac:dyDescent="0.25">
      <c r="A39" s="10" t="str">
        <f t="shared" si="0"/>
        <v> PZ 21.502 </v>
      </c>
      <c r="B39" s="3" t="str">
        <f t="shared" si="1"/>
        <v>II</v>
      </c>
      <c r="C39" s="10">
        <f t="shared" si="2"/>
        <v>41263.402999999998</v>
      </c>
      <c r="D39" s="12" t="str">
        <f t="shared" si="3"/>
        <v>vis</v>
      </c>
      <c r="E39" s="42">
        <f>VLOOKUP(C39,Active!C$21:E$973,3,FALSE)</f>
        <v>442.49583845986751</v>
      </c>
      <c r="F39" s="3" t="s">
        <v>51</v>
      </c>
      <c r="G39" s="12" t="str">
        <f t="shared" si="4"/>
        <v>41263.403</v>
      </c>
      <c r="H39" s="10">
        <f t="shared" si="5"/>
        <v>442.5</v>
      </c>
      <c r="I39" s="43" t="s">
        <v>125</v>
      </c>
      <c r="J39" s="44" t="s">
        <v>126</v>
      </c>
      <c r="K39" s="43">
        <v>442.5</v>
      </c>
      <c r="L39" s="43" t="s">
        <v>127</v>
      </c>
      <c r="M39" s="44" t="s">
        <v>56</v>
      </c>
      <c r="N39" s="44"/>
      <c r="O39" s="45" t="s">
        <v>57</v>
      </c>
      <c r="P39" s="45" t="s">
        <v>58</v>
      </c>
    </row>
    <row r="40" spans="1:16" ht="12.75" customHeight="1" thickBot="1" x14ac:dyDescent="0.25">
      <c r="A40" s="10" t="str">
        <f t="shared" si="0"/>
        <v>IBVS 683 </v>
      </c>
      <c r="B40" s="3" t="str">
        <f t="shared" si="1"/>
        <v>II</v>
      </c>
      <c r="C40" s="10">
        <f t="shared" si="2"/>
        <v>41266.269999999997</v>
      </c>
      <c r="D40" s="12" t="str">
        <f t="shared" si="3"/>
        <v>vis</v>
      </c>
      <c r="E40" s="42">
        <f>VLOOKUP(C40,Active!C$21:E$973,3,FALSE)</f>
        <v>443.5333285083579</v>
      </c>
      <c r="F40" s="3" t="s">
        <v>51</v>
      </c>
      <c r="G40" s="12" t="str">
        <f t="shared" si="4"/>
        <v>41266.27</v>
      </c>
      <c r="H40" s="10">
        <f t="shared" si="5"/>
        <v>443.5</v>
      </c>
      <c r="I40" s="43" t="s">
        <v>128</v>
      </c>
      <c r="J40" s="44" t="s">
        <v>129</v>
      </c>
      <c r="K40" s="43">
        <v>443.5</v>
      </c>
      <c r="L40" s="43" t="s">
        <v>130</v>
      </c>
      <c r="M40" s="44" t="s">
        <v>56</v>
      </c>
      <c r="N40" s="44"/>
      <c r="O40" s="45" t="s">
        <v>101</v>
      </c>
      <c r="P40" s="46" t="s">
        <v>102</v>
      </c>
    </row>
    <row r="41" spans="1:16" ht="12.75" customHeight="1" thickBot="1" x14ac:dyDescent="0.25">
      <c r="A41" s="10" t="str">
        <f t="shared" si="0"/>
        <v>IBVS 683 </v>
      </c>
      <c r="B41" s="3" t="str">
        <f t="shared" si="1"/>
        <v>I</v>
      </c>
      <c r="C41" s="10">
        <f t="shared" si="2"/>
        <v>41331.26</v>
      </c>
      <c r="D41" s="12" t="str">
        <f t="shared" si="3"/>
        <v>vis</v>
      </c>
      <c r="E41" s="42">
        <f>VLOOKUP(C41,Active!C$21:E$973,3,FALSE)</f>
        <v>467.05145834841193</v>
      </c>
      <c r="F41" s="3" t="s">
        <v>51</v>
      </c>
      <c r="G41" s="12" t="str">
        <f t="shared" si="4"/>
        <v>41331.26</v>
      </c>
      <c r="H41" s="10">
        <f t="shared" si="5"/>
        <v>467</v>
      </c>
      <c r="I41" s="43" t="s">
        <v>131</v>
      </c>
      <c r="J41" s="44" t="s">
        <v>132</v>
      </c>
      <c r="K41" s="43">
        <v>467</v>
      </c>
      <c r="L41" s="43" t="s">
        <v>133</v>
      </c>
      <c r="M41" s="44" t="s">
        <v>56</v>
      </c>
      <c r="N41" s="44"/>
      <c r="O41" s="45" t="s">
        <v>101</v>
      </c>
      <c r="P41" s="46" t="s">
        <v>102</v>
      </c>
    </row>
    <row r="42" spans="1:16" ht="12.75" customHeight="1" thickBot="1" x14ac:dyDescent="0.25">
      <c r="A42" s="10" t="str">
        <f t="shared" si="0"/>
        <v>IBVS 683 </v>
      </c>
      <c r="B42" s="3" t="str">
        <f t="shared" si="1"/>
        <v>I</v>
      </c>
      <c r="C42" s="10">
        <f t="shared" si="2"/>
        <v>41394.620000000003</v>
      </c>
      <c r="D42" s="12" t="str">
        <f t="shared" si="3"/>
        <v>vis</v>
      </c>
      <c r="E42" s="42">
        <f>VLOOKUP(C42,Active!C$21:E$973,3,FALSE)</f>
        <v>489.97973510892456</v>
      </c>
      <c r="F42" s="3" t="s">
        <v>51</v>
      </c>
      <c r="G42" s="12" t="str">
        <f t="shared" si="4"/>
        <v>41394.62</v>
      </c>
      <c r="H42" s="10">
        <f t="shared" si="5"/>
        <v>490</v>
      </c>
      <c r="I42" s="43" t="s">
        <v>134</v>
      </c>
      <c r="J42" s="44" t="s">
        <v>135</v>
      </c>
      <c r="K42" s="43">
        <v>490</v>
      </c>
      <c r="L42" s="43" t="s">
        <v>136</v>
      </c>
      <c r="M42" s="44" t="s">
        <v>56</v>
      </c>
      <c r="N42" s="44"/>
      <c r="O42" s="45" t="s">
        <v>101</v>
      </c>
      <c r="P42" s="46" t="s">
        <v>102</v>
      </c>
    </row>
    <row r="43" spans="1:16" ht="12.75" customHeight="1" thickBot="1" x14ac:dyDescent="0.25">
      <c r="A43" s="10" t="str">
        <f t="shared" si="0"/>
        <v>IBVS 683 </v>
      </c>
      <c r="B43" s="3" t="str">
        <f t="shared" si="1"/>
        <v>I</v>
      </c>
      <c r="C43" s="10">
        <f t="shared" si="2"/>
        <v>41428.58</v>
      </c>
      <c r="D43" s="12" t="str">
        <f t="shared" si="3"/>
        <v>vis</v>
      </c>
      <c r="E43" s="42">
        <f>VLOOKUP(C43,Active!C$21:E$973,3,FALSE)</f>
        <v>502.26894405442613</v>
      </c>
      <c r="F43" s="3" t="s">
        <v>51</v>
      </c>
      <c r="G43" s="12" t="str">
        <f t="shared" si="4"/>
        <v>41428.58</v>
      </c>
      <c r="H43" s="10">
        <f t="shared" si="5"/>
        <v>502</v>
      </c>
      <c r="I43" s="43" t="s">
        <v>137</v>
      </c>
      <c r="J43" s="44" t="s">
        <v>138</v>
      </c>
      <c r="K43" s="43">
        <v>502</v>
      </c>
      <c r="L43" s="43" t="s">
        <v>139</v>
      </c>
      <c r="M43" s="44" t="s">
        <v>56</v>
      </c>
      <c r="N43" s="44"/>
      <c r="O43" s="45" t="s">
        <v>101</v>
      </c>
      <c r="P43" s="46" t="s">
        <v>102</v>
      </c>
    </row>
    <row r="44" spans="1:16" ht="12.75" customHeight="1" thickBot="1" x14ac:dyDescent="0.25">
      <c r="A44" s="10" t="str">
        <f t="shared" si="0"/>
        <v> PZ 21.502 </v>
      </c>
      <c r="B44" s="3" t="str">
        <f t="shared" si="1"/>
        <v>I</v>
      </c>
      <c r="C44" s="10">
        <f t="shared" si="2"/>
        <v>41596.428999999996</v>
      </c>
      <c r="D44" s="12" t="str">
        <f t="shared" si="3"/>
        <v>vis</v>
      </c>
      <c r="E44" s="42">
        <f>VLOOKUP(C44,Active!C$21:E$973,3,FALSE)</f>
        <v>563.00897445176088</v>
      </c>
      <c r="F44" s="3" t="s">
        <v>51</v>
      </c>
      <c r="G44" s="12" t="str">
        <f t="shared" si="4"/>
        <v>41596.429</v>
      </c>
      <c r="H44" s="10">
        <f t="shared" si="5"/>
        <v>563</v>
      </c>
      <c r="I44" s="43" t="s">
        <v>140</v>
      </c>
      <c r="J44" s="44" t="s">
        <v>141</v>
      </c>
      <c r="K44" s="43">
        <v>563</v>
      </c>
      <c r="L44" s="43" t="s">
        <v>142</v>
      </c>
      <c r="M44" s="44" t="s">
        <v>56</v>
      </c>
      <c r="N44" s="44"/>
      <c r="O44" s="45" t="s">
        <v>57</v>
      </c>
      <c r="P44" s="45" t="s">
        <v>58</v>
      </c>
    </row>
    <row r="45" spans="1:16" ht="12.75" customHeight="1" thickBot="1" x14ac:dyDescent="0.25">
      <c r="A45" s="10" t="str">
        <f t="shared" si="0"/>
        <v> PZ 21.502 </v>
      </c>
      <c r="B45" s="3" t="str">
        <f t="shared" si="1"/>
        <v>I</v>
      </c>
      <c r="C45" s="10">
        <f t="shared" si="2"/>
        <v>41671.156000000003</v>
      </c>
      <c r="D45" s="12" t="str">
        <f t="shared" si="3"/>
        <v>vis</v>
      </c>
      <c r="E45" s="42">
        <f>VLOOKUP(C45,Active!C$21:E$973,3,FALSE)</f>
        <v>590.0506622276913</v>
      </c>
      <c r="F45" s="3" t="s">
        <v>51</v>
      </c>
      <c r="G45" s="12" t="str">
        <f t="shared" si="4"/>
        <v>41671.156</v>
      </c>
      <c r="H45" s="10">
        <f t="shared" si="5"/>
        <v>590</v>
      </c>
      <c r="I45" s="43" t="s">
        <v>143</v>
      </c>
      <c r="J45" s="44" t="s">
        <v>144</v>
      </c>
      <c r="K45" s="43">
        <v>590</v>
      </c>
      <c r="L45" s="43" t="s">
        <v>145</v>
      </c>
      <c r="M45" s="44" t="s">
        <v>56</v>
      </c>
      <c r="N45" s="44"/>
      <c r="O45" s="45" t="s">
        <v>57</v>
      </c>
      <c r="P45" s="45" t="s">
        <v>58</v>
      </c>
    </row>
    <row r="46" spans="1:16" ht="12.75" customHeight="1" thickBot="1" x14ac:dyDescent="0.25">
      <c r="A46" s="10" t="str">
        <f t="shared" si="0"/>
        <v> PZ 21.502 </v>
      </c>
      <c r="B46" s="3" t="str">
        <f t="shared" si="1"/>
        <v>I</v>
      </c>
      <c r="C46" s="10">
        <f t="shared" si="2"/>
        <v>41908.472000000002</v>
      </c>
      <c r="D46" s="12" t="str">
        <f t="shared" si="3"/>
        <v>vis</v>
      </c>
      <c r="E46" s="42">
        <f>VLOOKUP(C46,Active!C$21:E$973,3,FALSE)</f>
        <v>675.92892813201172</v>
      </c>
      <c r="F46" s="3" t="s">
        <v>51</v>
      </c>
      <c r="G46" s="12" t="str">
        <f t="shared" si="4"/>
        <v>41908.472</v>
      </c>
      <c r="H46" s="10">
        <f t="shared" si="5"/>
        <v>676</v>
      </c>
      <c r="I46" s="43" t="s">
        <v>146</v>
      </c>
      <c r="J46" s="44" t="s">
        <v>147</v>
      </c>
      <c r="K46" s="43">
        <v>676</v>
      </c>
      <c r="L46" s="43" t="s">
        <v>148</v>
      </c>
      <c r="M46" s="44" t="s">
        <v>56</v>
      </c>
      <c r="N46" s="44"/>
      <c r="O46" s="45" t="s">
        <v>57</v>
      </c>
      <c r="P46" s="45" t="s">
        <v>58</v>
      </c>
    </row>
    <row r="47" spans="1:16" ht="12.75" customHeight="1" thickBot="1" x14ac:dyDescent="0.25">
      <c r="A47" s="10" t="str">
        <f t="shared" si="0"/>
        <v>IBVS 4503 </v>
      </c>
      <c r="B47" s="3" t="str">
        <f t="shared" si="1"/>
        <v>II</v>
      </c>
      <c r="C47" s="10">
        <f t="shared" si="2"/>
        <v>49177.266000000003</v>
      </c>
      <c r="D47" s="12" t="str">
        <f t="shared" si="3"/>
        <v>vis</v>
      </c>
      <c r="E47" s="42">
        <f>VLOOKUP(C47,Active!C$21:E$973,3,FALSE)</f>
        <v>3306.3096185858012</v>
      </c>
      <c r="F47" s="3" t="s">
        <v>51</v>
      </c>
      <c r="G47" s="12" t="str">
        <f t="shared" si="4"/>
        <v>49177.266</v>
      </c>
      <c r="H47" s="10">
        <f t="shared" si="5"/>
        <v>3306.5</v>
      </c>
      <c r="I47" s="43" t="s">
        <v>159</v>
      </c>
      <c r="J47" s="44" t="s">
        <v>160</v>
      </c>
      <c r="K47" s="43">
        <v>3306.5</v>
      </c>
      <c r="L47" s="43" t="s">
        <v>161</v>
      </c>
      <c r="M47" s="44" t="s">
        <v>155</v>
      </c>
      <c r="N47" s="44" t="s">
        <v>156</v>
      </c>
      <c r="O47" s="45" t="s">
        <v>157</v>
      </c>
      <c r="P47" s="46" t="s">
        <v>158</v>
      </c>
    </row>
    <row r="48" spans="1:16" ht="12.75" customHeight="1" thickBot="1" x14ac:dyDescent="0.25">
      <c r="A48" s="10" t="str">
        <f t="shared" si="0"/>
        <v>BAVM 225 </v>
      </c>
      <c r="B48" s="3" t="str">
        <f t="shared" si="1"/>
        <v>II</v>
      </c>
      <c r="C48" s="10">
        <f t="shared" si="2"/>
        <v>55795.419800000003</v>
      </c>
      <c r="D48" s="12" t="str">
        <f t="shared" si="3"/>
        <v>vis</v>
      </c>
      <c r="E48" s="42">
        <f>VLOOKUP(C48,Active!C$21:E$973,3,FALSE)</f>
        <v>5701.2411522038083</v>
      </c>
      <c r="F48" s="3" t="s">
        <v>51</v>
      </c>
      <c r="G48" s="12" t="str">
        <f t="shared" si="4"/>
        <v>55795.4198</v>
      </c>
      <c r="H48" s="10">
        <f t="shared" si="5"/>
        <v>5701.5</v>
      </c>
      <c r="I48" s="43" t="s">
        <v>168</v>
      </c>
      <c r="J48" s="44" t="s">
        <v>169</v>
      </c>
      <c r="K48" s="43">
        <v>5701.5</v>
      </c>
      <c r="L48" s="43" t="s">
        <v>170</v>
      </c>
      <c r="M48" s="44" t="s">
        <v>171</v>
      </c>
      <c r="N48" s="44" t="s">
        <v>172</v>
      </c>
      <c r="O48" s="45" t="s">
        <v>173</v>
      </c>
      <c r="P48" s="46" t="s">
        <v>174</v>
      </c>
    </row>
    <row r="49" spans="1:16" ht="12.75" customHeight="1" thickBot="1" x14ac:dyDescent="0.25">
      <c r="A49" s="10" t="str">
        <f t="shared" si="0"/>
        <v>BAVM 225 </v>
      </c>
      <c r="B49" s="3" t="str">
        <f t="shared" si="1"/>
        <v>II</v>
      </c>
      <c r="C49" s="10">
        <f t="shared" si="2"/>
        <v>55806.4689</v>
      </c>
      <c r="D49" s="12" t="str">
        <f t="shared" si="3"/>
        <v>vis</v>
      </c>
      <c r="E49" s="42">
        <f>VLOOKUP(C49,Active!C$21:E$973,3,FALSE)</f>
        <v>5705.2395237750598</v>
      </c>
      <c r="F49" s="3" t="s">
        <v>51</v>
      </c>
      <c r="G49" s="12" t="str">
        <f t="shared" si="4"/>
        <v>55806.4689</v>
      </c>
      <c r="H49" s="10">
        <f t="shared" si="5"/>
        <v>5705.5</v>
      </c>
      <c r="I49" s="43" t="s">
        <v>175</v>
      </c>
      <c r="J49" s="44" t="s">
        <v>176</v>
      </c>
      <c r="K49" s="43" t="s">
        <v>177</v>
      </c>
      <c r="L49" s="43" t="s">
        <v>178</v>
      </c>
      <c r="M49" s="44" t="s">
        <v>171</v>
      </c>
      <c r="N49" s="44" t="s">
        <v>172</v>
      </c>
      <c r="O49" s="45" t="s">
        <v>173</v>
      </c>
      <c r="P49" s="46" t="s">
        <v>174</v>
      </c>
    </row>
    <row r="50" spans="1:16" x14ac:dyDescent="0.2">
      <c r="B50" s="3"/>
      <c r="E50" s="42"/>
      <c r="F50" s="3"/>
    </row>
    <row r="51" spans="1:16" x14ac:dyDescent="0.2">
      <c r="B51" s="3"/>
      <c r="E51" s="42"/>
      <c r="F51" s="3"/>
    </row>
    <row r="52" spans="1:16" x14ac:dyDescent="0.2">
      <c r="B52" s="3"/>
      <c r="E52" s="42"/>
      <c r="F52" s="3"/>
    </row>
    <row r="53" spans="1:16" x14ac:dyDescent="0.2">
      <c r="B53" s="3"/>
      <c r="E53" s="42"/>
      <c r="F53" s="3"/>
    </row>
    <row r="54" spans="1:16" x14ac:dyDescent="0.2">
      <c r="B54" s="3"/>
      <c r="E54" s="42"/>
      <c r="F54" s="3"/>
    </row>
    <row r="55" spans="1:16" x14ac:dyDescent="0.2">
      <c r="B55" s="3"/>
      <c r="E55" s="42"/>
      <c r="F55" s="3"/>
    </row>
    <row r="56" spans="1:16" x14ac:dyDescent="0.2">
      <c r="B56" s="3"/>
      <c r="E56" s="42"/>
      <c r="F56" s="3"/>
    </row>
    <row r="57" spans="1:16" x14ac:dyDescent="0.2">
      <c r="B57" s="3"/>
      <c r="E57" s="42"/>
      <c r="F57" s="3"/>
    </row>
    <row r="58" spans="1:16" x14ac:dyDescent="0.2">
      <c r="B58" s="3"/>
      <c r="E58" s="42"/>
      <c r="F58" s="3"/>
    </row>
    <row r="59" spans="1:16" x14ac:dyDescent="0.2">
      <c r="B59" s="3"/>
      <c r="E59" s="42"/>
      <c r="F59" s="3"/>
    </row>
    <row r="60" spans="1:16" x14ac:dyDescent="0.2">
      <c r="B60" s="3"/>
      <c r="E60" s="42"/>
      <c r="F60" s="3"/>
    </row>
    <row r="61" spans="1:16" x14ac:dyDescent="0.2">
      <c r="B61" s="3"/>
      <c r="E61" s="42"/>
      <c r="F61" s="3"/>
    </row>
    <row r="62" spans="1:16" x14ac:dyDescent="0.2">
      <c r="B62" s="3"/>
      <c r="E62" s="42"/>
      <c r="F62" s="3"/>
    </row>
    <row r="63" spans="1:16" x14ac:dyDescent="0.2">
      <c r="B63" s="3"/>
      <c r="E63" s="42"/>
      <c r="F63" s="3"/>
    </row>
    <row r="64" spans="1:16" x14ac:dyDescent="0.2">
      <c r="B64" s="3"/>
      <c r="E64" s="42"/>
      <c r="F64" s="3"/>
    </row>
    <row r="65" spans="2:6" x14ac:dyDescent="0.2">
      <c r="B65" s="3"/>
      <c r="E65" s="42"/>
      <c r="F65" s="3"/>
    </row>
    <row r="66" spans="2:6" x14ac:dyDescent="0.2">
      <c r="B66" s="3"/>
      <c r="E66" s="42"/>
      <c r="F66" s="3"/>
    </row>
    <row r="67" spans="2:6" x14ac:dyDescent="0.2">
      <c r="B67" s="3"/>
      <c r="E67" s="42"/>
      <c r="F67" s="3"/>
    </row>
    <row r="68" spans="2:6" x14ac:dyDescent="0.2">
      <c r="B68" s="3"/>
      <c r="E68" s="42"/>
      <c r="F68" s="3"/>
    </row>
    <row r="69" spans="2:6" x14ac:dyDescent="0.2">
      <c r="B69" s="3"/>
      <c r="E69" s="42"/>
      <c r="F69" s="3"/>
    </row>
    <row r="70" spans="2:6" x14ac:dyDescent="0.2">
      <c r="B70" s="3"/>
      <c r="E70" s="42"/>
      <c r="F70" s="3"/>
    </row>
    <row r="71" spans="2:6" x14ac:dyDescent="0.2">
      <c r="B71" s="3"/>
      <c r="E71" s="42"/>
      <c r="F71" s="3"/>
    </row>
    <row r="72" spans="2:6" x14ac:dyDescent="0.2">
      <c r="B72" s="3"/>
      <c r="E72" s="42"/>
      <c r="F72" s="3"/>
    </row>
    <row r="73" spans="2:6" x14ac:dyDescent="0.2">
      <c r="B73" s="3"/>
      <c r="E73" s="42"/>
      <c r="F73" s="3"/>
    </row>
    <row r="74" spans="2:6" x14ac:dyDescent="0.2">
      <c r="B74" s="3"/>
      <c r="E74" s="42"/>
      <c r="F74" s="3"/>
    </row>
    <row r="75" spans="2:6" x14ac:dyDescent="0.2">
      <c r="B75" s="3"/>
      <c r="E75" s="42"/>
      <c r="F75" s="3"/>
    </row>
    <row r="76" spans="2:6" x14ac:dyDescent="0.2">
      <c r="B76" s="3"/>
      <c r="E76" s="42"/>
      <c r="F76" s="3"/>
    </row>
    <row r="77" spans="2:6" x14ac:dyDescent="0.2">
      <c r="B77" s="3"/>
      <c r="E77" s="42"/>
      <c r="F77" s="3"/>
    </row>
    <row r="78" spans="2:6" x14ac:dyDescent="0.2">
      <c r="B78" s="3"/>
      <c r="E78" s="42"/>
      <c r="F78" s="3"/>
    </row>
    <row r="79" spans="2:6" x14ac:dyDescent="0.2">
      <c r="B79" s="3"/>
      <c r="E79" s="42"/>
      <c r="F79" s="3"/>
    </row>
    <row r="80" spans="2:6" x14ac:dyDescent="0.2">
      <c r="B80" s="3"/>
      <c r="E80" s="42"/>
      <c r="F80" s="3"/>
    </row>
    <row r="81" spans="2:6" x14ac:dyDescent="0.2">
      <c r="B81" s="3"/>
      <c r="E81" s="42"/>
      <c r="F81" s="3"/>
    </row>
    <row r="82" spans="2:6" x14ac:dyDescent="0.2">
      <c r="B82" s="3"/>
      <c r="E82" s="42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</sheetData>
  <phoneticPr fontId="7" type="noConversion"/>
  <hyperlinks>
    <hyperlink ref="P13" r:id="rId1" display="http://www.konkoly.hu/cgi-bin/IBVS?683"/>
    <hyperlink ref="P33" r:id="rId2" display="http://www.konkoly.hu/cgi-bin/IBVS?683"/>
    <hyperlink ref="P34" r:id="rId3" display="http://www.konkoly.hu/cgi-bin/IBVS?683"/>
    <hyperlink ref="P35" r:id="rId4" display="http://www.konkoly.hu/cgi-bin/IBVS?683"/>
    <hyperlink ref="P36" r:id="rId5" display="http://www.konkoly.hu/cgi-bin/IBVS?683"/>
    <hyperlink ref="P14" r:id="rId6" display="http://www.konkoly.hu/cgi-bin/IBVS?683"/>
    <hyperlink ref="P37" r:id="rId7" display="http://www.konkoly.hu/cgi-bin/IBVS?683"/>
    <hyperlink ref="P38" r:id="rId8" display="http://www.konkoly.hu/cgi-bin/IBVS?683"/>
    <hyperlink ref="P40" r:id="rId9" display="http://www.konkoly.hu/cgi-bin/IBVS?683"/>
    <hyperlink ref="P41" r:id="rId10" display="http://www.konkoly.hu/cgi-bin/IBVS?683"/>
    <hyperlink ref="P42" r:id="rId11" display="http://www.konkoly.hu/cgi-bin/IBVS?683"/>
    <hyperlink ref="P43" r:id="rId12" display="http://www.konkoly.hu/cgi-bin/IBVS?683"/>
    <hyperlink ref="P17" r:id="rId13" display="http://www.konkoly.hu/cgi-bin/IBVS?4503"/>
    <hyperlink ref="P47" r:id="rId14" display="http://www.konkoly.hu/cgi-bin/IBVS?4503"/>
    <hyperlink ref="P18" r:id="rId15" display="http://www.konkoly.hu/cgi-bin/IBVS?4503"/>
    <hyperlink ref="P19" r:id="rId16" display="http://www.konkoly.hu/cgi-bin/IBVS?4503"/>
    <hyperlink ref="P48" r:id="rId17" display="http://www.bav-astro.de/sfs/BAVM_link.php?BAVMnr=225"/>
    <hyperlink ref="P49" r:id="rId18" display="http://www.bav-astro.de/sfs/BAVM_link.php?BAVMnr=225"/>
    <hyperlink ref="P20" r:id="rId19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2024-02-04T04:48:27Z</dcterms:modified>
</cp:coreProperties>
</file>