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CFAD104-97AA-471A-8175-E40CA32A27A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17" i="1"/>
  <c r="E23" i="1"/>
  <c r="F23" i="1"/>
  <c r="Q22" i="1"/>
  <c r="Q23" i="1"/>
  <c r="Q24" i="1"/>
  <c r="Q25" i="1"/>
  <c r="C7" i="1"/>
  <c r="C8" i="1"/>
  <c r="E21" i="1"/>
  <c r="F21" i="1"/>
  <c r="G21" i="1"/>
  <c r="Q21" i="1"/>
  <c r="H21" i="1"/>
  <c r="G23" i="1"/>
  <c r="I23" i="1"/>
  <c r="E25" i="1"/>
  <c r="F25" i="1"/>
  <c r="G25" i="1"/>
  <c r="I25" i="1"/>
  <c r="E22" i="1"/>
  <c r="F22" i="1"/>
  <c r="G22" i="1"/>
  <c r="E24" i="1"/>
  <c r="F24" i="1"/>
  <c r="G24" i="1"/>
  <c r="I24" i="1"/>
  <c r="I22" i="1"/>
  <c r="C12" i="1"/>
  <c r="C16" i="1"/>
  <c r="D18" i="1"/>
  <c r="C11" i="1"/>
  <c r="O22" i="1"/>
  <c r="O21" i="1"/>
  <c r="O25" i="1"/>
  <c r="O23" i="1"/>
  <c r="O24" i="1"/>
  <c r="C15" i="1"/>
  <c r="C18" i="1"/>
  <c r="F16" i="1" l="1"/>
  <c r="F17" i="1" s="1"/>
</calcChain>
</file>

<file path=xl/sharedStrings.xml><?xml version="1.0" encoding="utf-8"?>
<sst xmlns="http://schemas.openxmlformats.org/spreadsheetml/2006/main" count="57" uniqueCount="49">
  <si>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</si>
  <si>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</si>
  <si>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</si>
  <si>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</si>
  <si>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</si>
  <si>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</si>
  <si>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</si>
  <si>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</si>
  <si>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</si>
  <si>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</si>
  <si>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</si>
  <si>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</si>
  <si>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</si>
  <si>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</si>
  <si>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</si>
  <si>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</si>
  <si>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</si>
  <si>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</si>
  <si>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</si>
  <si>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</si>
  <si>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</si>
  <si>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</si>
  <si>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</si>
  <si>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</si>
  <si>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</si>
  <si>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</si>
  <si>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</si>
  <si>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</si>
  <si>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</si>
  <si>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</si>
  <si>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</si>
  <si>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Bull.78</t>
  </si>
  <si>
    <t>B</t>
  </si>
  <si>
    <t>BBSAG Bull.81</t>
  </si>
  <si>
    <t>BBSAG Bull.107</t>
  </si>
  <si>
    <t>BBSAG Bull.109</t>
  </si>
  <si>
    <t>BBSAG</t>
  </si>
  <si>
    <t># of data points:</t>
  </si>
  <si>
    <t>EA/SD</t>
  </si>
  <si>
    <t>21 38 06 +35 56.6</t>
  </si>
  <si>
    <t>V1729 Cyg / na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</si>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</sst>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12" fillId="0" borderId="0" xfId="0" applyFont="1">
      <alignment vertical="top"/>
    </xf>
    <xf numFmtId="0" fontId="1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V1729 Cyg - O-C Diagr.</a:t>
            </a:r>
          </a:p>
        </c:rich>
      </c:tx>
      <c:layout>
        <c:manualLayout>
          <c:xMode val="edge"/>
          <c:yMode val="edge"/>
          <c:x val="0.3161159193943732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1345</c:v>
                </c:pt>
                <c:pt idx="2">
                  <c:v>1479</c:v>
                </c:pt>
                <c:pt idx="3">
                  <c:v>2653</c:v>
                </c:pt>
                <c:pt idx="4">
                  <c:v>2765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F-4FE4-A867-9A86A060F3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1.2E-2</c:v>
                  </c:pt>
                  <c:pt idx="4">
                    <c:v>1.0999999999999999E-2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1.2E-2</c:v>
                  </c:pt>
                  <c:pt idx="4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1345</c:v>
                </c:pt>
                <c:pt idx="2">
                  <c:v>1479</c:v>
                </c:pt>
                <c:pt idx="3">
                  <c:v>2653</c:v>
                </c:pt>
                <c:pt idx="4">
                  <c:v>2765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2.4700000001757871E-2</c:v>
                </c:pt>
                <c:pt idx="2">
                  <c:v>2.3540000001958106E-2</c:v>
                </c:pt>
                <c:pt idx="3">
                  <c:v>5.4779999998572748E-2</c:v>
                </c:pt>
                <c:pt idx="4">
                  <c:v>6.6899999997986015E-2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6F-4FE4-A867-9A86A060F3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1.2E-2</c:v>
                  </c:pt>
                  <c:pt idx="4">
                    <c:v>1.0999999999999999E-2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1.2E-2</c:v>
                  </c:pt>
                  <c:pt idx="4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1345</c:v>
                </c:pt>
                <c:pt idx="2">
                  <c:v>1479</c:v>
                </c:pt>
                <c:pt idx="3">
                  <c:v>2653</c:v>
                </c:pt>
                <c:pt idx="4">
                  <c:v>2765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6F-4FE4-A867-9A86A060F3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1.0999999999999999E-2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1345</c:v>
                </c:pt>
                <c:pt idx="2">
                  <c:v>1479</c:v>
                </c:pt>
                <c:pt idx="3">
                  <c:v>2653</c:v>
                </c:pt>
                <c:pt idx="4">
                  <c:v>2765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6F-4FE4-A867-9A86A060F3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1.0999999999999999E-2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1345</c:v>
                </c:pt>
                <c:pt idx="2">
                  <c:v>1479</c:v>
                </c:pt>
                <c:pt idx="3">
                  <c:v>2653</c:v>
                </c:pt>
                <c:pt idx="4">
                  <c:v>2765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6F-4FE4-A867-9A86A060F3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1.0999999999999999E-2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1345</c:v>
                </c:pt>
                <c:pt idx="2">
                  <c:v>1479</c:v>
                </c:pt>
                <c:pt idx="3">
                  <c:v>2653</c:v>
                </c:pt>
                <c:pt idx="4">
                  <c:v>2765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6F-4FE4-A867-9A86A060F3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1.0999999999999999E-2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1345</c:v>
                </c:pt>
                <c:pt idx="2">
                  <c:v>1479</c:v>
                </c:pt>
                <c:pt idx="3">
                  <c:v>2653</c:v>
                </c:pt>
                <c:pt idx="4">
                  <c:v>2765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6F-4FE4-A867-9A86A060F3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1345</c:v>
                </c:pt>
                <c:pt idx="2">
                  <c:v>1479</c:v>
                </c:pt>
                <c:pt idx="3">
                  <c:v>2653</c:v>
                </c:pt>
                <c:pt idx="4">
                  <c:v>2765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-4.2816511969687859E-3</c:v>
                </c:pt>
                <c:pt idx="1">
                  <c:v>2.6940928795749563E-2</c:v>
                </c:pt>
                <c:pt idx="2">
                  <c:v>3.0051579887960908E-2</c:v>
                </c:pt>
                <c:pt idx="3">
                  <c:v>5.7304597665991643E-2</c:v>
                </c:pt>
                <c:pt idx="4">
                  <c:v>5.9904544847541416E-2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6F-4FE4-A867-9A86A060F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886048"/>
        <c:axId val="1"/>
      </c:scatterChart>
      <c:valAx>
        <c:axId val="657886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886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66675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BD34FF-79D8-D66B-B8E6-344366FF6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8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  <c r="C1" s="17" t="s">
        <v>39</v>
      </c>
    </row>
    <row r="2" spans="1:6">
      <c r="A2" t="s">
        <v>26</v>
      </c>
      <c r="B2" s="16" t="s">
        <v>38</v>
      </c>
    </row>
    <row r="4" spans="1:6">
      <c r="A4" s="8" t="s">
        <v>0</v>
      </c>
      <c r="C4" s="3">
        <v>43046.375</v>
      </c>
      <c r="D4" s="4">
        <v>2.45574</v>
      </c>
    </row>
    <row r="5" spans="1:6">
      <c r="A5" s="25" t="s">
        <v>47</v>
      </c>
      <c r="C5" s="26">
        <v>-9.5</v>
      </c>
    </row>
    <row r="6" spans="1:6">
      <c r="A6" s="8" t="s">
        <v>1</v>
      </c>
    </row>
    <row r="7" spans="1:6">
      <c r="A7" t="s">
        <v>2</v>
      </c>
      <c r="C7">
        <f>+C4</f>
        <v>43046.375</v>
      </c>
    </row>
    <row r="8" spans="1:6">
      <c r="A8" t="s">
        <v>3</v>
      </c>
      <c r="C8">
        <f>+D4</f>
        <v>2.45574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INTERCEPT(G21:G993,F21:F993)</f>
        <v>-4.2816511969687859E-3</v>
      </c>
      <c r="D11" s="6"/>
    </row>
    <row r="12" spans="1:6">
      <c r="A12" t="s">
        <v>17</v>
      </c>
      <c r="C12">
        <f>SLOPE(G21:G993,F21:F993)</f>
        <v>2.3213814120980184E-5</v>
      </c>
      <c r="D12" s="6"/>
    </row>
    <row r="13" spans="1:6">
      <c r="A13" t="s">
        <v>20</v>
      </c>
      <c r="C13" s="6" t="s">
        <v>14</v>
      </c>
      <c r="D13" s="6"/>
      <c r="E13" s="18" t="s">
        <v>41</v>
      </c>
      <c r="F13" s="19">
        <v>1</v>
      </c>
    </row>
    <row r="14" spans="1:6">
      <c r="A14" t="s">
        <v>25</v>
      </c>
      <c r="E14" s="18" t="s">
        <v>42</v>
      </c>
      <c r="F14" s="20">
        <f ca="1">NOW()+15018.5+$C$5/24</f>
        <v>60344.749537847223</v>
      </c>
    </row>
    <row r="15" spans="1:6">
      <c r="A15" s="5" t="s">
        <v>18</v>
      </c>
      <c r="C15" s="11">
        <f>(C7+C11)+(C8+C12)*INT(MAX(F21:F3533))</f>
        <v>49836.556004544844</v>
      </c>
      <c r="E15" s="18" t="s">
        <v>43</v>
      </c>
      <c r="F15" s="21">
        <f ca="1">ROUND(2*(F14-$C$7)/$C$8,0)/2+F13</f>
        <v>7045</v>
      </c>
    </row>
    <row r="16" spans="1:6">
      <c r="A16" s="8" t="s">
        <v>4</v>
      </c>
      <c r="C16" s="12">
        <f>+C8+C12</f>
        <v>2.4557632138141212</v>
      </c>
      <c r="E16" s="18" t="s">
        <v>44</v>
      </c>
      <c r="F16" s="22">
        <f ca="1">ROUND(2*(F14-$C$15)/$C$16,0)/2+F13</f>
        <v>4280</v>
      </c>
    </row>
    <row r="17" spans="1:31" ht="13.5" thickBot="1">
      <c r="A17" s="13" t="s">
        <v>37</v>
      </c>
      <c r="C17">
        <f>COUNT(C21:C2191)</f>
        <v>5</v>
      </c>
      <c r="E17" s="18" t="s">
        <v>45</v>
      </c>
      <c r="F17" s="23">
        <f ca="1">+$C$15+$C$16*F16-15018.5-$C$5/24</f>
        <v>45329.118393002616</v>
      </c>
    </row>
    <row r="18" spans="1:31">
      <c r="A18" s="8" t="s">
        <v>5</v>
      </c>
      <c r="C18" s="3">
        <f>+C15</f>
        <v>49836.556004544844</v>
      </c>
      <c r="D18" s="4">
        <f>+C16</f>
        <v>2.4557632138141212</v>
      </c>
      <c r="F18" s="24" t="s">
        <v>46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48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 s="14">
        <v>43046.375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-4.2816511969687859E-3</v>
      </c>
      <c r="Q21" s="2">
        <f>+C21-15018.5</f>
        <v>28027.875</v>
      </c>
    </row>
    <row r="22" spans="1:31">
      <c r="A22" t="s">
        <v>31</v>
      </c>
      <c r="C22" s="15">
        <v>46349.37</v>
      </c>
      <c r="D22" s="14"/>
      <c r="E22">
        <f>+(C22-C$7)/C$8</f>
        <v>1345.0100580680376</v>
      </c>
      <c r="F22">
        <f>ROUND(2*E22,0)/2</f>
        <v>1345</v>
      </c>
      <c r="G22">
        <f>+C22-(C$7+F22*C$8)</f>
        <v>2.4700000001757871E-2</v>
      </c>
      <c r="I22">
        <f>+G22</f>
        <v>2.4700000001757871E-2</v>
      </c>
      <c r="O22">
        <f>+C$11+C$12*F22</f>
        <v>2.6940928795749563E-2</v>
      </c>
      <c r="Q22" s="2">
        <f>+C22-15018.5</f>
        <v>31330.870000000003</v>
      </c>
      <c r="AA22">
        <v>10</v>
      </c>
      <c r="AC22" t="s">
        <v>30</v>
      </c>
      <c r="AE22" t="s">
        <v>32</v>
      </c>
    </row>
    <row r="23" spans="1:31">
      <c r="A23" t="s">
        <v>33</v>
      </c>
      <c r="C23" s="15">
        <v>46678.438000000002</v>
      </c>
      <c r="D23" s="14"/>
      <c r="E23">
        <f>+(C23-C$7)/C$8</f>
        <v>1479.0095857053279</v>
      </c>
      <c r="F23">
        <f>ROUND(2*E23,0)/2</f>
        <v>1479</v>
      </c>
      <c r="G23">
        <f>+C23-(C$7+F23*C$8)</f>
        <v>2.3540000001958106E-2</v>
      </c>
      <c r="I23">
        <f>+G23</f>
        <v>2.3540000001958106E-2</v>
      </c>
      <c r="O23">
        <f>+C$11+C$12*F23</f>
        <v>3.0051579887960908E-2</v>
      </c>
      <c r="Q23" s="2">
        <f>+C23-15018.5</f>
        <v>31659.938000000002</v>
      </c>
      <c r="AA23">
        <v>6</v>
      </c>
      <c r="AC23" t="s">
        <v>30</v>
      </c>
      <c r="AE23" t="s">
        <v>32</v>
      </c>
    </row>
    <row r="24" spans="1:31">
      <c r="A24" t="s">
        <v>34</v>
      </c>
      <c r="C24" s="15">
        <v>49561.508000000002</v>
      </c>
      <c r="D24" s="14">
        <v>1.2E-2</v>
      </c>
      <c r="E24">
        <f>+(C24-C$7)/C$8</f>
        <v>2653.0223069217432</v>
      </c>
      <c r="F24">
        <f>ROUND(2*E24,0)/2</f>
        <v>2653</v>
      </c>
      <c r="G24">
        <f>+C24-(C$7+F24*C$8)</f>
        <v>5.4779999998572748E-2</v>
      </c>
      <c r="I24">
        <f>+G24</f>
        <v>5.4779999998572748E-2</v>
      </c>
      <c r="O24">
        <f>+C$11+C$12*F24</f>
        <v>5.7304597665991643E-2</v>
      </c>
      <c r="Q24" s="2">
        <f>+C24-15018.5</f>
        <v>34543.008000000002</v>
      </c>
      <c r="AA24">
        <v>8</v>
      </c>
      <c r="AC24" t="s">
        <v>30</v>
      </c>
      <c r="AE24" t="s">
        <v>32</v>
      </c>
    </row>
    <row r="25" spans="1:31">
      <c r="A25" t="s">
        <v>35</v>
      </c>
      <c r="C25" s="15">
        <v>49836.563000000002</v>
      </c>
      <c r="D25" s="14">
        <v>1.0999999999999999E-2</v>
      </c>
      <c r="E25">
        <f>+(C25-C$7)/C$8</f>
        <v>2765.0272422976382</v>
      </c>
      <c r="F25">
        <f>ROUND(2*E25,0)/2</f>
        <v>2765</v>
      </c>
      <c r="G25">
        <f>+C25-(C$7+F25*C$8)</f>
        <v>6.6899999997986015E-2</v>
      </c>
      <c r="I25">
        <f>+G25</f>
        <v>6.6899999997986015E-2</v>
      </c>
      <c r="O25">
        <f>+C$11+C$12*F25</f>
        <v>5.9904544847541416E-2</v>
      </c>
      <c r="Q25" s="2">
        <f>+C25-15018.5</f>
        <v>34818.063000000002</v>
      </c>
      <c r="AA25">
        <v>6</v>
      </c>
      <c r="AC25" t="s">
        <v>30</v>
      </c>
      <c r="AE25" t="s">
        <v>32</v>
      </c>
    </row>
    <row r="26" spans="1:31">
      <c r="C26" s="14"/>
      <c r="D26" s="14"/>
      <c r="Q26" s="2"/>
    </row>
    <row r="27" spans="1:31">
      <c r="C27" s="14"/>
      <c r="D27" s="14"/>
      <c r="Q27" s="2"/>
    </row>
    <row r="28" spans="1:31">
      <c r="C28" s="14"/>
      <c r="D28" s="14"/>
    </row>
    <row r="29" spans="1:31">
      <c r="C29" s="14"/>
      <c r="D29" s="14"/>
    </row>
    <row r="30" spans="1:31">
      <c r="C30" s="14"/>
      <c r="D30" s="14"/>
    </row>
    <row r="31" spans="1:31">
      <c r="C31" s="14"/>
      <c r="D31" s="14"/>
    </row>
    <row r="32" spans="1:31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2024-02-04T04:59:20Z</dcterms:modified>
</cp:coreProperties>
</file>