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99F4206-598B-454D-AFC3-1B4181F9F5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vysledky_tab" localSheetId="0">Active!$C$8</definedName>
  </definedNames>
  <calcPr calcId="181029"/>
</workbook>
</file>

<file path=xl/calcChain.xml><?xml version="1.0" encoding="utf-8"?>
<calcChain xmlns="http://schemas.openxmlformats.org/spreadsheetml/2006/main">
  <c r="F15" i="1" l="1"/>
  <c r="F17" i="1" s="1"/>
  <c r="F18" i="1" s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E22" i="1"/>
  <c r="F22" i="1"/>
  <c r="G22" i="1"/>
  <c r="K22" i="1"/>
  <c r="E23" i="1"/>
  <c r="F23" i="1"/>
  <c r="G23" i="1"/>
  <c r="E24" i="1"/>
  <c r="F24" i="1"/>
  <c r="G24" i="1"/>
  <c r="K24" i="1"/>
  <c r="E25" i="1"/>
  <c r="F25" i="1"/>
  <c r="G25" i="1"/>
  <c r="K25" i="1"/>
  <c r="E26" i="1"/>
  <c r="F26" i="1"/>
  <c r="G26" i="1"/>
  <c r="K26" i="1"/>
  <c r="E21" i="1"/>
  <c r="F21" i="1"/>
  <c r="G21" i="1"/>
  <c r="Q22" i="1"/>
  <c r="Q23" i="1"/>
  <c r="Q24" i="1"/>
  <c r="Q25" i="1"/>
  <c r="Q26" i="1"/>
  <c r="C17" i="1"/>
  <c r="Q21" i="1"/>
  <c r="K21" i="1"/>
  <c r="K23" i="1"/>
  <c r="C12" i="1"/>
  <c r="C16" i="1"/>
  <c r="D18" i="1"/>
  <c r="C11" i="1"/>
  <c r="O25" i="1"/>
  <c r="O24" i="1"/>
  <c r="O21" i="1"/>
  <c r="O23" i="1"/>
  <c r="O26" i="1"/>
  <c r="O22" i="1"/>
  <c r="C15" i="1"/>
  <c r="C18" i="1"/>
  <c r="F16" i="1" l="1"/>
</calcChain>
</file>

<file path=xl/sharedStrings.xml><?xml version="1.0" encoding="utf-8"?>
<sst xmlns="http://schemas.openxmlformats.org/spreadsheetml/2006/main" count="102" uniqueCount="70">
  <si>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</si>
  <si>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</si>
  <si>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</si>
  <si>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</si>
  <si>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</si>
  <si>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</si>
  <si>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</si>
  <si>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</si>
  <si>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</si>
  <si>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</si>
  <si>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</si>
  <si>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</si>
  <si>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</si>
  <si>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</si>
  <si>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</si>
  <si>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</si>
  <si>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</si>
  <si>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</si>
  <si>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</si>
  <si>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</si>
  <si>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</si>
  <si>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</si>
  <si>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</si>
  <si>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</si>
  <si>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</si>
  <si>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</si>
  <si>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</si>
  <si>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</si>
  <si>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</si>
  <si>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</si>
  <si>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</si>
  <si>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</si>
  <si>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</si>
  <si>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</si>
  <si>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4887</t>
  </si>
  <si>
    <t>IBVS 5583</t>
  </si>
  <si>
    <t>I</t>
  </si>
  <si>
    <t>V1856 Cyg / GSC 02695-00975</t>
  </si>
  <si>
    <t>E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</si>
  <si>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</si>
  <si>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</si>
  <si>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</si>
  <si>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</si>
  <si>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</si>
  <si>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</si>
  <si>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</si>
  <si>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</si>
  <si>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</si>
  <si>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</si>
  <si>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2450196.5539 </t>
  </si>
  <si>
    <t> 23.04.1996 01:17 </t>
  </si>
  <si>
    <t> -0.0292 </t>
  </si>
  <si>
    <t>E </t>
  </si>
  <si>
    <t>?</t>
  </si>
  <si>
    <t> J.Safar </t>
  </si>
  <si>
    <t>IBVS 4887 </t>
  </si>
  <si>
    <t>2450752.3265 </t>
  </si>
  <si>
    <t> 30.10.1997 19:50 </t>
  </si>
  <si>
    <t> -0.0271 </t>
  </si>
  <si>
    <t>2452815.4998 </t>
  </si>
  <si>
    <t> 24.06.2003 23:59 </t>
  </si>
  <si>
    <t> -0.0015 </t>
  </si>
  <si>
    <t> M.Zejda </t>
  </si>
  <si>
    <t>IBVS 5583 </t>
  </si>
  <si>
    <t>2452901.4621 </t>
  </si>
  <si>
    <t> 18.09.2003 23:05 </t>
  </si>
  <si>
    <t> -0.0037 </t>
  </si>
  <si>
    <t>Add cycle</t>
  </si>
  <si>
    <t>Old Cycle</t>
  </si>
  <si>
    <t>Local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</si>
</sst>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6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V1856 Cyg - O-C Diagr.</a:t>
            </a:r>
          </a:p>
        </c:rich>
      </c:tx>
      <c:layout>
        <c:manualLayout>
          <c:xMode val="edge"/>
          <c:yMode val="edge"/>
          <c:x val="0.363914854679862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634168126798494"/>
          <c:w val="0.8119278178872472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6-469B-86F3-68C96FEF00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6-469B-86F3-68C96FEF00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06-469B-86F3-68C96FEF00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1.136949999636272E-2</c:v>
                </c:pt>
                <c:pt idx="2">
                  <c:v>4.8689999966882169E-3</c:v>
                </c:pt>
                <c:pt idx="3">
                  <c:v>-5.2779999969061464E-3</c:v>
                </c:pt>
                <c:pt idx="4">
                  <c:v>-7.4099999983445741E-3</c:v>
                </c:pt>
                <c:pt idx="5">
                  <c:v>-1.0753000002296176E-2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06-469B-86F3-68C96FEF00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06-469B-86F3-68C96FEF00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06-469B-86F3-68C96FEF00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2.5999999999999999E-3</c:v>
                  </c:pt>
                  <c:pt idx="2">
                    <c:v>2.0999999999999999E-3</c:v>
                  </c:pt>
                  <c:pt idx="3">
                    <c:v>2.2000000000000001E-3</c:v>
                  </c:pt>
                  <c:pt idx="4">
                    <c:v>4.1000000000000003E-3</c:v>
                  </c:pt>
                  <c:pt idx="5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06-469B-86F3-68C96FEF00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230.5</c:v>
                </c:pt>
                <c:pt idx="2">
                  <c:v>231</c:v>
                </c:pt>
                <c:pt idx="3">
                  <c:v>278</c:v>
                </c:pt>
                <c:pt idx="4">
                  <c:v>1310</c:v>
                </c:pt>
                <c:pt idx="5">
                  <c:v>1353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4.4337446593303185E-3</c:v>
                </c:pt>
                <c:pt idx="1">
                  <c:v>2.143650577070172E-3</c:v>
                </c:pt>
                <c:pt idx="2">
                  <c:v>2.1386829109481323E-3</c:v>
                </c:pt>
                <c:pt idx="3">
                  <c:v>1.6717222954764324E-3</c:v>
                </c:pt>
                <c:pt idx="4">
                  <c:v>-8.5815405804128136E-3</c:v>
                </c:pt>
                <c:pt idx="5">
                  <c:v>-9.0087598669081996E-3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06-469B-86F3-68C96FEF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182920"/>
        <c:axId val="1"/>
      </c:scatterChart>
      <c:valAx>
        <c:axId val="72818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5818424073137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182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29389904243621"/>
          <c:y val="0.92073298764483702"/>
          <c:w val="0.6391446940692047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28575</xdr:rowOff>
    </xdr:from>
    <xdr:to>
      <xdr:col>17</xdr:col>
      <xdr:colOff>571500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853D9A3-47B2-0B2A-ED72-008C7517E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583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konkoly.hu/cgi-bin/IBVS?4887" TargetMode="External"/><Relationship Id="rId4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23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27</v>
      </c>
      <c r="D4" s="9" t="s">
        <v>27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v>50196.553899999999</v>
      </c>
    </row>
    <row r="8" spans="1:6" x14ac:dyDescent="0.2">
      <c r="A8" t="s">
        <v>3</v>
      </c>
      <c r="C8">
        <v>1.999201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12">
        <f>INTERCEPT(G21:G997,F21:F997)</f>
        <v>4.4337446593303185E-3</v>
      </c>
      <c r="D11" s="3"/>
      <c r="E11" s="12"/>
    </row>
    <row r="12" spans="1:6" x14ac:dyDescent="0.2">
      <c r="A12" s="12" t="s">
        <v>16</v>
      </c>
      <c r="B12" s="12"/>
      <c r="C12" s="12">
        <f>SLOPE(G21:G997,F21:F997)</f>
        <v>-9.9353322440787275E-6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  <c r="E14" s="16" t="s">
        <v>67</v>
      </c>
      <c r="F14" s="39">
        <v>1</v>
      </c>
    </row>
    <row r="15" spans="1:6" x14ac:dyDescent="0.2">
      <c r="A15" s="14" t="s">
        <v>17</v>
      </c>
      <c r="B15" s="12"/>
      <c r="C15" s="15">
        <f>(C7+C11)+(C8+C12)*INT(MAX(F21:F3532))</f>
        <v>52901.463844240134</v>
      </c>
      <c r="E15" s="16" t="s">
        <v>31</v>
      </c>
      <c r="F15" s="40">
        <f ca="1">NOW()+15018.5+$C$5/24</f>
        <v>60344.755968865735</v>
      </c>
    </row>
    <row r="16" spans="1:6" x14ac:dyDescent="0.2">
      <c r="A16" s="17" t="s">
        <v>4</v>
      </c>
      <c r="B16" s="12"/>
      <c r="C16" s="18">
        <f>+C8+C12</f>
        <v>1.999191064667756</v>
      </c>
      <c r="E16" s="16" t="s">
        <v>68</v>
      </c>
      <c r="F16" s="41">
        <f ca="1">ROUND(2*(F15-$C$7)/$C$8,0)/2+F14</f>
        <v>5077</v>
      </c>
    </row>
    <row r="17" spans="1:18" ht="13.5" thickBot="1" x14ac:dyDescent="0.25">
      <c r="A17" s="16" t="s">
        <v>28</v>
      </c>
      <c r="B17" s="12"/>
      <c r="C17" s="12">
        <f>COUNT(C21:C2190)</f>
        <v>6</v>
      </c>
      <c r="E17" s="16" t="s">
        <v>32</v>
      </c>
      <c r="F17" s="42">
        <f ca="1">ROUND(2*(F15-$C$15)/$C$16,0)/2+F14</f>
        <v>3724</v>
      </c>
    </row>
    <row r="18" spans="1:18" ht="14.25" thickTop="1" thickBot="1" x14ac:dyDescent="0.25">
      <c r="A18" s="17" t="s">
        <v>5</v>
      </c>
      <c r="B18" s="12"/>
      <c r="C18" s="20">
        <f>+C15</f>
        <v>52901.463844240134</v>
      </c>
      <c r="D18" s="21">
        <f>+C16</f>
        <v>1.999191064667756</v>
      </c>
      <c r="E18" s="16" t="s">
        <v>33</v>
      </c>
      <c r="F18" s="19">
        <f ca="1">+$C$15+$C$16*F17-15018.5-$C$5/24</f>
        <v>45328.347202396195</v>
      </c>
    </row>
    <row r="19" spans="1:18" ht="13.5" thickTop="1" x14ac:dyDescent="0.2">
      <c r="F19" s="43" t="s">
        <v>69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48</v>
      </c>
      <c r="J20" s="7" t="s">
        <v>42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8" x14ac:dyDescent="0.2">
      <c r="A21" s="22" t="s">
        <v>34</v>
      </c>
      <c r="B21" s="3"/>
      <c r="C21" s="10">
        <v>50196.553899999999</v>
      </c>
      <c r="D21" s="10">
        <v>2.5000000000000001E-3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 t="shared" ref="K21:K26" si="3">+G21</f>
        <v>0</v>
      </c>
      <c r="O21">
        <f t="shared" ref="O21:O26" si="4">+C$11+C$12*$F21</f>
        <v>4.4337446593303185E-3</v>
      </c>
      <c r="Q21" s="2">
        <f t="shared" ref="Q21:Q26" si="5">+C21-15018.5</f>
        <v>35178.053899999999</v>
      </c>
      <c r="R21" t="s">
        <v>41</v>
      </c>
    </row>
    <row r="22" spans="1:18" x14ac:dyDescent="0.2">
      <c r="A22" s="22" t="s">
        <v>34</v>
      </c>
      <c r="B22" s="3"/>
      <c r="C22" s="10">
        <v>50657.381099999999</v>
      </c>
      <c r="D22" s="10">
        <v>2.5999999999999999E-3</v>
      </c>
      <c r="E22">
        <f t="shared" si="0"/>
        <v>230.50568702196514</v>
      </c>
      <c r="F22">
        <f t="shared" si="1"/>
        <v>230.5</v>
      </c>
      <c r="G22">
        <f t="shared" si="2"/>
        <v>1.136949999636272E-2</v>
      </c>
      <c r="K22">
        <f t="shared" si="3"/>
        <v>1.136949999636272E-2</v>
      </c>
      <c r="O22">
        <f t="shared" si="4"/>
        <v>2.143650577070172E-3</v>
      </c>
      <c r="Q22" s="2">
        <f t="shared" si="5"/>
        <v>35638.881099999999</v>
      </c>
      <c r="R22" t="s">
        <v>41</v>
      </c>
    </row>
    <row r="23" spans="1:18" x14ac:dyDescent="0.2">
      <c r="A23" s="22" t="s">
        <v>34</v>
      </c>
      <c r="B23" s="3"/>
      <c r="C23" s="10">
        <v>50658.374199999998</v>
      </c>
      <c r="D23" s="10">
        <v>2.0999999999999999E-3</v>
      </c>
      <c r="E23">
        <f t="shared" si="0"/>
        <v>231.00243547297114</v>
      </c>
      <c r="F23">
        <f t="shared" si="1"/>
        <v>231</v>
      </c>
      <c r="G23">
        <f t="shared" si="2"/>
        <v>4.8689999966882169E-3</v>
      </c>
      <c r="K23">
        <f t="shared" si="3"/>
        <v>4.8689999966882169E-3</v>
      </c>
      <c r="O23">
        <f t="shared" si="4"/>
        <v>2.1386829109481323E-3</v>
      </c>
      <c r="Q23" s="2">
        <f t="shared" si="5"/>
        <v>35639.874199999998</v>
      </c>
      <c r="R23" t="s">
        <v>41</v>
      </c>
    </row>
    <row r="24" spans="1:18" x14ac:dyDescent="0.2">
      <c r="A24" s="22" t="s">
        <v>34</v>
      </c>
      <c r="B24" s="3"/>
      <c r="C24" s="10">
        <v>50752.326500000003</v>
      </c>
      <c r="D24" s="10">
        <v>2.2000000000000001E-3</v>
      </c>
      <c r="E24">
        <f t="shared" si="0"/>
        <v>277.9973599453001</v>
      </c>
      <c r="F24">
        <f t="shared" si="1"/>
        <v>278</v>
      </c>
      <c r="G24">
        <f t="shared" si="2"/>
        <v>-5.2779999969061464E-3</v>
      </c>
      <c r="K24">
        <f t="shared" si="3"/>
        <v>-5.2779999969061464E-3</v>
      </c>
      <c r="O24">
        <f t="shared" si="4"/>
        <v>1.6717222954764324E-3</v>
      </c>
      <c r="Q24" s="2">
        <f t="shared" si="5"/>
        <v>35733.826500000003</v>
      </c>
      <c r="R24" t="s">
        <v>41</v>
      </c>
    </row>
    <row r="25" spans="1:18" x14ac:dyDescent="0.2">
      <c r="A25" s="23" t="s">
        <v>35</v>
      </c>
      <c r="B25" s="24" t="s">
        <v>36</v>
      </c>
      <c r="C25" s="23">
        <v>52815.499799999998</v>
      </c>
      <c r="D25" s="23">
        <v>4.1000000000000003E-3</v>
      </c>
      <c r="E25">
        <f t="shared" si="0"/>
        <v>1309.9962935192602</v>
      </c>
      <c r="F25">
        <f t="shared" si="1"/>
        <v>1310</v>
      </c>
      <c r="G25">
        <f t="shared" si="2"/>
        <v>-7.4099999983445741E-3</v>
      </c>
      <c r="K25">
        <f t="shared" si="3"/>
        <v>-7.4099999983445741E-3</v>
      </c>
      <c r="O25">
        <f t="shared" si="4"/>
        <v>-8.5815405804128136E-3</v>
      </c>
      <c r="Q25" s="2">
        <f t="shared" si="5"/>
        <v>37796.999799999998</v>
      </c>
      <c r="R25" t="s">
        <v>41</v>
      </c>
    </row>
    <row r="26" spans="1:18" x14ac:dyDescent="0.2">
      <c r="A26" s="23" t="s">
        <v>35</v>
      </c>
      <c r="B26" s="24" t="s">
        <v>36</v>
      </c>
      <c r="C26" s="23">
        <v>52901.462099999997</v>
      </c>
      <c r="D26" s="25">
        <v>3.8999999999999998E-3</v>
      </c>
      <c r="E26">
        <f t="shared" si="0"/>
        <v>1352.9946213512287</v>
      </c>
      <c r="F26">
        <f t="shared" si="1"/>
        <v>1353</v>
      </c>
      <c r="G26">
        <f t="shared" si="2"/>
        <v>-1.0753000002296176E-2</v>
      </c>
      <c r="K26">
        <f t="shared" si="3"/>
        <v>-1.0753000002296176E-2</v>
      </c>
      <c r="O26">
        <f t="shared" si="4"/>
        <v>-9.0087598669081996E-3</v>
      </c>
      <c r="Q26" s="2">
        <f t="shared" si="5"/>
        <v>37882.962099999997</v>
      </c>
      <c r="R26" t="s">
        <v>41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0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6" t="s">
        <v>39</v>
      </c>
      <c r="I1" s="27" t="s">
        <v>40</v>
      </c>
      <c r="J1" s="28" t="s">
        <v>41</v>
      </c>
    </row>
    <row r="2" spans="1:16" x14ac:dyDescent="0.2">
      <c r="I2" s="29" t="s">
        <v>38</v>
      </c>
      <c r="J2" s="30" t="s">
        <v>42</v>
      </c>
    </row>
    <row r="3" spans="1:16" x14ac:dyDescent="0.2">
      <c r="A3" s="31" t="s">
        <v>43</v>
      </c>
      <c r="I3" s="29" t="s">
        <v>44</v>
      </c>
      <c r="J3" s="30" t="s">
        <v>45</v>
      </c>
    </row>
    <row r="4" spans="1:16" x14ac:dyDescent="0.2">
      <c r="I4" s="29" t="s">
        <v>46</v>
      </c>
      <c r="J4" s="30" t="s">
        <v>45</v>
      </c>
    </row>
    <row r="5" spans="1:16" ht="13.5" thickBot="1" x14ac:dyDescent="0.25">
      <c r="I5" s="32" t="s">
        <v>47</v>
      </c>
      <c r="J5" s="33" t="s">
        <v>48</v>
      </c>
    </row>
    <row r="10" spans="1:16" ht="13.5" thickBot="1" x14ac:dyDescent="0.25"/>
    <row r="11" spans="1:16" ht="12.75" customHeight="1" thickBot="1" x14ac:dyDescent="0.25">
      <c r="A11" s="10" t="str">
        <f>P11</f>
        <v>IBVS 4887 </v>
      </c>
      <c r="B11" s="3" t="str">
        <f>IF(H11=INT(H11),"I","II")</f>
        <v>I</v>
      </c>
      <c r="C11" s="10">
        <f>1*G11</f>
        <v>50196.553899999999</v>
      </c>
      <c r="D11" s="12" t="str">
        <f>VLOOKUP(F11,I$1:J$5,2,FALSE)</f>
        <v>vis</v>
      </c>
      <c r="E11" s="34">
        <f>VLOOKUP(C11,Active!C$21:E$973,3,FALSE)</f>
        <v>0</v>
      </c>
      <c r="F11" s="3" t="s">
        <v>47</v>
      </c>
      <c r="G11" s="12" t="str">
        <f>MID(I11,3,LEN(I11)-3)</f>
        <v>50196.5539</v>
      </c>
      <c r="H11" s="10">
        <f>1*K11</f>
        <v>-1153</v>
      </c>
      <c r="I11" s="35" t="s">
        <v>49</v>
      </c>
      <c r="J11" s="36" t="s">
        <v>50</v>
      </c>
      <c r="K11" s="35">
        <v>-1153</v>
      </c>
      <c r="L11" s="35" t="s">
        <v>51</v>
      </c>
      <c r="M11" s="36" t="s">
        <v>52</v>
      </c>
      <c r="N11" s="36" t="s">
        <v>53</v>
      </c>
      <c r="O11" s="37" t="s">
        <v>54</v>
      </c>
      <c r="P11" s="38" t="s">
        <v>55</v>
      </c>
    </row>
    <row r="12" spans="1:16" ht="12.75" customHeight="1" thickBot="1" x14ac:dyDescent="0.25">
      <c r="A12" s="10" t="str">
        <f>P12</f>
        <v>IBVS 4887 </v>
      </c>
      <c r="B12" s="3" t="str">
        <f>IF(H12=INT(H12),"I","II")</f>
        <v>I</v>
      </c>
      <c r="C12" s="10">
        <f>1*G12</f>
        <v>50752.326500000003</v>
      </c>
      <c r="D12" s="12" t="str">
        <f>VLOOKUP(F12,I$1:J$5,2,FALSE)</f>
        <v>vis</v>
      </c>
      <c r="E12" s="34">
        <f>VLOOKUP(C12,Active!C$21:E$973,3,FALSE)</f>
        <v>277.9973599453001</v>
      </c>
      <c r="F12" s="3" t="s">
        <v>47</v>
      </c>
      <c r="G12" s="12" t="str">
        <f>MID(I12,3,LEN(I12)-3)</f>
        <v>50752.3265</v>
      </c>
      <c r="H12" s="10">
        <f>1*K12</f>
        <v>-875</v>
      </c>
      <c r="I12" s="35" t="s">
        <v>56</v>
      </c>
      <c r="J12" s="36" t="s">
        <v>57</v>
      </c>
      <c r="K12" s="35">
        <v>-875</v>
      </c>
      <c r="L12" s="35" t="s">
        <v>58</v>
      </c>
      <c r="M12" s="36" t="s">
        <v>52</v>
      </c>
      <c r="N12" s="36" t="s">
        <v>53</v>
      </c>
      <c r="O12" s="37" t="s">
        <v>54</v>
      </c>
      <c r="P12" s="38" t="s">
        <v>55</v>
      </c>
    </row>
    <row r="13" spans="1:16" ht="12.75" customHeight="1" thickBot="1" x14ac:dyDescent="0.25">
      <c r="A13" s="10" t="str">
        <f>P13</f>
        <v>IBVS 5583 </v>
      </c>
      <c r="B13" s="3" t="str">
        <f>IF(H13=INT(H13),"I","II")</f>
        <v>I</v>
      </c>
      <c r="C13" s="10">
        <f>1*G13</f>
        <v>52815.499799999998</v>
      </c>
      <c r="D13" s="12" t="str">
        <f>VLOOKUP(F13,I$1:J$5,2,FALSE)</f>
        <v>vis</v>
      </c>
      <c r="E13" s="34">
        <f>VLOOKUP(C13,Active!C$21:E$973,3,FALSE)</f>
        <v>1309.9962935192602</v>
      </c>
      <c r="F13" s="3" t="s">
        <v>47</v>
      </c>
      <c r="G13" s="12" t="str">
        <f>MID(I13,3,LEN(I13)-3)</f>
        <v>52815.4998</v>
      </c>
      <c r="H13" s="10">
        <f>1*K13</f>
        <v>157</v>
      </c>
      <c r="I13" s="35" t="s">
        <v>59</v>
      </c>
      <c r="J13" s="36" t="s">
        <v>60</v>
      </c>
      <c r="K13" s="35">
        <v>157</v>
      </c>
      <c r="L13" s="35" t="s">
        <v>61</v>
      </c>
      <c r="M13" s="36" t="s">
        <v>52</v>
      </c>
      <c r="N13" s="36" t="s">
        <v>53</v>
      </c>
      <c r="O13" s="37" t="s">
        <v>62</v>
      </c>
      <c r="P13" s="38" t="s">
        <v>63</v>
      </c>
    </row>
    <row r="14" spans="1:16" ht="12.75" customHeight="1" thickBot="1" x14ac:dyDescent="0.25">
      <c r="A14" s="10" t="str">
        <f>P14</f>
        <v>IBVS 5583 </v>
      </c>
      <c r="B14" s="3" t="str">
        <f>IF(H14=INT(H14),"I","II")</f>
        <v>I</v>
      </c>
      <c r="C14" s="10">
        <f>1*G14</f>
        <v>52901.462099999997</v>
      </c>
      <c r="D14" s="12" t="str">
        <f>VLOOKUP(F14,I$1:J$5,2,FALSE)</f>
        <v>vis</v>
      </c>
      <c r="E14" s="34">
        <f>VLOOKUP(C14,Active!C$21:E$973,3,FALSE)</f>
        <v>1352.9946213512287</v>
      </c>
      <c r="F14" s="3" t="s">
        <v>47</v>
      </c>
      <c r="G14" s="12" t="str">
        <f>MID(I14,3,LEN(I14)-3)</f>
        <v>52901.4621</v>
      </c>
      <c r="H14" s="10">
        <f>1*K14</f>
        <v>200</v>
      </c>
      <c r="I14" s="35" t="s">
        <v>64</v>
      </c>
      <c r="J14" s="36" t="s">
        <v>65</v>
      </c>
      <c r="K14" s="35">
        <v>200</v>
      </c>
      <c r="L14" s="35" t="s">
        <v>66</v>
      </c>
      <c r="M14" s="36" t="s">
        <v>52</v>
      </c>
      <c r="N14" s="36" t="s">
        <v>53</v>
      </c>
      <c r="O14" s="37" t="s">
        <v>62</v>
      </c>
      <c r="P14" s="38" t="s">
        <v>63</v>
      </c>
    </row>
    <row r="15" spans="1:16" x14ac:dyDescent="0.2">
      <c r="B15" s="3"/>
      <c r="E15" s="34"/>
      <c r="F15" s="3"/>
    </row>
    <row r="16" spans="1:16" x14ac:dyDescent="0.2">
      <c r="B16" s="3"/>
      <c r="E16" s="34"/>
      <c r="F16" s="3"/>
    </row>
    <row r="17" spans="2:6" x14ac:dyDescent="0.2">
      <c r="B17" s="3"/>
      <c r="E17" s="34"/>
      <c r="F17" s="3"/>
    </row>
    <row r="18" spans="2:6" x14ac:dyDescent="0.2">
      <c r="B18" s="3"/>
      <c r="E18" s="34"/>
      <c r="F18" s="3"/>
    </row>
    <row r="19" spans="2:6" x14ac:dyDescent="0.2">
      <c r="B19" s="3"/>
      <c r="E19" s="34"/>
      <c r="F19" s="3"/>
    </row>
    <row r="20" spans="2:6" x14ac:dyDescent="0.2">
      <c r="B20" s="3"/>
      <c r="E20" s="34"/>
      <c r="F20" s="3"/>
    </row>
    <row r="21" spans="2:6" x14ac:dyDescent="0.2">
      <c r="B21" s="3"/>
      <c r="E21" s="34"/>
      <c r="F21" s="3"/>
    </row>
    <row r="22" spans="2:6" x14ac:dyDescent="0.2">
      <c r="B22" s="3"/>
      <c r="E22" s="34"/>
      <c r="F22" s="3"/>
    </row>
    <row r="23" spans="2:6" x14ac:dyDescent="0.2">
      <c r="B23" s="3"/>
      <c r="E23" s="34"/>
      <c r="F23" s="3"/>
    </row>
    <row r="24" spans="2:6" x14ac:dyDescent="0.2">
      <c r="B24" s="3"/>
      <c r="E24" s="34"/>
      <c r="F24" s="3"/>
    </row>
    <row r="25" spans="2:6" x14ac:dyDescent="0.2">
      <c r="B25" s="3"/>
      <c r="E25" s="34"/>
      <c r="F25" s="3"/>
    </row>
    <row r="26" spans="2:6" x14ac:dyDescent="0.2">
      <c r="B26" s="3"/>
      <c r="E26" s="34"/>
      <c r="F26" s="3"/>
    </row>
    <row r="27" spans="2:6" x14ac:dyDescent="0.2">
      <c r="B27" s="3"/>
      <c r="E27" s="34"/>
      <c r="F27" s="3"/>
    </row>
    <row r="28" spans="2:6" x14ac:dyDescent="0.2">
      <c r="B28" s="3"/>
      <c r="E28" s="34"/>
      <c r="F28" s="3"/>
    </row>
    <row r="29" spans="2:6" x14ac:dyDescent="0.2">
      <c r="B29" s="3"/>
      <c r="E29" s="34"/>
      <c r="F29" s="3"/>
    </row>
    <row r="30" spans="2:6" x14ac:dyDescent="0.2">
      <c r="B30" s="3"/>
      <c r="E30" s="34"/>
      <c r="F30" s="3"/>
    </row>
    <row r="31" spans="2:6" x14ac:dyDescent="0.2">
      <c r="B31" s="3"/>
      <c r="E31" s="34"/>
      <c r="F31" s="3"/>
    </row>
    <row r="32" spans="2:6" x14ac:dyDescent="0.2">
      <c r="B32" s="3"/>
      <c r="E32" s="34"/>
      <c r="F32" s="3"/>
    </row>
    <row r="33" spans="2:6" x14ac:dyDescent="0.2">
      <c r="B33" s="3"/>
      <c r="E33" s="34"/>
      <c r="F33" s="3"/>
    </row>
    <row r="34" spans="2:6" x14ac:dyDescent="0.2">
      <c r="B34" s="3"/>
      <c r="E34" s="34"/>
      <c r="F34" s="3"/>
    </row>
    <row r="35" spans="2:6" x14ac:dyDescent="0.2">
      <c r="B35" s="3"/>
      <c r="E35" s="34"/>
      <c r="F35" s="3"/>
    </row>
    <row r="36" spans="2:6" x14ac:dyDescent="0.2">
      <c r="B36" s="3"/>
      <c r="E36" s="34"/>
      <c r="F36" s="3"/>
    </row>
    <row r="37" spans="2:6" x14ac:dyDescent="0.2">
      <c r="B37" s="3"/>
      <c r="E37" s="34"/>
      <c r="F37" s="3"/>
    </row>
    <row r="38" spans="2:6" x14ac:dyDescent="0.2">
      <c r="B38" s="3"/>
      <c r="E38" s="34"/>
      <c r="F38" s="3"/>
    </row>
    <row r="39" spans="2:6" x14ac:dyDescent="0.2">
      <c r="B39" s="3"/>
      <c r="E39" s="34"/>
      <c r="F39" s="3"/>
    </row>
    <row r="40" spans="2:6" x14ac:dyDescent="0.2">
      <c r="B40" s="3"/>
      <c r="E40" s="34"/>
      <c r="F40" s="3"/>
    </row>
    <row r="41" spans="2:6" x14ac:dyDescent="0.2">
      <c r="B41" s="3"/>
      <c r="E41" s="34"/>
      <c r="F41" s="3"/>
    </row>
    <row r="42" spans="2:6" x14ac:dyDescent="0.2">
      <c r="B42" s="3"/>
      <c r="E42" s="34"/>
      <c r="F42" s="3"/>
    </row>
    <row r="43" spans="2:6" x14ac:dyDescent="0.2">
      <c r="B43" s="3"/>
      <c r="E43" s="34"/>
      <c r="F43" s="3"/>
    </row>
    <row r="44" spans="2:6" x14ac:dyDescent="0.2">
      <c r="B44" s="3"/>
      <c r="E44" s="34"/>
      <c r="F44" s="3"/>
    </row>
    <row r="45" spans="2:6" x14ac:dyDescent="0.2">
      <c r="B45" s="3"/>
      <c r="E45" s="34"/>
      <c r="F45" s="3"/>
    </row>
    <row r="46" spans="2:6" x14ac:dyDescent="0.2">
      <c r="B46" s="3"/>
      <c r="E46" s="34"/>
      <c r="F46" s="3"/>
    </row>
    <row r="47" spans="2:6" x14ac:dyDescent="0.2">
      <c r="B47" s="3"/>
      <c r="E47" s="34"/>
      <c r="F47" s="3"/>
    </row>
    <row r="48" spans="2:6" x14ac:dyDescent="0.2">
      <c r="B48" s="3"/>
      <c r="E48" s="34"/>
      <c r="F48" s="3"/>
    </row>
    <row r="49" spans="2:6" x14ac:dyDescent="0.2">
      <c r="B49" s="3"/>
      <c r="E49" s="34"/>
      <c r="F49" s="3"/>
    </row>
    <row r="50" spans="2:6" x14ac:dyDescent="0.2">
      <c r="B50" s="3"/>
      <c r="E50" s="34"/>
      <c r="F50" s="3"/>
    </row>
    <row r="51" spans="2:6" x14ac:dyDescent="0.2">
      <c r="B51" s="3"/>
      <c r="E51" s="34"/>
      <c r="F51" s="3"/>
    </row>
    <row r="52" spans="2:6" x14ac:dyDescent="0.2">
      <c r="B52" s="3"/>
      <c r="E52" s="34"/>
      <c r="F52" s="3"/>
    </row>
    <row r="53" spans="2:6" x14ac:dyDescent="0.2">
      <c r="B53" s="3"/>
      <c r="E53" s="34"/>
      <c r="F53" s="3"/>
    </row>
    <row r="54" spans="2:6" x14ac:dyDescent="0.2">
      <c r="B54" s="3"/>
      <c r="E54" s="34"/>
      <c r="F54" s="3"/>
    </row>
    <row r="55" spans="2:6" x14ac:dyDescent="0.2">
      <c r="B55" s="3"/>
      <c r="E55" s="34"/>
      <c r="F55" s="3"/>
    </row>
    <row r="56" spans="2:6" x14ac:dyDescent="0.2">
      <c r="B56" s="3"/>
      <c r="E56" s="34"/>
      <c r="F56" s="3"/>
    </row>
    <row r="57" spans="2:6" x14ac:dyDescent="0.2">
      <c r="B57" s="3"/>
      <c r="E57" s="34"/>
      <c r="F57" s="3"/>
    </row>
    <row r="58" spans="2:6" x14ac:dyDescent="0.2">
      <c r="B58" s="3"/>
      <c r="E58" s="34"/>
      <c r="F58" s="3"/>
    </row>
    <row r="59" spans="2:6" x14ac:dyDescent="0.2">
      <c r="B59" s="3"/>
      <c r="E59" s="34"/>
      <c r="F59" s="3"/>
    </row>
    <row r="60" spans="2:6" x14ac:dyDescent="0.2">
      <c r="B60" s="3"/>
      <c r="E60" s="34"/>
      <c r="F60" s="3"/>
    </row>
    <row r="61" spans="2:6" x14ac:dyDescent="0.2">
      <c r="B61" s="3"/>
      <c r="E61" s="34"/>
      <c r="F61" s="3"/>
    </row>
    <row r="62" spans="2:6" x14ac:dyDescent="0.2">
      <c r="B62" s="3"/>
      <c r="E62" s="34"/>
      <c r="F62" s="3"/>
    </row>
    <row r="63" spans="2:6" x14ac:dyDescent="0.2">
      <c r="B63" s="3"/>
      <c r="E63" s="34"/>
      <c r="F63" s="3"/>
    </row>
    <row r="64" spans="2:6" x14ac:dyDescent="0.2">
      <c r="B64" s="3"/>
      <c r="E64" s="34"/>
      <c r="F64" s="3"/>
    </row>
    <row r="65" spans="2:6" x14ac:dyDescent="0.2">
      <c r="B65" s="3"/>
      <c r="E65" s="34"/>
      <c r="F65" s="3"/>
    </row>
    <row r="66" spans="2:6" x14ac:dyDescent="0.2">
      <c r="B66" s="3"/>
      <c r="E66" s="34"/>
      <c r="F66" s="3"/>
    </row>
    <row r="67" spans="2:6" x14ac:dyDescent="0.2">
      <c r="B67" s="3"/>
      <c r="E67" s="34"/>
      <c r="F67" s="3"/>
    </row>
    <row r="68" spans="2:6" x14ac:dyDescent="0.2">
      <c r="B68" s="3"/>
      <c r="E68" s="34"/>
      <c r="F68" s="3"/>
    </row>
    <row r="69" spans="2:6" x14ac:dyDescent="0.2">
      <c r="B69" s="3"/>
      <c r="E69" s="34"/>
      <c r="F69" s="3"/>
    </row>
    <row r="70" spans="2:6" x14ac:dyDescent="0.2">
      <c r="B70" s="3"/>
      <c r="E70" s="34"/>
      <c r="F70" s="3"/>
    </row>
    <row r="71" spans="2:6" x14ac:dyDescent="0.2">
      <c r="B71" s="3"/>
      <c r="E71" s="34"/>
      <c r="F71" s="3"/>
    </row>
    <row r="72" spans="2:6" x14ac:dyDescent="0.2">
      <c r="B72" s="3"/>
      <c r="E72" s="34"/>
      <c r="F72" s="3"/>
    </row>
    <row r="73" spans="2:6" x14ac:dyDescent="0.2">
      <c r="B73" s="3"/>
      <c r="E73" s="34"/>
      <c r="F73" s="3"/>
    </row>
    <row r="74" spans="2:6" x14ac:dyDescent="0.2">
      <c r="B74" s="3"/>
      <c r="E74" s="34"/>
      <c r="F74" s="3"/>
    </row>
    <row r="75" spans="2:6" x14ac:dyDescent="0.2">
      <c r="B75" s="3"/>
      <c r="E75" s="34"/>
      <c r="F75" s="3"/>
    </row>
    <row r="76" spans="2:6" x14ac:dyDescent="0.2">
      <c r="B76" s="3"/>
      <c r="E76" s="34"/>
      <c r="F76" s="3"/>
    </row>
    <row r="77" spans="2:6" x14ac:dyDescent="0.2">
      <c r="B77" s="3"/>
      <c r="E77" s="34"/>
      <c r="F77" s="3"/>
    </row>
    <row r="78" spans="2:6" x14ac:dyDescent="0.2">
      <c r="B78" s="3"/>
      <c r="E78" s="34"/>
      <c r="F78" s="3"/>
    </row>
    <row r="79" spans="2:6" x14ac:dyDescent="0.2">
      <c r="B79" s="3"/>
      <c r="E79" s="34"/>
      <c r="F79" s="3"/>
    </row>
    <row r="80" spans="2:6" x14ac:dyDescent="0.2">
      <c r="B80" s="3"/>
      <c r="E80" s="34"/>
      <c r="F80" s="3"/>
    </row>
    <row r="81" spans="2:6" x14ac:dyDescent="0.2">
      <c r="B81" s="3"/>
      <c r="E81" s="34"/>
      <c r="F81" s="3"/>
    </row>
    <row r="82" spans="2:6" x14ac:dyDescent="0.2">
      <c r="B82" s="3"/>
      <c r="E82" s="34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</sheetData>
  <phoneticPr fontId="8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5583"/>
    <hyperlink ref="P14" r:id="rId4" display="http://www.konkoly.hu/cgi-bin/IBVS?558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Active</vt:lpstr>
      <vt:lpstr>BAV</vt:lpstr>
      <vt:lpstr>Active!vysledky_tab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2024-02-04T05:08:35Z</dcterms:modified>
</cp:coreProperties>
</file>