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F085DF3-F1F6-4F3C-A438-D4C18179E5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E21" i="1"/>
  <c r="F21" i="1"/>
  <c r="G21" i="1"/>
  <c r="H21" i="1"/>
  <c r="G11" i="1"/>
  <c r="E14" i="1"/>
  <c r="E15" i="1" s="1"/>
  <c r="C17" i="1"/>
  <c r="Q21" i="1"/>
  <c r="C12" i="1"/>
  <c r="C16" i="1" l="1"/>
  <c r="D18" i="1" s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<sst xmlns="http://schemas.openxmlformats.org/spreadsheetml/2006/main" count="51" uniqueCount="46">
  <si>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</si>
  <si>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</si>
  <si>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</si>
  <si>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</si>
  <si>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</si>
  <si>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</si>
  <si>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</si>
  <si>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</si>
  <si>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</si>
  <si>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</si>
  <si>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</si>
  <si>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</si>
  <si>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</si>
  <si>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</si>
  <si>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</si>
  <si>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</si>
  <si>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</si>
  <si>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</si>
  <si>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</si>
  <si>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</si>
  <si>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</si>
  <si>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</si>
  <si>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</si>
  <si>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</si>
  <si>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</si>
  <si>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</si>
  <si>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</si>
  <si>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</si>
  <si>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</si>
  <si>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</si>
  <si>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</si>
  <si>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</si>
  <si>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</si>
  <si>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</si>
  <si>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</si>
  <si>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</si>
  <si>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</si>
  <si>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</si>
  <si>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V1909 Cyg / GSC 2712-0168</t>
  </si>
  <si>
    <t>EB</t>
  </si>
  <si>
    <t>VSX</t>
  </si>
  <si>
    <t>not avail.</t>
  </si>
  <si>
    <t>OEJV 0107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</si>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</sst>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V1909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E-4878-BFF4-47DA04D1EE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1.8690000004426111E-2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E-4878-BFF4-47DA04D1EE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E-4878-BFF4-47DA04D1EE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E-4878-BFF4-47DA04D1EE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E-4878-BFF4-47DA04D1EE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E-4878-BFF4-47DA04D1EE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E-4878-BFF4-47DA04D1EE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1.8690000004426111E-2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E-4878-BFF4-47DA04D1E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2368"/>
        <c:axId val="1"/>
      </c:scatterChart>
      <c:valAx>
        <c:axId val="7364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2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526315789473684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26AB84E-4DF6-99FF-4D36-BFC7EA7B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23</v>
      </c>
      <c r="B2" t="s">
        <v>39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51295.472999999998</v>
      </c>
      <c r="D7" t="s">
        <v>40</v>
      </c>
    </row>
    <row r="8" spans="1:7" x14ac:dyDescent="0.2">
      <c r="A8" t="s">
        <v>3</v>
      </c>
      <c r="C8">
        <v>3.0947</v>
      </c>
      <c r="D8" t="s">
        <v>40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1.8840725810913418E-5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35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60344.762585648146</v>
      </c>
    </row>
    <row r="15" spans="1:7" x14ac:dyDescent="0.2">
      <c r="A15" s="14" t="s">
        <v>17</v>
      </c>
      <c r="B15" s="12"/>
      <c r="C15" s="15">
        <f ca="1">(C7+C11)+(C8+C12)*INT(MAX(F21:F3533))</f>
        <v>54365.434090000002</v>
      </c>
      <c r="D15" s="16" t="s">
        <v>36</v>
      </c>
      <c r="E15" s="17">
        <f ca="1">ROUND(2*(E14-$C$7)/$C$8,0)/2+E13</f>
        <v>2925</v>
      </c>
    </row>
    <row r="16" spans="1:7" x14ac:dyDescent="0.2">
      <c r="A16" s="18" t="s">
        <v>4</v>
      </c>
      <c r="B16" s="12"/>
      <c r="C16" s="19">
        <f ca="1">+C8+C12</f>
        <v>3.094718840725811</v>
      </c>
      <c r="D16" s="16" t="s">
        <v>37</v>
      </c>
      <c r="E16" s="26">
        <f ca="1">ROUND(2*(E14-$C$15)/$C$16,0)/2+E13</f>
        <v>1933</v>
      </c>
    </row>
    <row r="17" spans="1:17" ht="13.5" thickBot="1" x14ac:dyDescent="0.25">
      <c r="A17" s="16" t="s">
        <v>28</v>
      </c>
      <c r="B17" s="12"/>
      <c r="C17" s="12">
        <f>COUNT(C21:C2191)</f>
        <v>2</v>
      </c>
      <c r="D17" s="16" t="s">
        <v>32</v>
      </c>
      <c r="E17" s="20">
        <f ca="1">+$C$15+$C$16*E16-15018.5-$C$9/24</f>
        <v>45329.421442456332</v>
      </c>
    </row>
    <row r="18" spans="1:17" ht="14.25" thickTop="1" thickBot="1" x14ac:dyDescent="0.25">
      <c r="A18" s="18" t="s">
        <v>5</v>
      </c>
      <c r="B18" s="12"/>
      <c r="C18" s="21">
        <f ca="1">+C15</f>
        <v>54365.434090000002</v>
      </c>
      <c r="D18" s="22">
        <f ca="1">+C16</f>
        <v>3.094718840725811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44</v>
      </c>
      <c r="J20" s="7" t="s">
        <v>45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40</v>
      </c>
      <c r="C21" s="10">
        <v>51295.472999999998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36276.972999999998</v>
      </c>
    </row>
    <row r="22" spans="1:17" x14ac:dyDescent="0.2">
      <c r="A22" s="29" t="s">
        <v>42</v>
      </c>
      <c r="B22" s="30" t="s">
        <v>43</v>
      </c>
      <c r="C22" s="29">
        <v>54365.434090000002</v>
      </c>
      <c r="D22" s="29">
        <v>2.0000000000000001E-4</v>
      </c>
      <c r="E22">
        <f>+(C22-C$7)/C$8</f>
        <v>992.00603935761285</v>
      </c>
      <c r="F22">
        <f>ROUND(2*E22,0)/2</f>
        <v>992</v>
      </c>
      <c r="G22">
        <f>+C22-(C$7+F22*C$8)</f>
        <v>1.8690000004426111E-2</v>
      </c>
      <c r="I22">
        <f>+G22</f>
        <v>1.8690000004426111E-2</v>
      </c>
      <c r="O22">
        <f ca="1">+C$11+C$12*$F22</f>
        <v>1.8690000004426111E-2</v>
      </c>
      <c r="Q22" s="2">
        <f>+C22-15018.5</f>
        <v>39346.934090000002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2024-02-04T05:18:07Z</dcterms:modified>
</cp:coreProperties>
</file>