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A4C963-2773-4B17-88B8-1507414CB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3" i="2" l="1"/>
  <c r="F63" i="2" s="1"/>
  <c r="G63" i="2" s="1"/>
  <c r="K63" i="2" s="1"/>
  <c r="Q63" i="2"/>
  <c r="E68" i="2"/>
  <c r="F68" i="2" s="1"/>
  <c r="G68" i="2" s="1"/>
  <c r="K68" i="2" s="1"/>
  <c r="Q68" i="2"/>
  <c r="Q67" i="2"/>
  <c r="Q62" i="2"/>
  <c r="Q66" i="2"/>
  <c r="Q65" i="2"/>
  <c r="Q64" i="2"/>
  <c r="C7" i="2"/>
  <c r="E65" i="2" s="1"/>
  <c r="F65" i="2" s="1"/>
  <c r="E67" i="2"/>
  <c r="F67" i="2" s="1"/>
  <c r="G67" i="2" s="1"/>
  <c r="K67" i="2" s="1"/>
  <c r="D9" i="2"/>
  <c r="C9" i="2"/>
  <c r="E26" i="2"/>
  <c r="F26" i="2" s="1"/>
  <c r="G26" i="2" s="1"/>
  <c r="H26" i="2" s="1"/>
  <c r="E29" i="2"/>
  <c r="F29" i="2" s="1"/>
  <c r="G29" i="2" s="1"/>
  <c r="E34" i="2"/>
  <c r="F34" i="2" s="1"/>
  <c r="G34" i="2" s="1"/>
  <c r="H34" i="2"/>
  <c r="E37" i="2"/>
  <c r="F37" i="2" s="1"/>
  <c r="G37" i="2" s="1"/>
  <c r="H37" i="2" s="1"/>
  <c r="Q53" i="2"/>
  <c r="Q52" i="2"/>
  <c r="Q46" i="2"/>
  <c r="Q43" i="2"/>
  <c r="Q42" i="2"/>
  <c r="Q41" i="2"/>
  <c r="G43" i="3"/>
  <c r="C43" i="3" s="1"/>
  <c r="G42" i="3"/>
  <c r="C42" i="3" s="1"/>
  <c r="G41" i="3"/>
  <c r="C41" i="3" s="1"/>
  <c r="G40" i="3"/>
  <c r="C40" i="3"/>
  <c r="G39" i="3"/>
  <c r="C39" i="3" s="1"/>
  <c r="G38" i="3"/>
  <c r="C38" i="3"/>
  <c r="G50" i="3"/>
  <c r="C50" i="3"/>
  <c r="E50" i="3"/>
  <c r="G37" i="3"/>
  <c r="C37" i="3" s="1"/>
  <c r="G49" i="3"/>
  <c r="C49" i="3" s="1"/>
  <c r="G48" i="3"/>
  <c r="C48" i="3" s="1"/>
  <c r="G36" i="3"/>
  <c r="C36" i="3"/>
  <c r="G35" i="3"/>
  <c r="C35" i="3" s="1"/>
  <c r="G34" i="3"/>
  <c r="C34" i="3" s="1"/>
  <c r="G33" i="3"/>
  <c r="C33" i="3" s="1"/>
  <c r="G47" i="3"/>
  <c r="C47" i="3"/>
  <c r="G32" i="3"/>
  <c r="C32" i="3" s="1"/>
  <c r="G31" i="3"/>
  <c r="C31" i="3" s="1"/>
  <c r="G46" i="3"/>
  <c r="C46" i="3" s="1"/>
  <c r="G45" i="3"/>
  <c r="C45" i="3"/>
  <c r="G44" i="3"/>
  <c r="C44" i="3" s="1"/>
  <c r="G30" i="3"/>
  <c r="C30" i="3" s="1"/>
  <c r="G29" i="3"/>
  <c r="C29" i="3"/>
  <c r="G28" i="3"/>
  <c r="C28" i="3" s="1"/>
  <c r="G27" i="3"/>
  <c r="C27" i="3"/>
  <c r="E27" i="3" s="1"/>
  <c r="G26" i="3"/>
  <c r="C26" i="3" s="1"/>
  <c r="G25" i="3"/>
  <c r="C25" i="3" s="1"/>
  <c r="G24" i="3"/>
  <c r="C24" i="3" s="1"/>
  <c r="E24" i="3" s="1"/>
  <c r="G23" i="3"/>
  <c r="C23" i="3"/>
  <c r="G22" i="3"/>
  <c r="C22" i="3"/>
  <c r="G21" i="3"/>
  <c r="C21" i="3" s="1"/>
  <c r="G20" i="3"/>
  <c r="C20" i="3" s="1"/>
  <c r="G19" i="3"/>
  <c r="C19" i="3" s="1"/>
  <c r="E19" i="3"/>
  <c r="G18" i="3"/>
  <c r="C18" i="3" s="1"/>
  <c r="G17" i="3"/>
  <c r="C17" i="3"/>
  <c r="G16" i="3"/>
  <c r="C16" i="3"/>
  <c r="G15" i="3"/>
  <c r="C15" i="3"/>
  <c r="G14" i="3"/>
  <c r="C14" i="3" s="1"/>
  <c r="G13" i="3"/>
  <c r="C13" i="3"/>
  <c r="G12" i="3"/>
  <c r="C12" i="3"/>
  <c r="G11" i="3"/>
  <c r="C11" i="3" s="1"/>
  <c r="E11" i="3" s="1"/>
  <c r="E21" i="2"/>
  <c r="F21" i="2" s="1"/>
  <c r="G21" i="2" s="1"/>
  <c r="H21" i="2" s="1"/>
  <c r="H43" i="3"/>
  <c r="B43" i="3" s="1"/>
  <c r="D43" i="3"/>
  <c r="A43" i="3"/>
  <c r="H42" i="3"/>
  <c r="B42" i="3" s="1"/>
  <c r="D42" i="3"/>
  <c r="A42" i="3"/>
  <c r="H41" i="3"/>
  <c r="B41" i="3" s="1"/>
  <c r="D41" i="3"/>
  <c r="A41" i="3"/>
  <c r="H40" i="3"/>
  <c r="B40" i="3" s="1"/>
  <c r="D40" i="3"/>
  <c r="A40" i="3"/>
  <c r="H39" i="3"/>
  <c r="B39" i="3" s="1"/>
  <c r="D39" i="3"/>
  <c r="A39" i="3"/>
  <c r="H38" i="3"/>
  <c r="B38" i="3" s="1"/>
  <c r="D38" i="3"/>
  <c r="A38" i="3"/>
  <c r="H50" i="3"/>
  <c r="B50" i="3" s="1"/>
  <c r="D50" i="3"/>
  <c r="A50" i="3"/>
  <c r="H37" i="3"/>
  <c r="B37" i="3" s="1"/>
  <c r="D37" i="3"/>
  <c r="A37" i="3"/>
  <c r="H49" i="3"/>
  <c r="B49" i="3" s="1"/>
  <c r="D49" i="3"/>
  <c r="A49" i="3"/>
  <c r="H48" i="3"/>
  <c r="B48" i="3" s="1"/>
  <c r="D48" i="3"/>
  <c r="A48" i="3"/>
  <c r="H36" i="3"/>
  <c r="B36" i="3" s="1"/>
  <c r="D36" i="3"/>
  <c r="A36" i="3"/>
  <c r="H35" i="3"/>
  <c r="B35" i="3" s="1"/>
  <c r="D35" i="3"/>
  <c r="A35" i="3"/>
  <c r="H34" i="3"/>
  <c r="B34" i="3" s="1"/>
  <c r="D34" i="3"/>
  <c r="A34" i="3"/>
  <c r="H33" i="3"/>
  <c r="B33" i="3" s="1"/>
  <c r="D33" i="3"/>
  <c r="A33" i="3"/>
  <c r="H47" i="3"/>
  <c r="B47" i="3" s="1"/>
  <c r="D47" i="3"/>
  <c r="A47" i="3"/>
  <c r="H32" i="3"/>
  <c r="B32" i="3" s="1"/>
  <c r="D32" i="3"/>
  <c r="A32" i="3"/>
  <c r="H31" i="3"/>
  <c r="B31" i="3" s="1"/>
  <c r="D31" i="3"/>
  <c r="A31" i="3"/>
  <c r="H46" i="3"/>
  <c r="B46" i="3" s="1"/>
  <c r="D46" i="3"/>
  <c r="A46" i="3"/>
  <c r="H45" i="3"/>
  <c r="B45" i="3" s="1"/>
  <c r="D45" i="3"/>
  <c r="A45" i="3"/>
  <c r="H44" i="3"/>
  <c r="B44" i="3" s="1"/>
  <c r="D44" i="3"/>
  <c r="A44" i="3"/>
  <c r="H30" i="3"/>
  <c r="B30" i="3" s="1"/>
  <c r="D30" i="3"/>
  <c r="A30" i="3"/>
  <c r="H29" i="3"/>
  <c r="B29" i="3" s="1"/>
  <c r="D29" i="3"/>
  <c r="A29" i="3"/>
  <c r="H28" i="3"/>
  <c r="B28" i="3" s="1"/>
  <c r="D28" i="3"/>
  <c r="A28" i="3"/>
  <c r="H27" i="3"/>
  <c r="B27" i="3" s="1"/>
  <c r="D27" i="3"/>
  <c r="A27" i="3"/>
  <c r="H26" i="3"/>
  <c r="B26" i="3" s="1"/>
  <c r="D26" i="3"/>
  <c r="A26" i="3"/>
  <c r="H25" i="3"/>
  <c r="B25" i="3" s="1"/>
  <c r="D25" i="3"/>
  <c r="A25" i="3"/>
  <c r="H24" i="3"/>
  <c r="B24" i="3" s="1"/>
  <c r="D24" i="3"/>
  <c r="A24" i="3"/>
  <c r="H23" i="3"/>
  <c r="B23" i="3" s="1"/>
  <c r="D23" i="3"/>
  <c r="A23" i="3"/>
  <c r="H22" i="3"/>
  <c r="B22" i="3" s="1"/>
  <c r="D22" i="3"/>
  <c r="A22" i="3"/>
  <c r="H21" i="3"/>
  <c r="B21" i="3" s="1"/>
  <c r="D21" i="3"/>
  <c r="A21" i="3"/>
  <c r="H20" i="3"/>
  <c r="B20" i="3" s="1"/>
  <c r="D20" i="3"/>
  <c r="A20" i="3"/>
  <c r="H19" i="3"/>
  <c r="B19" i="3" s="1"/>
  <c r="D19" i="3"/>
  <c r="A19" i="3"/>
  <c r="H18" i="3"/>
  <c r="B18" i="3" s="1"/>
  <c r="D18" i="3"/>
  <c r="A18" i="3"/>
  <c r="H17" i="3"/>
  <c r="B17" i="3" s="1"/>
  <c r="D17" i="3"/>
  <c r="A17" i="3"/>
  <c r="H16" i="3"/>
  <c r="B16" i="3" s="1"/>
  <c r="D16" i="3"/>
  <c r="A16" i="3"/>
  <c r="H15" i="3"/>
  <c r="B15" i="3" s="1"/>
  <c r="D15" i="3"/>
  <c r="A15" i="3"/>
  <c r="H14" i="3"/>
  <c r="B14" i="3" s="1"/>
  <c r="D14" i="3"/>
  <c r="A14" i="3"/>
  <c r="H13" i="3"/>
  <c r="B13" i="3" s="1"/>
  <c r="D13" i="3"/>
  <c r="A13" i="3"/>
  <c r="H12" i="3"/>
  <c r="B12" i="3" s="1"/>
  <c r="D12" i="3"/>
  <c r="A12" i="3"/>
  <c r="H11" i="3"/>
  <c r="B11" i="3" s="1"/>
  <c r="D11" i="3"/>
  <c r="A11" i="3"/>
  <c r="Q61" i="2"/>
  <c r="Q54" i="2"/>
  <c r="Q60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4" i="2"/>
  <c r="Q45" i="2"/>
  <c r="Q47" i="2"/>
  <c r="Q48" i="2"/>
  <c r="Q49" i="2"/>
  <c r="Q50" i="2"/>
  <c r="Q51" i="2"/>
  <c r="Q55" i="2"/>
  <c r="Q56" i="2"/>
  <c r="Q57" i="2"/>
  <c r="Q58" i="2"/>
  <c r="Q59" i="2"/>
  <c r="F11" i="1"/>
  <c r="G11" i="1"/>
  <c r="Q51" i="1"/>
  <c r="Q52" i="1"/>
  <c r="Q50" i="1"/>
  <c r="C7" i="1"/>
  <c r="C8" i="1"/>
  <c r="E36" i="1"/>
  <c r="F36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7" i="1"/>
  <c r="Q49" i="1"/>
  <c r="E14" i="1"/>
  <c r="C17" i="1"/>
  <c r="Q48" i="1"/>
  <c r="Q46" i="1"/>
  <c r="Q41" i="1"/>
  <c r="Q42" i="1"/>
  <c r="Q43" i="1"/>
  <c r="Q44" i="1"/>
  <c r="Q45" i="1"/>
  <c r="E41" i="2"/>
  <c r="F41" i="2" s="1"/>
  <c r="G41" i="2" s="1"/>
  <c r="J41" i="2" s="1"/>
  <c r="E54" i="2"/>
  <c r="F54" i="2"/>
  <c r="G54" i="2" s="1"/>
  <c r="J54" i="2" s="1"/>
  <c r="E46" i="2"/>
  <c r="F46" i="2" s="1"/>
  <c r="G46" i="2" s="1"/>
  <c r="J46" i="2" s="1"/>
  <c r="E59" i="2"/>
  <c r="E41" i="3" s="1"/>
  <c r="F59" i="2"/>
  <c r="G59" i="2" s="1"/>
  <c r="J59" i="2" s="1"/>
  <c r="E51" i="2"/>
  <c r="F51" i="2" s="1"/>
  <c r="G51" i="2"/>
  <c r="J51" i="2" s="1"/>
  <c r="E43" i="2"/>
  <c r="F43" i="2" s="1"/>
  <c r="G43" i="2" s="1"/>
  <c r="J43" i="2" s="1"/>
  <c r="E39" i="1"/>
  <c r="F39" i="1" s="1"/>
  <c r="G39" i="1" s="1"/>
  <c r="I39" i="1" s="1"/>
  <c r="E44" i="1"/>
  <c r="F44" i="1" s="1"/>
  <c r="E31" i="2"/>
  <c r="F31" i="2" s="1"/>
  <c r="G31" i="2"/>
  <c r="H31" i="2" s="1"/>
  <c r="E23" i="2"/>
  <c r="E64" i="2"/>
  <c r="F64" i="2" s="1"/>
  <c r="G64" i="2" s="1"/>
  <c r="K64" i="2" s="1"/>
  <c r="E56" i="2"/>
  <c r="E48" i="2"/>
  <c r="F48" i="2" s="1"/>
  <c r="G48" i="2" s="1"/>
  <c r="J48" i="2" s="1"/>
  <c r="E66" i="2"/>
  <c r="F66" i="2" s="1"/>
  <c r="G66" i="2" s="1"/>
  <c r="K66" i="2" s="1"/>
  <c r="E41" i="1"/>
  <c r="F41" i="1" s="1"/>
  <c r="E36" i="2"/>
  <c r="F36" i="2" s="1"/>
  <c r="G36" i="2" s="1"/>
  <c r="H36" i="2" s="1"/>
  <c r="E28" i="2"/>
  <c r="F28" i="2" s="1"/>
  <c r="G28" i="2"/>
  <c r="H28" i="2" s="1"/>
  <c r="E39" i="2"/>
  <c r="F39" i="2" s="1"/>
  <c r="G39" i="2" s="1"/>
  <c r="H39" i="2" s="1"/>
  <c r="E61" i="2"/>
  <c r="F61" i="2" s="1"/>
  <c r="G61" i="2" s="1"/>
  <c r="J61" i="2" s="1"/>
  <c r="E53" i="2"/>
  <c r="F53" i="2" s="1"/>
  <c r="G53" i="2" s="1"/>
  <c r="K53" i="2" s="1"/>
  <c r="E45" i="2"/>
  <c r="F45" i="2" s="1"/>
  <c r="G45" i="2" s="1"/>
  <c r="J45" i="2" s="1"/>
  <c r="E33" i="2"/>
  <c r="F33" i="2" s="1"/>
  <c r="G33" i="2" s="1"/>
  <c r="H33" i="2" s="1"/>
  <c r="E25" i="2"/>
  <c r="F25" i="2" s="1"/>
  <c r="G25" i="2" s="1"/>
  <c r="H25" i="2" s="1"/>
  <c r="E58" i="2"/>
  <c r="F58" i="2"/>
  <c r="G58" i="2" s="1"/>
  <c r="J58" i="2" s="1"/>
  <c r="E50" i="2"/>
  <c r="E35" i="3" s="1"/>
  <c r="E42" i="2"/>
  <c r="F42" i="2"/>
  <c r="G42" i="2" s="1"/>
  <c r="J42" i="2" s="1"/>
  <c r="E33" i="1"/>
  <c r="F33" i="1" s="1"/>
  <c r="G33" i="1" s="1"/>
  <c r="H33" i="1" s="1"/>
  <c r="E46" i="1"/>
  <c r="F46" i="1" s="1"/>
  <c r="E51" i="1"/>
  <c r="F51" i="1" s="1"/>
  <c r="G51" i="1" s="1"/>
  <c r="K51" i="1" s="1"/>
  <c r="E30" i="1"/>
  <c r="F30" i="1" s="1"/>
  <c r="E22" i="1"/>
  <c r="F22" i="1" s="1"/>
  <c r="G22" i="1" s="1"/>
  <c r="H22" i="1" s="1"/>
  <c r="E38" i="2"/>
  <c r="F38" i="2" s="1"/>
  <c r="G38" i="2" s="1"/>
  <c r="H38" i="2" s="1"/>
  <c r="E30" i="2"/>
  <c r="F30" i="2" s="1"/>
  <c r="G30" i="2" s="1"/>
  <c r="H30" i="2" s="1"/>
  <c r="E22" i="2"/>
  <c r="F22" i="2" s="1"/>
  <c r="G22" i="2" s="1"/>
  <c r="H22" i="2" s="1"/>
  <c r="G65" i="2"/>
  <c r="K65" i="2" s="1"/>
  <c r="E55" i="2"/>
  <c r="F55" i="2"/>
  <c r="G55" i="2" s="1"/>
  <c r="K55" i="2" s="1"/>
  <c r="E47" i="2"/>
  <c r="F47" i="2" s="1"/>
  <c r="G47" i="2" s="1"/>
  <c r="J47" i="2" s="1"/>
  <c r="E48" i="1"/>
  <c r="F48" i="1" s="1"/>
  <c r="E35" i="2"/>
  <c r="F35" i="2" s="1"/>
  <c r="G35" i="2" s="1"/>
  <c r="H35" i="2" s="1"/>
  <c r="H29" i="2"/>
  <c r="E27" i="2"/>
  <c r="E17" i="3" s="1"/>
  <c r="E60" i="2"/>
  <c r="E42" i="3" s="1"/>
  <c r="F60" i="2"/>
  <c r="G60" i="2" s="1"/>
  <c r="J60" i="2" s="1"/>
  <c r="E52" i="2"/>
  <c r="F52" i="2" s="1"/>
  <c r="G52" i="2" s="1"/>
  <c r="K52" i="2" s="1"/>
  <c r="E44" i="2"/>
  <c r="E31" i="3" s="1"/>
  <c r="E62" i="2"/>
  <c r="F62" i="2" s="1"/>
  <c r="G62" i="2" s="1"/>
  <c r="K62" i="2" s="1"/>
  <c r="E40" i="3"/>
  <c r="E33" i="3"/>
  <c r="E12" i="3"/>
  <c r="E23" i="3"/>
  <c r="E43" i="3"/>
  <c r="E32" i="3"/>
  <c r="E45" i="3"/>
  <c r="E48" i="3"/>
  <c r="E37" i="3"/>
  <c r="F44" i="2" l="1"/>
  <c r="G44" i="2" s="1"/>
  <c r="J44" i="2" s="1"/>
  <c r="E25" i="3"/>
  <c r="E49" i="3"/>
  <c r="E26" i="3"/>
  <c r="E34" i="3"/>
  <c r="E18" i="3"/>
  <c r="E16" i="3"/>
  <c r="E28" i="3"/>
  <c r="G46" i="1"/>
  <c r="H46" i="1" s="1"/>
  <c r="E42" i="1"/>
  <c r="F42" i="1" s="1"/>
  <c r="E44" i="3"/>
  <c r="F23" i="2"/>
  <c r="G23" i="2" s="1"/>
  <c r="H23" i="2" s="1"/>
  <c r="E13" i="3"/>
  <c r="E23" i="1"/>
  <c r="F23" i="1" s="1"/>
  <c r="G23" i="1" s="1"/>
  <c r="H23" i="1" s="1"/>
  <c r="E32" i="1"/>
  <c r="F32" i="1" s="1"/>
  <c r="G32" i="1" s="1"/>
  <c r="H32" i="1" s="1"/>
  <c r="E46" i="3"/>
  <c r="E36" i="3"/>
  <c r="E29" i="3"/>
  <c r="E20" i="3"/>
  <c r="F27" i="2"/>
  <c r="G27" i="2" s="1"/>
  <c r="H27" i="2" s="1"/>
  <c r="E38" i="1"/>
  <c r="F38" i="1" s="1"/>
  <c r="G38" i="1" s="1"/>
  <c r="H38" i="1" s="1"/>
  <c r="G37" i="1"/>
  <c r="H37" i="1" s="1"/>
  <c r="E34" i="1"/>
  <c r="F34" i="1" s="1"/>
  <c r="G25" i="1"/>
  <c r="H25" i="1" s="1"/>
  <c r="E49" i="1"/>
  <c r="F49" i="1" s="1"/>
  <c r="G49" i="1" s="1"/>
  <c r="K49" i="1" s="1"/>
  <c r="E31" i="1"/>
  <c r="F31" i="1" s="1"/>
  <c r="E37" i="1"/>
  <c r="F37" i="1" s="1"/>
  <c r="G21" i="1"/>
  <c r="H21" i="1" s="1"/>
  <c r="E27" i="1"/>
  <c r="F27" i="1" s="1"/>
  <c r="G27" i="1" s="1"/>
  <c r="H27" i="1" s="1"/>
  <c r="E45" i="1"/>
  <c r="F45" i="1" s="1"/>
  <c r="G45" i="1" s="1"/>
  <c r="J45" i="1" s="1"/>
  <c r="E43" i="1"/>
  <c r="F43" i="1" s="1"/>
  <c r="G30" i="1"/>
  <c r="H30" i="1" s="1"/>
  <c r="E25" i="1"/>
  <c r="F25" i="1" s="1"/>
  <c r="F56" i="2"/>
  <c r="G56" i="2" s="1"/>
  <c r="K56" i="2" s="1"/>
  <c r="E38" i="3"/>
  <c r="E47" i="3"/>
  <c r="E15" i="3"/>
  <c r="F50" i="2"/>
  <c r="G50" i="2" s="1"/>
  <c r="K50" i="2" s="1"/>
  <c r="E28" i="1"/>
  <c r="F28" i="1" s="1"/>
  <c r="G28" i="1" s="1"/>
  <c r="H28" i="1" s="1"/>
  <c r="E40" i="1"/>
  <c r="F40" i="1" s="1"/>
  <c r="G40" i="1" s="1"/>
  <c r="K40" i="1" s="1"/>
  <c r="E52" i="1"/>
  <c r="F52" i="1" s="1"/>
  <c r="G52" i="1" s="1"/>
  <c r="K52" i="1" s="1"/>
  <c r="E29" i="1"/>
  <c r="F29" i="1" s="1"/>
  <c r="G29" i="1" s="1"/>
  <c r="H29" i="1" s="1"/>
  <c r="G34" i="1"/>
  <c r="H34" i="1" s="1"/>
  <c r="E21" i="1"/>
  <c r="F21" i="1" s="1"/>
  <c r="E47" i="1"/>
  <c r="F47" i="1" s="1"/>
  <c r="G47" i="1" s="1"/>
  <c r="K47" i="1" s="1"/>
  <c r="G48" i="1"/>
  <c r="H48" i="1" s="1"/>
  <c r="E15" i="1"/>
  <c r="G42" i="1"/>
  <c r="K42" i="1" s="1"/>
  <c r="G31" i="1"/>
  <c r="H31" i="1" s="1"/>
  <c r="G44" i="1"/>
  <c r="K44" i="1" s="1"/>
  <c r="G43" i="1"/>
  <c r="K43" i="1" s="1"/>
  <c r="E24" i="1"/>
  <c r="F24" i="1" s="1"/>
  <c r="G24" i="1" s="1"/>
  <c r="H24" i="1" s="1"/>
  <c r="E35" i="1"/>
  <c r="F35" i="1" s="1"/>
  <c r="G35" i="1" s="1"/>
  <c r="H35" i="1" s="1"/>
  <c r="G36" i="1"/>
  <c r="H36" i="1" s="1"/>
  <c r="E26" i="1"/>
  <c r="F26" i="1" s="1"/>
  <c r="G26" i="1" s="1"/>
  <c r="H26" i="1" s="1"/>
  <c r="E50" i="1"/>
  <c r="F50" i="1" s="1"/>
  <c r="G50" i="1" s="1"/>
  <c r="K50" i="1" s="1"/>
  <c r="G41" i="1"/>
  <c r="E21" i="3"/>
  <c r="E40" i="2"/>
  <c r="F40" i="2" s="1"/>
  <c r="G40" i="2" s="1"/>
  <c r="H40" i="2" s="1"/>
  <c r="E57" i="2"/>
  <c r="F57" i="2" s="1"/>
  <c r="G57" i="2" s="1"/>
  <c r="J57" i="2" s="1"/>
  <c r="E32" i="2"/>
  <c r="E24" i="2"/>
  <c r="F24" i="2" s="1"/>
  <c r="G24" i="2" s="1"/>
  <c r="H24" i="2" s="1"/>
  <c r="E49" i="2"/>
  <c r="F49" i="2" s="1"/>
  <c r="G49" i="2" s="1"/>
  <c r="C11" i="2"/>
  <c r="C11" i="1"/>
  <c r="C12" i="1"/>
  <c r="C12" i="2"/>
  <c r="O68" i="2" l="1"/>
  <c r="O63" i="2"/>
  <c r="C16" i="1"/>
  <c r="D18" i="1" s="1"/>
  <c r="O43" i="1"/>
  <c r="O44" i="1"/>
  <c r="O42" i="1"/>
  <c r="O31" i="1"/>
  <c r="O50" i="1"/>
  <c r="O29" i="1"/>
  <c r="O38" i="1"/>
  <c r="O46" i="1"/>
  <c r="O26" i="1"/>
  <c r="O35" i="1"/>
  <c r="O36" i="1"/>
  <c r="O34" i="1"/>
  <c r="O25" i="1"/>
  <c r="O32" i="1"/>
  <c r="O23" i="1"/>
  <c r="O49" i="1"/>
  <c r="O22" i="1"/>
  <c r="O28" i="1"/>
  <c r="O21" i="1"/>
  <c r="O45" i="1"/>
  <c r="O30" i="1"/>
  <c r="O27" i="1"/>
  <c r="O37" i="1"/>
  <c r="O48" i="1"/>
  <c r="O39" i="1"/>
  <c r="O40" i="1"/>
  <c r="O41" i="1"/>
  <c r="O24" i="1"/>
  <c r="O33" i="1"/>
  <c r="O51" i="1"/>
  <c r="O52" i="1"/>
  <c r="O47" i="1"/>
  <c r="C15" i="1"/>
  <c r="O27" i="2"/>
  <c r="O38" i="2"/>
  <c r="O43" i="2"/>
  <c r="O31" i="2"/>
  <c r="O34" i="2"/>
  <c r="O37" i="2"/>
  <c r="O66" i="2"/>
  <c r="O25" i="2"/>
  <c r="O45" i="2"/>
  <c r="O53" i="2"/>
  <c r="O67" i="2"/>
  <c r="O30" i="2"/>
  <c r="O36" i="2"/>
  <c r="O42" i="2"/>
  <c r="O29" i="2"/>
  <c r="O48" i="2"/>
  <c r="O39" i="2"/>
  <c r="O54" i="2"/>
  <c r="O52" i="2"/>
  <c r="O64" i="2"/>
  <c r="O60" i="2"/>
  <c r="O51" i="2"/>
  <c r="O49" i="2"/>
  <c r="O26" i="2"/>
  <c r="O41" i="2"/>
  <c r="O61" i="2"/>
  <c r="O40" i="2"/>
  <c r="O24" i="2"/>
  <c r="O22" i="2"/>
  <c r="O35" i="2"/>
  <c r="C15" i="2"/>
  <c r="O44" i="2"/>
  <c r="O33" i="2"/>
  <c r="O23" i="2"/>
  <c r="O58" i="2"/>
  <c r="O56" i="2"/>
  <c r="O57" i="2"/>
  <c r="O50" i="2"/>
  <c r="O21" i="2"/>
  <c r="O59" i="2"/>
  <c r="O55" i="2"/>
  <c r="O28" i="2"/>
  <c r="O46" i="2"/>
  <c r="O65" i="2"/>
  <c r="O47" i="2"/>
  <c r="O62" i="2"/>
  <c r="C16" i="2"/>
  <c r="D18" i="2" s="1"/>
  <c r="K41" i="1"/>
  <c r="K49" i="2"/>
  <c r="F32" i="2"/>
  <c r="G32" i="2" s="1"/>
  <c r="H32" i="2" s="1"/>
  <c r="E22" i="3"/>
  <c r="E30" i="3"/>
  <c r="E39" i="3"/>
  <c r="E14" i="3"/>
  <c r="O32" i="2" l="1"/>
  <c r="F18" i="2"/>
  <c r="F19" i="2" s="1"/>
  <c r="C18" i="2"/>
  <c r="E16" i="1"/>
  <c r="E17" i="1" s="1"/>
  <c r="C18" i="1"/>
</calcChain>
</file>

<file path=xl/sharedStrings.xml><?xml version="1.0" encoding="utf-8"?>
<sst xmlns="http://schemas.openxmlformats.org/spreadsheetml/2006/main" count="609" uniqueCount="234">
  <si>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</si>
  <si>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</si>
  <si>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</si>
  <si>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</si>
  <si>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</si>
  <si>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</si>
  <si>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</si>
  <si>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</si>
  <si>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</si>
  <si>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</si>
  <si>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</si>
  <si>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</si>
  <si>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</si>
  <si>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</si>
  <si>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</si>
  <si>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</si>
  <si>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</si>
  <si>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</si>
  <si>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</si>
  <si>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</si>
  <si>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</si>
  <si>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</si>
  <si>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</si>
  <si>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</si>
  <si>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</si>
  <si>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</si>
  <si>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</si>
  <si>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</si>
  <si>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</si>
  <si>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</si>
  <si>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</si>
  <si>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</si>
  <si>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</si>
  <si>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</si>
  <si>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</si>
  <si>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</si>
  <si>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</si>
  <si>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</si>
  <si>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</si>
  <si>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</si>
  <si>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</si>
  <si>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V2021 Cyg / GSC 2696-0357               </t>
  </si>
  <si>
    <t xml:space="preserve">EA        </t>
  </si>
  <si>
    <t>IBVS 4383</t>
  </si>
  <si>
    <t>IBVS 4606</t>
  </si>
  <si>
    <t>IBVS 5296</t>
  </si>
  <si>
    <t>OEJV 0094</t>
  </si>
  <si>
    <t>Add cycle</t>
  </si>
  <si>
    <t>Old Cycle</t>
  </si>
  <si>
    <t>OEJV 0137</t>
  </si>
  <si>
    <t>II</t>
  </si>
  <si>
    <t>IBVS 3815</t>
  </si>
  <si>
    <t>pg</t>
  </si>
  <si>
    <t>vis</t>
  </si>
  <si>
    <t>IBVS 5918</t>
  </si>
  <si>
    <t>IBVS 6011</t>
  </si>
  <si>
    <t>IBVS 6070</t>
  </si>
  <si>
    <t>IBVS 6118</t>
  </si>
  <si>
    <t>IBVS 5984</t>
  </si>
  <si>
    <t>IBVS 6149</t>
  </si>
  <si>
    <t>Doubled--see RV curves</t>
  </si>
  <si>
    <t>IBVS 6157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</si>
  <si>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</si>
  <si>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</si>
  <si>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</si>
  <si>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</si>
  <si>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</si>
  <si>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</si>
  <si>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</si>
  <si>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</si>
  <si>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</si>
  <si>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2421859.604 </t>
  </si>
  <si>
    <t> 23.09.1918 02:29 </t>
  </si>
  <si>
    <t> -0.043 </t>
  </si>
  <si>
    <t>P </t>
  </si>
  <si>
    <t> D.Kaiser </t>
  </si>
  <si>
    <t>IBVS 3815 </t>
  </si>
  <si>
    <t>2422228.626 </t>
  </si>
  <si>
    <t> 27.09.1919 03:01 </t>
  </si>
  <si>
    <t> -0.030 </t>
  </si>
  <si>
    <t>2422698.590 </t>
  </si>
  <si>
    <t> 09.01.1921 02:09 </t>
  </si>
  <si>
    <t> 0.112 </t>
  </si>
  <si>
    <t>2426479.827 </t>
  </si>
  <si>
    <t> 18.05.1931 07:50 </t>
  </si>
  <si>
    <t> -0.047 </t>
  </si>
  <si>
    <t>2426559.799 </t>
  </si>
  <si>
    <t> 06.08.1931 07:10 </t>
  </si>
  <si>
    <t> 0.036 </t>
  </si>
  <si>
    <t>2428366.778 </t>
  </si>
  <si>
    <t> 17.07.1936 06:40 </t>
  </si>
  <si>
    <t> 0.010 </t>
  </si>
  <si>
    <t>2428448.554 </t>
  </si>
  <si>
    <t> 07.10.1936 01:17 </t>
  </si>
  <si>
    <t> -0.005 </t>
  </si>
  <si>
    <t>2429456.711 </t>
  </si>
  <si>
    <t> 12.07.1939 05:03 </t>
  </si>
  <si>
    <t> 0.034 </t>
  </si>
  <si>
    <t>2430173.805 </t>
  </si>
  <si>
    <t> 28.06.1941 07:19 </t>
  </si>
  <si>
    <t> 0.032 </t>
  </si>
  <si>
    <t>2430605.588 </t>
  </si>
  <si>
    <t> 03.09.1942 02:06 </t>
  </si>
  <si>
    <t>2431750.606 </t>
  </si>
  <si>
    <t> 22.10.1945 02:32 </t>
  </si>
  <si>
    <t> -0.017 </t>
  </si>
  <si>
    <t>2441951.657 </t>
  </si>
  <si>
    <t> 26.09.1973 03:46 </t>
  </si>
  <si>
    <t> 0.014 </t>
  </si>
  <si>
    <t>2442693.517 </t>
  </si>
  <si>
    <t> 08.10.1975 00:24 </t>
  </si>
  <si>
    <t> 0.051 </t>
  </si>
  <si>
    <t>2445525.690 </t>
  </si>
  <si>
    <t> 10.07.1983 04:33 </t>
  </si>
  <si>
    <t> -0.019 </t>
  </si>
  <si>
    <t>2445563.724 </t>
  </si>
  <si>
    <t> 17.08.1983 05:22 </t>
  </si>
  <si>
    <t> -0.028 </t>
  </si>
  <si>
    <t>2445645.573 </t>
  </si>
  <si>
    <t> 07.11.1983 01:45 </t>
  </si>
  <si>
    <t> 0.031 </t>
  </si>
  <si>
    <t>2447081.596 </t>
  </si>
  <si>
    <t> 13.10.1987 02:18 </t>
  </si>
  <si>
    <t> -0.040 </t>
  </si>
  <si>
    <t>2448479.683 </t>
  </si>
  <si>
    <t> 11.08.1991 04:23 </t>
  </si>
  <si>
    <t> -0.004 </t>
  </si>
  <si>
    <t>2448909.547 </t>
  </si>
  <si>
    <t> 14.10.1992 01:07 </t>
  </si>
  <si>
    <t> -0.018 </t>
  </si>
  <si>
    <t>V </t>
  </si>
  <si>
    <t> M.Baldwin </t>
  </si>
  <si>
    <t>2448924.768 </t>
  </si>
  <si>
    <t> 29.10.1992 06:25 </t>
  </si>
  <si>
    <t> -0.013 </t>
  </si>
  <si>
    <t>2449198.6866 </t>
  </si>
  <si>
    <t> 30.07.1993 04:28 </t>
  </si>
  <si>
    <t> 0.0012 </t>
  </si>
  <si>
    <t>E </t>
  </si>
  <si>
    <t>?</t>
  </si>
  <si>
    <t> AVSJ 22.121 </t>
  </si>
  <si>
    <t>2449217.7047 </t>
  </si>
  <si>
    <t> 18.08.1993 04:54 </t>
  </si>
  <si>
    <t> -0.0018 </t>
  </si>
  <si>
    <t> Gunn &amp; Lamb </t>
  </si>
  <si>
    <t>2449255.7451 </t>
  </si>
  <si>
    <t> 25.09.1993 05:52 </t>
  </si>
  <si>
    <t> -0.0036 </t>
  </si>
  <si>
    <t> P.Sullivan </t>
  </si>
  <si>
    <t>2449632.3637 </t>
  </si>
  <si>
    <t> 06.10.1994 20:43 </t>
  </si>
  <si>
    <t> -0.0029 </t>
  </si>
  <si>
    <t>B</t>
  </si>
  <si>
    <t> F.Agerer </t>
  </si>
  <si>
    <t>BAVM 91 </t>
  </si>
  <si>
    <t>2449940.5084 </t>
  </si>
  <si>
    <t> 11.08.1995 00:12 </t>
  </si>
  <si>
    <t> -0.0002 </t>
  </si>
  <si>
    <t>G</t>
  </si>
  <si>
    <t>2449940.5088 </t>
  </si>
  <si>
    <t> 0.0002 </t>
  </si>
  <si>
    <t>B;V</t>
  </si>
  <si>
    <t>2450680.4295 </t>
  </si>
  <si>
    <t> 19.08.1997 22:18 </t>
  </si>
  <si>
    <t>BAVM 111 </t>
  </si>
  <si>
    <t>2451806.479 </t>
  </si>
  <si>
    <t> 18.09.2000 23:29 </t>
  </si>
  <si>
    <t> -0.000 </t>
  </si>
  <si>
    <t>BAVM 152 </t>
  </si>
  <si>
    <t>2454391.4461 </t>
  </si>
  <si>
    <t> 17.10.2007 22:42 </t>
  </si>
  <si>
    <t> -0.0017 </t>
  </si>
  <si>
    <t>C </t>
  </si>
  <si>
    <t>R</t>
  </si>
  <si>
    <t> H.Kucáková </t>
  </si>
  <si>
    <t>OEJV 0094 </t>
  </si>
  <si>
    <t>2454663.4498 </t>
  </si>
  <si>
    <t> 15.07.2008 22:47 </t>
  </si>
  <si>
    <t> 0.0001 </t>
  </si>
  <si>
    <t>-U;-I</t>
  </si>
  <si>
    <t> M.&amp; K.Rätz </t>
  </si>
  <si>
    <t>BAVM 209 </t>
  </si>
  <si>
    <t>2454663.4503 </t>
  </si>
  <si>
    <t> 15.07.2008 22:48 </t>
  </si>
  <si>
    <t>1137</t>
  </si>
  <si>
    <t> 0.0006 </t>
  </si>
  <si>
    <t>-I</t>
  </si>
  <si>
    <t> P.Frank </t>
  </si>
  <si>
    <t>BAVM 203 </t>
  </si>
  <si>
    <t>2454682.4706 </t>
  </si>
  <si>
    <t> 03.08.2008 23:17 </t>
  </si>
  <si>
    <t>1147</t>
  </si>
  <si>
    <t>2455068.6002 </t>
  </si>
  <si>
    <t> 25.08.2009 02:24 </t>
  </si>
  <si>
    <t>1350</t>
  </si>
  <si>
    <t> 0.0009 </t>
  </si>
  <si>
    <t>o</t>
  </si>
  <si>
    <t>BAVM 215 </t>
  </si>
  <si>
    <t>2455093.3264 </t>
  </si>
  <si>
    <t> 18.09.2009 19:50 </t>
  </si>
  <si>
    <t>1363</t>
  </si>
  <si>
    <t> -0.0003 </t>
  </si>
  <si>
    <t> M.Vrašták </t>
  </si>
  <si>
    <t>OEJV 0137 </t>
  </si>
  <si>
    <t>2455844.6611 </t>
  </si>
  <si>
    <t> 10.10.2011 03:51 </t>
  </si>
  <si>
    <t>1758</t>
  </si>
  <si>
    <t> R.Diethelm </t>
  </si>
  <si>
    <t>IBVS 6011 </t>
  </si>
  <si>
    <t>2456158.5087 </t>
  </si>
  <si>
    <t> 19.08.2012 00:12 </t>
  </si>
  <si>
    <t>1923</t>
  </si>
  <si>
    <t> -0.0001 </t>
  </si>
  <si>
    <t>BAVM 231 </t>
  </si>
  <si>
    <t>2456588.3875 </t>
  </si>
  <si>
    <t> 22.10.2013 21:18 </t>
  </si>
  <si>
    <t>2149</t>
  </si>
  <si>
    <t> 0.0017 </t>
  </si>
  <si>
    <t>BAVM 234 </t>
  </si>
  <si>
    <t>2456590.2881 </t>
  </si>
  <si>
    <t> 24.10.2013 18:54 </t>
  </si>
  <si>
    <t>2150</t>
  </si>
  <si>
    <t>2456877.5072 </t>
  </si>
  <si>
    <t> 08.08.2014 00:10 </t>
  </si>
  <si>
    <t>2301</t>
  </si>
  <si>
    <t> 0.0005 </t>
  </si>
  <si>
    <t>BAVM 238 </t>
  </si>
  <si>
    <t>2457208.4727 </t>
  </si>
  <si>
    <t> 04.07.2015 23:20 </t>
  </si>
  <si>
    <t>2475</t>
  </si>
  <si>
    <t> -0.0012 </t>
  </si>
  <si>
    <t>BAVM 241 (=IBVS 6157) 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</si>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</sst>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0" fillId="0" borderId="8" xfId="0" applyBorder="1" applyAlignment="1"/>
    <xf numFmtId="0" fontId="5" fillId="0" borderId="0" xfId="0" applyFont="1" applyAlignment="1">
      <alignment horizontal="center" vertical="top"/>
    </xf>
    <xf numFmtId="0" fontId="36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18">
                  <c:v>-1.6420799998741131E-2</c:v>
                </c:pt>
                <c:pt idx="19">
                  <c:v>-1.2308000004850328E-2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F-4759-8760-8F9F38A4E9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CF-4759-8760-8F9F38A4E9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0">
                  <c:v>2.3224000033224002E-3</c:v>
                </c:pt>
                <c:pt idx="21">
                  <c:v>-6.8659999669762328E-4</c:v>
                </c:pt>
                <c:pt idx="22">
                  <c:v>-2.5046000009751879E-3</c:v>
                </c:pt>
                <c:pt idx="23">
                  <c:v>-1.8627999961609021E-3</c:v>
                </c:pt>
                <c:pt idx="24">
                  <c:v>8.7139999959617853E-4</c:v>
                </c:pt>
                <c:pt idx="25">
                  <c:v>1.2714000040432438E-3</c:v>
                </c:pt>
                <c:pt idx="26">
                  <c:v>8.3129999984521419E-4</c:v>
                </c:pt>
                <c:pt idx="27">
                  <c:v>6.7850000050384551E-4</c:v>
                </c:pt>
                <c:pt idx="30">
                  <c:v>9.0669999917736277E-4</c:v>
                </c:pt>
                <c:pt idx="33">
                  <c:v>1.6849999956320971E-3</c:v>
                </c:pt>
                <c:pt idx="36">
                  <c:v>6.3930000032996759E-4</c:v>
                </c:pt>
                <c:pt idx="37">
                  <c:v>2.3758999959682114E-3</c:v>
                </c:pt>
                <c:pt idx="38">
                  <c:v>8.6499999451916665E-4</c:v>
                </c:pt>
                <c:pt idx="39">
                  <c:v>1.2190999987069517E-3</c:v>
                </c:pt>
                <c:pt idx="40">
                  <c:v>-5.7750000269152224E-4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CF-4759-8760-8F9F38A4E9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8">
                  <c:v>0</c:v>
                </c:pt>
                <c:pt idx="29">
                  <c:v>-9.3460000061895698E-4</c:v>
                </c:pt>
                <c:pt idx="31">
                  <c:v>1.406699993822258E-3</c:v>
                </c:pt>
                <c:pt idx="32">
                  <c:v>5.976999964332208E-4</c:v>
                </c:pt>
                <c:pt idx="34">
                  <c:v>5.0329999794485047E-4</c:v>
                </c:pt>
                <c:pt idx="35">
                  <c:v>1.337799993052613E-3</c:v>
                </c:pt>
                <c:pt idx="41">
                  <c:v>-1.9749999773921445E-4</c:v>
                </c:pt>
                <c:pt idx="42">
                  <c:v>-1.1443000039434992E-3</c:v>
                </c:pt>
                <c:pt idx="43">
                  <c:v>-2.4430000485153869E-4</c:v>
                </c:pt>
                <c:pt idx="44">
                  <c:v>-3.9210000250022858E-4</c:v>
                </c:pt>
                <c:pt idx="45">
                  <c:v>1.5800000255694613E-4</c:v>
                </c:pt>
                <c:pt idx="46">
                  <c:v>-1.9465000004856847E-3</c:v>
                </c:pt>
                <c:pt idx="47">
                  <c:v>-4.4710000656777993E-4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CF-4759-8760-8F9F38A4E9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CF-4759-8760-8F9F38A4E9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CF-4759-8760-8F9F38A4E9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CF-4759-8760-8F9F38A4E9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4.9437783414456337E-4</c:v>
                </c:pt>
                <c:pt idx="1">
                  <c:v>4.9150158421252838E-4</c:v>
                </c:pt>
                <c:pt idx="2">
                  <c:v>4.8783955465988573E-4</c:v>
                </c:pt>
                <c:pt idx="3">
                  <c:v>4.5836540587181486E-4</c:v>
                </c:pt>
                <c:pt idx="4">
                  <c:v>4.5774271258755984E-4</c:v>
                </c:pt>
                <c:pt idx="5">
                  <c:v>4.436579835389344E-4</c:v>
                </c:pt>
                <c:pt idx="6">
                  <c:v>4.4302046422410189E-4</c:v>
                </c:pt>
                <c:pt idx="7">
                  <c:v>4.3516266801802664E-4</c:v>
                </c:pt>
                <c:pt idx="8">
                  <c:v>4.2957325449030897E-4</c:v>
                </c:pt>
                <c:pt idx="9">
                  <c:v>4.2620774554921639E-4</c:v>
                </c:pt>
                <c:pt idx="10">
                  <c:v>4.1728247514156113E-4</c:v>
                </c:pt>
                <c:pt idx="11">
                  <c:v>3.3777047315442616E-4</c:v>
                </c:pt>
                <c:pt idx="12">
                  <c:v>3.3198832122920097E-4</c:v>
                </c:pt>
                <c:pt idx="13">
                  <c:v>3.0991236169930286E-4</c:v>
                </c:pt>
                <c:pt idx="14">
                  <c:v>3.0961584108775284E-4</c:v>
                </c:pt>
                <c:pt idx="15">
                  <c:v>3.0897832177292027E-4</c:v>
                </c:pt>
                <c:pt idx="16">
                  <c:v>2.9778466868690743E-4</c:v>
                </c:pt>
                <c:pt idx="17">
                  <c:v>2.8688753621244461E-4</c:v>
                </c:pt>
                <c:pt idx="18">
                  <c:v>2.8353685330192953E-4</c:v>
                </c:pt>
                <c:pt idx="19">
                  <c:v>2.8341824505730953E-4</c:v>
                </c:pt>
                <c:pt idx="20">
                  <c:v>2.8128329665414944E-4</c:v>
                </c:pt>
                <c:pt idx="21">
                  <c:v>2.8113503634837446E-4</c:v>
                </c:pt>
                <c:pt idx="22">
                  <c:v>2.8083851573682445E-4</c:v>
                </c:pt>
                <c:pt idx="23">
                  <c:v>2.7790296168247937E-4</c:v>
                </c:pt>
                <c:pt idx="24">
                  <c:v>2.7550114472892431E-4</c:v>
                </c:pt>
                <c:pt idx="25">
                  <c:v>2.7550114472892431E-4</c:v>
                </c:pt>
                <c:pt idx="26">
                  <c:v>2.6973381883427662E-4</c:v>
                </c:pt>
                <c:pt idx="27">
                  <c:v>2.6095680873239633E-4</c:v>
                </c:pt>
                <c:pt idx="28">
                  <c:v>2.5554530757160868E-4</c:v>
                </c:pt>
                <c:pt idx="29">
                  <c:v>2.4080823317757324E-4</c:v>
                </c:pt>
                <c:pt idx="30">
                  <c:v>2.3868811080499067E-4</c:v>
                </c:pt>
                <c:pt idx="31">
                  <c:v>2.3868811080499067E-4</c:v>
                </c:pt>
                <c:pt idx="32">
                  <c:v>2.3853985049921567E-4</c:v>
                </c:pt>
                <c:pt idx="33">
                  <c:v>2.3553016629198308E-4</c:v>
                </c:pt>
                <c:pt idx="34">
                  <c:v>2.3533742789447556E-4</c:v>
                </c:pt>
                <c:pt idx="35">
                  <c:v>2.2948114581636288E-4</c:v>
                </c:pt>
                <c:pt idx="36">
                  <c:v>2.2703485077107532E-4</c:v>
                </c:pt>
                <c:pt idx="37">
                  <c:v>2.236841678605602E-4</c:v>
                </c:pt>
                <c:pt idx="38">
                  <c:v>2.2366934182998271E-4</c:v>
                </c:pt>
                <c:pt idx="39">
                  <c:v>2.2143061121278015E-4</c:v>
                </c:pt>
                <c:pt idx="40">
                  <c:v>2.1885088189229506E-4</c:v>
                </c:pt>
                <c:pt idx="41">
                  <c:v>2.1885088189229506E-4</c:v>
                </c:pt>
                <c:pt idx="42">
                  <c:v>2.1807992830226504E-4</c:v>
                </c:pt>
                <c:pt idx="43">
                  <c:v>2.1807992830226504E-4</c:v>
                </c:pt>
                <c:pt idx="44">
                  <c:v>2.1597463196025996E-4</c:v>
                </c:pt>
                <c:pt idx="45">
                  <c:v>2.1581154562390746E-4</c:v>
                </c:pt>
                <c:pt idx="46">
                  <c:v>2.1277220935551989E-4</c:v>
                </c:pt>
                <c:pt idx="47">
                  <c:v>2.0188990291163456E-4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CF-4759-8760-8F9F38A4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728"/>
        <c:axId val="1"/>
      </c:scatterChart>
      <c:valAx>
        <c:axId val="6132557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18">
                  <c:v>-1.6420799998741131E-2</c:v>
                </c:pt>
                <c:pt idx="19">
                  <c:v>-1.2308000004850328E-2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D-4EDE-B073-40E00DCB7C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D-4EDE-B073-40E00DCB7C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0">
                  <c:v>2.3224000033224002E-3</c:v>
                </c:pt>
                <c:pt idx="21">
                  <c:v>-6.8659999669762328E-4</c:v>
                </c:pt>
                <c:pt idx="22">
                  <c:v>-2.5046000009751879E-3</c:v>
                </c:pt>
                <c:pt idx="23">
                  <c:v>-1.8627999961609021E-3</c:v>
                </c:pt>
                <c:pt idx="24">
                  <c:v>8.7139999959617853E-4</c:v>
                </c:pt>
                <c:pt idx="25">
                  <c:v>1.2714000040432438E-3</c:v>
                </c:pt>
                <c:pt idx="26">
                  <c:v>8.3129999984521419E-4</c:v>
                </c:pt>
                <c:pt idx="27">
                  <c:v>6.7850000050384551E-4</c:v>
                </c:pt>
                <c:pt idx="30">
                  <c:v>9.0669999917736277E-4</c:v>
                </c:pt>
                <c:pt idx="33">
                  <c:v>1.6849999956320971E-3</c:v>
                </c:pt>
                <c:pt idx="36">
                  <c:v>6.3930000032996759E-4</c:v>
                </c:pt>
                <c:pt idx="37">
                  <c:v>2.3758999959682114E-3</c:v>
                </c:pt>
                <c:pt idx="38">
                  <c:v>8.6499999451916665E-4</c:v>
                </c:pt>
                <c:pt idx="39">
                  <c:v>1.2190999987069517E-3</c:v>
                </c:pt>
                <c:pt idx="40">
                  <c:v>-5.7750000269152224E-4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6D-4EDE-B073-40E00DCB7C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8">
                  <c:v>0</c:v>
                </c:pt>
                <c:pt idx="29">
                  <c:v>-9.3460000061895698E-4</c:v>
                </c:pt>
                <c:pt idx="31">
                  <c:v>1.406699993822258E-3</c:v>
                </c:pt>
                <c:pt idx="32">
                  <c:v>5.976999964332208E-4</c:v>
                </c:pt>
                <c:pt idx="34">
                  <c:v>5.0329999794485047E-4</c:v>
                </c:pt>
                <c:pt idx="35">
                  <c:v>1.337799993052613E-3</c:v>
                </c:pt>
                <c:pt idx="41">
                  <c:v>-1.9749999773921445E-4</c:v>
                </c:pt>
                <c:pt idx="42">
                  <c:v>-1.1443000039434992E-3</c:v>
                </c:pt>
                <c:pt idx="43">
                  <c:v>-2.4430000485153869E-4</c:v>
                </c:pt>
                <c:pt idx="44">
                  <c:v>-3.9210000250022858E-4</c:v>
                </c:pt>
                <c:pt idx="45">
                  <c:v>1.5800000255694613E-4</c:v>
                </c:pt>
                <c:pt idx="46">
                  <c:v>-1.9465000004856847E-3</c:v>
                </c:pt>
                <c:pt idx="47">
                  <c:v>-4.4710000656777993E-4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6D-4EDE-B073-40E00DCB7C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6D-4EDE-B073-40E00DCB7C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6D-4EDE-B073-40E00DCB7C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6D-4EDE-B073-40E00DCB7C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4.9437783414456337E-4</c:v>
                </c:pt>
                <c:pt idx="1">
                  <c:v>4.9150158421252838E-4</c:v>
                </c:pt>
                <c:pt idx="2">
                  <c:v>4.8783955465988573E-4</c:v>
                </c:pt>
                <c:pt idx="3">
                  <c:v>4.5836540587181486E-4</c:v>
                </c:pt>
                <c:pt idx="4">
                  <c:v>4.5774271258755984E-4</c:v>
                </c:pt>
                <c:pt idx="5">
                  <c:v>4.436579835389344E-4</c:v>
                </c:pt>
                <c:pt idx="6">
                  <c:v>4.4302046422410189E-4</c:v>
                </c:pt>
                <c:pt idx="7">
                  <c:v>4.3516266801802664E-4</c:v>
                </c:pt>
                <c:pt idx="8">
                  <c:v>4.2957325449030897E-4</c:v>
                </c:pt>
                <c:pt idx="9">
                  <c:v>4.2620774554921639E-4</c:v>
                </c:pt>
                <c:pt idx="10">
                  <c:v>4.1728247514156113E-4</c:v>
                </c:pt>
                <c:pt idx="11">
                  <c:v>3.3777047315442616E-4</c:v>
                </c:pt>
                <c:pt idx="12">
                  <c:v>3.3198832122920097E-4</c:v>
                </c:pt>
                <c:pt idx="13">
                  <c:v>3.0991236169930286E-4</c:v>
                </c:pt>
                <c:pt idx="14">
                  <c:v>3.0961584108775284E-4</c:v>
                </c:pt>
                <c:pt idx="15">
                  <c:v>3.0897832177292027E-4</c:v>
                </c:pt>
                <c:pt idx="16">
                  <c:v>2.9778466868690743E-4</c:v>
                </c:pt>
                <c:pt idx="17">
                  <c:v>2.8688753621244461E-4</c:v>
                </c:pt>
                <c:pt idx="18">
                  <c:v>2.8353685330192953E-4</c:v>
                </c:pt>
                <c:pt idx="19">
                  <c:v>2.8341824505730953E-4</c:v>
                </c:pt>
                <c:pt idx="20">
                  <c:v>2.8128329665414944E-4</c:v>
                </c:pt>
                <c:pt idx="21">
                  <c:v>2.8113503634837446E-4</c:v>
                </c:pt>
                <c:pt idx="22">
                  <c:v>2.8083851573682445E-4</c:v>
                </c:pt>
                <c:pt idx="23">
                  <c:v>2.7790296168247937E-4</c:v>
                </c:pt>
                <c:pt idx="24">
                  <c:v>2.7550114472892431E-4</c:v>
                </c:pt>
                <c:pt idx="25">
                  <c:v>2.7550114472892431E-4</c:v>
                </c:pt>
                <c:pt idx="26">
                  <c:v>2.6973381883427662E-4</c:v>
                </c:pt>
                <c:pt idx="27">
                  <c:v>2.6095680873239633E-4</c:v>
                </c:pt>
                <c:pt idx="28">
                  <c:v>2.5554530757160868E-4</c:v>
                </c:pt>
                <c:pt idx="29">
                  <c:v>2.4080823317757324E-4</c:v>
                </c:pt>
                <c:pt idx="30">
                  <c:v>2.3868811080499067E-4</c:v>
                </c:pt>
                <c:pt idx="31">
                  <c:v>2.3868811080499067E-4</c:v>
                </c:pt>
                <c:pt idx="32">
                  <c:v>2.3853985049921567E-4</c:v>
                </c:pt>
                <c:pt idx="33">
                  <c:v>2.3553016629198308E-4</c:v>
                </c:pt>
                <c:pt idx="34">
                  <c:v>2.3533742789447556E-4</c:v>
                </c:pt>
                <c:pt idx="35">
                  <c:v>2.2948114581636288E-4</c:v>
                </c:pt>
                <c:pt idx="36">
                  <c:v>2.2703485077107532E-4</c:v>
                </c:pt>
                <c:pt idx="37">
                  <c:v>2.236841678605602E-4</c:v>
                </c:pt>
                <c:pt idx="38">
                  <c:v>2.2366934182998271E-4</c:v>
                </c:pt>
                <c:pt idx="39">
                  <c:v>2.2143061121278015E-4</c:v>
                </c:pt>
                <c:pt idx="40">
                  <c:v>2.1885088189229506E-4</c:v>
                </c:pt>
                <c:pt idx="41">
                  <c:v>2.1885088189229506E-4</c:v>
                </c:pt>
                <c:pt idx="42">
                  <c:v>2.1807992830226504E-4</c:v>
                </c:pt>
                <c:pt idx="43">
                  <c:v>2.1807992830226504E-4</c:v>
                </c:pt>
                <c:pt idx="44">
                  <c:v>2.1597463196025996E-4</c:v>
                </c:pt>
                <c:pt idx="45">
                  <c:v>2.1581154562390746E-4</c:v>
                </c:pt>
                <c:pt idx="46">
                  <c:v>2.1277220935551989E-4</c:v>
                </c:pt>
                <c:pt idx="47">
                  <c:v>2.0188990291163456E-4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6D-4EDE-B073-40E00DCB7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4896"/>
        <c:axId val="1"/>
      </c:scatterChart>
      <c:valAx>
        <c:axId val="61322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510660266565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25">
                  <c:v>-9.3460000061895698E-4</c:v>
                </c:pt>
                <c:pt idx="27">
                  <c:v>5.0329999794485047E-4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9-4A5D-8D33-A7A0C43D358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18">
                  <c:v>-1.6420799998741131E-2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09-4A5D-8D33-A7A0C43D358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09-4A5D-8D33-A7A0C43D358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9">
                  <c:v>-1.2308000004850328E-2</c:v>
                </c:pt>
                <c:pt idx="20">
                  <c:v>-1.8627999961609021E-3</c:v>
                </c:pt>
                <c:pt idx="21">
                  <c:v>8.7139999959617853E-4</c:v>
                </c:pt>
                <c:pt idx="22">
                  <c:v>8.3129999984521419E-4</c:v>
                </c:pt>
                <c:pt idx="23">
                  <c:v>6.7850000050384551E-4</c:v>
                </c:pt>
                <c:pt idx="26">
                  <c:v>9.0669999917736277E-4</c:v>
                </c:pt>
                <c:pt idx="28">
                  <c:v>1.337799993052613E-3</c:v>
                </c:pt>
                <c:pt idx="29">
                  <c:v>6.3930000032996759E-4</c:v>
                </c:pt>
                <c:pt idx="30">
                  <c:v>2.3758999959682114E-3</c:v>
                </c:pt>
                <c:pt idx="31">
                  <c:v>8.6499999451916665E-4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09-4A5D-8D33-A7A0C43D358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09-4A5D-8D33-A7A0C43D358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09-4A5D-8D33-A7A0C43D358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09-4A5D-8D33-A7A0C43D358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0">
                  <c:v>-6.0123360916171957E-3</c:v>
                </c:pt>
                <c:pt idx="1">
                  <c:v>-5.9365566651882187E-3</c:v>
                </c:pt>
                <c:pt idx="2">
                  <c:v>-5.8400746119513253E-3</c:v>
                </c:pt>
                <c:pt idx="3">
                  <c:v>-5.0635307988543838E-3</c:v>
                </c:pt>
                <c:pt idx="4">
                  <c:v>-5.0471249436481102E-3</c:v>
                </c:pt>
                <c:pt idx="5">
                  <c:v>-4.6760401235062116E-3</c:v>
                </c:pt>
                <c:pt idx="6">
                  <c:v>-4.6592436526997887E-3</c:v>
                </c:pt>
                <c:pt idx="7">
                  <c:v>-4.4522173846206249E-3</c:v>
                </c:pt>
                <c:pt idx="8">
                  <c:v>-4.3049553033643129E-3</c:v>
                </c:pt>
                <c:pt idx="9">
                  <c:v>-4.2162855621304066E-3</c:v>
                </c:pt>
                <c:pt idx="10">
                  <c:v>-3.9811349708404878E-3</c:v>
                </c:pt>
                <c:pt idx="11">
                  <c:v>-1.8862635072394328E-3</c:v>
                </c:pt>
                <c:pt idx="12">
                  <c:v>-1.7339234231811798E-3</c:v>
                </c:pt>
                <c:pt idx="13">
                  <c:v>-1.1522967945587724E-3</c:v>
                </c:pt>
                <c:pt idx="14">
                  <c:v>-1.1444844825557851E-3</c:v>
                </c:pt>
                <c:pt idx="15">
                  <c:v>-1.1276880117493623E-3</c:v>
                </c:pt>
                <c:pt idx="16">
                  <c:v>-8.327732336365903E-4</c:v>
                </c:pt>
                <c:pt idx="17">
                  <c:v>-5.4567076752680584E-4</c:v>
                </c:pt>
                <c:pt idx="18">
                  <c:v>-4.5739164189304878E-4</c:v>
                </c:pt>
                <c:pt idx="19">
                  <c:v>-4.5426671709185388E-4</c:v>
                </c:pt>
                <c:pt idx="20">
                  <c:v>-3.089577138362894E-4</c:v>
                </c:pt>
                <c:pt idx="21">
                  <c:v>-2.4567798661209191E-4</c:v>
                </c:pt>
                <c:pt idx="22">
                  <c:v>-9.3728518153988203E-5</c:v>
                </c:pt>
                <c:pt idx="23">
                  <c:v>1.37515917134437E-4</c:v>
                </c:pt>
                <c:pt idx="24">
                  <c:v>2.8009061118895593E-4</c:v>
                </c:pt>
                <c:pt idx="25">
                  <c:v>6.6836251773742664E-4</c:v>
                </c:pt>
                <c:pt idx="26">
                  <c:v>7.242205485587861E-4</c:v>
                </c:pt>
                <c:pt idx="27">
                  <c:v>8.124996741925431E-4</c:v>
                </c:pt>
                <c:pt idx="28">
                  <c:v>9.6679283625154301E-4</c:v>
                </c:pt>
                <c:pt idx="29">
                  <c:v>1.0312444102761884E-3</c:v>
                </c:pt>
                <c:pt idx="30">
                  <c:v>1.1195235359099454E-3</c:v>
                </c:pt>
                <c:pt idx="31">
                  <c:v>1.1199141515100949E-3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09-4A5D-8D33-A7A0C43D3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0144"/>
        <c:axId val="1"/>
      </c:scatterChart>
      <c:valAx>
        <c:axId val="61323014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759398496240602"/>
          <c:y val="0.92375366568914952"/>
          <c:w val="0.9052631578947368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25">
                  <c:v>-9.3460000061895698E-4</c:v>
                </c:pt>
                <c:pt idx="27">
                  <c:v>5.0329999794485047E-4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B-4E54-9997-DA3F3E0ADF2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18">
                  <c:v>-1.6420799998741131E-2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CB-4E54-9997-DA3F3E0ADF2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CB-4E54-9997-DA3F3E0ADF2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9">
                  <c:v>-1.2308000004850328E-2</c:v>
                </c:pt>
                <c:pt idx="20">
                  <c:v>-1.8627999961609021E-3</c:v>
                </c:pt>
                <c:pt idx="21">
                  <c:v>8.7139999959617853E-4</c:v>
                </c:pt>
                <c:pt idx="22">
                  <c:v>8.3129999984521419E-4</c:v>
                </c:pt>
                <c:pt idx="23">
                  <c:v>6.7850000050384551E-4</c:v>
                </c:pt>
                <c:pt idx="26">
                  <c:v>9.0669999917736277E-4</c:v>
                </c:pt>
                <c:pt idx="28">
                  <c:v>1.337799993052613E-3</c:v>
                </c:pt>
                <c:pt idx="29">
                  <c:v>6.3930000032996759E-4</c:v>
                </c:pt>
                <c:pt idx="30">
                  <c:v>2.3758999959682114E-3</c:v>
                </c:pt>
                <c:pt idx="31">
                  <c:v>8.6499999451916665E-4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CB-4E54-9997-DA3F3E0ADF2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CB-4E54-9997-DA3F3E0ADF2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CB-4E54-9997-DA3F3E0ADF2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CB-4E54-9997-DA3F3E0ADF2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0">
                  <c:v>-6.0123360916171957E-3</c:v>
                </c:pt>
                <c:pt idx="1">
                  <c:v>-5.9365566651882187E-3</c:v>
                </c:pt>
                <c:pt idx="2">
                  <c:v>-5.8400746119513253E-3</c:v>
                </c:pt>
                <c:pt idx="3">
                  <c:v>-5.0635307988543838E-3</c:v>
                </c:pt>
                <c:pt idx="4">
                  <c:v>-5.0471249436481102E-3</c:v>
                </c:pt>
                <c:pt idx="5">
                  <c:v>-4.6760401235062116E-3</c:v>
                </c:pt>
                <c:pt idx="6">
                  <c:v>-4.6592436526997887E-3</c:v>
                </c:pt>
                <c:pt idx="7">
                  <c:v>-4.4522173846206249E-3</c:v>
                </c:pt>
                <c:pt idx="8">
                  <c:v>-4.3049553033643129E-3</c:v>
                </c:pt>
                <c:pt idx="9">
                  <c:v>-4.2162855621304066E-3</c:v>
                </c:pt>
                <c:pt idx="10">
                  <c:v>-3.9811349708404878E-3</c:v>
                </c:pt>
                <c:pt idx="11">
                  <c:v>-1.8862635072394328E-3</c:v>
                </c:pt>
                <c:pt idx="12">
                  <c:v>-1.7339234231811798E-3</c:v>
                </c:pt>
                <c:pt idx="13">
                  <c:v>-1.1522967945587724E-3</c:v>
                </c:pt>
                <c:pt idx="14">
                  <c:v>-1.1444844825557851E-3</c:v>
                </c:pt>
                <c:pt idx="15">
                  <c:v>-1.1276880117493623E-3</c:v>
                </c:pt>
                <c:pt idx="16">
                  <c:v>-8.327732336365903E-4</c:v>
                </c:pt>
                <c:pt idx="17">
                  <c:v>-5.4567076752680584E-4</c:v>
                </c:pt>
                <c:pt idx="18">
                  <c:v>-4.5739164189304878E-4</c:v>
                </c:pt>
                <c:pt idx="19">
                  <c:v>-4.5426671709185388E-4</c:v>
                </c:pt>
                <c:pt idx="20">
                  <c:v>-3.089577138362894E-4</c:v>
                </c:pt>
                <c:pt idx="21">
                  <c:v>-2.4567798661209191E-4</c:v>
                </c:pt>
                <c:pt idx="22">
                  <c:v>-9.3728518153988203E-5</c:v>
                </c:pt>
                <c:pt idx="23">
                  <c:v>1.37515917134437E-4</c:v>
                </c:pt>
                <c:pt idx="24">
                  <c:v>2.8009061118895593E-4</c:v>
                </c:pt>
                <c:pt idx="25">
                  <c:v>6.6836251773742664E-4</c:v>
                </c:pt>
                <c:pt idx="26">
                  <c:v>7.242205485587861E-4</c:v>
                </c:pt>
                <c:pt idx="27">
                  <c:v>8.124996741925431E-4</c:v>
                </c:pt>
                <c:pt idx="28">
                  <c:v>9.6679283625154301E-4</c:v>
                </c:pt>
                <c:pt idx="29">
                  <c:v>1.0312444102761884E-3</c:v>
                </c:pt>
                <c:pt idx="30">
                  <c:v>1.1195235359099454E-3</c:v>
                </c:pt>
                <c:pt idx="31">
                  <c:v>1.1199141515100949E-3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CB-4E54-9997-DA3F3E0AD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080"/>
        <c:axId val="1"/>
      </c:scatterChart>
      <c:valAx>
        <c:axId val="61323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973004500563554"/>
          <c:y val="0.92397937099967764"/>
          <c:w val="0.89639765750001965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D445EFB-7FCD-B3A5-95C6-D1E72008F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26</xdr:col>
      <xdr:colOff>628650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37389A2-02CB-D61A-7E99-0C7DF1433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9B1A681-8409-96D3-B95C-C302B5732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EBFEE1D-CF13-4673-762A-336D336F9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815" TargetMode="External"/><Relationship Id="rId13" Type="http://schemas.openxmlformats.org/officeDocument/2006/relationships/hyperlink" Target="http://www.konkoly.hu/cgi-bin/IBVS?3815" TargetMode="External"/><Relationship Id="rId18" Type="http://schemas.openxmlformats.org/officeDocument/2006/relationships/hyperlink" Target="http://www.konkoly.hu/cgi-bin/IBVS?3815" TargetMode="External"/><Relationship Id="rId26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3815" TargetMode="External"/><Relationship Id="rId21" Type="http://schemas.openxmlformats.org/officeDocument/2006/relationships/hyperlink" Target="http://www.bav-astro.de/sfs/BAVM_link.php?BAVMnr=91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3815" TargetMode="External"/><Relationship Id="rId12" Type="http://schemas.openxmlformats.org/officeDocument/2006/relationships/hyperlink" Target="http://www.konkoly.hu/cgi-bin/IBVS?3815" TargetMode="External"/><Relationship Id="rId17" Type="http://schemas.openxmlformats.org/officeDocument/2006/relationships/hyperlink" Target="http://www.konkoly.hu/cgi-bin/IBVS?3815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3815" TargetMode="External"/><Relationship Id="rId16" Type="http://schemas.openxmlformats.org/officeDocument/2006/relationships/hyperlink" Target="http://www.konkoly.hu/cgi-bin/IBVS?3815" TargetMode="External"/><Relationship Id="rId20" Type="http://schemas.openxmlformats.org/officeDocument/2006/relationships/hyperlink" Target="http://www.konkoly.hu/cgi-bin/IBVS?3815" TargetMode="External"/><Relationship Id="rId29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konkoly.hu/cgi-bin/IBVS?3815" TargetMode="External"/><Relationship Id="rId6" Type="http://schemas.openxmlformats.org/officeDocument/2006/relationships/hyperlink" Target="http://www.konkoly.hu/cgi-bin/IBVS?3815" TargetMode="External"/><Relationship Id="rId11" Type="http://schemas.openxmlformats.org/officeDocument/2006/relationships/hyperlink" Target="http://www.konkoly.hu/cgi-bin/IBVS?3815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konkoly.hu/cgi-bin/IBVS?6011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3815" TargetMode="External"/><Relationship Id="rId15" Type="http://schemas.openxmlformats.org/officeDocument/2006/relationships/hyperlink" Target="http://www.konkoly.hu/cgi-bin/IBVS?3815" TargetMode="External"/><Relationship Id="rId23" Type="http://schemas.openxmlformats.org/officeDocument/2006/relationships/hyperlink" Target="http://www.bav-astro.de/sfs/BAVM_link.php?BAVMnr=91" TargetMode="External"/><Relationship Id="rId28" Type="http://schemas.openxmlformats.org/officeDocument/2006/relationships/hyperlink" Target="http://www.bav-astro.de/sfs/BAVM_link.php?BAVMnr=203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3815" TargetMode="External"/><Relationship Id="rId19" Type="http://schemas.openxmlformats.org/officeDocument/2006/relationships/hyperlink" Target="http://www.konkoly.hu/cgi-bin/IBVS?3815" TargetMode="External"/><Relationship Id="rId3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3815" TargetMode="External"/><Relationship Id="rId9" Type="http://schemas.openxmlformats.org/officeDocument/2006/relationships/hyperlink" Target="http://www.konkoly.hu/cgi-bin/IBVS?3815" TargetMode="External"/><Relationship Id="rId14" Type="http://schemas.openxmlformats.org/officeDocument/2006/relationships/hyperlink" Target="http://www.konkoly.hu/cgi-bin/IBVS?3815" TargetMode="External"/><Relationship Id="rId22" Type="http://schemas.openxmlformats.org/officeDocument/2006/relationships/hyperlink" Target="http://www.bav-astro.de/sfs/BAVM_link.php?BAVMnr=91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22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52500.748800000001</v>
      </c>
      <c r="G1" s="3">
        <v>1.9021109</v>
      </c>
      <c r="H1" s="3" t="s">
        <v>42</v>
      </c>
    </row>
    <row r="2" spans="1:8" x14ac:dyDescent="0.2">
      <c r="A2" t="s">
        <v>24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52500.748800000001</v>
      </c>
      <c r="D4" s="9">
        <v>1.9021109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52500.748800000001</v>
      </c>
    </row>
    <row r="8" spans="1:8" x14ac:dyDescent="0.2">
      <c r="A8" t="s">
        <v>4</v>
      </c>
      <c r="C8" s="29">
        <v>3.8042218000000001</v>
      </c>
      <c r="D8" s="29" t="s">
        <v>60</v>
      </c>
    </row>
    <row r="9" spans="1:8" x14ac:dyDescent="0.2">
      <c r="A9" s="27" t="s">
        <v>36</v>
      </c>
      <c r="B9" s="28">
        <v>41</v>
      </c>
      <c r="C9" s="25" t="str">
        <f>"F"&amp;B9</f>
        <v>F41</v>
      </c>
      <c r="D9" s="26" t="str">
        <f>"G"&amp;B9</f>
        <v>G41</v>
      </c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4">
        <f ca="1">INTERCEPT(INDIRECT($D$9):G991,INDIRECT($C$9):F991)</f>
        <v>2.5554530757160868E-4</v>
      </c>
      <c r="D11" s="3"/>
      <c r="E11" s="12"/>
    </row>
    <row r="12" spans="1:8" x14ac:dyDescent="0.2">
      <c r="A12" s="12" t="s">
        <v>17</v>
      </c>
      <c r="B12" s="12"/>
      <c r="C12" s="24">
        <f ca="1">SLOPE(INDIRECT($D$9):G991,INDIRECT($C$9):F991)</f>
        <v>-2.9652061155000901E-8</v>
      </c>
      <c r="D12" s="3"/>
      <c r="E12" s="12"/>
    </row>
    <row r="13" spans="1:8" x14ac:dyDescent="0.2">
      <c r="A13" s="12" t="s">
        <v>19</v>
      </c>
      <c r="B13" s="12"/>
      <c r="C13" s="3" t="s">
        <v>14</v>
      </c>
    </row>
    <row r="14" spans="1:8" x14ac:dyDescent="0.2">
      <c r="A14" s="12"/>
      <c r="B14" s="12"/>
      <c r="C14" s="12"/>
    </row>
    <row r="15" spans="1:8" x14ac:dyDescent="0.2">
      <c r="A15" s="14" t="s">
        <v>18</v>
      </c>
      <c r="B15" s="12"/>
      <c r="C15" s="15">
        <f ca="1">(C7+C11)+(C8+C12)*INT(MAX(F21:F3532))</f>
        <v>59382.586238104734</v>
      </c>
      <c r="E15" s="16" t="s">
        <v>47</v>
      </c>
      <c r="F15" s="13">
        <v>1</v>
      </c>
    </row>
    <row r="16" spans="1:8" x14ac:dyDescent="0.2">
      <c r="A16" s="18" t="s">
        <v>5</v>
      </c>
      <c r="B16" s="12"/>
      <c r="C16" s="19">
        <f ca="1">+C8+C12</f>
        <v>3.8042217703479388</v>
      </c>
      <c r="E16" s="16" t="s">
        <v>32</v>
      </c>
      <c r="F16" s="17">
        <f ca="1">NOW()+15018.5+$C$5/24</f>
        <v>60346.666482291665</v>
      </c>
    </row>
    <row r="17" spans="1:17" ht="13.5" thickBot="1" x14ac:dyDescent="0.25">
      <c r="A17" s="16" t="s">
        <v>29</v>
      </c>
      <c r="B17" s="12"/>
      <c r="C17" s="12">
        <f>COUNT(C21:C2190)</f>
        <v>48</v>
      </c>
      <c r="E17" s="16" t="s">
        <v>48</v>
      </c>
      <c r="F17" s="17">
        <f ca="1">ROUND(2*(F16-$C$7)/$C$8,0)/2+F15</f>
        <v>2063.5</v>
      </c>
    </row>
    <row r="18" spans="1:17" ht="14.25" thickTop="1" thickBot="1" x14ac:dyDescent="0.25">
      <c r="A18" s="18" t="s">
        <v>6</v>
      </c>
      <c r="B18" s="12"/>
      <c r="C18" s="21">
        <f ca="1">+C15</f>
        <v>59382.586238104734</v>
      </c>
      <c r="D18" s="22">
        <f ca="1">+C16</f>
        <v>3.8042217703479388</v>
      </c>
      <c r="E18" s="16" t="s">
        <v>33</v>
      </c>
      <c r="F18" s="26">
        <f ca="1">ROUND(2*(F16-$C$15)/$C$16,0)/2+F15</f>
        <v>254.5</v>
      </c>
    </row>
    <row r="19" spans="1:17" ht="13.5" thickTop="1" x14ac:dyDescent="0.2">
      <c r="E19" s="16" t="s">
        <v>34</v>
      </c>
      <c r="F19" s="20">
        <f ca="1">+$C$15+$C$16*F18-15018.5-$C$5/24</f>
        <v>45332.656511991619</v>
      </c>
    </row>
    <row r="20" spans="1:17" ht="13.5" thickBot="1" x14ac:dyDescent="0.25">
      <c r="A20" s="4" t="s">
        <v>7</v>
      </c>
      <c r="B20" s="4" t="s">
        <v>8</v>
      </c>
      <c r="C20" s="79" t="s">
        <v>9</v>
      </c>
      <c r="D20" s="79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53</v>
      </c>
      <c r="J20" s="7" t="s">
        <v>62</v>
      </c>
      <c r="K20" s="7" t="s">
        <v>63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7" t="s">
        <v>51</v>
      </c>
      <c r="B21" s="39" t="s">
        <v>37</v>
      </c>
      <c r="C21" s="37">
        <v>21859.603999999999</v>
      </c>
      <c r="D21" s="37" t="s">
        <v>52</v>
      </c>
      <c r="E21" s="41">
        <f t="shared" ref="E21:E68" si="0">+(C21-C$7)/C$8</f>
        <v>-8054.5105966218898</v>
      </c>
      <c r="F21">
        <f t="shared" ref="F21:F68" si="1">ROUND(2*E21,0)/2</f>
        <v>-8054.5</v>
      </c>
      <c r="G21">
        <f t="shared" ref="G21:G68" si="2">+C21-(C$7+F21*C$8)</f>
        <v>-4.0311900000233436E-2</v>
      </c>
      <c r="H21">
        <f t="shared" ref="H21:H40" si="3">+G21</f>
        <v>-4.0311900000233436E-2</v>
      </c>
      <c r="O21">
        <f t="shared" ref="O21:O68" ca="1" si="4">+C$11+C$12*$F21</f>
        <v>4.9437783414456337E-4</v>
      </c>
      <c r="Q21" s="2">
        <f t="shared" ref="Q21:Q68" si="5">+C21-15018.5</f>
        <v>6841.1039999999994</v>
      </c>
    </row>
    <row r="22" spans="1:17" x14ac:dyDescent="0.2">
      <c r="A22" s="37" t="s">
        <v>51</v>
      </c>
      <c r="B22" s="39" t="s">
        <v>37</v>
      </c>
      <c r="C22" s="37">
        <v>22228.626</v>
      </c>
      <c r="D22" s="37" t="s">
        <v>52</v>
      </c>
      <c r="E22" s="41">
        <f t="shared" si="0"/>
        <v>-7957.5073146365967</v>
      </c>
      <c r="F22">
        <f t="shared" si="1"/>
        <v>-7957.5</v>
      </c>
      <c r="G22">
        <f t="shared" si="2"/>
        <v>-2.7826500001538079E-2</v>
      </c>
      <c r="H22">
        <f t="shared" si="3"/>
        <v>-2.7826500001538079E-2</v>
      </c>
      <c r="O22">
        <f t="shared" ca="1" si="4"/>
        <v>4.9150158421252838E-4</v>
      </c>
      <c r="Q22" s="2">
        <f t="shared" si="5"/>
        <v>7210.1260000000002</v>
      </c>
    </row>
    <row r="23" spans="1:17" x14ac:dyDescent="0.2">
      <c r="A23" s="37" t="s">
        <v>51</v>
      </c>
      <c r="B23" s="39" t="s">
        <v>37</v>
      </c>
      <c r="C23" s="37">
        <v>22698.59</v>
      </c>
      <c r="D23" s="37" t="s">
        <v>52</v>
      </c>
      <c r="E23" s="41">
        <f t="shared" si="0"/>
        <v>-7833.9698279422091</v>
      </c>
      <c r="F23">
        <f t="shared" si="1"/>
        <v>-7834</v>
      </c>
      <c r="G23">
        <f t="shared" si="2"/>
        <v>0.11478119999810588</v>
      </c>
      <c r="H23">
        <f t="shared" si="3"/>
        <v>0.11478119999810588</v>
      </c>
      <c r="O23">
        <f t="shared" ca="1" si="4"/>
        <v>4.8783955465988573E-4</v>
      </c>
      <c r="Q23" s="2">
        <f t="shared" si="5"/>
        <v>7680.09</v>
      </c>
    </row>
    <row r="24" spans="1:17" x14ac:dyDescent="0.2">
      <c r="A24" s="37" t="s">
        <v>51</v>
      </c>
      <c r="B24" s="39" t="s">
        <v>37</v>
      </c>
      <c r="C24" s="37">
        <v>26479.827000000001</v>
      </c>
      <c r="D24" s="37" t="s">
        <v>52</v>
      </c>
      <c r="E24" s="41">
        <f t="shared" si="0"/>
        <v>-6840.0117469491397</v>
      </c>
      <c r="F24">
        <f t="shared" si="1"/>
        <v>-6840</v>
      </c>
      <c r="G24">
        <f t="shared" si="2"/>
        <v>-4.4687999998132E-2</v>
      </c>
      <c r="H24">
        <f t="shared" si="3"/>
        <v>-4.4687999998132E-2</v>
      </c>
      <c r="O24">
        <f t="shared" ca="1" si="4"/>
        <v>4.5836540587181486E-4</v>
      </c>
      <c r="Q24" s="2">
        <f t="shared" si="5"/>
        <v>11461.327000000001</v>
      </c>
    </row>
    <row r="25" spans="1:17" x14ac:dyDescent="0.2">
      <c r="A25" s="37" t="s">
        <v>51</v>
      </c>
      <c r="B25" s="39" t="s">
        <v>37</v>
      </c>
      <c r="C25" s="37">
        <v>26559.798999999999</v>
      </c>
      <c r="D25" s="37" t="s">
        <v>52</v>
      </c>
      <c r="E25" s="41">
        <f t="shared" si="0"/>
        <v>-6818.9898391308316</v>
      </c>
      <c r="F25">
        <f t="shared" si="1"/>
        <v>-6819</v>
      </c>
      <c r="G25">
        <f t="shared" si="2"/>
        <v>3.8654199997836258E-2</v>
      </c>
      <c r="H25">
        <f t="shared" si="3"/>
        <v>3.8654199997836258E-2</v>
      </c>
      <c r="O25">
        <f t="shared" ca="1" si="4"/>
        <v>4.5774271258755984E-4</v>
      </c>
      <c r="Q25" s="2">
        <f t="shared" si="5"/>
        <v>11541.298999999999</v>
      </c>
    </row>
    <row r="26" spans="1:17" x14ac:dyDescent="0.2">
      <c r="A26" s="37" t="s">
        <v>51</v>
      </c>
      <c r="B26" s="39" t="s">
        <v>37</v>
      </c>
      <c r="C26" s="37">
        <v>28366.777999999998</v>
      </c>
      <c r="D26" s="37" t="s">
        <v>52</v>
      </c>
      <c r="E26" s="41">
        <f t="shared" si="0"/>
        <v>-6343.9967669603284</v>
      </c>
      <c r="F26">
        <f t="shared" si="1"/>
        <v>-6344</v>
      </c>
      <c r="G26">
        <f t="shared" si="2"/>
        <v>1.2299199996050447E-2</v>
      </c>
      <c r="H26">
        <f t="shared" si="3"/>
        <v>1.2299199996050447E-2</v>
      </c>
      <c r="O26">
        <f t="shared" ca="1" si="4"/>
        <v>4.436579835389344E-4</v>
      </c>
      <c r="Q26" s="2">
        <f t="shared" si="5"/>
        <v>13348.277999999998</v>
      </c>
    </row>
    <row r="27" spans="1:17" x14ac:dyDescent="0.2">
      <c r="A27" s="37" t="s">
        <v>51</v>
      </c>
      <c r="B27" s="39" t="s">
        <v>37</v>
      </c>
      <c r="C27" s="37">
        <v>28448.554</v>
      </c>
      <c r="D27" s="37" t="s">
        <v>52</v>
      </c>
      <c r="E27" s="41">
        <f t="shared" si="0"/>
        <v>-6322.5006491472186</v>
      </c>
      <c r="F27">
        <f t="shared" si="1"/>
        <v>-6322.5</v>
      </c>
      <c r="G27">
        <f t="shared" si="2"/>
        <v>-2.4694999992789235E-3</v>
      </c>
      <c r="H27">
        <f t="shared" si="3"/>
        <v>-2.4694999992789235E-3</v>
      </c>
      <c r="O27">
        <f t="shared" ca="1" si="4"/>
        <v>4.4302046422410189E-4</v>
      </c>
      <c r="Q27" s="2">
        <f t="shared" si="5"/>
        <v>13430.054</v>
      </c>
    </row>
    <row r="28" spans="1:17" x14ac:dyDescent="0.2">
      <c r="A28" s="37" t="s">
        <v>51</v>
      </c>
      <c r="B28" s="39" t="s">
        <v>37</v>
      </c>
      <c r="C28" s="37">
        <v>29456.710999999999</v>
      </c>
      <c r="D28" s="37" t="s">
        <v>52</v>
      </c>
      <c r="E28" s="41">
        <f t="shared" si="0"/>
        <v>-6057.4906016258046</v>
      </c>
      <c r="F28">
        <f t="shared" si="1"/>
        <v>-6057.5</v>
      </c>
      <c r="G28">
        <f t="shared" si="2"/>
        <v>3.5753500000282656E-2</v>
      </c>
      <c r="H28">
        <f t="shared" si="3"/>
        <v>3.5753500000282656E-2</v>
      </c>
      <c r="O28">
        <f t="shared" ca="1" si="4"/>
        <v>4.3516266801802664E-4</v>
      </c>
      <c r="Q28" s="2">
        <f t="shared" si="5"/>
        <v>14438.210999999999</v>
      </c>
    </row>
    <row r="29" spans="1:17" x14ac:dyDescent="0.2">
      <c r="A29" s="37" t="s">
        <v>51</v>
      </c>
      <c r="B29" s="39" t="s">
        <v>37</v>
      </c>
      <c r="C29" s="37">
        <v>30173.805</v>
      </c>
      <c r="D29" s="37" t="s">
        <v>52</v>
      </c>
      <c r="E29" s="41">
        <f t="shared" si="0"/>
        <v>-5868.9910772289877</v>
      </c>
      <c r="F29">
        <f t="shared" si="1"/>
        <v>-5869</v>
      </c>
      <c r="G29">
        <f t="shared" si="2"/>
        <v>3.3944200000405544E-2</v>
      </c>
      <c r="H29">
        <f t="shared" si="3"/>
        <v>3.3944200000405544E-2</v>
      </c>
      <c r="O29">
        <f t="shared" ca="1" si="4"/>
        <v>4.2957325449030897E-4</v>
      </c>
      <c r="Q29" s="2">
        <f t="shared" si="5"/>
        <v>15155.305</v>
      </c>
    </row>
    <row r="30" spans="1:17" x14ac:dyDescent="0.2">
      <c r="A30" s="37" t="s">
        <v>51</v>
      </c>
      <c r="B30" s="39" t="s">
        <v>37</v>
      </c>
      <c r="C30" s="37">
        <v>30605.588</v>
      </c>
      <c r="D30" s="37" t="s">
        <v>52</v>
      </c>
      <c r="E30" s="41">
        <f t="shared" si="0"/>
        <v>-5755.4900715831027</v>
      </c>
      <c r="F30">
        <f t="shared" si="1"/>
        <v>-5755.5</v>
      </c>
      <c r="G30">
        <f t="shared" si="2"/>
        <v>3.7769899998238543E-2</v>
      </c>
      <c r="H30">
        <f t="shared" si="3"/>
        <v>3.7769899998238543E-2</v>
      </c>
      <c r="O30">
        <f t="shared" ca="1" si="4"/>
        <v>4.2620774554921639E-4</v>
      </c>
      <c r="Q30" s="2">
        <f t="shared" si="5"/>
        <v>15587.088</v>
      </c>
    </row>
    <row r="31" spans="1:17" x14ac:dyDescent="0.2">
      <c r="A31" s="37" t="s">
        <v>51</v>
      </c>
      <c r="B31" s="39" t="s">
        <v>37</v>
      </c>
      <c r="C31" s="37">
        <v>31750.606</v>
      </c>
      <c r="D31" s="37" t="s">
        <v>52</v>
      </c>
      <c r="E31" s="41">
        <f t="shared" si="0"/>
        <v>-5454.503940858548</v>
      </c>
      <c r="F31">
        <f t="shared" si="1"/>
        <v>-5454.5</v>
      </c>
      <c r="G31">
        <f t="shared" si="2"/>
        <v>-1.4991899999586167E-2</v>
      </c>
      <c r="H31">
        <f t="shared" si="3"/>
        <v>-1.4991899999586167E-2</v>
      </c>
      <c r="O31">
        <f t="shared" ca="1" si="4"/>
        <v>4.1728247514156113E-4</v>
      </c>
      <c r="Q31" s="2">
        <f t="shared" si="5"/>
        <v>16732.106</v>
      </c>
    </row>
    <row r="32" spans="1:17" x14ac:dyDescent="0.2">
      <c r="A32" s="37" t="s">
        <v>51</v>
      </c>
      <c r="B32" s="39" t="s">
        <v>37</v>
      </c>
      <c r="C32" s="37">
        <v>41951.656999999999</v>
      </c>
      <c r="D32" s="37" t="s">
        <v>52</v>
      </c>
      <c r="E32" s="41">
        <f t="shared" si="0"/>
        <v>-2772.9959909277641</v>
      </c>
      <c r="F32">
        <f t="shared" si="1"/>
        <v>-2773</v>
      </c>
      <c r="G32">
        <f t="shared" si="2"/>
        <v>1.5251400000124704E-2</v>
      </c>
      <c r="H32">
        <f t="shared" si="3"/>
        <v>1.5251400000124704E-2</v>
      </c>
      <c r="O32">
        <f t="shared" ca="1" si="4"/>
        <v>3.3777047315442616E-4</v>
      </c>
      <c r="Q32" s="2">
        <f t="shared" si="5"/>
        <v>26933.156999999999</v>
      </c>
    </row>
    <row r="33" spans="1:17" x14ac:dyDescent="0.2">
      <c r="A33" s="37" t="s">
        <v>51</v>
      </c>
      <c r="B33" s="39" t="s">
        <v>37</v>
      </c>
      <c r="C33" s="37">
        <v>42693.517</v>
      </c>
      <c r="D33" s="37" t="s">
        <v>52</v>
      </c>
      <c r="E33" s="41">
        <f t="shared" si="0"/>
        <v>-2577.9863308706135</v>
      </c>
      <c r="F33">
        <f t="shared" si="1"/>
        <v>-2578</v>
      </c>
      <c r="G33">
        <f t="shared" si="2"/>
        <v>5.2000399999087676E-2</v>
      </c>
      <c r="H33">
        <f t="shared" si="3"/>
        <v>5.2000399999087676E-2</v>
      </c>
      <c r="O33">
        <f t="shared" ca="1" si="4"/>
        <v>3.3198832122920097E-4</v>
      </c>
      <c r="Q33" s="2">
        <f t="shared" si="5"/>
        <v>27675.017</v>
      </c>
    </row>
    <row r="34" spans="1:17" x14ac:dyDescent="0.2">
      <c r="A34" s="37" t="s">
        <v>51</v>
      </c>
      <c r="B34" s="39" t="s">
        <v>37</v>
      </c>
      <c r="C34" s="37">
        <v>45525.69</v>
      </c>
      <c r="D34" s="37" t="s">
        <v>52</v>
      </c>
      <c r="E34" s="41">
        <f t="shared" si="0"/>
        <v>-1833.5047656790146</v>
      </c>
      <c r="F34">
        <f t="shared" si="1"/>
        <v>-1833.5</v>
      </c>
      <c r="G34">
        <f t="shared" si="2"/>
        <v>-1.8129700001736637E-2</v>
      </c>
      <c r="H34">
        <f t="shared" si="3"/>
        <v>-1.8129700001736637E-2</v>
      </c>
      <c r="O34">
        <f t="shared" ca="1" si="4"/>
        <v>3.0991236169930286E-4</v>
      </c>
      <c r="Q34" s="2">
        <f t="shared" si="5"/>
        <v>30507.190000000002</v>
      </c>
    </row>
    <row r="35" spans="1:17" x14ac:dyDescent="0.2">
      <c r="A35" s="37" t="s">
        <v>51</v>
      </c>
      <c r="B35" s="39" t="s">
        <v>37</v>
      </c>
      <c r="C35" s="37">
        <v>45563.724000000002</v>
      </c>
      <c r="D35" s="37" t="s">
        <v>52</v>
      </c>
      <c r="E35" s="41">
        <f t="shared" si="0"/>
        <v>-1823.5069259105762</v>
      </c>
      <c r="F35">
        <f t="shared" si="1"/>
        <v>-1823.5</v>
      </c>
      <c r="G35">
        <f t="shared" si="2"/>
        <v>-2.6347699997131713E-2</v>
      </c>
      <c r="H35">
        <f t="shared" si="3"/>
        <v>-2.6347699997131713E-2</v>
      </c>
      <c r="O35">
        <f t="shared" ca="1" si="4"/>
        <v>3.0961584108775284E-4</v>
      </c>
      <c r="Q35" s="2">
        <f t="shared" si="5"/>
        <v>30545.224000000002</v>
      </c>
    </row>
    <row r="36" spans="1:17" x14ac:dyDescent="0.2">
      <c r="A36" s="37" t="s">
        <v>51</v>
      </c>
      <c r="B36" s="39" t="s">
        <v>37</v>
      </c>
      <c r="C36" s="37">
        <v>45645.572999999997</v>
      </c>
      <c r="D36" s="37" t="s">
        <v>52</v>
      </c>
      <c r="E36" s="41">
        <f t="shared" si="0"/>
        <v>-1801.9916188903612</v>
      </c>
      <c r="F36">
        <f t="shared" si="1"/>
        <v>-1802</v>
      </c>
      <c r="G36">
        <f t="shared" si="2"/>
        <v>3.1883599993307143E-2</v>
      </c>
      <c r="H36">
        <f t="shared" si="3"/>
        <v>3.1883599993307143E-2</v>
      </c>
      <c r="O36">
        <f t="shared" ca="1" si="4"/>
        <v>3.0897832177292027E-4</v>
      </c>
      <c r="Q36" s="2">
        <f t="shared" si="5"/>
        <v>30627.072999999997</v>
      </c>
    </row>
    <row r="37" spans="1:17" x14ac:dyDescent="0.2">
      <c r="A37" s="37" t="s">
        <v>51</v>
      </c>
      <c r="B37" s="39" t="s">
        <v>37</v>
      </c>
      <c r="C37" s="37">
        <v>47081.595999999998</v>
      </c>
      <c r="D37" s="37" t="s">
        <v>52</v>
      </c>
      <c r="E37" s="41">
        <f t="shared" si="0"/>
        <v>-1424.5102112605537</v>
      </c>
      <c r="F37">
        <f t="shared" si="1"/>
        <v>-1424.5</v>
      </c>
      <c r="G37">
        <f t="shared" si="2"/>
        <v>-3.8845900002343114E-2</v>
      </c>
      <c r="H37">
        <f t="shared" si="3"/>
        <v>-3.8845900002343114E-2</v>
      </c>
      <c r="O37">
        <f t="shared" ca="1" si="4"/>
        <v>2.9778466868690743E-4</v>
      </c>
      <c r="Q37" s="2">
        <f t="shared" si="5"/>
        <v>32063.095999999998</v>
      </c>
    </row>
    <row r="38" spans="1:17" x14ac:dyDescent="0.2">
      <c r="A38" s="37" t="s">
        <v>51</v>
      </c>
      <c r="B38" s="39" t="s">
        <v>37</v>
      </c>
      <c r="C38" s="37">
        <v>48479.682999999997</v>
      </c>
      <c r="D38" s="37" t="s">
        <v>52</v>
      </c>
      <c r="E38" s="41">
        <f t="shared" si="0"/>
        <v>-1057.0008825458085</v>
      </c>
      <c r="F38">
        <f t="shared" si="1"/>
        <v>-1057</v>
      </c>
      <c r="G38">
        <f t="shared" si="2"/>
        <v>-3.357400004460942E-3</v>
      </c>
      <c r="H38">
        <f t="shared" si="3"/>
        <v>-3.357400004460942E-3</v>
      </c>
      <c r="O38">
        <f t="shared" ca="1" si="4"/>
        <v>2.8688753621244461E-4</v>
      </c>
      <c r="Q38" s="2">
        <f t="shared" si="5"/>
        <v>33461.182999999997</v>
      </c>
    </row>
    <row r="39" spans="1:17" x14ac:dyDescent="0.2">
      <c r="A39" s="37" t="s">
        <v>51</v>
      </c>
      <c r="B39" s="39" t="s">
        <v>37</v>
      </c>
      <c r="C39" s="37">
        <v>48909.546999999999</v>
      </c>
      <c r="D39" s="37" t="s">
        <v>53</v>
      </c>
      <c r="E39" s="41">
        <f t="shared" si="0"/>
        <v>-944.00431646756306</v>
      </c>
      <c r="F39">
        <f t="shared" si="1"/>
        <v>-944</v>
      </c>
      <c r="G39">
        <f t="shared" si="2"/>
        <v>-1.6420799998741131E-2</v>
      </c>
      <c r="H39">
        <f t="shared" si="3"/>
        <v>-1.6420799998741131E-2</v>
      </c>
      <c r="O39">
        <f t="shared" ca="1" si="4"/>
        <v>2.8353685330192953E-4</v>
      </c>
      <c r="Q39" s="2">
        <f t="shared" si="5"/>
        <v>33891.046999999999</v>
      </c>
    </row>
    <row r="40" spans="1:17" x14ac:dyDescent="0.2">
      <c r="A40" s="37" t="s">
        <v>51</v>
      </c>
      <c r="B40" s="39" t="s">
        <v>37</v>
      </c>
      <c r="C40" s="37">
        <v>48924.767999999996</v>
      </c>
      <c r="D40" s="37" t="s">
        <v>53</v>
      </c>
      <c r="E40" s="41">
        <f t="shared" si="0"/>
        <v>-940.0032353528926</v>
      </c>
      <c r="F40">
        <f t="shared" si="1"/>
        <v>-940</v>
      </c>
      <c r="G40">
        <f t="shared" si="2"/>
        <v>-1.2308000004850328E-2</v>
      </c>
      <c r="H40">
        <f t="shared" si="3"/>
        <v>-1.2308000004850328E-2</v>
      </c>
      <c r="O40">
        <f t="shared" ca="1" si="4"/>
        <v>2.8341824505730953E-4</v>
      </c>
      <c r="Q40" s="2">
        <f t="shared" si="5"/>
        <v>33906.267999999996</v>
      </c>
    </row>
    <row r="41" spans="1:17" x14ac:dyDescent="0.2">
      <c r="A41" s="64" t="s">
        <v>140</v>
      </c>
      <c r="B41" s="66" t="s">
        <v>37</v>
      </c>
      <c r="C41" s="65">
        <v>49198.686600000001</v>
      </c>
      <c r="D41" s="65" t="s">
        <v>53</v>
      </c>
      <c r="E41" s="41">
        <f t="shared" si="0"/>
        <v>-867.99938952034825</v>
      </c>
      <c r="F41">
        <f t="shared" si="1"/>
        <v>-868</v>
      </c>
      <c r="G41">
        <f t="shared" si="2"/>
        <v>2.3224000033224002E-3</v>
      </c>
      <c r="J41">
        <f t="shared" ref="J41:J48" si="6">+G41</f>
        <v>2.3224000033224002E-3</v>
      </c>
      <c r="O41">
        <f t="shared" ca="1" si="4"/>
        <v>2.8128329665414944E-4</v>
      </c>
      <c r="Q41" s="2">
        <f t="shared" si="5"/>
        <v>34180.186600000001</v>
      </c>
    </row>
    <row r="42" spans="1:17" x14ac:dyDescent="0.2">
      <c r="A42" s="64" t="s">
        <v>140</v>
      </c>
      <c r="B42" s="66" t="s">
        <v>37</v>
      </c>
      <c r="C42" s="65">
        <v>49217.704700000002</v>
      </c>
      <c r="D42" s="65" t="s">
        <v>53</v>
      </c>
      <c r="E42" s="41">
        <f t="shared" si="0"/>
        <v>-863.00018048369293</v>
      </c>
      <c r="F42">
        <f t="shared" si="1"/>
        <v>-863</v>
      </c>
      <c r="G42">
        <f t="shared" si="2"/>
        <v>-6.8659999669762328E-4</v>
      </c>
      <c r="J42">
        <f t="shared" si="6"/>
        <v>-6.8659999669762328E-4</v>
      </c>
      <c r="O42">
        <f t="shared" ca="1" si="4"/>
        <v>2.8113503634837446E-4</v>
      </c>
      <c r="Q42" s="2">
        <f t="shared" si="5"/>
        <v>34199.204700000002</v>
      </c>
    </row>
    <row r="43" spans="1:17" x14ac:dyDescent="0.2">
      <c r="A43" s="64" t="s">
        <v>140</v>
      </c>
      <c r="B43" s="66" t="s">
        <v>37</v>
      </c>
      <c r="C43" s="65">
        <v>49255.7451</v>
      </c>
      <c r="D43" s="65" t="s">
        <v>53</v>
      </c>
      <c r="E43" s="41">
        <f t="shared" si="0"/>
        <v>-853.0006583738101</v>
      </c>
      <c r="F43">
        <f t="shared" si="1"/>
        <v>-853</v>
      </c>
      <c r="G43">
        <f t="shared" si="2"/>
        <v>-2.5046000009751879E-3</v>
      </c>
      <c r="J43">
        <f t="shared" si="6"/>
        <v>-2.5046000009751879E-3</v>
      </c>
      <c r="O43">
        <f t="shared" ca="1" si="4"/>
        <v>2.8083851573682445E-4</v>
      </c>
      <c r="Q43" s="2">
        <f t="shared" si="5"/>
        <v>34237.2451</v>
      </c>
    </row>
    <row r="44" spans="1:17" x14ac:dyDescent="0.2">
      <c r="A44" s="35" t="s">
        <v>43</v>
      </c>
      <c r="B44" s="33"/>
      <c r="C44" s="35">
        <v>49632.363700000002</v>
      </c>
      <c r="D44" s="35">
        <v>5.0000000000000001E-4</v>
      </c>
      <c r="E44">
        <f t="shared" si="0"/>
        <v>-754.00048966650672</v>
      </c>
      <c r="F44">
        <f t="shared" si="1"/>
        <v>-754</v>
      </c>
      <c r="G44">
        <f t="shared" si="2"/>
        <v>-1.8627999961609021E-3</v>
      </c>
      <c r="J44">
        <f t="shared" si="6"/>
        <v>-1.8627999961609021E-3</v>
      </c>
      <c r="O44">
        <f t="shared" ca="1" si="4"/>
        <v>2.7790296168247937E-4</v>
      </c>
      <c r="Q44" s="2">
        <f t="shared" si="5"/>
        <v>34613.863700000002</v>
      </c>
    </row>
    <row r="45" spans="1:17" x14ac:dyDescent="0.2">
      <c r="A45" s="35" t="s">
        <v>43</v>
      </c>
      <c r="B45" s="33"/>
      <c r="C45" s="35">
        <v>49940.508399999999</v>
      </c>
      <c r="D45" s="35">
        <v>2.0000000000000001E-4</v>
      </c>
      <c r="E45">
        <f t="shared" si="0"/>
        <v>-672.99977093869825</v>
      </c>
      <c r="F45">
        <f t="shared" si="1"/>
        <v>-673</v>
      </c>
      <c r="G45">
        <f t="shared" si="2"/>
        <v>8.7139999959617853E-4</v>
      </c>
      <c r="J45">
        <f t="shared" si="6"/>
        <v>8.7139999959617853E-4</v>
      </c>
      <c r="O45">
        <f t="shared" ca="1" si="4"/>
        <v>2.7550114472892431E-4</v>
      </c>
      <c r="Q45" s="2">
        <f t="shared" si="5"/>
        <v>34922.008399999999</v>
      </c>
    </row>
    <row r="46" spans="1:17" x14ac:dyDescent="0.2">
      <c r="A46" s="64" t="s">
        <v>154</v>
      </c>
      <c r="B46" s="66" t="s">
        <v>37</v>
      </c>
      <c r="C46" s="65">
        <v>49940.508800000003</v>
      </c>
      <c r="D46" s="65" t="s">
        <v>53</v>
      </c>
      <c r="E46" s="41">
        <f t="shared" si="0"/>
        <v>-672.99966579235672</v>
      </c>
      <c r="F46">
        <f t="shared" si="1"/>
        <v>-673</v>
      </c>
      <c r="G46">
        <f t="shared" si="2"/>
        <v>1.2714000040432438E-3</v>
      </c>
      <c r="J46">
        <f t="shared" si="6"/>
        <v>1.2714000040432438E-3</v>
      </c>
      <c r="O46">
        <f t="shared" ca="1" si="4"/>
        <v>2.7550114472892431E-4</v>
      </c>
      <c r="Q46" s="2">
        <f t="shared" si="5"/>
        <v>34922.008800000003</v>
      </c>
    </row>
    <row r="47" spans="1:17" x14ac:dyDescent="0.2">
      <c r="A47" s="36" t="s">
        <v>44</v>
      </c>
      <c r="B47" s="34" t="s">
        <v>37</v>
      </c>
      <c r="C47" s="36">
        <v>50680.429499999998</v>
      </c>
      <c r="D47" s="36">
        <v>4.0000000000000002E-4</v>
      </c>
      <c r="E47">
        <f t="shared" si="0"/>
        <v>-478.499781479619</v>
      </c>
      <c r="F47">
        <f t="shared" si="1"/>
        <v>-478.5</v>
      </c>
      <c r="G47">
        <f t="shared" si="2"/>
        <v>8.3129999984521419E-4</v>
      </c>
      <c r="J47">
        <f t="shared" si="6"/>
        <v>8.3129999984521419E-4</v>
      </c>
      <c r="O47">
        <f t="shared" ca="1" si="4"/>
        <v>2.6973381883427662E-4</v>
      </c>
      <c r="Q47" s="2">
        <f t="shared" si="5"/>
        <v>35661.929499999998</v>
      </c>
    </row>
    <row r="48" spans="1:17" x14ac:dyDescent="0.2">
      <c r="A48" s="37" t="s">
        <v>45</v>
      </c>
      <c r="B48" s="33"/>
      <c r="C48" s="37">
        <v>51806.478999999999</v>
      </c>
      <c r="D48" s="37">
        <v>1E-3</v>
      </c>
      <c r="E48">
        <f t="shared" si="0"/>
        <v>-182.49982164552074</v>
      </c>
      <c r="F48">
        <f t="shared" si="1"/>
        <v>-182.5</v>
      </c>
      <c r="G48">
        <f t="shared" si="2"/>
        <v>6.7850000050384551E-4</v>
      </c>
      <c r="J48">
        <f t="shared" si="6"/>
        <v>6.7850000050384551E-4</v>
      </c>
      <c r="O48">
        <f t="shared" ca="1" si="4"/>
        <v>2.6095680873239633E-4</v>
      </c>
      <c r="Q48" s="2">
        <f t="shared" si="5"/>
        <v>36787.978999999999</v>
      </c>
    </row>
    <row r="49" spans="1:17" x14ac:dyDescent="0.2">
      <c r="A49" s="32" t="s">
        <v>39</v>
      </c>
      <c r="B49" s="31" t="s">
        <v>37</v>
      </c>
      <c r="C49" s="32">
        <v>52500.748800000001</v>
      </c>
      <c r="D49" s="38"/>
      <c r="E49">
        <f t="shared" si="0"/>
        <v>0</v>
      </c>
      <c r="F49">
        <f t="shared" si="1"/>
        <v>0</v>
      </c>
      <c r="G49">
        <f t="shared" si="2"/>
        <v>0</v>
      </c>
      <c r="K49">
        <f>+G49</f>
        <v>0</v>
      </c>
      <c r="O49">
        <f t="shared" ca="1" si="4"/>
        <v>2.5554530757160868E-4</v>
      </c>
      <c r="Q49" s="2">
        <f t="shared" si="5"/>
        <v>37482.248800000001</v>
      </c>
    </row>
    <row r="50" spans="1:17" x14ac:dyDescent="0.2">
      <c r="A50" s="32" t="s">
        <v>46</v>
      </c>
      <c r="B50" s="31" t="s">
        <v>37</v>
      </c>
      <c r="C50" s="32">
        <v>54391.446100000001</v>
      </c>
      <c r="D50" s="32">
        <v>1E-4</v>
      </c>
      <c r="E50">
        <f t="shared" si="0"/>
        <v>496.99975432557579</v>
      </c>
      <c r="F50">
        <f t="shared" si="1"/>
        <v>497</v>
      </c>
      <c r="G50">
        <f t="shared" si="2"/>
        <v>-9.3460000061895698E-4</v>
      </c>
      <c r="K50">
        <f>+G50</f>
        <v>-9.3460000061895698E-4</v>
      </c>
      <c r="O50">
        <f t="shared" ca="1" si="4"/>
        <v>2.4080823317757324E-4</v>
      </c>
      <c r="Q50" s="2">
        <f t="shared" si="5"/>
        <v>39372.946100000001</v>
      </c>
    </row>
    <row r="51" spans="1:17" x14ac:dyDescent="0.2">
      <c r="A51" s="37" t="s">
        <v>54</v>
      </c>
      <c r="B51" s="39" t="s">
        <v>37</v>
      </c>
      <c r="C51" s="37">
        <v>54663.449800000002</v>
      </c>
      <c r="D51" s="37">
        <v>2.0000000000000001E-4</v>
      </c>
      <c r="E51">
        <f t="shared" si="0"/>
        <v>568.50023834046715</v>
      </c>
      <c r="F51">
        <f t="shared" si="1"/>
        <v>568.5</v>
      </c>
      <c r="G51">
        <f t="shared" si="2"/>
        <v>9.0669999917736277E-4</v>
      </c>
      <c r="J51">
        <f>+G51</f>
        <v>9.0669999917736277E-4</v>
      </c>
      <c r="O51">
        <f t="shared" ca="1" si="4"/>
        <v>2.3868811080499067E-4</v>
      </c>
      <c r="Q51" s="2">
        <f t="shared" si="5"/>
        <v>39644.949800000002</v>
      </c>
    </row>
    <row r="52" spans="1:17" x14ac:dyDescent="0.2">
      <c r="A52" s="64" t="s">
        <v>188</v>
      </c>
      <c r="B52" s="66" t="s">
        <v>37</v>
      </c>
      <c r="C52" s="65">
        <v>54663.450299999997</v>
      </c>
      <c r="D52" s="65" t="s">
        <v>53</v>
      </c>
      <c r="E52" s="41">
        <f t="shared" si="0"/>
        <v>568.50036977339107</v>
      </c>
      <c r="F52">
        <f t="shared" si="1"/>
        <v>568.5</v>
      </c>
      <c r="G52">
        <f t="shared" si="2"/>
        <v>1.406699993822258E-3</v>
      </c>
      <c r="K52">
        <f>+G52</f>
        <v>1.406699993822258E-3</v>
      </c>
      <c r="O52">
        <f t="shared" ca="1" si="4"/>
        <v>2.3868811080499067E-4</v>
      </c>
      <c r="Q52" s="2">
        <f t="shared" si="5"/>
        <v>39644.950299999997</v>
      </c>
    </row>
    <row r="53" spans="1:17" x14ac:dyDescent="0.2">
      <c r="A53" s="64" t="s">
        <v>188</v>
      </c>
      <c r="B53" s="66" t="s">
        <v>37</v>
      </c>
      <c r="C53" s="65">
        <v>54682.470600000001</v>
      </c>
      <c r="D53" s="65" t="s">
        <v>53</v>
      </c>
      <c r="E53" s="41">
        <f t="shared" si="0"/>
        <v>573.50015711491881</v>
      </c>
      <c r="F53">
        <f t="shared" si="1"/>
        <v>573.5</v>
      </c>
      <c r="G53">
        <f t="shared" si="2"/>
        <v>5.976999964332208E-4</v>
      </c>
      <c r="K53">
        <f>+G53</f>
        <v>5.976999964332208E-4</v>
      </c>
      <c r="O53">
        <f t="shared" ca="1" si="4"/>
        <v>2.3853985049921567E-4</v>
      </c>
      <c r="Q53" s="2">
        <f t="shared" si="5"/>
        <v>39663.970600000001</v>
      </c>
    </row>
    <row r="54" spans="1:17" x14ac:dyDescent="0.2">
      <c r="A54" s="40" t="s">
        <v>58</v>
      </c>
      <c r="B54" s="80"/>
      <c r="C54" s="32">
        <v>55068.600200000001</v>
      </c>
      <c r="D54" s="32">
        <v>6.9999999999999999E-4</v>
      </c>
      <c r="E54" s="45">
        <f t="shared" si="0"/>
        <v>675.00044292895848</v>
      </c>
      <c r="F54">
        <f t="shared" si="1"/>
        <v>675</v>
      </c>
      <c r="G54">
        <f t="shared" si="2"/>
        <v>1.6849999956320971E-3</v>
      </c>
      <c r="J54">
        <f>+G54</f>
        <v>1.6849999956320971E-3</v>
      </c>
      <c r="O54">
        <f t="shared" ca="1" si="4"/>
        <v>2.3553016629198308E-4</v>
      </c>
      <c r="Q54" s="2">
        <f t="shared" si="5"/>
        <v>40050.100200000001</v>
      </c>
    </row>
    <row r="55" spans="1:17" x14ac:dyDescent="0.2">
      <c r="A55" s="40" t="s">
        <v>49</v>
      </c>
      <c r="B55" s="31" t="s">
        <v>50</v>
      </c>
      <c r="C55" s="32">
        <v>55093.326459999997</v>
      </c>
      <c r="D55" s="32">
        <v>1E-4</v>
      </c>
      <c r="E55">
        <f t="shared" si="0"/>
        <v>681.50013230038144</v>
      </c>
      <c r="F55">
        <f t="shared" si="1"/>
        <v>681.5</v>
      </c>
      <c r="G55">
        <f t="shared" si="2"/>
        <v>5.0329999794485047E-4</v>
      </c>
      <c r="K55">
        <f>+G55</f>
        <v>5.0329999794485047E-4</v>
      </c>
      <c r="O55">
        <f t="shared" ca="1" si="4"/>
        <v>2.3533742789447556E-4</v>
      </c>
      <c r="Q55" s="2">
        <f t="shared" si="5"/>
        <v>40074.826459999997</v>
      </c>
    </row>
    <row r="56" spans="1:17" x14ac:dyDescent="0.2">
      <c r="A56" s="37" t="s">
        <v>55</v>
      </c>
      <c r="B56" s="39" t="s">
        <v>37</v>
      </c>
      <c r="C56" s="37">
        <v>55844.661099999998</v>
      </c>
      <c r="D56" s="37">
        <v>5.0000000000000001E-4</v>
      </c>
      <c r="E56">
        <f t="shared" si="0"/>
        <v>879.00035166193413</v>
      </c>
      <c r="F56">
        <f t="shared" si="1"/>
        <v>879</v>
      </c>
      <c r="G56">
        <f t="shared" si="2"/>
        <v>1.337799993052613E-3</v>
      </c>
      <c r="K56">
        <f>+G56</f>
        <v>1.337799993052613E-3</v>
      </c>
      <c r="O56">
        <f t="shared" ca="1" si="4"/>
        <v>2.2948114581636288E-4</v>
      </c>
      <c r="Q56" s="2">
        <f t="shared" si="5"/>
        <v>40826.161099999998</v>
      </c>
    </row>
    <row r="57" spans="1:17" x14ac:dyDescent="0.2">
      <c r="A57" s="40" t="s">
        <v>56</v>
      </c>
      <c r="B57" s="31" t="s">
        <v>37</v>
      </c>
      <c r="C57" s="32">
        <v>56158.508699999998</v>
      </c>
      <c r="D57" s="32">
        <v>1.9E-3</v>
      </c>
      <c r="E57" s="45">
        <f t="shared" si="0"/>
        <v>961.50016805013763</v>
      </c>
      <c r="F57">
        <f t="shared" si="1"/>
        <v>961.5</v>
      </c>
      <c r="G57">
        <f t="shared" si="2"/>
        <v>6.3930000032996759E-4</v>
      </c>
      <c r="J57">
        <f>+G57</f>
        <v>6.3930000032996759E-4</v>
      </c>
      <c r="O57">
        <f t="shared" ca="1" si="4"/>
        <v>2.2703485077107532E-4</v>
      </c>
      <c r="Q57" s="2">
        <f t="shared" si="5"/>
        <v>41140.008699999998</v>
      </c>
    </row>
    <row r="58" spans="1:17" x14ac:dyDescent="0.2">
      <c r="A58" s="50" t="s">
        <v>57</v>
      </c>
      <c r="B58" s="34" t="s">
        <v>37</v>
      </c>
      <c r="C58" s="32">
        <v>56588.387499999997</v>
      </c>
      <c r="D58" s="36">
        <v>3.5000000000000001E-3</v>
      </c>
      <c r="E58" s="45">
        <f t="shared" si="0"/>
        <v>1074.5006245429738</v>
      </c>
      <c r="F58">
        <f t="shared" si="1"/>
        <v>1074.5</v>
      </c>
      <c r="G58">
        <f t="shared" si="2"/>
        <v>2.3758999959682114E-3</v>
      </c>
      <c r="J58">
        <f>+G58</f>
        <v>2.3758999959682114E-3</v>
      </c>
      <c r="O58">
        <f t="shared" ca="1" si="4"/>
        <v>2.236841678605602E-4</v>
      </c>
      <c r="Q58" s="2">
        <f t="shared" si="5"/>
        <v>41569.887499999997</v>
      </c>
    </row>
    <row r="59" spans="1:17" x14ac:dyDescent="0.2">
      <c r="A59" s="50" t="s">
        <v>57</v>
      </c>
      <c r="B59" s="34" t="s">
        <v>37</v>
      </c>
      <c r="C59" s="32">
        <v>56590.288099999998</v>
      </c>
      <c r="D59" s="36">
        <v>1.1999999999999999E-3</v>
      </c>
      <c r="E59" s="45">
        <f t="shared" si="0"/>
        <v>1075.0002273789601</v>
      </c>
      <c r="F59">
        <f t="shared" si="1"/>
        <v>1075</v>
      </c>
      <c r="G59">
        <f t="shared" si="2"/>
        <v>8.6499999451916665E-4</v>
      </c>
      <c r="J59">
        <f>+G59</f>
        <v>8.6499999451916665E-4</v>
      </c>
      <c r="O59">
        <f t="shared" ca="1" si="4"/>
        <v>2.2366934182998271E-4</v>
      </c>
      <c r="Q59" s="2">
        <f t="shared" si="5"/>
        <v>41571.788099999998</v>
      </c>
    </row>
    <row r="60" spans="1:17" x14ac:dyDescent="0.2">
      <c r="A60" s="36" t="s">
        <v>59</v>
      </c>
      <c r="B60" s="34" t="s">
        <v>37</v>
      </c>
      <c r="C60" s="36">
        <v>56877.5072</v>
      </c>
      <c r="D60" s="36">
        <v>2.7000000000000001E-3</v>
      </c>
      <c r="E60" s="45">
        <f t="shared" si="0"/>
        <v>1150.5003204597583</v>
      </c>
      <c r="F60">
        <f t="shared" si="1"/>
        <v>1150.5</v>
      </c>
      <c r="G60">
        <f t="shared" si="2"/>
        <v>1.2190999987069517E-3</v>
      </c>
      <c r="J60">
        <f>+G60</f>
        <v>1.2190999987069517E-3</v>
      </c>
      <c r="O60">
        <f t="shared" ca="1" si="4"/>
        <v>2.2143061121278015E-4</v>
      </c>
      <c r="Q60" s="2">
        <f t="shared" si="5"/>
        <v>41859.0072</v>
      </c>
    </row>
    <row r="61" spans="1:17" x14ac:dyDescent="0.2">
      <c r="A61" s="32" t="s">
        <v>61</v>
      </c>
      <c r="B61" s="31"/>
      <c r="C61" s="32">
        <v>57208.472699999998</v>
      </c>
      <c r="D61" s="32">
        <v>2.8E-3</v>
      </c>
      <c r="E61" s="45">
        <f t="shared" si="0"/>
        <v>1237.4998481949704</v>
      </c>
      <c r="F61">
        <f t="shared" si="1"/>
        <v>1237.5</v>
      </c>
      <c r="G61">
        <f t="shared" si="2"/>
        <v>-5.7750000269152224E-4</v>
      </c>
      <c r="J61">
        <f>+G61</f>
        <v>-5.7750000269152224E-4</v>
      </c>
      <c r="O61">
        <f t="shared" ca="1" si="4"/>
        <v>2.1885088189229506E-4</v>
      </c>
      <c r="Q61" s="2">
        <f t="shared" si="5"/>
        <v>42189.972699999998</v>
      </c>
    </row>
    <row r="62" spans="1:17" x14ac:dyDescent="0.2">
      <c r="A62" s="71" t="s">
        <v>232</v>
      </c>
      <c r="B62" s="72" t="s">
        <v>50</v>
      </c>
      <c r="C62" s="73">
        <v>57208.473080000003</v>
      </c>
      <c r="D62" s="73">
        <v>2.9999999999999997E-4</v>
      </c>
      <c r="E62">
        <f t="shared" si="0"/>
        <v>1237.4999480839949</v>
      </c>
      <c r="F62">
        <f t="shared" si="1"/>
        <v>1237.5</v>
      </c>
      <c r="G62">
        <f t="shared" si="2"/>
        <v>-1.9749999773921445E-4</v>
      </c>
      <c r="K62">
        <f t="shared" ref="K62:K68" si="7">+G62</f>
        <v>-1.9749999773921445E-4</v>
      </c>
      <c r="O62">
        <f t="shared" ca="1" si="4"/>
        <v>2.1885088189229506E-4</v>
      </c>
      <c r="Q62" s="2">
        <f t="shared" si="5"/>
        <v>42189.973080000003</v>
      </c>
    </row>
    <row r="63" spans="1:17" x14ac:dyDescent="0.2">
      <c r="A63" s="75" t="s">
        <v>233</v>
      </c>
      <c r="B63" s="76" t="s">
        <v>37</v>
      </c>
      <c r="C63" s="77">
        <v>57307.3819</v>
      </c>
      <c r="D63" s="78">
        <v>3.5000000000000001E-3</v>
      </c>
      <c r="E63">
        <f t="shared" si="0"/>
        <v>1263.4996992026067</v>
      </c>
      <c r="F63">
        <f t="shared" si="1"/>
        <v>1263.5</v>
      </c>
      <c r="G63">
        <f t="shared" si="2"/>
        <v>-1.1443000039434992E-3</v>
      </c>
      <c r="K63">
        <f t="shared" si="7"/>
        <v>-1.1443000039434992E-3</v>
      </c>
      <c r="O63">
        <f t="shared" ca="1" si="4"/>
        <v>2.1807992830226504E-4</v>
      </c>
      <c r="Q63" s="2">
        <f t="shared" si="5"/>
        <v>42288.8819</v>
      </c>
    </row>
    <row r="64" spans="1:17" x14ac:dyDescent="0.2">
      <c r="A64" s="68" t="s">
        <v>1</v>
      </c>
      <c r="B64" s="69" t="s">
        <v>37</v>
      </c>
      <c r="C64" s="70">
        <v>57307.382799999999</v>
      </c>
      <c r="D64" s="70">
        <v>6.9999999999999999E-4</v>
      </c>
      <c r="E64">
        <f t="shared" si="0"/>
        <v>1263.4999357818722</v>
      </c>
      <c r="F64">
        <f t="shared" si="1"/>
        <v>1263.5</v>
      </c>
      <c r="G64">
        <f t="shared" si="2"/>
        <v>-2.4430000485153869E-4</v>
      </c>
      <c r="K64">
        <f t="shared" si="7"/>
        <v>-2.4430000485153869E-4</v>
      </c>
      <c r="O64">
        <f t="shared" ca="1" si="4"/>
        <v>2.1807992830226504E-4</v>
      </c>
      <c r="Q64" s="2">
        <f t="shared" si="5"/>
        <v>42288.882799999999</v>
      </c>
    </row>
    <row r="65" spans="1:17" x14ac:dyDescent="0.2">
      <c r="A65" s="68" t="s">
        <v>1</v>
      </c>
      <c r="B65" s="69" t="s">
        <v>37</v>
      </c>
      <c r="C65" s="70">
        <v>57577.482400000001</v>
      </c>
      <c r="D65" s="70">
        <v>8.0000000000000004E-4</v>
      </c>
      <c r="E65">
        <f t="shared" si="0"/>
        <v>1334.4998969302997</v>
      </c>
      <c r="F65">
        <f t="shared" si="1"/>
        <v>1334.5</v>
      </c>
      <c r="G65">
        <f t="shared" si="2"/>
        <v>-3.9210000250022858E-4</v>
      </c>
      <c r="K65">
        <f t="shared" si="7"/>
        <v>-3.9210000250022858E-4</v>
      </c>
      <c r="O65">
        <f t="shared" ca="1" si="4"/>
        <v>2.1597463196025996E-4</v>
      </c>
      <c r="Q65" s="2">
        <f t="shared" si="5"/>
        <v>42558.982400000001</v>
      </c>
    </row>
    <row r="66" spans="1:17" x14ac:dyDescent="0.2">
      <c r="A66" s="71" t="s">
        <v>232</v>
      </c>
      <c r="B66" s="72" t="s">
        <v>37</v>
      </c>
      <c r="C66" s="73">
        <v>57598.406170000002</v>
      </c>
      <c r="D66" s="73">
        <v>1E-4</v>
      </c>
      <c r="E66">
        <f t="shared" si="0"/>
        <v>1340.0000415328045</v>
      </c>
      <c r="F66">
        <f t="shared" si="1"/>
        <v>1340</v>
      </c>
      <c r="G66">
        <f t="shared" si="2"/>
        <v>1.5800000255694613E-4</v>
      </c>
      <c r="K66">
        <f t="shared" si="7"/>
        <v>1.5800000255694613E-4</v>
      </c>
      <c r="O66">
        <f t="shared" ca="1" si="4"/>
        <v>2.1581154562390746E-4</v>
      </c>
      <c r="Q66" s="2">
        <f t="shared" si="5"/>
        <v>42579.906170000002</v>
      </c>
    </row>
    <row r="67" spans="1:17" x14ac:dyDescent="0.2">
      <c r="A67" s="67" t="s">
        <v>0</v>
      </c>
      <c r="B67" s="81" t="s">
        <v>37</v>
      </c>
      <c r="C67" s="74">
        <v>57988.336799999997</v>
      </c>
      <c r="D67" s="74">
        <v>8.0000000000000004E-4</v>
      </c>
      <c r="E67">
        <f t="shared" si="0"/>
        <v>1442.4994883316203</v>
      </c>
      <c r="F67">
        <f t="shared" si="1"/>
        <v>1442.5</v>
      </c>
      <c r="G67">
        <f t="shared" si="2"/>
        <v>-1.9465000004856847E-3</v>
      </c>
      <c r="K67">
        <f t="shared" si="7"/>
        <v>-1.9465000004856847E-3</v>
      </c>
      <c r="O67">
        <f t="shared" ca="1" si="4"/>
        <v>2.1277220935551989E-4</v>
      </c>
      <c r="Q67" s="2">
        <f t="shared" si="5"/>
        <v>42969.836799999997</v>
      </c>
    </row>
    <row r="68" spans="1:17" x14ac:dyDescent="0.2">
      <c r="A68" s="75" t="s">
        <v>233</v>
      </c>
      <c r="B68" s="76" t="s">
        <v>37</v>
      </c>
      <c r="C68" s="77">
        <v>59384.487699999998</v>
      </c>
      <c r="D68" s="78">
        <v>1E-3</v>
      </c>
      <c r="E68">
        <f t="shared" si="0"/>
        <v>1809.4998824726772</v>
      </c>
      <c r="F68">
        <f t="shared" si="1"/>
        <v>1809.5</v>
      </c>
      <c r="G68">
        <f t="shared" si="2"/>
        <v>-4.4710000656777993E-4</v>
      </c>
      <c r="K68">
        <f t="shared" si="7"/>
        <v>-4.4710000656777993E-4</v>
      </c>
      <c r="O68">
        <f t="shared" ca="1" si="4"/>
        <v>2.0188990291163456E-4</v>
      </c>
      <c r="Q68" s="2">
        <f t="shared" si="5"/>
        <v>44365.987699999998</v>
      </c>
    </row>
    <row r="69" spans="1:17" x14ac:dyDescent="0.2">
      <c r="B69" s="3"/>
      <c r="C69" s="10"/>
      <c r="D69" s="10"/>
    </row>
    <row r="70" spans="1:17" x14ac:dyDescent="0.2">
      <c r="B70" s="3"/>
      <c r="C70" s="10"/>
      <c r="D70" s="10"/>
    </row>
    <row r="71" spans="1:17" x14ac:dyDescent="0.2">
      <c r="B71" s="3"/>
      <c r="C71" s="10"/>
      <c r="D71" s="10"/>
    </row>
    <row r="72" spans="1:17" x14ac:dyDescent="0.2">
      <c r="B72" s="3"/>
      <c r="C72" s="10"/>
      <c r="D72" s="10"/>
    </row>
    <row r="73" spans="1:17" x14ac:dyDescent="0.2">
      <c r="B73" s="3"/>
      <c r="C73" s="10"/>
      <c r="D73" s="10"/>
    </row>
    <row r="74" spans="1:17" x14ac:dyDescent="0.2">
      <c r="B74" s="3"/>
      <c r="C74" s="10"/>
      <c r="D74" s="10"/>
    </row>
    <row r="75" spans="1:17" x14ac:dyDescent="0.2">
      <c r="B75" s="3"/>
      <c r="C75" s="10"/>
      <c r="D75" s="10"/>
    </row>
    <row r="76" spans="1:17" x14ac:dyDescent="0.2">
      <c r="B76" s="3"/>
      <c r="C76" s="10"/>
      <c r="D76" s="10"/>
    </row>
    <row r="77" spans="1:17" x14ac:dyDescent="0.2">
      <c r="B77" s="3"/>
      <c r="C77" s="10"/>
      <c r="D77" s="10"/>
    </row>
    <row r="78" spans="1:17" x14ac:dyDescent="0.2">
      <c r="B78" s="3"/>
      <c r="C78" s="10"/>
      <c r="D78" s="10"/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</row>
    <row r="157" spans="2:4" x14ac:dyDescent="0.2">
      <c r="B157" s="3"/>
    </row>
    <row r="158" spans="2:4" x14ac:dyDescent="0.2">
      <c r="B158" s="3"/>
    </row>
    <row r="159" spans="2:4" x14ac:dyDescent="0.2">
      <c r="B159" s="3"/>
    </row>
    <row r="160" spans="2:4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4" x14ac:dyDescent="0.2">
      <c r="B193" s="3"/>
    </row>
    <row r="194" spans="2:4" x14ac:dyDescent="0.2">
      <c r="B194" s="3"/>
    </row>
    <row r="195" spans="2:4" x14ac:dyDescent="0.2">
      <c r="C195" s="10"/>
      <c r="D195" s="10"/>
    </row>
    <row r="196" spans="2:4" x14ac:dyDescent="0.2">
      <c r="C196" s="10"/>
      <c r="D196" s="10"/>
    </row>
    <row r="197" spans="2:4" x14ac:dyDescent="0.2">
      <c r="C197" s="10"/>
      <c r="D197" s="10"/>
    </row>
    <row r="198" spans="2:4" x14ac:dyDescent="0.2">
      <c r="C198" s="10"/>
      <c r="D198" s="10"/>
    </row>
    <row r="199" spans="2:4" x14ac:dyDescent="0.2">
      <c r="C199" s="10"/>
      <c r="D199" s="10"/>
    </row>
    <row r="200" spans="2:4" x14ac:dyDescent="0.2">
      <c r="C200" s="10"/>
      <c r="D200" s="10"/>
    </row>
    <row r="201" spans="2:4" x14ac:dyDescent="0.2">
      <c r="C201" s="10"/>
      <c r="D201" s="10"/>
    </row>
    <row r="202" spans="2:4" x14ac:dyDescent="0.2">
      <c r="C202" s="10"/>
      <c r="D202" s="10"/>
    </row>
    <row r="203" spans="2:4" x14ac:dyDescent="0.2">
      <c r="C203" s="10"/>
      <c r="D203" s="10"/>
    </row>
    <row r="204" spans="2:4" x14ac:dyDescent="0.2">
      <c r="C204" s="10"/>
      <c r="D204" s="10"/>
    </row>
    <row r="205" spans="2:4" x14ac:dyDescent="0.2">
      <c r="C205" s="10"/>
      <c r="D205" s="10"/>
    </row>
    <row r="206" spans="2:4" x14ac:dyDescent="0.2">
      <c r="C206" s="10"/>
      <c r="D206" s="10"/>
    </row>
    <row r="207" spans="2:4" x14ac:dyDescent="0.2">
      <c r="C207" s="10"/>
      <c r="D207" s="10"/>
    </row>
    <row r="208" spans="2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ortState xmlns:xlrd2="http://schemas.microsoft.com/office/spreadsheetml/2017/richdata2" ref="A21:Q68">
    <sortCondition ref="C21:C68"/>
  </sortState>
  <phoneticPr fontId="8" type="noConversion"/>
  <hyperlinks>
    <hyperlink ref="H925" r:id="rId1" display="http://vsolj.cetus-net.org/bulletin.html" xr:uid="{00000000-0004-0000-0000-000000000000}"/>
    <hyperlink ref="H64615" r:id="rId2" display="http://vsolj.cetus-net.org/bulletin.html" xr:uid="{00000000-0004-0000-0000-000001000000}"/>
    <hyperlink ref="H64608" r:id="rId3" display="https://www.aavso.org/ejaavso" xr:uid="{00000000-0004-0000-0000-000002000000}"/>
    <hyperlink ref="AP759" r:id="rId4" display="http://cdsbib.u-strasbg.fr/cgi-bin/cdsbib?1990RMxAA..21..381G" xr:uid="{00000000-0004-0000-0000-000003000000}"/>
    <hyperlink ref="AP763" r:id="rId5" display="http://cdsbib.u-strasbg.fr/cgi-bin/cdsbib?1990RMxAA..21..381G" xr:uid="{00000000-0004-0000-0000-000004000000}"/>
    <hyperlink ref="AP762" r:id="rId6" display="http://cdsbib.u-strasbg.fr/cgi-bin/cdsbib?1990RMxAA..21..381G" xr:uid="{00000000-0004-0000-0000-000005000000}"/>
    <hyperlink ref="AP743" r:id="rId7" display="http://cdsbib.u-strasbg.fr/cgi-bin/cdsbib?1990RMxAA..21..381G" xr:uid="{00000000-0004-0000-0000-000006000000}"/>
    <hyperlink ref="I64615" r:id="rId8" display="http://vsolj.cetus-net.org/bulletin.html" xr:uid="{00000000-0004-0000-0000-000007000000}"/>
    <hyperlink ref="AQ899" r:id="rId9" display="http://cdsbib.u-strasbg.fr/cgi-bin/cdsbib?1990RMxAA..21..381G" xr:uid="{00000000-0004-0000-0000-000008000000}"/>
    <hyperlink ref="AQ55665" r:id="rId10" display="http://cdsbib.u-strasbg.fr/cgi-bin/cdsbib?1990RMxAA..21..381G" xr:uid="{00000000-0004-0000-0000-000009000000}"/>
    <hyperlink ref="AQ900" r:id="rId11" display="http://cdsbib.u-strasbg.fr/cgi-bin/cdsbib?1990RMxAA..21..381G" xr:uid="{00000000-0004-0000-0000-00000A000000}"/>
    <hyperlink ref="H64612" r:id="rId12" display="https://www.aavso.org/ejaavso" xr:uid="{00000000-0004-0000-0000-00000B000000}"/>
    <hyperlink ref="H1785" r:id="rId13" display="http://vsolj.cetus-net.org/bulletin.html" xr:uid="{00000000-0004-0000-0000-00000C000000}"/>
    <hyperlink ref="AP3029" r:id="rId14" display="http://cdsbib.u-strasbg.fr/cgi-bin/cdsbib?1990RMxAA..21..381G" xr:uid="{00000000-0004-0000-0000-00000D000000}"/>
    <hyperlink ref="AP3032" r:id="rId15" display="http://cdsbib.u-strasbg.fr/cgi-bin/cdsbib?1990RMxAA..21..381G" xr:uid="{00000000-0004-0000-0000-00000E000000}"/>
    <hyperlink ref="AP3030" r:id="rId16" display="http://cdsbib.u-strasbg.fr/cgi-bin/cdsbib?1990RMxAA..21..381G" xr:uid="{00000000-0004-0000-0000-00000F000000}"/>
    <hyperlink ref="AP3014" r:id="rId17" display="http://cdsbib.u-strasbg.fr/cgi-bin/cdsbib?1990RMxAA..21..381G" xr:uid="{00000000-0004-0000-0000-000010000000}"/>
    <hyperlink ref="I1785" r:id="rId18" display="http://vsolj.cetus-net.org/bulletin.html" xr:uid="{00000000-0004-0000-0000-000011000000}"/>
    <hyperlink ref="AQ3243" r:id="rId19" display="http://cdsbib.u-strasbg.fr/cgi-bin/cdsbib?1990RMxAA..21..381G" xr:uid="{00000000-0004-0000-0000-000012000000}"/>
    <hyperlink ref="AQ65480" r:id="rId20" display="http://cdsbib.u-strasbg.fr/cgi-bin/cdsbib?1990RMxAA..21..381G" xr:uid="{00000000-0004-0000-0000-000013000000}"/>
    <hyperlink ref="AQ32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23"/>
  <sheetViews>
    <sheetView workbookViewId="0">
      <selection activeCell="D40" sqref="D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52500.748800000001</v>
      </c>
      <c r="G1" s="3">
        <v>1.9021109</v>
      </c>
      <c r="H1" s="3" t="s">
        <v>42</v>
      </c>
    </row>
    <row r="2" spans="1:8" x14ac:dyDescent="0.2">
      <c r="A2" t="s">
        <v>24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52500.748800000001</v>
      </c>
      <c r="D4" s="9">
        <v>1.9021109</v>
      </c>
    </row>
    <row r="5" spans="1:8" x14ac:dyDescent="0.2">
      <c r="C5" s="30" t="s">
        <v>38</v>
      </c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52500.748800000001</v>
      </c>
    </row>
    <row r="8" spans="1:8" x14ac:dyDescent="0.2">
      <c r="A8" t="s">
        <v>4</v>
      </c>
      <c r="C8">
        <f>D4</f>
        <v>1.9021109</v>
      </c>
      <c r="D8" s="29"/>
    </row>
    <row r="9" spans="1:8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4">
        <f ca="1">INTERCEPT(INDIRECT($G$11):G992,INDIRECT($F$11):F992)</f>
        <v>2.8009061118895593E-4</v>
      </c>
      <c r="D11" s="3"/>
      <c r="E11" s="12"/>
      <c r="F11" s="25" t="str">
        <f>"F"&amp;E19</f>
        <v>F41</v>
      </c>
      <c r="G11" s="26" t="str">
        <f>"G"&amp;E19</f>
        <v>G41</v>
      </c>
    </row>
    <row r="12" spans="1:8" x14ac:dyDescent="0.2">
      <c r="A12" s="12" t="s">
        <v>17</v>
      </c>
      <c r="B12" s="12"/>
      <c r="C12" s="24">
        <f ca="1">SLOPE(INDIRECT($G$11):G992,INDIRECT($F$11):F992)</f>
        <v>3.9061560014936692E-7</v>
      </c>
      <c r="D12" s="3"/>
      <c r="E12" s="12"/>
    </row>
    <row r="13" spans="1:8" x14ac:dyDescent="0.2">
      <c r="A13" s="12" t="s">
        <v>19</v>
      </c>
      <c r="B13" s="12"/>
      <c r="C13" s="3" t="s">
        <v>14</v>
      </c>
      <c r="D13" s="16" t="s">
        <v>47</v>
      </c>
      <c r="E13" s="13">
        <v>1</v>
      </c>
    </row>
    <row r="14" spans="1:8" x14ac:dyDescent="0.2">
      <c r="A14" s="12"/>
      <c r="B14" s="12"/>
      <c r="C14" s="12"/>
      <c r="D14" s="16" t="s">
        <v>32</v>
      </c>
      <c r="E14" s="17">
        <f ca="1">NOW()+15018.5+$C$9/24</f>
        <v>60347.395648958336</v>
      </c>
    </row>
    <row r="15" spans="1:8" x14ac:dyDescent="0.2">
      <c r="A15" s="14" t="s">
        <v>18</v>
      </c>
      <c r="B15" s="12"/>
      <c r="C15" s="15">
        <f ca="1">(C7+C11)+(C8+C12)*INT(MAX(F21:F3533))</f>
        <v>56590.288354914148</v>
      </c>
      <c r="D15" s="16" t="s">
        <v>48</v>
      </c>
      <c r="E15" s="17">
        <f ca="1">ROUND(2*(E14-$C$7)/$C$8,0)/2+E13</f>
        <v>4126</v>
      </c>
    </row>
    <row r="16" spans="1:8" x14ac:dyDescent="0.2">
      <c r="A16" s="18" t="s">
        <v>5</v>
      </c>
      <c r="B16" s="12"/>
      <c r="C16" s="19">
        <f ca="1">+C8+C12</f>
        <v>1.9021112906156001</v>
      </c>
      <c r="D16" s="16" t="s">
        <v>33</v>
      </c>
      <c r="E16" s="26">
        <f ca="1">ROUND(2*(E14-$C$15)/$C$16,0)/2+E13</f>
        <v>1976</v>
      </c>
    </row>
    <row r="17" spans="1:17" ht="13.5" thickBot="1" x14ac:dyDescent="0.25">
      <c r="A17" s="16" t="s">
        <v>29</v>
      </c>
      <c r="B17" s="12"/>
      <c r="C17" s="12">
        <f>COUNT(C21:C2191)</f>
        <v>32</v>
      </c>
      <c r="D17" s="16" t="s">
        <v>34</v>
      </c>
      <c r="E17" s="20">
        <f ca="1">+$C$15+$C$16*E16-15018.5-$C$9/24</f>
        <v>45330.026931837237</v>
      </c>
    </row>
    <row r="18" spans="1:17" ht="14.25" thickTop="1" thickBot="1" x14ac:dyDescent="0.25">
      <c r="A18" s="18" t="s">
        <v>6</v>
      </c>
      <c r="B18" s="12"/>
      <c r="C18" s="21">
        <f ca="1">+C15</f>
        <v>56590.288354914148</v>
      </c>
      <c r="D18" s="22">
        <f ca="1">+C16</f>
        <v>1.9021112906156001</v>
      </c>
      <c r="E18" s="23" t="s">
        <v>35</v>
      </c>
    </row>
    <row r="19" spans="1:17" ht="13.5" thickTop="1" x14ac:dyDescent="0.2">
      <c r="A19" s="27" t="s">
        <v>36</v>
      </c>
      <c r="E19" s="28">
        <v>41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53</v>
      </c>
      <c r="J20" s="7" t="s">
        <v>39</v>
      </c>
      <c r="K20" s="7" t="s">
        <v>28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7" t="s">
        <v>51</v>
      </c>
      <c r="B21" s="39" t="s">
        <v>37</v>
      </c>
      <c r="C21" s="37">
        <v>21859.603999999999</v>
      </c>
      <c r="D21" s="37" t="s">
        <v>52</v>
      </c>
      <c r="E21" s="41">
        <f t="shared" ref="E21:E49" si="0">+(C21-C$7)/C$8</f>
        <v>-16109.02119324378</v>
      </c>
      <c r="F21">
        <f t="shared" ref="F21:F52" si="1">ROUND(2*E21,0)/2</f>
        <v>-16109</v>
      </c>
      <c r="G21">
        <f t="shared" ref="G21:G49" si="2">+C21-(C$7+F21*C$8)</f>
        <v>-4.0311900000233436E-2</v>
      </c>
      <c r="H21">
        <f t="shared" ref="H21:H38" si="3">+G21</f>
        <v>-4.0311900000233436E-2</v>
      </c>
      <c r="O21">
        <f t="shared" ref="O21:O49" ca="1" si="4">+C$11+C$12*$F21</f>
        <v>-6.0123360916171957E-3</v>
      </c>
      <c r="Q21" s="2">
        <f t="shared" ref="Q21:Q49" si="5">+C21-15018.5</f>
        <v>6841.1039999999994</v>
      </c>
    </row>
    <row r="22" spans="1:17" x14ac:dyDescent="0.2">
      <c r="A22" s="37" t="s">
        <v>51</v>
      </c>
      <c r="B22" s="39" t="s">
        <v>37</v>
      </c>
      <c r="C22" s="37">
        <v>22228.626</v>
      </c>
      <c r="D22" s="37" t="s">
        <v>52</v>
      </c>
      <c r="E22" s="41">
        <f t="shared" si="0"/>
        <v>-15915.014629273193</v>
      </c>
      <c r="F22">
        <f t="shared" si="1"/>
        <v>-15915</v>
      </c>
      <c r="G22">
        <f t="shared" si="2"/>
        <v>-2.7826500001538079E-2</v>
      </c>
      <c r="H22">
        <f t="shared" si="3"/>
        <v>-2.7826500001538079E-2</v>
      </c>
      <c r="O22">
        <f t="shared" ca="1" si="4"/>
        <v>-5.9365566651882187E-3</v>
      </c>
      <c r="Q22" s="2">
        <f t="shared" si="5"/>
        <v>7210.1260000000002</v>
      </c>
    </row>
    <row r="23" spans="1:17" x14ac:dyDescent="0.2">
      <c r="A23" s="37" t="s">
        <v>51</v>
      </c>
      <c r="B23" s="39" t="s">
        <v>37</v>
      </c>
      <c r="C23" s="37">
        <v>22698.59</v>
      </c>
      <c r="D23" s="37" t="s">
        <v>52</v>
      </c>
      <c r="E23" s="41">
        <f t="shared" si="0"/>
        <v>-15667.939655884418</v>
      </c>
      <c r="F23">
        <f t="shared" si="1"/>
        <v>-15668</v>
      </c>
      <c r="G23">
        <f t="shared" si="2"/>
        <v>0.11478119999810588</v>
      </c>
      <c r="H23">
        <f t="shared" si="3"/>
        <v>0.11478119999810588</v>
      </c>
      <c r="O23">
        <f t="shared" ca="1" si="4"/>
        <v>-5.8400746119513253E-3</v>
      </c>
      <c r="Q23" s="2">
        <f t="shared" si="5"/>
        <v>7680.09</v>
      </c>
    </row>
    <row r="24" spans="1:17" x14ac:dyDescent="0.2">
      <c r="A24" s="37" t="s">
        <v>51</v>
      </c>
      <c r="B24" s="39" t="s">
        <v>37</v>
      </c>
      <c r="C24" s="37">
        <v>26479.827000000001</v>
      </c>
      <c r="D24" s="37" t="s">
        <v>52</v>
      </c>
      <c r="E24" s="41">
        <f t="shared" si="0"/>
        <v>-13680.023493898279</v>
      </c>
      <c r="F24">
        <f t="shared" si="1"/>
        <v>-13680</v>
      </c>
      <c r="G24">
        <f t="shared" si="2"/>
        <v>-4.4687999998132E-2</v>
      </c>
      <c r="H24">
        <f t="shared" si="3"/>
        <v>-4.4687999998132E-2</v>
      </c>
      <c r="O24">
        <f t="shared" ca="1" si="4"/>
        <v>-5.0635307988543838E-3</v>
      </c>
      <c r="Q24" s="2">
        <f t="shared" si="5"/>
        <v>11461.327000000001</v>
      </c>
    </row>
    <row r="25" spans="1:17" x14ac:dyDescent="0.2">
      <c r="A25" s="37" t="s">
        <v>51</v>
      </c>
      <c r="B25" s="39" t="s">
        <v>37</v>
      </c>
      <c r="C25" s="37">
        <v>26559.798999999999</v>
      </c>
      <c r="D25" s="37" t="s">
        <v>52</v>
      </c>
      <c r="E25" s="41">
        <f t="shared" si="0"/>
        <v>-13637.979678261663</v>
      </c>
      <c r="F25">
        <f t="shared" si="1"/>
        <v>-13638</v>
      </c>
      <c r="G25">
        <f t="shared" si="2"/>
        <v>3.8654199997836258E-2</v>
      </c>
      <c r="H25">
        <f t="shared" si="3"/>
        <v>3.8654199997836258E-2</v>
      </c>
      <c r="O25">
        <f t="shared" ca="1" si="4"/>
        <v>-5.0471249436481102E-3</v>
      </c>
      <c r="Q25" s="2">
        <f t="shared" si="5"/>
        <v>11541.298999999999</v>
      </c>
    </row>
    <row r="26" spans="1:17" x14ac:dyDescent="0.2">
      <c r="A26" s="37" t="s">
        <v>51</v>
      </c>
      <c r="B26" s="39" t="s">
        <v>37</v>
      </c>
      <c r="C26" s="37">
        <v>28366.777999999998</v>
      </c>
      <c r="D26" s="37" t="s">
        <v>52</v>
      </c>
      <c r="E26" s="41">
        <f t="shared" si="0"/>
        <v>-12687.993533920657</v>
      </c>
      <c r="F26">
        <f t="shared" si="1"/>
        <v>-12688</v>
      </c>
      <c r="G26">
        <f t="shared" si="2"/>
        <v>1.2299199996050447E-2</v>
      </c>
      <c r="H26">
        <f t="shared" si="3"/>
        <v>1.2299199996050447E-2</v>
      </c>
      <c r="O26">
        <f t="shared" ca="1" si="4"/>
        <v>-4.6760401235062116E-3</v>
      </c>
      <c r="Q26" s="2">
        <f t="shared" si="5"/>
        <v>13348.277999999998</v>
      </c>
    </row>
    <row r="27" spans="1:17" x14ac:dyDescent="0.2">
      <c r="A27" s="37" t="s">
        <v>51</v>
      </c>
      <c r="B27" s="39" t="s">
        <v>37</v>
      </c>
      <c r="C27" s="37">
        <v>28448.554</v>
      </c>
      <c r="D27" s="37" t="s">
        <v>52</v>
      </c>
      <c r="E27" s="41">
        <f t="shared" si="0"/>
        <v>-12645.001298294437</v>
      </c>
      <c r="F27">
        <f t="shared" si="1"/>
        <v>-12645</v>
      </c>
      <c r="G27">
        <f t="shared" si="2"/>
        <v>-2.4694999992789235E-3</v>
      </c>
      <c r="H27">
        <f t="shared" si="3"/>
        <v>-2.4694999992789235E-3</v>
      </c>
      <c r="O27">
        <f t="shared" ca="1" si="4"/>
        <v>-4.6592436526997887E-3</v>
      </c>
      <c r="Q27" s="2">
        <f t="shared" si="5"/>
        <v>13430.054</v>
      </c>
    </row>
    <row r="28" spans="1:17" x14ac:dyDescent="0.2">
      <c r="A28" s="37" t="s">
        <v>51</v>
      </c>
      <c r="B28" s="39" t="s">
        <v>37</v>
      </c>
      <c r="C28" s="37">
        <v>29456.710999999999</v>
      </c>
      <c r="D28" s="37" t="s">
        <v>52</v>
      </c>
      <c r="E28" s="41">
        <f t="shared" si="0"/>
        <v>-12114.981203251609</v>
      </c>
      <c r="F28">
        <f t="shared" si="1"/>
        <v>-12115</v>
      </c>
      <c r="G28">
        <f t="shared" si="2"/>
        <v>3.5753500000282656E-2</v>
      </c>
      <c r="H28">
        <f t="shared" si="3"/>
        <v>3.5753500000282656E-2</v>
      </c>
      <c r="O28">
        <f t="shared" ca="1" si="4"/>
        <v>-4.4522173846206249E-3</v>
      </c>
      <c r="Q28" s="2">
        <f t="shared" si="5"/>
        <v>14438.210999999999</v>
      </c>
    </row>
    <row r="29" spans="1:17" x14ac:dyDescent="0.2">
      <c r="A29" s="37" t="s">
        <v>51</v>
      </c>
      <c r="B29" s="39" t="s">
        <v>37</v>
      </c>
      <c r="C29" s="37">
        <v>30173.805</v>
      </c>
      <c r="D29" s="37" t="s">
        <v>52</v>
      </c>
      <c r="E29" s="41">
        <f t="shared" si="0"/>
        <v>-11737.982154457975</v>
      </c>
      <c r="F29">
        <f t="shared" si="1"/>
        <v>-11738</v>
      </c>
      <c r="G29">
        <f t="shared" si="2"/>
        <v>3.3944200000405544E-2</v>
      </c>
      <c r="H29">
        <f t="shared" si="3"/>
        <v>3.3944200000405544E-2</v>
      </c>
      <c r="O29">
        <f t="shared" ca="1" si="4"/>
        <v>-4.3049553033643129E-3</v>
      </c>
      <c r="Q29" s="2">
        <f t="shared" si="5"/>
        <v>15155.305</v>
      </c>
    </row>
    <row r="30" spans="1:17" x14ac:dyDescent="0.2">
      <c r="A30" s="37" t="s">
        <v>51</v>
      </c>
      <c r="B30" s="39" t="s">
        <v>37</v>
      </c>
      <c r="C30" s="37">
        <v>30605.588</v>
      </c>
      <c r="D30" s="37" t="s">
        <v>52</v>
      </c>
      <c r="E30" s="41">
        <f t="shared" si="0"/>
        <v>-11510.980143166205</v>
      </c>
      <c r="F30">
        <f t="shared" si="1"/>
        <v>-11511</v>
      </c>
      <c r="G30">
        <f t="shared" si="2"/>
        <v>3.7769899998238543E-2</v>
      </c>
      <c r="H30">
        <f t="shared" si="3"/>
        <v>3.7769899998238543E-2</v>
      </c>
      <c r="O30">
        <f t="shared" ca="1" si="4"/>
        <v>-4.2162855621304066E-3</v>
      </c>
      <c r="Q30" s="2">
        <f t="shared" si="5"/>
        <v>15587.088</v>
      </c>
    </row>
    <row r="31" spans="1:17" x14ac:dyDescent="0.2">
      <c r="A31" s="37" t="s">
        <v>51</v>
      </c>
      <c r="B31" s="39" t="s">
        <v>37</v>
      </c>
      <c r="C31" s="37">
        <v>31750.606</v>
      </c>
      <c r="D31" s="37" t="s">
        <v>52</v>
      </c>
      <c r="E31" s="41">
        <f t="shared" si="0"/>
        <v>-10909.007881717096</v>
      </c>
      <c r="F31">
        <f t="shared" si="1"/>
        <v>-10909</v>
      </c>
      <c r="G31">
        <f t="shared" si="2"/>
        <v>-1.4991899999586167E-2</v>
      </c>
      <c r="H31">
        <f t="shared" si="3"/>
        <v>-1.4991899999586167E-2</v>
      </c>
      <c r="O31">
        <f t="shared" ca="1" si="4"/>
        <v>-3.9811349708404878E-3</v>
      </c>
      <c r="Q31" s="2">
        <f t="shared" si="5"/>
        <v>16732.106</v>
      </c>
    </row>
    <row r="32" spans="1:17" x14ac:dyDescent="0.2">
      <c r="A32" s="37" t="s">
        <v>51</v>
      </c>
      <c r="B32" s="39" t="s">
        <v>37</v>
      </c>
      <c r="C32" s="37">
        <v>41951.656999999999</v>
      </c>
      <c r="D32" s="37" t="s">
        <v>52</v>
      </c>
      <c r="E32" s="41">
        <f t="shared" si="0"/>
        <v>-5545.9919818555281</v>
      </c>
      <c r="F32">
        <f t="shared" si="1"/>
        <v>-5546</v>
      </c>
      <c r="G32">
        <f t="shared" si="2"/>
        <v>1.5251400000124704E-2</v>
      </c>
      <c r="H32">
        <f t="shared" si="3"/>
        <v>1.5251400000124704E-2</v>
      </c>
      <c r="O32">
        <f t="shared" ca="1" si="4"/>
        <v>-1.8862635072394328E-3</v>
      </c>
      <c r="Q32" s="2">
        <f t="shared" si="5"/>
        <v>26933.156999999999</v>
      </c>
    </row>
    <row r="33" spans="1:17" x14ac:dyDescent="0.2">
      <c r="A33" s="37" t="s">
        <v>51</v>
      </c>
      <c r="B33" s="39" t="s">
        <v>37</v>
      </c>
      <c r="C33" s="37">
        <v>42693.517</v>
      </c>
      <c r="D33" s="37" t="s">
        <v>52</v>
      </c>
      <c r="E33" s="41">
        <f t="shared" si="0"/>
        <v>-5155.9726617412271</v>
      </c>
      <c r="F33">
        <f t="shared" si="1"/>
        <v>-5156</v>
      </c>
      <c r="G33">
        <f t="shared" si="2"/>
        <v>5.2000399999087676E-2</v>
      </c>
      <c r="H33">
        <f t="shared" si="3"/>
        <v>5.2000399999087676E-2</v>
      </c>
      <c r="O33">
        <f t="shared" ca="1" si="4"/>
        <v>-1.7339234231811798E-3</v>
      </c>
      <c r="Q33" s="2">
        <f t="shared" si="5"/>
        <v>27675.017</v>
      </c>
    </row>
    <row r="34" spans="1:17" x14ac:dyDescent="0.2">
      <c r="A34" s="37" t="s">
        <v>51</v>
      </c>
      <c r="B34" s="39" t="s">
        <v>37</v>
      </c>
      <c r="C34" s="37">
        <v>45525.69</v>
      </c>
      <c r="D34" s="37" t="s">
        <v>52</v>
      </c>
      <c r="E34" s="41">
        <f t="shared" si="0"/>
        <v>-3667.0095313580291</v>
      </c>
      <c r="F34">
        <f t="shared" si="1"/>
        <v>-3667</v>
      </c>
      <c r="G34">
        <f t="shared" si="2"/>
        <v>-1.8129700001736637E-2</v>
      </c>
      <c r="H34">
        <f t="shared" si="3"/>
        <v>-1.8129700001736637E-2</v>
      </c>
      <c r="O34">
        <f t="shared" ca="1" si="4"/>
        <v>-1.1522967945587724E-3</v>
      </c>
      <c r="Q34" s="2">
        <f t="shared" si="5"/>
        <v>30507.190000000002</v>
      </c>
    </row>
    <row r="35" spans="1:17" x14ac:dyDescent="0.2">
      <c r="A35" s="37" t="s">
        <v>51</v>
      </c>
      <c r="B35" s="39" t="s">
        <v>37</v>
      </c>
      <c r="C35" s="37">
        <v>45563.724000000002</v>
      </c>
      <c r="D35" s="37" t="s">
        <v>52</v>
      </c>
      <c r="E35" s="41">
        <f t="shared" si="0"/>
        <v>-3647.0138518211525</v>
      </c>
      <c r="F35">
        <f t="shared" si="1"/>
        <v>-3647</v>
      </c>
      <c r="G35">
        <f t="shared" si="2"/>
        <v>-2.6347699997131713E-2</v>
      </c>
      <c r="H35">
        <f t="shared" si="3"/>
        <v>-2.6347699997131713E-2</v>
      </c>
      <c r="O35">
        <f t="shared" ca="1" si="4"/>
        <v>-1.1444844825557851E-3</v>
      </c>
      <c r="Q35" s="2">
        <f t="shared" si="5"/>
        <v>30545.224000000002</v>
      </c>
    </row>
    <row r="36" spans="1:17" x14ac:dyDescent="0.2">
      <c r="A36" s="37" t="s">
        <v>51</v>
      </c>
      <c r="B36" s="39" t="s">
        <v>37</v>
      </c>
      <c r="C36" s="37">
        <v>45645.572999999997</v>
      </c>
      <c r="D36" s="37" t="s">
        <v>52</v>
      </c>
      <c r="E36" s="41">
        <f t="shared" si="0"/>
        <v>-3603.9832377807224</v>
      </c>
      <c r="F36">
        <f t="shared" si="1"/>
        <v>-3604</v>
      </c>
      <c r="G36">
        <f t="shared" si="2"/>
        <v>3.1883599993307143E-2</v>
      </c>
      <c r="H36">
        <f t="shared" si="3"/>
        <v>3.1883599993307143E-2</v>
      </c>
      <c r="O36">
        <f t="shared" ca="1" si="4"/>
        <v>-1.1276880117493623E-3</v>
      </c>
      <c r="Q36" s="2">
        <f t="shared" si="5"/>
        <v>30627.072999999997</v>
      </c>
    </row>
    <row r="37" spans="1:17" x14ac:dyDescent="0.2">
      <c r="A37" s="37" t="s">
        <v>51</v>
      </c>
      <c r="B37" s="39" t="s">
        <v>37</v>
      </c>
      <c r="C37" s="37">
        <v>47081.595999999998</v>
      </c>
      <c r="D37" s="37" t="s">
        <v>52</v>
      </c>
      <c r="E37" s="41">
        <f t="shared" si="0"/>
        <v>-2849.0204225211073</v>
      </c>
      <c r="F37">
        <f t="shared" si="1"/>
        <v>-2849</v>
      </c>
      <c r="G37">
        <f t="shared" si="2"/>
        <v>-3.8845900002343114E-2</v>
      </c>
      <c r="H37">
        <f t="shared" si="3"/>
        <v>-3.8845900002343114E-2</v>
      </c>
      <c r="O37">
        <f t="shared" ca="1" si="4"/>
        <v>-8.327732336365903E-4</v>
      </c>
      <c r="Q37" s="2">
        <f t="shared" si="5"/>
        <v>32063.095999999998</v>
      </c>
    </row>
    <row r="38" spans="1:17" x14ac:dyDescent="0.2">
      <c r="A38" s="37" t="s">
        <v>51</v>
      </c>
      <c r="B38" s="39" t="s">
        <v>37</v>
      </c>
      <c r="C38" s="37">
        <v>48479.682999999997</v>
      </c>
      <c r="D38" s="37" t="s">
        <v>52</v>
      </c>
      <c r="E38" s="41">
        <f t="shared" si="0"/>
        <v>-2114.001765091617</v>
      </c>
      <c r="F38">
        <f t="shared" si="1"/>
        <v>-2114</v>
      </c>
      <c r="G38">
        <f t="shared" si="2"/>
        <v>-3.357400004460942E-3</v>
      </c>
      <c r="H38">
        <f t="shared" si="3"/>
        <v>-3.357400004460942E-3</v>
      </c>
      <c r="O38">
        <f t="shared" ca="1" si="4"/>
        <v>-5.4567076752680584E-4</v>
      </c>
      <c r="Q38" s="2">
        <f t="shared" si="5"/>
        <v>33461.182999999997</v>
      </c>
    </row>
    <row r="39" spans="1:17" x14ac:dyDescent="0.2">
      <c r="A39" s="37" t="s">
        <v>51</v>
      </c>
      <c r="B39" s="39" t="s">
        <v>37</v>
      </c>
      <c r="C39" s="37">
        <v>48909.546999999999</v>
      </c>
      <c r="D39" s="37" t="s">
        <v>53</v>
      </c>
      <c r="E39" s="41">
        <f t="shared" si="0"/>
        <v>-1888.0086329351261</v>
      </c>
      <c r="F39">
        <f t="shared" si="1"/>
        <v>-1888</v>
      </c>
      <c r="G39">
        <f t="shared" si="2"/>
        <v>-1.6420799998741131E-2</v>
      </c>
      <c r="I39">
        <f>+G39</f>
        <v>-1.6420799998741131E-2</v>
      </c>
      <c r="O39">
        <f t="shared" ca="1" si="4"/>
        <v>-4.5739164189304878E-4</v>
      </c>
      <c r="Q39" s="2">
        <f t="shared" si="5"/>
        <v>33891.046999999999</v>
      </c>
    </row>
    <row r="40" spans="1:17" x14ac:dyDescent="0.2">
      <c r="A40" s="37" t="s">
        <v>51</v>
      </c>
      <c r="B40" s="39" t="s">
        <v>37</v>
      </c>
      <c r="C40" s="37">
        <v>48924.767999999996</v>
      </c>
      <c r="D40" s="37" t="s">
        <v>53</v>
      </c>
      <c r="E40" s="41">
        <f t="shared" si="0"/>
        <v>-1880.0064707057852</v>
      </c>
      <c r="F40">
        <f t="shared" si="1"/>
        <v>-1880</v>
      </c>
      <c r="G40">
        <f t="shared" si="2"/>
        <v>-1.2308000004850328E-2</v>
      </c>
      <c r="K40">
        <f>+G40</f>
        <v>-1.2308000004850328E-2</v>
      </c>
      <c r="O40">
        <f t="shared" ca="1" si="4"/>
        <v>-4.5426671709185388E-4</v>
      </c>
      <c r="Q40" s="2">
        <f t="shared" si="5"/>
        <v>33906.267999999996</v>
      </c>
    </row>
    <row r="41" spans="1:17" x14ac:dyDescent="0.2">
      <c r="A41" s="35" t="s">
        <v>43</v>
      </c>
      <c r="B41" s="33"/>
      <c r="C41" s="35">
        <v>49632.363700000002</v>
      </c>
      <c r="D41" s="35">
        <v>5.0000000000000001E-4</v>
      </c>
      <c r="E41">
        <f t="shared" si="0"/>
        <v>-1508.0009793330134</v>
      </c>
      <c r="F41">
        <f t="shared" si="1"/>
        <v>-1508</v>
      </c>
      <c r="G41">
        <f t="shared" si="2"/>
        <v>-1.8627999961609021E-3</v>
      </c>
      <c r="K41">
        <f>+G41</f>
        <v>-1.8627999961609021E-3</v>
      </c>
      <c r="O41">
        <f t="shared" ca="1" si="4"/>
        <v>-3.089577138362894E-4</v>
      </c>
      <c r="Q41" s="2">
        <f t="shared" si="5"/>
        <v>34613.863700000002</v>
      </c>
    </row>
    <row r="42" spans="1:17" x14ac:dyDescent="0.2">
      <c r="A42" s="35" t="s">
        <v>43</v>
      </c>
      <c r="B42" s="33"/>
      <c r="C42" s="35">
        <v>49940.508399999999</v>
      </c>
      <c r="D42" s="35">
        <v>2.0000000000000001E-4</v>
      </c>
      <c r="E42">
        <f t="shared" si="0"/>
        <v>-1345.9995418773965</v>
      </c>
      <c r="F42">
        <f t="shared" si="1"/>
        <v>-1346</v>
      </c>
      <c r="G42">
        <f t="shared" si="2"/>
        <v>8.7139999959617853E-4</v>
      </c>
      <c r="K42">
        <f>+G42</f>
        <v>8.7139999959617853E-4</v>
      </c>
      <c r="O42">
        <f t="shared" ca="1" si="4"/>
        <v>-2.4567798661209191E-4</v>
      </c>
      <c r="Q42" s="2">
        <f t="shared" si="5"/>
        <v>34922.008399999999</v>
      </c>
    </row>
    <row r="43" spans="1:17" x14ac:dyDescent="0.2">
      <c r="A43" s="36" t="s">
        <v>44</v>
      </c>
      <c r="B43" s="34" t="s">
        <v>37</v>
      </c>
      <c r="C43" s="36">
        <v>50680.429499999998</v>
      </c>
      <c r="D43" s="36">
        <v>4.0000000000000002E-4</v>
      </c>
      <c r="E43">
        <f t="shared" si="0"/>
        <v>-956.99956295923801</v>
      </c>
      <c r="F43">
        <f t="shared" si="1"/>
        <v>-957</v>
      </c>
      <c r="G43">
        <f t="shared" si="2"/>
        <v>8.3129999984521419E-4</v>
      </c>
      <c r="K43">
        <f>+G43</f>
        <v>8.3129999984521419E-4</v>
      </c>
      <c r="O43">
        <f t="shared" ca="1" si="4"/>
        <v>-9.3728518153988203E-5</v>
      </c>
      <c r="Q43" s="2">
        <f t="shared" si="5"/>
        <v>35661.929499999998</v>
      </c>
    </row>
    <row r="44" spans="1:17" x14ac:dyDescent="0.2">
      <c r="A44" s="37" t="s">
        <v>45</v>
      </c>
      <c r="B44" s="33"/>
      <c r="C44" s="37">
        <v>51806.478999999999</v>
      </c>
      <c r="D44" s="37">
        <v>1E-3</v>
      </c>
      <c r="E44">
        <f t="shared" si="0"/>
        <v>-364.99964329104148</v>
      </c>
      <c r="F44">
        <f t="shared" si="1"/>
        <v>-365</v>
      </c>
      <c r="G44">
        <f t="shared" si="2"/>
        <v>6.7850000050384551E-4</v>
      </c>
      <c r="K44">
        <f>+G44</f>
        <v>6.7850000050384551E-4</v>
      </c>
      <c r="O44">
        <f t="shared" ca="1" si="4"/>
        <v>1.37515917134437E-4</v>
      </c>
      <c r="Q44" s="2">
        <f t="shared" si="5"/>
        <v>36787.978999999999</v>
      </c>
    </row>
    <row r="45" spans="1:17" x14ac:dyDescent="0.2">
      <c r="A45" s="32" t="s">
        <v>39</v>
      </c>
      <c r="B45" s="31" t="s">
        <v>37</v>
      </c>
      <c r="C45" s="32">
        <v>52500.748800000001</v>
      </c>
      <c r="D45" s="38"/>
      <c r="E45">
        <f t="shared" si="0"/>
        <v>0</v>
      </c>
      <c r="F45">
        <f t="shared" si="1"/>
        <v>0</v>
      </c>
      <c r="G45">
        <f t="shared" si="2"/>
        <v>0</v>
      </c>
      <c r="J45">
        <f>+G45</f>
        <v>0</v>
      </c>
      <c r="O45">
        <f t="shared" ca="1" si="4"/>
        <v>2.8009061118895593E-4</v>
      </c>
      <c r="Q45" s="2">
        <f t="shared" si="5"/>
        <v>37482.248800000001</v>
      </c>
    </row>
    <row r="46" spans="1:17" x14ac:dyDescent="0.2">
      <c r="A46" s="32" t="s">
        <v>46</v>
      </c>
      <c r="B46" s="31" t="s">
        <v>37</v>
      </c>
      <c r="C46" s="32">
        <v>54391.446100000001</v>
      </c>
      <c r="D46" s="32">
        <v>1E-4</v>
      </c>
      <c r="E46">
        <f t="shared" si="0"/>
        <v>993.99950865115159</v>
      </c>
      <c r="F46">
        <f t="shared" si="1"/>
        <v>994</v>
      </c>
      <c r="G46">
        <f t="shared" si="2"/>
        <v>-9.3460000061895698E-4</v>
      </c>
      <c r="H46">
        <f>+G46</f>
        <v>-9.3460000061895698E-4</v>
      </c>
      <c r="O46">
        <f t="shared" ca="1" si="4"/>
        <v>6.6836251773742664E-4</v>
      </c>
      <c r="Q46" s="2">
        <f t="shared" si="5"/>
        <v>39372.946100000001</v>
      </c>
    </row>
    <row r="47" spans="1:17" x14ac:dyDescent="0.2">
      <c r="A47" s="37" t="s">
        <v>54</v>
      </c>
      <c r="B47" s="39" t="s">
        <v>37</v>
      </c>
      <c r="C47" s="37">
        <v>54663.449800000002</v>
      </c>
      <c r="D47" s="37">
        <v>2.0000000000000001E-4</v>
      </c>
      <c r="E47">
        <f t="shared" si="0"/>
        <v>1137.0004766809343</v>
      </c>
      <c r="F47">
        <f t="shared" si="1"/>
        <v>1137</v>
      </c>
      <c r="G47">
        <f t="shared" si="2"/>
        <v>9.0669999917736277E-4</v>
      </c>
      <c r="K47">
        <f>+G47</f>
        <v>9.0669999917736277E-4</v>
      </c>
      <c r="O47">
        <f t="shared" ca="1" si="4"/>
        <v>7.242205485587861E-4</v>
      </c>
      <c r="Q47" s="2">
        <f t="shared" si="5"/>
        <v>39644.949800000002</v>
      </c>
    </row>
    <row r="48" spans="1:17" x14ac:dyDescent="0.2">
      <c r="A48" s="40" t="s">
        <v>49</v>
      </c>
      <c r="B48" s="31" t="s">
        <v>50</v>
      </c>
      <c r="C48" s="32">
        <v>55093.326459999997</v>
      </c>
      <c r="D48" s="32">
        <v>1E-4</v>
      </c>
      <c r="E48">
        <f t="shared" si="0"/>
        <v>1363.0002646007629</v>
      </c>
      <c r="F48">
        <f t="shared" si="1"/>
        <v>1363</v>
      </c>
      <c r="G48">
        <f t="shared" si="2"/>
        <v>5.0329999794485047E-4</v>
      </c>
      <c r="H48">
        <f>+G48</f>
        <v>5.0329999794485047E-4</v>
      </c>
      <c r="O48">
        <f t="shared" ca="1" si="4"/>
        <v>8.124996741925431E-4</v>
      </c>
      <c r="Q48" s="2">
        <f t="shared" si="5"/>
        <v>40074.826459999997</v>
      </c>
    </row>
    <row r="49" spans="1:17" x14ac:dyDescent="0.2">
      <c r="A49" s="37" t="s">
        <v>55</v>
      </c>
      <c r="B49" s="39" t="s">
        <v>37</v>
      </c>
      <c r="C49" s="37">
        <v>55844.661099999998</v>
      </c>
      <c r="D49" s="37">
        <v>5.0000000000000001E-4</v>
      </c>
      <c r="E49">
        <f t="shared" si="0"/>
        <v>1758.0007033238683</v>
      </c>
      <c r="F49">
        <f t="shared" si="1"/>
        <v>1758</v>
      </c>
      <c r="G49">
        <f t="shared" si="2"/>
        <v>1.337799993052613E-3</v>
      </c>
      <c r="K49">
        <f>+G49</f>
        <v>1.337799993052613E-3</v>
      </c>
      <c r="O49">
        <f t="shared" ca="1" si="4"/>
        <v>9.6679283625154301E-4</v>
      </c>
      <c r="Q49" s="2">
        <f t="shared" si="5"/>
        <v>40826.161099999998</v>
      </c>
    </row>
    <row r="50" spans="1:17" x14ac:dyDescent="0.2">
      <c r="A50" s="42" t="s">
        <v>56</v>
      </c>
      <c r="B50" s="43" t="s">
        <v>37</v>
      </c>
      <c r="C50" s="44">
        <v>56158.508699999998</v>
      </c>
      <c r="D50" s="44">
        <v>1.9E-3</v>
      </c>
      <c r="E50" s="45">
        <f>+(C50-C$7)/C$8</f>
        <v>1923.0003361002753</v>
      </c>
      <c r="F50">
        <f t="shared" si="1"/>
        <v>1923</v>
      </c>
      <c r="G50">
        <f>+C50-(C$7+F50*C$8)</f>
        <v>6.3930000032996759E-4</v>
      </c>
      <c r="K50">
        <f>+G50</f>
        <v>6.3930000032996759E-4</v>
      </c>
      <c r="O50">
        <f ca="1">+C$11+C$12*$F50</f>
        <v>1.0312444102761884E-3</v>
      </c>
      <c r="Q50" s="2">
        <f>+C50-15018.5</f>
        <v>41140.008699999998</v>
      </c>
    </row>
    <row r="51" spans="1:17" x14ac:dyDescent="0.2">
      <c r="A51" s="46" t="s">
        <v>57</v>
      </c>
      <c r="B51" s="47" t="s">
        <v>37</v>
      </c>
      <c r="C51" s="48">
        <v>56588.387499999997</v>
      </c>
      <c r="D51" s="49">
        <v>3.5000000000000001E-3</v>
      </c>
      <c r="E51" s="45">
        <f>+(C51-C$7)/C$8</f>
        <v>2149.0012490859476</v>
      </c>
      <c r="F51">
        <f t="shared" si="1"/>
        <v>2149</v>
      </c>
      <c r="G51">
        <f>+C51-(C$7+F51*C$8)</f>
        <v>2.3758999959682114E-3</v>
      </c>
      <c r="K51">
        <f>+G51</f>
        <v>2.3758999959682114E-3</v>
      </c>
      <c r="O51">
        <f ca="1">+C$11+C$12*$F51</f>
        <v>1.1195235359099454E-3</v>
      </c>
      <c r="Q51" s="2">
        <f>+C51-15018.5</f>
        <v>41569.887499999997</v>
      </c>
    </row>
    <row r="52" spans="1:17" x14ac:dyDescent="0.2">
      <c r="A52" s="46" t="s">
        <v>57</v>
      </c>
      <c r="B52" s="47" t="s">
        <v>37</v>
      </c>
      <c r="C52" s="48">
        <v>56590.288099999998</v>
      </c>
      <c r="D52" s="49">
        <v>1.1999999999999999E-3</v>
      </c>
      <c r="E52" s="45">
        <f>+(C52-C$7)/C$8</f>
        <v>2150.0004547579201</v>
      </c>
      <c r="F52">
        <f t="shared" si="1"/>
        <v>2150</v>
      </c>
      <c r="G52">
        <f>+C52-(C$7+F52*C$8)</f>
        <v>8.6499999451916665E-4</v>
      </c>
      <c r="K52">
        <f>+G52</f>
        <v>8.6499999451916665E-4</v>
      </c>
      <c r="O52">
        <f ca="1">+C$11+C$12*$F52</f>
        <v>1.1199141515100949E-3</v>
      </c>
      <c r="Q52" s="2">
        <f>+C52-15018.5</f>
        <v>41571.788099999998</v>
      </c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7"/>
  <sheetViews>
    <sheetView topLeftCell="A19" workbookViewId="0">
      <selection activeCell="A44" sqref="A44:D5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1" t="s">
        <v>64</v>
      </c>
      <c r="I1" s="52" t="s">
        <v>65</v>
      </c>
      <c r="J1" s="53" t="s">
        <v>63</v>
      </c>
    </row>
    <row r="2" spans="1:16" x14ac:dyDescent="0.2">
      <c r="I2" s="54" t="s">
        <v>66</v>
      </c>
      <c r="J2" s="55" t="s">
        <v>62</v>
      </c>
    </row>
    <row r="3" spans="1:16" x14ac:dyDescent="0.2">
      <c r="A3" s="56" t="s">
        <v>67</v>
      </c>
      <c r="I3" s="54" t="s">
        <v>68</v>
      </c>
      <c r="J3" s="55" t="s">
        <v>52</v>
      </c>
    </row>
    <row r="4" spans="1:16" x14ac:dyDescent="0.2">
      <c r="I4" s="54" t="s">
        <v>69</v>
      </c>
      <c r="J4" s="55" t="s">
        <v>52</v>
      </c>
    </row>
    <row r="5" spans="1:16" ht="13.5" thickBot="1" x14ac:dyDescent="0.25">
      <c r="I5" s="57" t="s">
        <v>70</v>
      </c>
      <c r="J5" s="58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50" si="0">P11</f>
        <v>IBVS 3815 </v>
      </c>
      <c r="B11" s="3" t="str">
        <f t="shared" ref="B11:B50" si="1">IF(H11=INT(H11),"I","II")</f>
        <v>I</v>
      </c>
      <c r="C11" s="10">
        <f t="shared" ref="C11:C50" si="2">1*G11</f>
        <v>21859.603999999999</v>
      </c>
      <c r="D11" s="12" t="str">
        <f t="shared" ref="D11:D50" si="3">VLOOKUP(F11,I$1:J$5,2,FALSE)</f>
        <v>vis</v>
      </c>
      <c r="E11" s="59">
        <f>VLOOKUP(C11,Active!C$21:E$972,3,FALSE)</f>
        <v>-8054.5105966218898</v>
      </c>
      <c r="F11" s="3" t="s">
        <v>70</v>
      </c>
      <c r="G11" s="12" t="str">
        <f t="shared" ref="G11:G50" si="4">MID(I11,3,LEN(I11)-3)</f>
        <v>21859.604</v>
      </c>
      <c r="H11" s="10">
        <f t="shared" ref="H11:H50" si="5">1*K11</f>
        <v>-16109</v>
      </c>
      <c r="I11" s="60" t="s">
        <v>71</v>
      </c>
      <c r="J11" s="61" t="s">
        <v>72</v>
      </c>
      <c r="K11" s="60">
        <v>-16109</v>
      </c>
      <c r="L11" s="60" t="s">
        <v>73</v>
      </c>
      <c r="M11" s="61" t="s">
        <v>74</v>
      </c>
      <c r="N11" s="61"/>
      <c r="O11" s="62" t="s">
        <v>75</v>
      </c>
      <c r="P11" s="63" t="s">
        <v>76</v>
      </c>
    </row>
    <row r="12" spans="1:16" ht="12.75" customHeight="1" thickBot="1" x14ac:dyDescent="0.25">
      <c r="A12" s="10" t="str">
        <f t="shared" si="0"/>
        <v>IBVS 3815 </v>
      </c>
      <c r="B12" s="3" t="str">
        <f t="shared" si="1"/>
        <v>I</v>
      </c>
      <c r="C12" s="10">
        <f t="shared" si="2"/>
        <v>22228.626</v>
      </c>
      <c r="D12" s="12" t="str">
        <f t="shared" si="3"/>
        <v>vis</v>
      </c>
      <c r="E12" s="59">
        <f>VLOOKUP(C12,Active!C$21:E$972,3,FALSE)</f>
        <v>-7957.5073146365967</v>
      </c>
      <c r="F12" s="3" t="s">
        <v>70</v>
      </c>
      <c r="G12" s="12" t="str">
        <f t="shared" si="4"/>
        <v>22228.626</v>
      </c>
      <c r="H12" s="10">
        <f t="shared" si="5"/>
        <v>-15915</v>
      </c>
      <c r="I12" s="60" t="s">
        <v>77</v>
      </c>
      <c r="J12" s="61" t="s">
        <v>78</v>
      </c>
      <c r="K12" s="60">
        <v>-15915</v>
      </c>
      <c r="L12" s="60" t="s">
        <v>79</v>
      </c>
      <c r="M12" s="61" t="s">
        <v>74</v>
      </c>
      <c r="N12" s="61"/>
      <c r="O12" s="62" t="s">
        <v>75</v>
      </c>
      <c r="P12" s="63" t="s">
        <v>76</v>
      </c>
    </row>
    <row r="13" spans="1:16" ht="12.75" customHeight="1" thickBot="1" x14ac:dyDescent="0.25">
      <c r="A13" s="10" t="str">
        <f t="shared" si="0"/>
        <v>IBVS 3815 </v>
      </c>
      <c r="B13" s="3" t="str">
        <f t="shared" si="1"/>
        <v>I</v>
      </c>
      <c r="C13" s="10">
        <f t="shared" si="2"/>
        <v>22698.59</v>
      </c>
      <c r="D13" s="12" t="str">
        <f t="shared" si="3"/>
        <v>vis</v>
      </c>
      <c r="E13" s="59">
        <f>VLOOKUP(C13,Active!C$21:E$972,3,FALSE)</f>
        <v>-7833.9698279422091</v>
      </c>
      <c r="F13" s="3" t="s">
        <v>70</v>
      </c>
      <c r="G13" s="12" t="str">
        <f t="shared" si="4"/>
        <v>22698.590</v>
      </c>
      <c r="H13" s="10">
        <f t="shared" si="5"/>
        <v>-15668</v>
      </c>
      <c r="I13" s="60" t="s">
        <v>80</v>
      </c>
      <c r="J13" s="61" t="s">
        <v>81</v>
      </c>
      <c r="K13" s="60">
        <v>-15668</v>
      </c>
      <c r="L13" s="60" t="s">
        <v>82</v>
      </c>
      <c r="M13" s="61" t="s">
        <v>74</v>
      </c>
      <c r="N13" s="61"/>
      <c r="O13" s="62" t="s">
        <v>75</v>
      </c>
      <c r="P13" s="63" t="s">
        <v>76</v>
      </c>
    </row>
    <row r="14" spans="1:16" ht="12.75" customHeight="1" thickBot="1" x14ac:dyDescent="0.25">
      <c r="A14" s="10" t="str">
        <f t="shared" si="0"/>
        <v>IBVS 3815 </v>
      </c>
      <c r="B14" s="3" t="str">
        <f t="shared" si="1"/>
        <v>I</v>
      </c>
      <c r="C14" s="10">
        <f t="shared" si="2"/>
        <v>26479.827000000001</v>
      </c>
      <c r="D14" s="12" t="str">
        <f t="shared" si="3"/>
        <v>vis</v>
      </c>
      <c r="E14" s="59">
        <f>VLOOKUP(C14,Active!C$21:E$972,3,FALSE)</f>
        <v>-6840.0117469491397</v>
      </c>
      <c r="F14" s="3" t="s">
        <v>70</v>
      </c>
      <c r="G14" s="12" t="str">
        <f t="shared" si="4"/>
        <v>26479.827</v>
      </c>
      <c r="H14" s="10">
        <f t="shared" si="5"/>
        <v>-13680</v>
      </c>
      <c r="I14" s="60" t="s">
        <v>83</v>
      </c>
      <c r="J14" s="61" t="s">
        <v>84</v>
      </c>
      <c r="K14" s="60">
        <v>-13680</v>
      </c>
      <c r="L14" s="60" t="s">
        <v>85</v>
      </c>
      <c r="M14" s="61" t="s">
        <v>74</v>
      </c>
      <c r="N14" s="61"/>
      <c r="O14" s="62" t="s">
        <v>75</v>
      </c>
      <c r="P14" s="63" t="s">
        <v>76</v>
      </c>
    </row>
    <row r="15" spans="1:16" ht="12.75" customHeight="1" thickBot="1" x14ac:dyDescent="0.25">
      <c r="A15" s="10" t="str">
        <f t="shared" si="0"/>
        <v>IBVS 3815 </v>
      </c>
      <c r="B15" s="3" t="str">
        <f t="shared" si="1"/>
        <v>I</v>
      </c>
      <c r="C15" s="10">
        <f t="shared" si="2"/>
        <v>26559.798999999999</v>
      </c>
      <c r="D15" s="12" t="str">
        <f t="shared" si="3"/>
        <v>vis</v>
      </c>
      <c r="E15" s="59">
        <f>VLOOKUP(C15,Active!C$21:E$972,3,FALSE)</f>
        <v>-6818.9898391308316</v>
      </c>
      <c r="F15" s="3" t="s">
        <v>70</v>
      </c>
      <c r="G15" s="12" t="str">
        <f t="shared" si="4"/>
        <v>26559.799</v>
      </c>
      <c r="H15" s="10">
        <f t="shared" si="5"/>
        <v>-13638</v>
      </c>
      <c r="I15" s="60" t="s">
        <v>86</v>
      </c>
      <c r="J15" s="61" t="s">
        <v>87</v>
      </c>
      <c r="K15" s="60">
        <v>-13638</v>
      </c>
      <c r="L15" s="60" t="s">
        <v>88</v>
      </c>
      <c r="M15" s="61" t="s">
        <v>74</v>
      </c>
      <c r="N15" s="61"/>
      <c r="O15" s="62" t="s">
        <v>75</v>
      </c>
      <c r="P15" s="63" t="s">
        <v>76</v>
      </c>
    </row>
    <row r="16" spans="1:16" ht="12.75" customHeight="1" thickBot="1" x14ac:dyDescent="0.25">
      <c r="A16" s="10" t="str">
        <f t="shared" si="0"/>
        <v>IBVS 3815 </v>
      </c>
      <c r="B16" s="3" t="str">
        <f t="shared" si="1"/>
        <v>I</v>
      </c>
      <c r="C16" s="10">
        <f t="shared" si="2"/>
        <v>28366.777999999998</v>
      </c>
      <c r="D16" s="12" t="str">
        <f t="shared" si="3"/>
        <v>vis</v>
      </c>
      <c r="E16" s="59">
        <f>VLOOKUP(C16,Active!C$21:E$972,3,FALSE)</f>
        <v>-6343.9967669603284</v>
      </c>
      <c r="F16" s="3" t="s">
        <v>70</v>
      </c>
      <c r="G16" s="12" t="str">
        <f t="shared" si="4"/>
        <v>28366.778</v>
      </c>
      <c r="H16" s="10">
        <f t="shared" si="5"/>
        <v>-12688</v>
      </c>
      <c r="I16" s="60" t="s">
        <v>89</v>
      </c>
      <c r="J16" s="61" t="s">
        <v>90</v>
      </c>
      <c r="K16" s="60">
        <v>-12688</v>
      </c>
      <c r="L16" s="60" t="s">
        <v>91</v>
      </c>
      <c r="M16" s="61" t="s">
        <v>74</v>
      </c>
      <c r="N16" s="61"/>
      <c r="O16" s="62" t="s">
        <v>75</v>
      </c>
      <c r="P16" s="63" t="s">
        <v>76</v>
      </c>
    </row>
    <row r="17" spans="1:16" ht="12.75" customHeight="1" thickBot="1" x14ac:dyDescent="0.25">
      <c r="A17" s="10" t="str">
        <f t="shared" si="0"/>
        <v>IBVS 3815 </v>
      </c>
      <c r="B17" s="3" t="str">
        <f t="shared" si="1"/>
        <v>I</v>
      </c>
      <c r="C17" s="10">
        <f t="shared" si="2"/>
        <v>28448.554</v>
      </c>
      <c r="D17" s="12" t="str">
        <f t="shared" si="3"/>
        <v>vis</v>
      </c>
      <c r="E17" s="59">
        <f>VLOOKUP(C17,Active!C$21:E$972,3,FALSE)</f>
        <v>-6322.5006491472186</v>
      </c>
      <c r="F17" s="3" t="s">
        <v>70</v>
      </c>
      <c r="G17" s="12" t="str">
        <f t="shared" si="4"/>
        <v>28448.554</v>
      </c>
      <c r="H17" s="10">
        <f t="shared" si="5"/>
        <v>-12645</v>
      </c>
      <c r="I17" s="60" t="s">
        <v>92</v>
      </c>
      <c r="J17" s="61" t="s">
        <v>93</v>
      </c>
      <c r="K17" s="60">
        <v>-12645</v>
      </c>
      <c r="L17" s="60" t="s">
        <v>94</v>
      </c>
      <c r="M17" s="61" t="s">
        <v>74</v>
      </c>
      <c r="N17" s="61"/>
      <c r="O17" s="62" t="s">
        <v>75</v>
      </c>
      <c r="P17" s="63" t="s">
        <v>76</v>
      </c>
    </row>
    <row r="18" spans="1:16" ht="12.75" customHeight="1" thickBot="1" x14ac:dyDescent="0.25">
      <c r="A18" s="10" t="str">
        <f t="shared" si="0"/>
        <v>IBVS 3815 </v>
      </c>
      <c r="B18" s="3" t="str">
        <f t="shared" si="1"/>
        <v>I</v>
      </c>
      <c r="C18" s="10">
        <f t="shared" si="2"/>
        <v>29456.710999999999</v>
      </c>
      <c r="D18" s="12" t="str">
        <f t="shared" si="3"/>
        <v>vis</v>
      </c>
      <c r="E18" s="59">
        <f>VLOOKUP(C18,Active!C$21:E$972,3,FALSE)</f>
        <v>-6057.4906016258046</v>
      </c>
      <c r="F18" s="3" t="s">
        <v>70</v>
      </c>
      <c r="G18" s="12" t="str">
        <f t="shared" si="4"/>
        <v>29456.711</v>
      </c>
      <c r="H18" s="10">
        <f t="shared" si="5"/>
        <v>-12115</v>
      </c>
      <c r="I18" s="60" t="s">
        <v>95</v>
      </c>
      <c r="J18" s="61" t="s">
        <v>96</v>
      </c>
      <c r="K18" s="60">
        <v>-12115</v>
      </c>
      <c r="L18" s="60" t="s">
        <v>97</v>
      </c>
      <c r="M18" s="61" t="s">
        <v>74</v>
      </c>
      <c r="N18" s="61"/>
      <c r="O18" s="62" t="s">
        <v>75</v>
      </c>
      <c r="P18" s="63" t="s">
        <v>76</v>
      </c>
    </row>
    <row r="19" spans="1:16" ht="12.75" customHeight="1" thickBot="1" x14ac:dyDescent="0.25">
      <c r="A19" s="10" t="str">
        <f t="shared" si="0"/>
        <v>IBVS 3815 </v>
      </c>
      <c r="B19" s="3" t="str">
        <f t="shared" si="1"/>
        <v>I</v>
      </c>
      <c r="C19" s="10">
        <f t="shared" si="2"/>
        <v>30173.805</v>
      </c>
      <c r="D19" s="12" t="str">
        <f t="shared" si="3"/>
        <v>vis</v>
      </c>
      <c r="E19" s="59">
        <f>VLOOKUP(C19,Active!C$21:E$972,3,FALSE)</f>
        <v>-5868.9910772289877</v>
      </c>
      <c r="F19" s="3" t="s">
        <v>70</v>
      </c>
      <c r="G19" s="12" t="str">
        <f t="shared" si="4"/>
        <v>30173.805</v>
      </c>
      <c r="H19" s="10">
        <f t="shared" si="5"/>
        <v>-11738</v>
      </c>
      <c r="I19" s="60" t="s">
        <v>98</v>
      </c>
      <c r="J19" s="61" t="s">
        <v>99</v>
      </c>
      <c r="K19" s="60">
        <v>-11738</v>
      </c>
      <c r="L19" s="60" t="s">
        <v>100</v>
      </c>
      <c r="M19" s="61" t="s">
        <v>74</v>
      </c>
      <c r="N19" s="61"/>
      <c r="O19" s="62" t="s">
        <v>75</v>
      </c>
      <c r="P19" s="63" t="s">
        <v>76</v>
      </c>
    </row>
    <row r="20" spans="1:16" ht="12.75" customHeight="1" thickBot="1" x14ac:dyDescent="0.25">
      <c r="A20" s="10" t="str">
        <f t="shared" si="0"/>
        <v>IBVS 3815 </v>
      </c>
      <c r="B20" s="3" t="str">
        <f t="shared" si="1"/>
        <v>I</v>
      </c>
      <c r="C20" s="10">
        <f t="shared" si="2"/>
        <v>30605.588</v>
      </c>
      <c r="D20" s="12" t="str">
        <f t="shared" si="3"/>
        <v>vis</v>
      </c>
      <c r="E20" s="59">
        <f>VLOOKUP(C20,Active!C$21:E$972,3,FALSE)</f>
        <v>-5755.4900715831027</v>
      </c>
      <c r="F20" s="3" t="s">
        <v>70</v>
      </c>
      <c r="G20" s="12" t="str">
        <f t="shared" si="4"/>
        <v>30605.588</v>
      </c>
      <c r="H20" s="10">
        <f t="shared" si="5"/>
        <v>-11511</v>
      </c>
      <c r="I20" s="60" t="s">
        <v>101</v>
      </c>
      <c r="J20" s="61" t="s">
        <v>102</v>
      </c>
      <c r="K20" s="60">
        <v>-11511</v>
      </c>
      <c r="L20" s="60" t="s">
        <v>88</v>
      </c>
      <c r="M20" s="61" t="s">
        <v>74</v>
      </c>
      <c r="N20" s="61"/>
      <c r="O20" s="62" t="s">
        <v>75</v>
      </c>
      <c r="P20" s="63" t="s">
        <v>76</v>
      </c>
    </row>
    <row r="21" spans="1:16" ht="12.75" customHeight="1" thickBot="1" x14ac:dyDescent="0.25">
      <c r="A21" s="10" t="str">
        <f t="shared" si="0"/>
        <v>IBVS 3815 </v>
      </c>
      <c r="B21" s="3" t="str">
        <f t="shared" si="1"/>
        <v>I</v>
      </c>
      <c r="C21" s="10">
        <f t="shared" si="2"/>
        <v>31750.606</v>
      </c>
      <c r="D21" s="12" t="str">
        <f t="shared" si="3"/>
        <v>vis</v>
      </c>
      <c r="E21" s="59">
        <f>VLOOKUP(C21,Active!C$21:E$972,3,FALSE)</f>
        <v>-5454.503940858548</v>
      </c>
      <c r="F21" s="3" t="s">
        <v>70</v>
      </c>
      <c r="G21" s="12" t="str">
        <f t="shared" si="4"/>
        <v>31750.606</v>
      </c>
      <c r="H21" s="10">
        <f t="shared" si="5"/>
        <v>-10909</v>
      </c>
      <c r="I21" s="60" t="s">
        <v>103</v>
      </c>
      <c r="J21" s="61" t="s">
        <v>104</v>
      </c>
      <c r="K21" s="60">
        <v>-10909</v>
      </c>
      <c r="L21" s="60" t="s">
        <v>105</v>
      </c>
      <c r="M21" s="61" t="s">
        <v>74</v>
      </c>
      <c r="N21" s="61"/>
      <c r="O21" s="62" t="s">
        <v>75</v>
      </c>
      <c r="P21" s="63" t="s">
        <v>76</v>
      </c>
    </row>
    <row r="22" spans="1:16" ht="12.75" customHeight="1" thickBot="1" x14ac:dyDescent="0.25">
      <c r="A22" s="10" t="str">
        <f t="shared" si="0"/>
        <v>IBVS 3815 </v>
      </c>
      <c r="B22" s="3" t="str">
        <f t="shared" si="1"/>
        <v>I</v>
      </c>
      <c r="C22" s="10">
        <f t="shared" si="2"/>
        <v>41951.656999999999</v>
      </c>
      <c r="D22" s="12" t="str">
        <f t="shared" si="3"/>
        <v>vis</v>
      </c>
      <c r="E22" s="59">
        <f>VLOOKUP(C22,Active!C$21:E$972,3,FALSE)</f>
        <v>-2772.9959909277641</v>
      </c>
      <c r="F22" s="3" t="s">
        <v>70</v>
      </c>
      <c r="G22" s="12" t="str">
        <f t="shared" si="4"/>
        <v>41951.657</v>
      </c>
      <c r="H22" s="10">
        <f t="shared" si="5"/>
        <v>-5546</v>
      </c>
      <c r="I22" s="60" t="s">
        <v>106</v>
      </c>
      <c r="J22" s="61" t="s">
        <v>107</v>
      </c>
      <c r="K22" s="60">
        <v>-5546</v>
      </c>
      <c r="L22" s="60" t="s">
        <v>108</v>
      </c>
      <c r="M22" s="61" t="s">
        <v>74</v>
      </c>
      <c r="N22" s="61"/>
      <c r="O22" s="62" t="s">
        <v>75</v>
      </c>
      <c r="P22" s="63" t="s">
        <v>76</v>
      </c>
    </row>
    <row r="23" spans="1:16" ht="12.75" customHeight="1" thickBot="1" x14ac:dyDescent="0.25">
      <c r="A23" s="10" t="str">
        <f t="shared" si="0"/>
        <v>IBVS 3815 </v>
      </c>
      <c r="B23" s="3" t="str">
        <f t="shared" si="1"/>
        <v>I</v>
      </c>
      <c r="C23" s="10">
        <f t="shared" si="2"/>
        <v>42693.517</v>
      </c>
      <c r="D23" s="12" t="str">
        <f t="shared" si="3"/>
        <v>vis</v>
      </c>
      <c r="E23" s="59">
        <f>VLOOKUP(C23,Active!C$21:E$972,3,FALSE)</f>
        <v>-2577.9863308706135</v>
      </c>
      <c r="F23" s="3" t="s">
        <v>70</v>
      </c>
      <c r="G23" s="12" t="str">
        <f t="shared" si="4"/>
        <v>42693.517</v>
      </c>
      <c r="H23" s="10">
        <f t="shared" si="5"/>
        <v>-5156</v>
      </c>
      <c r="I23" s="60" t="s">
        <v>109</v>
      </c>
      <c r="J23" s="61" t="s">
        <v>110</v>
      </c>
      <c r="K23" s="60">
        <v>-5156</v>
      </c>
      <c r="L23" s="60" t="s">
        <v>111</v>
      </c>
      <c r="M23" s="61" t="s">
        <v>74</v>
      </c>
      <c r="N23" s="61"/>
      <c r="O23" s="62" t="s">
        <v>75</v>
      </c>
      <c r="P23" s="63" t="s">
        <v>76</v>
      </c>
    </row>
    <row r="24" spans="1:16" ht="12.75" customHeight="1" thickBot="1" x14ac:dyDescent="0.25">
      <c r="A24" s="10" t="str">
        <f t="shared" si="0"/>
        <v>IBVS 3815 </v>
      </c>
      <c r="B24" s="3" t="str">
        <f t="shared" si="1"/>
        <v>I</v>
      </c>
      <c r="C24" s="10">
        <f t="shared" si="2"/>
        <v>45525.69</v>
      </c>
      <c r="D24" s="12" t="str">
        <f t="shared" si="3"/>
        <v>vis</v>
      </c>
      <c r="E24" s="59">
        <f>VLOOKUP(C24,Active!C$21:E$972,3,FALSE)</f>
        <v>-1833.5047656790146</v>
      </c>
      <c r="F24" s="3" t="s">
        <v>70</v>
      </c>
      <c r="G24" s="12" t="str">
        <f t="shared" si="4"/>
        <v>45525.690</v>
      </c>
      <c r="H24" s="10">
        <f t="shared" si="5"/>
        <v>-3667</v>
      </c>
      <c r="I24" s="60" t="s">
        <v>112</v>
      </c>
      <c r="J24" s="61" t="s">
        <v>113</v>
      </c>
      <c r="K24" s="60">
        <v>-3667</v>
      </c>
      <c r="L24" s="60" t="s">
        <v>114</v>
      </c>
      <c r="M24" s="61" t="s">
        <v>74</v>
      </c>
      <c r="N24" s="61"/>
      <c r="O24" s="62" t="s">
        <v>75</v>
      </c>
      <c r="P24" s="63" t="s">
        <v>76</v>
      </c>
    </row>
    <row r="25" spans="1:16" ht="12.75" customHeight="1" thickBot="1" x14ac:dyDescent="0.25">
      <c r="A25" s="10" t="str">
        <f t="shared" si="0"/>
        <v>IBVS 3815 </v>
      </c>
      <c r="B25" s="3" t="str">
        <f t="shared" si="1"/>
        <v>I</v>
      </c>
      <c r="C25" s="10">
        <f t="shared" si="2"/>
        <v>45563.724000000002</v>
      </c>
      <c r="D25" s="12" t="str">
        <f t="shared" si="3"/>
        <v>vis</v>
      </c>
      <c r="E25" s="59">
        <f>VLOOKUP(C25,Active!C$21:E$972,3,FALSE)</f>
        <v>-1823.5069259105762</v>
      </c>
      <c r="F25" s="3" t="s">
        <v>70</v>
      </c>
      <c r="G25" s="12" t="str">
        <f t="shared" si="4"/>
        <v>45563.724</v>
      </c>
      <c r="H25" s="10">
        <f t="shared" si="5"/>
        <v>-3647</v>
      </c>
      <c r="I25" s="60" t="s">
        <v>115</v>
      </c>
      <c r="J25" s="61" t="s">
        <v>116</v>
      </c>
      <c r="K25" s="60">
        <v>-3647</v>
      </c>
      <c r="L25" s="60" t="s">
        <v>117</v>
      </c>
      <c r="M25" s="61" t="s">
        <v>74</v>
      </c>
      <c r="N25" s="61"/>
      <c r="O25" s="62" t="s">
        <v>75</v>
      </c>
      <c r="P25" s="63" t="s">
        <v>76</v>
      </c>
    </row>
    <row r="26" spans="1:16" ht="12.75" customHeight="1" thickBot="1" x14ac:dyDescent="0.25">
      <c r="A26" s="10" t="str">
        <f t="shared" si="0"/>
        <v>IBVS 3815 </v>
      </c>
      <c r="B26" s="3" t="str">
        <f t="shared" si="1"/>
        <v>I</v>
      </c>
      <c r="C26" s="10">
        <f t="shared" si="2"/>
        <v>45645.572999999997</v>
      </c>
      <c r="D26" s="12" t="str">
        <f t="shared" si="3"/>
        <v>vis</v>
      </c>
      <c r="E26" s="59">
        <f>VLOOKUP(C26,Active!C$21:E$972,3,FALSE)</f>
        <v>-1801.9916188903612</v>
      </c>
      <c r="F26" s="3" t="s">
        <v>70</v>
      </c>
      <c r="G26" s="12" t="str">
        <f t="shared" si="4"/>
        <v>45645.573</v>
      </c>
      <c r="H26" s="10">
        <f t="shared" si="5"/>
        <v>-3604</v>
      </c>
      <c r="I26" s="60" t="s">
        <v>118</v>
      </c>
      <c r="J26" s="61" t="s">
        <v>119</v>
      </c>
      <c r="K26" s="60">
        <v>-3604</v>
      </c>
      <c r="L26" s="60" t="s">
        <v>120</v>
      </c>
      <c r="M26" s="61" t="s">
        <v>74</v>
      </c>
      <c r="N26" s="61"/>
      <c r="O26" s="62" t="s">
        <v>75</v>
      </c>
      <c r="P26" s="63" t="s">
        <v>76</v>
      </c>
    </row>
    <row r="27" spans="1:16" ht="12.75" customHeight="1" thickBot="1" x14ac:dyDescent="0.25">
      <c r="A27" s="10" t="str">
        <f t="shared" si="0"/>
        <v>IBVS 3815 </v>
      </c>
      <c r="B27" s="3" t="str">
        <f t="shared" si="1"/>
        <v>I</v>
      </c>
      <c r="C27" s="10">
        <f t="shared" si="2"/>
        <v>47081.595999999998</v>
      </c>
      <c r="D27" s="12" t="str">
        <f t="shared" si="3"/>
        <v>vis</v>
      </c>
      <c r="E27" s="59">
        <f>VLOOKUP(C27,Active!C$21:E$972,3,FALSE)</f>
        <v>-1424.5102112605537</v>
      </c>
      <c r="F27" s="3" t="s">
        <v>70</v>
      </c>
      <c r="G27" s="12" t="str">
        <f t="shared" si="4"/>
        <v>47081.596</v>
      </c>
      <c r="H27" s="10">
        <f t="shared" si="5"/>
        <v>-2849</v>
      </c>
      <c r="I27" s="60" t="s">
        <v>121</v>
      </c>
      <c r="J27" s="61" t="s">
        <v>122</v>
      </c>
      <c r="K27" s="60">
        <v>-2849</v>
      </c>
      <c r="L27" s="60" t="s">
        <v>123</v>
      </c>
      <c r="M27" s="61" t="s">
        <v>74</v>
      </c>
      <c r="N27" s="61"/>
      <c r="O27" s="62" t="s">
        <v>75</v>
      </c>
      <c r="P27" s="63" t="s">
        <v>76</v>
      </c>
    </row>
    <row r="28" spans="1:16" ht="12.75" customHeight="1" thickBot="1" x14ac:dyDescent="0.25">
      <c r="A28" s="10" t="str">
        <f t="shared" si="0"/>
        <v>IBVS 3815 </v>
      </c>
      <c r="B28" s="3" t="str">
        <f t="shared" si="1"/>
        <v>I</v>
      </c>
      <c r="C28" s="10">
        <f t="shared" si="2"/>
        <v>48479.682999999997</v>
      </c>
      <c r="D28" s="12" t="str">
        <f t="shared" si="3"/>
        <v>vis</v>
      </c>
      <c r="E28" s="59">
        <f>VLOOKUP(C28,Active!C$21:E$972,3,FALSE)</f>
        <v>-1057.0008825458085</v>
      </c>
      <c r="F28" s="3" t="s">
        <v>70</v>
      </c>
      <c r="G28" s="12" t="str">
        <f t="shared" si="4"/>
        <v>48479.683</v>
      </c>
      <c r="H28" s="10">
        <f t="shared" si="5"/>
        <v>-2114</v>
      </c>
      <c r="I28" s="60" t="s">
        <v>124</v>
      </c>
      <c r="J28" s="61" t="s">
        <v>125</v>
      </c>
      <c r="K28" s="60">
        <v>-2114</v>
      </c>
      <c r="L28" s="60" t="s">
        <v>126</v>
      </c>
      <c r="M28" s="61" t="s">
        <v>74</v>
      </c>
      <c r="N28" s="61"/>
      <c r="O28" s="62" t="s">
        <v>75</v>
      </c>
      <c r="P28" s="63" t="s">
        <v>76</v>
      </c>
    </row>
    <row r="29" spans="1:16" ht="12.75" customHeight="1" thickBot="1" x14ac:dyDescent="0.25">
      <c r="A29" s="10" t="str">
        <f t="shared" si="0"/>
        <v>IBVS 3815 </v>
      </c>
      <c r="B29" s="3" t="str">
        <f t="shared" si="1"/>
        <v>I</v>
      </c>
      <c r="C29" s="10">
        <f t="shared" si="2"/>
        <v>48909.546999999999</v>
      </c>
      <c r="D29" s="12" t="str">
        <f t="shared" si="3"/>
        <v>vis</v>
      </c>
      <c r="E29" s="59">
        <f>VLOOKUP(C29,Active!C$21:E$972,3,FALSE)</f>
        <v>-944.00431646756306</v>
      </c>
      <c r="F29" s="3" t="s">
        <v>70</v>
      </c>
      <c r="G29" s="12" t="str">
        <f t="shared" si="4"/>
        <v>48909.547</v>
      </c>
      <c r="H29" s="10">
        <f t="shared" si="5"/>
        <v>-1888</v>
      </c>
      <c r="I29" s="60" t="s">
        <v>127</v>
      </c>
      <c r="J29" s="61" t="s">
        <v>128</v>
      </c>
      <c r="K29" s="60">
        <v>-1888</v>
      </c>
      <c r="L29" s="60" t="s">
        <v>129</v>
      </c>
      <c r="M29" s="61" t="s">
        <v>130</v>
      </c>
      <c r="N29" s="61"/>
      <c r="O29" s="62" t="s">
        <v>131</v>
      </c>
      <c r="P29" s="63" t="s">
        <v>76</v>
      </c>
    </row>
    <row r="30" spans="1:16" ht="12.75" customHeight="1" thickBot="1" x14ac:dyDescent="0.25">
      <c r="A30" s="10" t="str">
        <f t="shared" si="0"/>
        <v>IBVS 3815 </v>
      </c>
      <c r="B30" s="3" t="str">
        <f t="shared" si="1"/>
        <v>I</v>
      </c>
      <c r="C30" s="10">
        <f t="shared" si="2"/>
        <v>48924.767999999996</v>
      </c>
      <c r="D30" s="12" t="str">
        <f t="shared" si="3"/>
        <v>vis</v>
      </c>
      <c r="E30" s="59">
        <f>VLOOKUP(C30,Active!C$21:E$972,3,FALSE)</f>
        <v>-940.0032353528926</v>
      </c>
      <c r="F30" s="3" t="s">
        <v>70</v>
      </c>
      <c r="G30" s="12" t="str">
        <f t="shared" si="4"/>
        <v>48924.768</v>
      </c>
      <c r="H30" s="10">
        <f t="shared" si="5"/>
        <v>-1880</v>
      </c>
      <c r="I30" s="60" t="s">
        <v>132</v>
      </c>
      <c r="J30" s="61" t="s">
        <v>133</v>
      </c>
      <c r="K30" s="60">
        <v>-1880</v>
      </c>
      <c r="L30" s="60" t="s">
        <v>134</v>
      </c>
      <c r="M30" s="61" t="s">
        <v>130</v>
      </c>
      <c r="N30" s="61"/>
      <c r="O30" s="62" t="s">
        <v>131</v>
      </c>
      <c r="P30" s="63" t="s">
        <v>76</v>
      </c>
    </row>
    <row r="31" spans="1:16" ht="12.75" customHeight="1" thickBot="1" x14ac:dyDescent="0.25">
      <c r="A31" s="10" t="str">
        <f t="shared" si="0"/>
        <v>BAVM 91 </v>
      </c>
      <c r="B31" s="3" t="str">
        <f t="shared" si="1"/>
        <v>I</v>
      </c>
      <c r="C31" s="10">
        <f t="shared" si="2"/>
        <v>49632.363700000002</v>
      </c>
      <c r="D31" s="12" t="str">
        <f t="shared" si="3"/>
        <v>vis</v>
      </c>
      <c r="E31" s="59">
        <f>VLOOKUP(C31,Active!C$21:E$972,3,FALSE)</f>
        <v>-754.00048966650672</v>
      </c>
      <c r="F31" s="3" t="s">
        <v>70</v>
      </c>
      <c r="G31" s="12" t="str">
        <f t="shared" si="4"/>
        <v>49632.3637</v>
      </c>
      <c r="H31" s="10">
        <f t="shared" si="5"/>
        <v>-1508</v>
      </c>
      <c r="I31" s="60" t="s">
        <v>149</v>
      </c>
      <c r="J31" s="61" t="s">
        <v>150</v>
      </c>
      <c r="K31" s="60">
        <v>-1508</v>
      </c>
      <c r="L31" s="60" t="s">
        <v>151</v>
      </c>
      <c r="M31" s="61" t="s">
        <v>138</v>
      </c>
      <c r="N31" s="61" t="s">
        <v>152</v>
      </c>
      <c r="O31" s="62" t="s">
        <v>153</v>
      </c>
      <c r="P31" s="63" t="s">
        <v>154</v>
      </c>
    </row>
    <row r="32" spans="1:16" ht="12.75" customHeight="1" thickBot="1" x14ac:dyDescent="0.25">
      <c r="A32" s="10" t="str">
        <f t="shared" si="0"/>
        <v>BAVM 91 </v>
      </c>
      <c r="B32" s="3" t="str">
        <f t="shared" si="1"/>
        <v>I</v>
      </c>
      <c r="C32" s="10">
        <f t="shared" si="2"/>
        <v>49940.508399999999</v>
      </c>
      <c r="D32" s="12" t="str">
        <f t="shared" si="3"/>
        <v>vis</v>
      </c>
      <c r="E32" s="59">
        <f>VLOOKUP(C32,Active!C$21:E$972,3,FALSE)</f>
        <v>-672.99977093869825</v>
      </c>
      <c r="F32" s="3" t="s">
        <v>70</v>
      </c>
      <c r="G32" s="12" t="str">
        <f t="shared" si="4"/>
        <v>49940.5084</v>
      </c>
      <c r="H32" s="10">
        <f t="shared" si="5"/>
        <v>-1346</v>
      </c>
      <c r="I32" s="60" t="s">
        <v>155</v>
      </c>
      <c r="J32" s="61" t="s">
        <v>156</v>
      </c>
      <c r="K32" s="60">
        <v>-1346</v>
      </c>
      <c r="L32" s="60" t="s">
        <v>157</v>
      </c>
      <c r="M32" s="61" t="s">
        <v>138</v>
      </c>
      <c r="N32" s="61" t="s">
        <v>158</v>
      </c>
      <c r="O32" s="62" t="s">
        <v>153</v>
      </c>
      <c r="P32" s="63" t="s">
        <v>154</v>
      </c>
    </row>
    <row r="33" spans="1:16" ht="12.75" customHeight="1" thickBot="1" x14ac:dyDescent="0.25">
      <c r="A33" s="10" t="str">
        <f t="shared" si="0"/>
        <v>BAVM 111 </v>
      </c>
      <c r="B33" s="3" t="str">
        <f t="shared" si="1"/>
        <v>I</v>
      </c>
      <c r="C33" s="10">
        <f t="shared" si="2"/>
        <v>50680.429499999998</v>
      </c>
      <c r="D33" s="12" t="str">
        <f t="shared" si="3"/>
        <v>vis</v>
      </c>
      <c r="E33" s="59">
        <f>VLOOKUP(C33,Active!C$21:E$972,3,FALSE)</f>
        <v>-478.499781479619</v>
      </c>
      <c r="F33" s="3" t="s">
        <v>70</v>
      </c>
      <c r="G33" s="12" t="str">
        <f t="shared" si="4"/>
        <v>50680.4295</v>
      </c>
      <c r="H33" s="10">
        <f t="shared" si="5"/>
        <v>-957</v>
      </c>
      <c r="I33" s="60" t="s">
        <v>162</v>
      </c>
      <c r="J33" s="61" t="s">
        <v>163</v>
      </c>
      <c r="K33" s="60">
        <v>-957</v>
      </c>
      <c r="L33" s="60" t="s">
        <v>157</v>
      </c>
      <c r="M33" s="61" t="s">
        <v>138</v>
      </c>
      <c r="N33" s="61" t="s">
        <v>161</v>
      </c>
      <c r="O33" s="62" t="s">
        <v>153</v>
      </c>
      <c r="P33" s="63" t="s">
        <v>164</v>
      </c>
    </row>
    <row r="34" spans="1:16" ht="12.75" customHeight="1" thickBot="1" x14ac:dyDescent="0.25">
      <c r="A34" s="10" t="str">
        <f t="shared" si="0"/>
        <v>BAVM 152 </v>
      </c>
      <c r="B34" s="3" t="str">
        <f t="shared" si="1"/>
        <v>I</v>
      </c>
      <c r="C34" s="10">
        <f t="shared" si="2"/>
        <v>51806.478999999999</v>
      </c>
      <c r="D34" s="12" t="str">
        <f t="shared" si="3"/>
        <v>vis</v>
      </c>
      <c r="E34" s="59">
        <f>VLOOKUP(C34,Active!C$21:E$972,3,FALSE)</f>
        <v>-182.49982164552074</v>
      </c>
      <c r="F34" s="3" t="s">
        <v>70</v>
      </c>
      <c r="G34" s="12" t="str">
        <f t="shared" si="4"/>
        <v>51806.479</v>
      </c>
      <c r="H34" s="10">
        <f t="shared" si="5"/>
        <v>-365</v>
      </c>
      <c r="I34" s="60" t="s">
        <v>165</v>
      </c>
      <c r="J34" s="61" t="s">
        <v>166</v>
      </c>
      <c r="K34" s="60">
        <v>-365</v>
      </c>
      <c r="L34" s="60" t="s">
        <v>167</v>
      </c>
      <c r="M34" s="61" t="s">
        <v>138</v>
      </c>
      <c r="N34" s="61" t="s">
        <v>161</v>
      </c>
      <c r="O34" s="62" t="s">
        <v>153</v>
      </c>
      <c r="P34" s="63" t="s">
        <v>168</v>
      </c>
    </row>
    <row r="35" spans="1:16" ht="12.75" customHeight="1" thickBot="1" x14ac:dyDescent="0.25">
      <c r="A35" s="10" t="str">
        <f t="shared" si="0"/>
        <v>OEJV 0094 </v>
      </c>
      <c r="B35" s="3" t="str">
        <f t="shared" si="1"/>
        <v>I</v>
      </c>
      <c r="C35" s="10">
        <f t="shared" si="2"/>
        <v>54391.446100000001</v>
      </c>
      <c r="D35" s="12" t="str">
        <f t="shared" si="3"/>
        <v>vis</v>
      </c>
      <c r="E35" s="59">
        <f>VLOOKUP(C35,Active!C$21:E$972,3,FALSE)</f>
        <v>496.99975432557579</v>
      </c>
      <c r="F35" s="3" t="s">
        <v>70</v>
      </c>
      <c r="G35" s="12" t="str">
        <f t="shared" si="4"/>
        <v>54391.4461</v>
      </c>
      <c r="H35" s="10">
        <f t="shared" si="5"/>
        <v>994</v>
      </c>
      <c r="I35" s="60" t="s">
        <v>169</v>
      </c>
      <c r="J35" s="61" t="s">
        <v>170</v>
      </c>
      <c r="K35" s="60">
        <v>994</v>
      </c>
      <c r="L35" s="60" t="s">
        <v>171</v>
      </c>
      <c r="M35" s="61" t="s">
        <v>172</v>
      </c>
      <c r="N35" s="61" t="s">
        <v>173</v>
      </c>
      <c r="O35" s="62" t="s">
        <v>174</v>
      </c>
      <c r="P35" s="63" t="s">
        <v>175</v>
      </c>
    </row>
    <row r="36" spans="1:16" ht="12.75" customHeight="1" thickBot="1" x14ac:dyDescent="0.25">
      <c r="A36" s="10" t="str">
        <f t="shared" si="0"/>
        <v>BAVM 209 </v>
      </c>
      <c r="B36" s="3" t="str">
        <f t="shared" si="1"/>
        <v>I</v>
      </c>
      <c r="C36" s="10">
        <f t="shared" si="2"/>
        <v>54663.449800000002</v>
      </c>
      <c r="D36" s="12" t="str">
        <f t="shared" si="3"/>
        <v>vis</v>
      </c>
      <c r="E36" s="59">
        <f>VLOOKUP(C36,Active!C$21:E$972,3,FALSE)</f>
        <v>568.50023834046715</v>
      </c>
      <c r="F36" s="3" t="s">
        <v>70</v>
      </c>
      <c r="G36" s="12" t="str">
        <f t="shared" si="4"/>
        <v>54663.4498</v>
      </c>
      <c r="H36" s="10">
        <f t="shared" si="5"/>
        <v>1137</v>
      </c>
      <c r="I36" s="60" t="s">
        <v>176</v>
      </c>
      <c r="J36" s="61" t="s">
        <v>177</v>
      </c>
      <c r="K36" s="60">
        <v>1137</v>
      </c>
      <c r="L36" s="60" t="s">
        <v>178</v>
      </c>
      <c r="M36" s="61" t="s">
        <v>172</v>
      </c>
      <c r="N36" s="61" t="s">
        <v>179</v>
      </c>
      <c r="O36" s="62" t="s">
        <v>180</v>
      </c>
      <c r="P36" s="63" t="s">
        <v>181</v>
      </c>
    </row>
    <row r="37" spans="1:16" ht="12.75" customHeight="1" thickBot="1" x14ac:dyDescent="0.25">
      <c r="A37" s="10" t="str">
        <f t="shared" si="0"/>
        <v>BAVM 215 </v>
      </c>
      <c r="B37" s="3" t="str">
        <f t="shared" si="1"/>
        <v>I</v>
      </c>
      <c r="C37" s="10">
        <f t="shared" si="2"/>
        <v>55068.600200000001</v>
      </c>
      <c r="D37" s="12" t="str">
        <f t="shared" si="3"/>
        <v>vis</v>
      </c>
      <c r="E37" s="59">
        <f>VLOOKUP(C37,Active!C$21:E$972,3,FALSE)</f>
        <v>675.00044292895848</v>
      </c>
      <c r="F37" s="3" t="s">
        <v>70</v>
      </c>
      <c r="G37" s="12" t="str">
        <f t="shared" si="4"/>
        <v>55068.6002</v>
      </c>
      <c r="H37" s="10">
        <f t="shared" si="5"/>
        <v>1350</v>
      </c>
      <c r="I37" s="60" t="s">
        <v>192</v>
      </c>
      <c r="J37" s="61" t="s">
        <v>193</v>
      </c>
      <c r="K37" s="60" t="s">
        <v>194</v>
      </c>
      <c r="L37" s="60" t="s">
        <v>195</v>
      </c>
      <c r="M37" s="61" t="s">
        <v>172</v>
      </c>
      <c r="N37" s="61" t="s">
        <v>196</v>
      </c>
      <c r="O37" s="62" t="s">
        <v>187</v>
      </c>
      <c r="P37" s="63" t="s">
        <v>197</v>
      </c>
    </row>
    <row r="38" spans="1:16" ht="12.75" customHeight="1" thickBot="1" x14ac:dyDescent="0.25">
      <c r="A38" s="10" t="str">
        <f t="shared" si="0"/>
        <v>IBVS 6011 </v>
      </c>
      <c r="B38" s="3" t="str">
        <f t="shared" si="1"/>
        <v>I</v>
      </c>
      <c r="C38" s="10">
        <f t="shared" si="2"/>
        <v>55844.661099999998</v>
      </c>
      <c r="D38" s="12" t="str">
        <f t="shared" si="3"/>
        <v>vis</v>
      </c>
      <c r="E38" s="59">
        <f>VLOOKUP(C38,Active!C$21:E$972,3,FALSE)</f>
        <v>879.00035166193413</v>
      </c>
      <c r="F38" s="3" t="s">
        <v>70</v>
      </c>
      <c r="G38" s="12" t="str">
        <f t="shared" si="4"/>
        <v>55844.6611</v>
      </c>
      <c r="H38" s="10">
        <f t="shared" si="5"/>
        <v>1758</v>
      </c>
      <c r="I38" s="60" t="s">
        <v>204</v>
      </c>
      <c r="J38" s="61" t="s">
        <v>205</v>
      </c>
      <c r="K38" s="60" t="s">
        <v>206</v>
      </c>
      <c r="L38" s="60" t="s">
        <v>185</v>
      </c>
      <c r="M38" s="61" t="s">
        <v>172</v>
      </c>
      <c r="N38" s="61" t="s">
        <v>70</v>
      </c>
      <c r="O38" s="62" t="s">
        <v>207</v>
      </c>
      <c r="P38" s="63" t="s">
        <v>208</v>
      </c>
    </row>
    <row r="39" spans="1:16" ht="12.75" customHeight="1" thickBot="1" x14ac:dyDescent="0.25">
      <c r="A39" s="10" t="str">
        <f t="shared" si="0"/>
        <v>BAVM 231 </v>
      </c>
      <c r="B39" s="3" t="str">
        <f t="shared" si="1"/>
        <v>I</v>
      </c>
      <c r="C39" s="10">
        <f t="shared" si="2"/>
        <v>56158.508699999998</v>
      </c>
      <c r="D39" s="12" t="str">
        <f t="shared" si="3"/>
        <v>vis</v>
      </c>
      <c r="E39" s="59">
        <f>VLOOKUP(C39,Active!C$21:E$972,3,FALSE)</f>
        <v>961.50016805013763</v>
      </c>
      <c r="F39" s="3" t="s">
        <v>70</v>
      </c>
      <c r="G39" s="12" t="str">
        <f t="shared" si="4"/>
        <v>56158.5087</v>
      </c>
      <c r="H39" s="10">
        <f t="shared" si="5"/>
        <v>1923</v>
      </c>
      <c r="I39" s="60" t="s">
        <v>209</v>
      </c>
      <c r="J39" s="61" t="s">
        <v>210</v>
      </c>
      <c r="K39" s="60" t="s">
        <v>211</v>
      </c>
      <c r="L39" s="60" t="s">
        <v>212</v>
      </c>
      <c r="M39" s="61" t="s">
        <v>172</v>
      </c>
      <c r="N39" s="61" t="s">
        <v>186</v>
      </c>
      <c r="O39" s="62" t="s">
        <v>153</v>
      </c>
      <c r="P39" s="63" t="s">
        <v>213</v>
      </c>
    </row>
    <row r="40" spans="1:16" ht="12.75" customHeight="1" thickBot="1" x14ac:dyDescent="0.25">
      <c r="A40" s="10" t="str">
        <f t="shared" si="0"/>
        <v>BAVM 234 </v>
      </c>
      <c r="B40" s="3" t="str">
        <f t="shared" si="1"/>
        <v>I</v>
      </c>
      <c r="C40" s="10">
        <f t="shared" si="2"/>
        <v>56588.387499999997</v>
      </c>
      <c r="D40" s="12" t="str">
        <f t="shared" si="3"/>
        <v>vis</v>
      </c>
      <c r="E40" s="59">
        <f>VLOOKUP(C40,Active!C$21:E$972,3,FALSE)</f>
        <v>1074.5006245429738</v>
      </c>
      <c r="F40" s="3" t="s">
        <v>70</v>
      </c>
      <c r="G40" s="12" t="str">
        <f t="shared" si="4"/>
        <v>56588.3875</v>
      </c>
      <c r="H40" s="10">
        <f t="shared" si="5"/>
        <v>2149</v>
      </c>
      <c r="I40" s="60" t="s">
        <v>214</v>
      </c>
      <c r="J40" s="61" t="s">
        <v>215</v>
      </c>
      <c r="K40" s="60" t="s">
        <v>216</v>
      </c>
      <c r="L40" s="60" t="s">
        <v>217</v>
      </c>
      <c r="M40" s="61" t="s">
        <v>172</v>
      </c>
      <c r="N40" s="61" t="s">
        <v>186</v>
      </c>
      <c r="O40" s="62" t="s">
        <v>153</v>
      </c>
      <c r="P40" s="63" t="s">
        <v>218</v>
      </c>
    </row>
    <row r="41" spans="1:16" ht="12.75" customHeight="1" thickBot="1" x14ac:dyDescent="0.25">
      <c r="A41" s="10" t="str">
        <f t="shared" si="0"/>
        <v>BAVM 234 </v>
      </c>
      <c r="B41" s="3" t="str">
        <f t="shared" si="1"/>
        <v>I</v>
      </c>
      <c r="C41" s="10">
        <f t="shared" si="2"/>
        <v>56590.288099999998</v>
      </c>
      <c r="D41" s="12" t="str">
        <f t="shared" si="3"/>
        <v>vis</v>
      </c>
      <c r="E41" s="59">
        <f>VLOOKUP(C41,Active!C$21:E$972,3,FALSE)</f>
        <v>1075.0002273789601</v>
      </c>
      <c r="F41" s="3" t="s">
        <v>70</v>
      </c>
      <c r="G41" s="12" t="str">
        <f t="shared" si="4"/>
        <v>56590.2881</v>
      </c>
      <c r="H41" s="10">
        <f t="shared" si="5"/>
        <v>2150</v>
      </c>
      <c r="I41" s="60" t="s">
        <v>219</v>
      </c>
      <c r="J41" s="61" t="s">
        <v>220</v>
      </c>
      <c r="K41" s="60" t="s">
        <v>221</v>
      </c>
      <c r="L41" s="60" t="s">
        <v>160</v>
      </c>
      <c r="M41" s="61" t="s">
        <v>172</v>
      </c>
      <c r="N41" s="61" t="s">
        <v>186</v>
      </c>
      <c r="O41" s="62" t="s">
        <v>153</v>
      </c>
      <c r="P41" s="63" t="s">
        <v>218</v>
      </c>
    </row>
    <row r="42" spans="1:16" ht="12.75" customHeight="1" thickBot="1" x14ac:dyDescent="0.25">
      <c r="A42" s="10" t="str">
        <f t="shared" si="0"/>
        <v>BAVM 238 </v>
      </c>
      <c r="B42" s="3" t="str">
        <f t="shared" si="1"/>
        <v>I</v>
      </c>
      <c r="C42" s="10">
        <f t="shared" si="2"/>
        <v>56877.5072</v>
      </c>
      <c r="D42" s="12" t="str">
        <f t="shared" si="3"/>
        <v>vis</v>
      </c>
      <c r="E42" s="59">
        <f>VLOOKUP(C42,Active!C$21:E$972,3,FALSE)</f>
        <v>1150.5003204597583</v>
      </c>
      <c r="F42" s="3" t="s">
        <v>70</v>
      </c>
      <c r="G42" s="12" t="str">
        <f t="shared" si="4"/>
        <v>56877.5072</v>
      </c>
      <c r="H42" s="10">
        <f t="shared" si="5"/>
        <v>2301</v>
      </c>
      <c r="I42" s="60" t="s">
        <v>222</v>
      </c>
      <c r="J42" s="61" t="s">
        <v>223</v>
      </c>
      <c r="K42" s="60" t="s">
        <v>224</v>
      </c>
      <c r="L42" s="60" t="s">
        <v>225</v>
      </c>
      <c r="M42" s="61" t="s">
        <v>172</v>
      </c>
      <c r="N42" s="61" t="s">
        <v>186</v>
      </c>
      <c r="O42" s="62" t="s">
        <v>153</v>
      </c>
      <c r="P42" s="63" t="s">
        <v>226</v>
      </c>
    </row>
    <row r="43" spans="1:16" ht="12.75" customHeight="1" thickBot="1" x14ac:dyDescent="0.25">
      <c r="A43" s="10" t="str">
        <f t="shared" si="0"/>
        <v>BAVM 241 (=IBVS 6157) </v>
      </c>
      <c r="B43" s="3" t="str">
        <f t="shared" si="1"/>
        <v>I</v>
      </c>
      <c r="C43" s="10">
        <f t="shared" si="2"/>
        <v>57208.472699999998</v>
      </c>
      <c r="D43" s="12" t="str">
        <f t="shared" si="3"/>
        <v>vis</v>
      </c>
      <c r="E43" s="59">
        <f>VLOOKUP(C43,Active!C$21:E$972,3,FALSE)</f>
        <v>1237.4998481949704</v>
      </c>
      <c r="F43" s="3" t="s">
        <v>70</v>
      </c>
      <c r="G43" s="12" t="str">
        <f t="shared" si="4"/>
        <v>57208.4727</v>
      </c>
      <c r="H43" s="10">
        <f t="shared" si="5"/>
        <v>2475</v>
      </c>
      <c r="I43" s="60" t="s">
        <v>227</v>
      </c>
      <c r="J43" s="61" t="s">
        <v>228</v>
      </c>
      <c r="K43" s="60" t="s">
        <v>229</v>
      </c>
      <c r="L43" s="60" t="s">
        <v>230</v>
      </c>
      <c r="M43" s="61" t="s">
        <v>172</v>
      </c>
      <c r="N43" s="61" t="s">
        <v>186</v>
      </c>
      <c r="O43" s="62" t="s">
        <v>153</v>
      </c>
      <c r="P43" s="63" t="s">
        <v>231</v>
      </c>
    </row>
    <row r="44" spans="1:16" ht="12.75" customHeight="1" thickBot="1" x14ac:dyDescent="0.25">
      <c r="A44" s="10" t="str">
        <f t="shared" si="0"/>
        <v> AVSJ 22.121 </v>
      </c>
      <c r="B44" s="3" t="str">
        <f t="shared" si="1"/>
        <v>I</v>
      </c>
      <c r="C44" s="10">
        <f t="shared" si="2"/>
        <v>49198.686600000001</v>
      </c>
      <c r="D44" s="12" t="str">
        <f t="shared" si="3"/>
        <v>vis</v>
      </c>
      <c r="E44" s="59">
        <f>VLOOKUP(C44,Active!C$21:E$972,3,FALSE)</f>
        <v>-867.99938952034825</v>
      </c>
      <c r="F44" s="3" t="s">
        <v>70</v>
      </c>
      <c r="G44" s="12" t="str">
        <f t="shared" si="4"/>
        <v>49198.6866</v>
      </c>
      <c r="H44" s="10">
        <f t="shared" si="5"/>
        <v>-1736</v>
      </c>
      <c r="I44" s="60" t="s">
        <v>135</v>
      </c>
      <c r="J44" s="61" t="s">
        <v>136</v>
      </c>
      <c r="K44" s="60">
        <v>-1736</v>
      </c>
      <c r="L44" s="60" t="s">
        <v>137</v>
      </c>
      <c r="M44" s="61" t="s">
        <v>138</v>
      </c>
      <c r="N44" s="61" t="s">
        <v>139</v>
      </c>
      <c r="O44" s="62" t="s">
        <v>75</v>
      </c>
      <c r="P44" s="62" t="s">
        <v>140</v>
      </c>
    </row>
    <row r="45" spans="1:16" ht="12.75" customHeight="1" thickBot="1" x14ac:dyDescent="0.25">
      <c r="A45" s="10" t="str">
        <f t="shared" si="0"/>
        <v> AVSJ 22.121 </v>
      </c>
      <c r="B45" s="3" t="str">
        <f t="shared" si="1"/>
        <v>I</v>
      </c>
      <c r="C45" s="10">
        <f t="shared" si="2"/>
        <v>49217.704700000002</v>
      </c>
      <c r="D45" s="12" t="str">
        <f t="shared" si="3"/>
        <v>vis</v>
      </c>
      <c r="E45" s="59">
        <f>VLOOKUP(C45,Active!C$21:E$972,3,FALSE)</f>
        <v>-863.00018048369293</v>
      </c>
      <c r="F45" s="3" t="s">
        <v>70</v>
      </c>
      <c r="G45" s="12" t="str">
        <f t="shared" si="4"/>
        <v>49217.7047</v>
      </c>
      <c r="H45" s="10">
        <f t="shared" si="5"/>
        <v>-1726</v>
      </c>
      <c r="I45" s="60" t="s">
        <v>141</v>
      </c>
      <c r="J45" s="61" t="s">
        <v>142</v>
      </c>
      <c r="K45" s="60">
        <v>-1726</v>
      </c>
      <c r="L45" s="60" t="s">
        <v>143</v>
      </c>
      <c r="M45" s="61" t="s">
        <v>138</v>
      </c>
      <c r="N45" s="61" t="s">
        <v>139</v>
      </c>
      <c r="O45" s="62" t="s">
        <v>144</v>
      </c>
      <c r="P45" s="62" t="s">
        <v>140</v>
      </c>
    </row>
    <row r="46" spans="1:16" ht="12.75" customHeight="1" thickBot="1" x14ac:dyDescent="0.25">
      <c r="A46" s="10" t="str">
        <f t="shared" si="0"/>
        <v> AVSJ 22.121 </v>
      </c>
      <c r="B46" s="3" t="str">
        <f t="shared" si="1"/>
        <v>I</v>
      </c>
      <c r="C46" s="10">
        <f t="shared" si="2"/>
        <v>49255.7451</v>
      </c>
      <c r="D46" s="12" t="str">
        <f t="shared" si="3"/>
        <v>vis</v>
      </c>
      <c r="E46" s="59">
        <f>VLOOKUP(C46,Active!C$21:E$972,3,FALSE)</f>
        <v>-853.0006583738101</v>
      </c>
      <c r="F46" s="3" t="s">
        <v>70</v>
      </c>
      <c r="G46" s="12" t="str">
        <f t="shared" si="4"/>
        <v>49255.7451</v>
      </c>
      <c r="H46" s="10">
        <f t="shared" si="5"/>
        <v>-1706</v>
      </c>
      <c r="I46" s="60" t="s">
        <v>145</v>
      </c>
      <c r="J46" s="61" t="s">
        <v>146</v>
      </c>
      <c r="K46" s="60">
        <v>-1706</v>
      </c>
      <c r="L46" s="60" t="s">
        <v>147</v>
      </c>
      <c r="M46" s="61" t="s">
        <v>138</v>
      </c>
      <c r="N46" s="61" t="s">
        <v>139</v>
      </c>
      <c r="O46" s="62" t="s">
        <v>148</v>
      </c>
      <c r="P46" s="62" t="s">
        <v>140</v>
      </c>
    </row>
    <row r="47" spans="1:16" ht="12.75" customHeight="1" thickBot="1" x14ac:dyDescent="0.25">
      <c r="A47" s="10" t="str">
        <f t="shared" si="0"/>
        <v>BAVM 91 </v>
      </c>
      <c r="B47" s="3" t="str">
        <f t="shared" si="1"/>
        <v>I</v>
      </c>
      <c r="C47" s="10">
        <f t="shared" si="2"/>
        <v>49940.508800000003</v>
      </c>
      <c r="D47" s="12" t="str">
        <f t="shared" si="3"/>
        <v>vis</v>
      </c>
      <c r="E47" s="59">
        <f>VLOOKUP(C47,Active!C$21:E$972,3,FALSE)</f>
        <v>-672.99966579235672</v>
      </c>
      <c r="F47" s="3" t="s">
        <v>70</v>
      </c>
      <c r="G47" s="12" t="str">
        <f t="shared" si="4"/>
        <v>49940.5088</v>
      </c>
      <c r="H47" s="10">
        <f t="shared" si="5"/>
        <v>-1346</v>
      </c>
      <c r="I47" s="60" t="s">
        <v>159</v>
      </c>
      <c r="J47" s="61" t="s">
        <v>156</v>
      </c>
      <c r="K47" s="60">
        <v>-1346</v>
      </c>
      <c r="L47" s="60" t="s">
        <v>160</v>
      </c>
      <c r="M47" s="61" t="s">
        <v>138</v>
      </c>
      <c r="N47" s="61" t="s">
        <v>161</v>
      </c>
      <c r="O47" s="62" t="s">
        <v>153</v>
      </c>
      <c r="P47" s="63" t="s">
        <v>154</v>
      </c>
    </row>
    <row r="48" spans="1:16" ht="12.75" customHeight="1" thickBot="1" x14ac:dyDescent="0.25">
      <c r="A48" s="10" t="str">
        <f t="shared" si="0"/>
        <v>BAVM 203 </v>
      </c>
      <c r="B48" s="3" t="str">
        <f t="shared" si="1"/>
        <v>I</v>
      </c>
      <c r="C48" s="10">
        <f t="shared" si="2"/>
        <v>54663.450299999997</v>
      </c>
      <c r="D48" s="12" t="str">
        <f t="shared" si="3"/>
        <v>vis</v>
      </c>
      <c r="E48" s="59">
        <f>VLOOKUP(C48,Active!C$21:E$972,3,FALSE)</f>
        <v>568.50036977339107</v>
      </c>
      <c r="F48" s="3" t="s">
        <v>70</v>
      </c>
      <c r="G48" s="12" t="str">
        <f t="shared" si="4"/>
        <v>54663.4503</v>
      </c>
      <c r="H48" s="10">
        <f t="shared" si="5"/>
        <v>1137</v>
      </c>
      <c r="I48" s="60" t="s">
        <v>182</v>
      </c>
      <c r="J48" s="61" t="s">
        <v>183</v>
      </c>
      <c r="K48" s="60" t="s">
        <v>184</v>
      </c>
      <c r="L48" s="60" t="s">
        <v>185</v>
      </c>
      <c r="M48" s="61" t="s">
        <v>172</v>
      </c>
      <c r="N48" s="61" t="s">
        <v>186</v>
      </c>
      <c r="O48" s="62" t="s">
        <v>187</v>
      </c>
      <c r="P48" s="63" t="s">
        <v>188</v>
      </c>
    </row>
    <row r="49" spans="1:16" ht="12.75" customHeight="1" thickBot="1" x14ac:dyDescent="0.25">
      <c r="A49" s="10" t="str">
        <f t="shared" si="0"/>
        <v>BAVM 203 </v>
      </c>
      <c r="B49" s="3" t="str">
        <f t="shared" si="1"/>
        <v>I</v>
      </c>
      <c r="C49" s="10">
        <f t="shared" si="2"/>
        <v>54682.470600000001</v>
      </c>
      <c r="D49" s="12" t="str">
        <f t="shared" si="3"/>
        <v>vis</v>
      </c>
      <c r="E49" s="59">
        <f>VLOOKUP(C49,Active!C$21:E$972,3,FALSE)</f>
        <v>573.50015711491881</v>
      </c>
      <c r="F49" s="3" t="s">
        <v>70</v>
      </c>
      <c r="G49" s="12" t="str">
        <f t="shared" si="4"/>
        <v>54682.4706</v>
      </c>
      <c r="H49" s="10">
        <f t="shared" si="5"/>
        <v>1147</v>
      </c>
      <c r="I49" s="60" t="s">
        <v>189</v>
      </c>
      <c r="J49" s="61" t="s">
        <v>190</v>
      </c>
      <c r="K49" s="60" t="s">
        <v>191</v>
      </c>
      <c r="L49" s="60" t="s">
        <v>157</v>
      </c>
      <c r="M49" s="61" t="s">
        <v>172</v>
      </c>
      <c r="N49" s="61" t="s">
        <v>186</v>
      </c>
      <c r="O49" s="62" t="s">
        <v>187</v>
      </c>
      <c r="P49" s="63" t="s">
        <v>188</v>
      </c>
    </row>
    <row r="50" spans="1:16" ht="12.75" customHeight="1" thickBot="1" x14ac:dyDescent="0.25">
      <c r="A50" s="10" t="str">
        <f t="shared" si="0"/>
        <v>OEJV 0137 </v>
      </c>
      <c r="B50" s="3" t="str">
        <f t="shared" si="1"/>
        <v>I</v>
      </c>
      <c r="C50" s="10">
        <f t="shared" si="2"/>
        <v>55093.326399999998</v>
      </c>
      <c r="D50" s="12" t="str">
        <f t="shared" si="3"/>
        <v>vis</v>
      </c>
      <c r="E50" s="59" t="e">
        <f>VLOOKUP(C50,Active!C$21:E$972,3,FALSE)</f>
        <v>#N/A</v>
      </c>
      <c r="F50" s="3" t="s">
        <v>70</v>
      </c>
      <c r="G50" s="12" t="str">
        <f t="shared" si="4"/>
        <v>55093.3264</v>
      </c>
      <c r="H50" s="10">
        <f t="shared" si="5"/>
        <v>1363</v>
      </c>
      <c r="I50" s="60" t="s">
        <v>198</v>
      </c>
      <c r="J50" s="61" t="s">
        <v>199</v>
      </c>
      <c r="K50" s="60" t="s">
        <v>200</v>
      </c>
      <c r="L50" s="60" t="s">
        <v>201</v>
      </c>
      <c r="M50" s="61" t="s">
        <v>172</v>
      </c>
      <c r="N50" s="61" t="s">
        <v>65</v>
      </c>
      <c r="O50" s="62" t="s">
        <v>202</v>
      </c>
      <c r="P50" s="63" t="s">
        <v>203</v>
      </c>
    </row>
    <row r="51" spans="1:16" x14ac:dyDescent="0.2">
      <c r="B51" s="3"/>
      <c r="F51" s="3"/>
    </row>
    <row r="52" spans="1:16" x14ac:dyDescent="0.2">
      <c r="B52" s="3"/>
      <c r="F52" s="3"/>
    </row>
    <row r="53" spans="1:16" x14ac:dyDescent="0.2">
      <c r="B53" s="3"/>
      <c r="F53" s="3"/>
    </row>
    <row r="54" spans="1:16" x14ac:dyDescent="0.2">
      <c r="B54" s="3"/>
      <c r="F54" s="3"/>
    </row>
    <row r="55" spans="1:16" x14ac:dyDescent="0.2">
      <c r="B55" s="3"/>
      <c r="F55" s="3"/>
    </row>
    <row r="56" spans="1:16" x14ac:dyDescent="0.2">
      <c r="B56" s="3"/>
      <c r="F56" s="3"/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</sheetData>
  <phoneticPr fontId="8" type="noConversion"/>
  <hyperlinks>
    <hyperlink ref="P11" r:id="rId1" display="http://www.konkoly.hu/cgi-bin/IBVS?3815" xr:uid="{00000000-0004-0000-0200-000000000000}"/>
    <hyperlink ref="P12" r:id="rId2" display="http://www.konkoly.hu/cgi-bin/IBVS?3815" xr:uid="{00000000-0004-0000-0200-000001000000}"/>
    <hyperlink ref="P13" r:id="rId3" display="http://www.konkoly.hu/cgi-bin/IBVS?3815" xr:uid="{00000000-0004-0000-0200-000002000000}"/>
    <hyperlink ref="P14" r:id="rId4" display="http://www.konkoly.hu/cgi-bin/IBVS?3815" xr:uid="{00000000-0004-0000-0200-000003000000}"/>
    <hyperlink ref="P15" r:id="rId5" display="http://www.konkoly.hu/cgi-bin/IBVS?3815" xr:uid="{00000000-0004-0000-0200-000004000000}"/>
    <hyperlink ref="P16" r:id="rId6" display="http://www.konkoly.hu/cgi-bin/IBVS?3815" xr:uid="{00000000-0004-0000-0200-000005000000}"/>
    <hyperlink ref="P17" r:id="rId7" display="http://www.konkoly.hu/cgi-bin/IBVS?3815" xr:uid="{00000000-0004-0000-0200-000006000000}"/>
    <hyperlink ref="P18" r:id="rId8" display="http://www.konkoly.hu/cgi-bin/IBVS?3815" xr:uid="{00000000-0004-0000-0200-000007000000}"/>
    <hyperlink ref="P19" r:id="rId9" display="http://www.konkoly.hu/cgi-bin/IBVS?3815" xr:uid="{00000000-0004-0000-0200-000008000000}"/>
    <hyperlink ref="P20" r:id="rId10" display="http://www.konkoly.hu/cgi-bin/IBVS?3815" xr:uid="{00000000-0004-0000-0200-000009000000}"/>
    <hyperlink ref="P21" r:id="rId11" display="http://www.konkoly.hu/cgi-bin/IBVS?3815" xr:uid="{00000000-0004-0000-0200-00000A000000}"/>
    <hyperlink ref="P22" r:id="rId12" display="http://www.konkoly.hu/cgi-bin/IBVS?3815" xr:uid="{00000000-0004-0000-0200-00000B000000}"/>
    <hyperlink ref="P23" r:id="rId13" display="http://www.konkoly.hu/cgi-bin/IBVS?3815" xr:uid="{00000000-0004-0000-0200-00000C000000}"/>
    <hyperlink ref="P24" r:id="rId14" display="http://www.konkoly.hu/cgi-bin/IBVS?3815" xr:uid="{00000000-0004-0000-0200-00000D000000}"/>
    <hyperlink ref="P25" r:id="rId15" display="http://www.konkoly.hu/cgi-bin/IBVS?3815" xr:uid="{00000000-0004-0000-0200-00000E000000}"/>
    <hyperlink ref="P26" r:id="rId16" display="http://www.konkoly.hu/cgi-bin/IBVS?3815" xr:uid="{00000000-0004-0000-0200-00000F000000}"/>
    <hyperlink ref="P27" r:id="rId17" display="http://www.konkoly.hu/cgi-bin/IBVS?3815" xr:uid="{00000000-0004-0000-0200-000010000000}"/>
    <hyperlink ref="P28" r:id="rId18" display="http://www.konkoly.hu/cgi-bin/IBVS?3815" xr:uid="{00000000-0004-0000-0200-000011000000}"/>
    <hyperlink ref="P29" r:id="rId19" display="http://www.konkoly.hu/cgi-bin/IBVS?3815" xr:uid="{00000000-0004-0000-0200-000012000000}"/>
    <hyperlink ref="P30" r:id="rId20" display="http://www.konkoly.hu/cgi-bin/IBVS?3815" xr:uid="{00000000-0004-0000-0200-000013000000}"/>
    <hyperlink ref="P31" r:id="rId21" display="http://www.bav-astro.de/sfs/BAVM_link.php?BAVMnr=91" xr:uid="{00000000-0004-0000-0200-000014000000}"/>
    <hyperlink ref="P32" r:id="rId22" display="http://www.bav-astro.de/sfs/BAVM_link.php?BAVMnr=91" xr:uid="{00000000-0004-0000-0200-000015000000}"/>
    <hyperlink ref="P47" r:id="rId23" display="http://www.bav-astro.de/sfs/BAVM_link.php?BAVMnr=91" xr:uid="{00000000-0004-0000-0200-000016000000}"/>
    <hyperlink ref="P33" r:id="rId24" display="http://www.bav-astro.de/sfs/BAVM_link.php?BAVMnr=111" xr:uid="{00000000-0004-0000-0200-000017000000}"/>
    <hyperlink ref="P34" r:id="rId25" display="http://www.bav-astro.de/sfs/BAVM_link.php?BAVMnr=152" xr:uid="{00000000-0004-0000-0200-000018000000}"/>
    <hyperlink ref="P35" r:id="rId26" display="http://var.astro.cz/oejv/issues/oejv0094.pdf" xr:uid="{00000000-0004-0000-0200-000019000000}"/>
    <hyperlink ref="P36" r:id="rId27" display="http://www.bav-astro.de/sfs/BAVM_link.php?BAVMnr=209" xr:uid="{00000000-0004-0000-0200-00001A000000}"/>
    <hyperlink ref="P48" r:id="rId28" display="http://www.bav-astro.de/sfs/BAVM_link.php?BAVMnr=203" xr:uid="{00000000-0004-0000-0200-00001B000000}"/>
    <hyperlink ref="P49" r:id="rId29" display="http://www.bav-astro.de/sfs/BAVM_link.php?BAVMnr=203" xr:uid="{00000000-0004-0000-0200-00001C000000}"/>
    <hyperlink ref="P37" r:id="rId30" display="http://www.bav-astro.de/sfs/BAVM_link.php?BAVMnr=215" xr:uid="{00000000-0004-0000-0200-00001D000000}"/>
    <hyperlink ref="P50" r:id="rId31" display="http://var.astro.cz/oejv/issues/oejv0137.pdf" xr:uid="{00000000-0004-0000-0200-00001E000000}"/>
    <hyperlink ref="P38" r:id="rId32" display="http://www.konkoly.hu/cgi-bin/IBVS?6011" xr:uid="{00000000-0004-0000-0200-00001F000000}"/>
    <hyperlink ref="P39" r:id="rId33" display="http://www.bav-astro.de/sfs/BAVM_link.php?BAVMnr=231" xr:uid="{00000000-0004-0000-0200-000020000000}"/>
    <hyperlink ref="P40" r:id="rId34" display="http://www.bav-astro.de/sfs/BAVM_link.php?BAVMnr=234" xr:uid="{00000000-0004-0000-0200-000021000000}"/>
    <hyperlink ref="P41" r:id="rId35" display="http://www.bav-astro.de/sfs/BAVM_link.php?BAVMnr=234" xr:uid="{00000000-0004-0000-0200-000022000000}"/>
    <hyperlink ref="P42" r:id="rId36" display="http://www.bav-astro.de/sfs/BAVM_link.php?BAVMnr=238" xr:uid="{00000000-0004-0000-0200-000023000000}"/>
    <hyperlink ref="P43" r:id="rId37" display="http://www.bav-astro.de/sfs/BAVM_link.php?BAVMnr=241" xr:uid="{00000000-0004-0000-02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2024-02-06T02:59:44Z</dcterms:modified>
</cp:coreProperties>
</file>