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943CD3-1A90-4A2B-BE9D-E0DC5C620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8" r:id="rId2"/>
    <sheet name="Q_fit" sheetId="4" r:id="rId3"/>
    <sheet name="Q_fit (2)" sheetId="6" r:id="rId4"/>
    <sheet name="A (2)" sheetId="3" r:id="rId5"/>
    <sheet name="A (3)" sheetId="5" r:id="rId6"/>
    <sheet name="B" sheetId="2" r:id="rId7"/>
    <sheet name="BAV" sheetId="7" r:id="rId8"/>
  </sheets>
  <definedNames>
    <definedName name="solver_adj" localSheetId="5" hidden="1">'A (3)'!$E$11:$E$13</definedName>
    <definedName name="solver_adj" localSheetId="0" hidden="1">'Active 1'!$E$11:$E$13</definedName>
    <definedName name="solver_cvg" localSheetId="5" hidden="1">0.0001</definedName>
    <definedName name="solver_cvg" localSheetId="0" hidden="1">0.0001</definedName>
    <definedName name="solver_drv" localSheetId="5" hidden="1">1</definedName>
    <definedName name="solver_drv" localSheetId="0" hidden="1">1</definedName>
    <definedName name="solver_est" localSheetId="5" hidden="1">1</definedName>
    <definedName name="solver_est" localSheetId="0" hidden="1">1</definedName>
    <definedName name="solver_itr" localSheetId="5" hidden="1">100</definedName>
    <definedName name="solver_itr" localSheetId="0" hidden="1">100</definedName>
    <definedName name="solver_lin" localSheetId="5" hidden="1">2</definedName>
    <definedName name="solver_lin" localSheetId="0" hidden="1">2</definedName>
    <definedName name="solver_neg" localSheetId="5" hidden="1">2</definedName>
    <definedName name="solver_neg" localSheetId="0" hidden="1">2</definedName>
    <definedName name="solver_num" localSheetId="5" hidden="1">0</definedName>
    <definedName name="solver_num" localSheetId="0" hidden="1">0</definedName>
    <definedName name="solver_nwt" localSheetId="5" hidden="1">1</definedName>
    <definedName name="solver_nwt" localSheetId="0" hidden="1">1</definedName>
    <definedName name="solver_opt" localSheetId="5" hidden="1">'A (3)'!$E$14</definedName>
    <definedName name="solver_opt" localSheetId="0" hidden="1">'Active 1'!$E$14</definedName>
    <definedName name="solver_pre" localSheetId="5" hidden="1">0.000001</definedName>
    <definedName name="solver_pre" localSheetId="0" hidden="1">0.000001</definedName>
    <definedName name="solver_scl" localSheetId="5" hidden="1">2</definedName>
    <definedName name="solver_scl" localSheetId="0" hidden="1">2</definedName>
    <definedName name="solver_sho" localSheetId="5" hidden="1">2</definedName>
    <definedName name="solver_sho" localSheetId="0" hidden="1">2</definedName>
    <definedName name="solver_tim" localSheetId="5" hidden="1">100</definedName>
    <definedName name="solver_tim" localSheetId="0" hidden="1">100</definedName>
    <definedName name="solver_tol" localSheetId="5" hidden="1">0.05</definedName>
    <definedName name="solver_tol" localSheetId="0" hidden="1">0.05</definedName>
    <definedName name="solver_typ" localSheetId="5" hidden="1">2</definedName>
    <definedName name="solver_typ" localSheetId="0" hidden="1">2</definedName>
    <definedName name="solver_val" localSheetId="5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4" i="1" l="1"/>
  <c r="F104" i="1" s="1"/>
  <c r="Q104" i="1"/>
  <c r="E103" i="1"/>
  <c r="F103" i="1" s="1"/>
  <c r="D11" i="1"/>
  <c r="D12" i="1"/>
  <c r="D13" i="1"/>
  <c r="Q103" i="1"/>
  <c r="E101" i="1"/>
  <c r="F101" i="1" s="1"/>
  <c r="G101" i="1" s="1"/>
  <c r="K101" i="1" s="1"/>
  <c r="Q101" i="1"/>
  <c r="E85" i="1"/>
  <c r="F85" i="1"/>
  <c r="G85" i="1"/>
  <c r="K85" i="1" s="1"/>
  <c r="E86" i="1"/>
  <c r="F86" i="1" s="1"/>
  <c r="G86" i="1" s="1"/>
  <c r="K86" i="1" s="1"/>
  <c r="E87" i="1"/>
  <c r="F87" i="1"/>
  <c r="G87" i="1"/>
  <c r="E88" i="1"/>
  <c r="F88" i="1" s="1"/>
  <c r="G88" i="1" s="1"/>
  <c r="K88" i="1" s="1"/>
  <c r="E89" i="1"/>
  <c r="F89" i="1"/>
  <c r="G89" i="1"/>
  <c r="K89" i="1" s="1"/>
  <c r="E90" i="1"/>
  <c r="F90" i="1" s="1"/>
  <c r="G90" i="1" s="1"/>
  <c r="K90" i="1" s="1"/>
  <c r="E91" i="1"/>
  <c r="F91" i="1" s="1"/>
  <c r="E92" i="1"/>
  <c r="F92" i="1"/>
  <c r="G92" i="1" s="1"/>
  <c r="K92" i="1" s="1"/>
  <c r="E93" i="1"/>
  <c r="F93" i="1" s="1"/>
  <c r="G93" i="1" s="1"/>
  <c r="K93" i="1" s="1"/>
  <c r="E94" i="1"/>
  <c r="F94" i="1"/>
  <c r="G94" i="1" s="1"/>
  <c r="K94" i="1" s="1"/>
  <c r="E95" i="1"/>
  <c r="F95" i="1" s="1"/>
  <c r="G95" i="1" s="1"/>
  <c r="K95" i="1" s="1"/>
  <c r="E96" i="1"/>
  <c r="F96" i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F50" i="1"/>
  <c r="G50" i="1" s="1"/>
  <c r="I50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I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/>
  <c r="G81" i="1" s="1"/>
  <c r="K81" i="1" s="1"/>
  <c r="E82" i="1"/>
  <c r="F82" i="1"/>
  <c r="G82" i="1" s="1"/>
  <c r="K82" i="1" s="1"/>
  <c r="E83" i="1"/>
  <c r="F83" i="1"/>
  <c r="G83" i="1" s="1"/>
  <c r="K83" i="1" s="1"/>
  <c r="E84" i="1"/>
  <c r="F84" i="1"/>
  <c r="G84" i="1" s="1"/>
  <c r="K84" i="1" s="1"/>
  <c r="E102" i="1"/>
  <c r="F102" i="1"/>
  <c r="G102" i="1" s="1"/>
  <c r="K102" i="1" s="1"/>
  <c r="D9" i="1"/>
  <c r="C9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P87" i="1"/>
  <c r="Q87" i="1"/>
  <c r="Q86" i="1"/>
  <c r="Q85" i="1"/>
  <c r="Q102" i="1"/>
  <c r="E57" i="1"/>
  <c r="F57" i="1"/>
  <c r="G57" i="1"/>
  <c r="K57" i="1" s="1"/>
  <c r="Q57" i="1"/>
  <c r="E48" i="1"/>
  <c r="F48" i="1" s="1"/>
  <c r="G48" i="1" s="1"/>
  <c r="I48" i="1" s="1"/>
  <c r="E49" i="1"/>
  <c r="F49" i="1"/>
  <c r="G49" i="1"/>
  <c r="K49" i="1" s="1"/>
  <c r="E50" i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/>
  <c r="E54" i="1"/>
  <c r="F54" i="1" s="1"/>
  <c r="G54" i="1" s="1"/>
  <c r="I54" i="1" s="1"/>
  <c r="E55" i="1"/>
  <c r="E56" i="1"/>
  <c r="F56" i="1"/>
  <c r="G56" i="1"/>
  <c r="K56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/>
  <c r="E62" i="1"/>
  <c r="F62" i="1" s="1"/>
  <c r="G62" i="1" s="1"/>
  <c r="K62" i="1" s="1"/>
  <c r="E63" i="1"/>
  <c r="F63" i="1"/>
  <c r="G63" i="1"/>
  <c r="K63" i="1"/>
  <c r="E64" i="1"/>
  <c r="F64" i="1"/>
  <c r="G64" i="1"/>
  <c r="K64" i="1" s="1"/>
  <c r="E65" i="1"/>
  <c r="F65" i="1"/>
  <c r="G65" i="1"/>
  <c r="E66" i="1"/>
  <c r="F66" i="1" s="1"/>
  <c r="G66" i="1" s="1"/>
  <c r="K66" i="1" s="1"/>
  <c r="E39" i="1"/>
  <c r="F39" i="1"/>
  <c r="G39" i="1"/>
  <c r="K39" i="1" s="1"/>
  <c r="E40" i="1"/>
  <c r="F40" i="1"/>
  <c r="G40" i="1"/>
  <c r="K40" i="1"/>
  <c r="E41" i="1"/>
  <c r="F41" i="1"/>
  <c r="G41" i="1"/>
  <c r="K41" i="1" s="1"/>
  <c r="E42" i="1"/>
  <c r="F42" i="1"/>
  <c r="G42" i="1"/>
  <c r="K42" i="1"/>
  <c r="E43" i="1"/>
  <c r="F43" i="1"/>
  <c r="G43" i="1"/>
  <c r="K43" i="1" s="1"/>
  <c r="E44" i="1"/>
  <c r="F44" i="1"/>
  <c r="G44" i="1"/>
  <c r="K44" i="1"/>
  <c r="E45" i="1"/>
  <c r="F45" i="1"/>
  <c r="G45" i="1"/>
  <c r="K45" i="1" s="1"/>
  <c r="E46" i="1"/>
  <c r="F46" i="1"/>
  <c r="G46" i="1"/>
  <c r="K46" i="1"/>
  <c r="E47" i="1"/>
  <c r="F47" i="1"/>
  <c r="G47" i="1"/>
  <c r="K47" i="1" s="1"/>
  <c r="E31" i="1"/>
  <c r="F31" i="1"/>
  <c r="G31" i="1"/>
  <c r="K31" i="1" s="1"/>
  <c r="E32" i="1"/>
  <c r="F32" i="1"/>
  <c r="G32" i="1" s="1"/>
  <c r="K32" i="1" s="1"/>
  <c r="E33" i="1"/>
  <c r="F33" i="1"/>
  <c r="G33" i="1"/>
  <c r="K33" i="1" s="1"/>
  <c r="E34" i="1"/>
  <c r="F34" i="1"/>
  <c r="G34" i="1" s="1"/>
  <c r="K34" i="1" s="1"/>
  <c r="E35" i="1"/>
  <c r="F35" i="1"/>
  <c r="G35" i="1"/>
  <c r="K35" i="1" s="1"/>
  <c r="E36" i="1"/>
  <c r="F36" i="1"/>
  <c r="G36" i="1" s="1"/>
  <c r="K36" i="1" s="1"/>
  <c r="E37" i="1"/>
  <c r="F37" i="1"/>
  <c r="G37" i="1"/>
  <c r="K37" i="1" s="1"/>
  <c r="E38" i="1"/>
  <c r="F38" i="1"/>
  <c r="G38" i="1" s="1"/>
  <c r="K38" i="1" s="1"/>
  <c r="E30" i="1"/>
  <c r="F30" i="1"/>
  <c r="G30" i="1"/>
  <c r="K30" i="1"/>
  <c r="E29" i="1"/>
  <c r="F29" i="1"/>
  <c r="G29" i="1"/>
  <c r="K29" i="1" s="1"/>
  <c r="E27" i="1"/>
  <c r="F27" i="1"/>
  <c r="G27" i="1"/>
  <c r="K27" i="1"/>
  <c r="E28" i="1"/>
  <c r="F28" i="1"/>
  <c r="G28" i="1"/>
  <c r="K28" i="1" s="1"/>
  <c r="E21" i="1"/>
  <c r="F21" i="1"/>
  <c r="G21" i="1"/>
  <c r="K21" i="1" s="1"/>
  <c r="E23" i="1"/>
  <c r="F23" i="1"/>
  <c r="G23" i="1"/>
  <c r="K23" i="1" s="1"/>
  <c r="E25" i="1"/>
  <c r="F25" i="1"/>
  <c r="G25" i="1"/>
  <c r="K25" i="1" s="1"/>
  <c r="E22" i="1"/>
  <c r="F22" i="1"/>
  <c r="G22" i="1"/>
  <c r="K22" i="1" s="1"/>
  <c r="E24" i="1"/>
  <c r="F24" i="1"/>
  <c r="G24" i="1"/>
  <c r="E26" i="1"/>
  <c r="F26" i="1" s="1"/>
  <c r="G26" i="1" s="1"/>
  <c r="K26" i="1" s="1"/>
  <c r="Q58" i="1"/>
  <c r="Q60" i="1"/>
  <c r="Q43" i="1"/>
  <c r="Q48" i="1"/>
  <c r="Q50" i="1"/>
  <c r="Q51" i="1"/>
  <c r="Q52" i="1"/>
  <c r="Q53" i="1"/>
  <c r="Q54" i="1"/>
  <c r="Q55" i="1"/>
  <c r="Q69" i="1"/>
  <c r="K65" i="1"/>
  <c r="K24" i="1"/>
  <c r="G67" i="7"/>
  <c r="C67" i="7" s="1"/>
  <c r="G38" i="7"/>
  <c r="C38" i="7" s="1"/>
  <c r="E38" i="7" s="1"/>
  <c r="G68" i="7"/>
  <c r="C68" i="7"/>
  <c r="E68" i="7"/>
  <c r="G69" i="7"/>
  <c r="C69" i="7" s="1"/>
  <c r="E69" i="7" s="1"/>
  <c r="G39" i="7"/>
  <c r="C39" i="7" s="1"/>
  <c r="E39" i="7" s="1"/>
  <c r="G40" i="7"/>
  <c r="C40" i="7"/>
  <c r="E40" i="7" s="1"/>
  <c r="G41" i="7"/>
  <c r="C41" i="7"/>
  <c r="E41" i="7" s="1"/>
  <c r="G42" i="7"/>
  <c r="C42" i="7" s="1"/>
  <c r="E42" i="7" s="1"/>
  <c r="G43" i="7"/>
  <c r="C43" i="7" s="1"/>
  <c r="E43" i="7" s="1"/>
  <c r="G44" i="7"/>
  <c r="C44" i="7" s="1"/>
  <c r="E44" i="7" s="1"/>
  <c r="G45" i="7"/>
  <c r="C45" i="7"/>
  <c r="E45" i="7"/>
  <c r="G70" i="7"/>
  <c r="C70" i="7" s="1"/>
  <c r="E70" i="7" s="1"/>
  <c r="G46" i="7"/>
  <c r="C46" i="7" s="1"/>
  <c r="E46" i="7" s="1"/>
  <c r="G47" i="7"/>
  <c r="C47" i="7"/>
  <c r="E47" i="7" s="1"/>
  <c r="G48" i="7"/>
  <c r="C48" i="7"/>
  <c r="E48" i="7" s="1"/>
  <c r="G49" i="7"/>
  <c r="C49" i="7" s="1"/>
  <c r="E49" i="7" s="1"/>
  <c r="G50" i="7"/>
  <c r="C50" i="7" s="1"/>
  <c r="E50" i="7" s="1"/>
  <c r="G51" i="7"/>
  <c r="C51" i="7" s="1"/>
  <c r="E51" i="7" s="1"/>
  <c r="G52" i="7"/>
  <c r="C52" i="7"/>
  <c r="E52" i="7"/>
  <c r="G53" i="7"/>
  <c r="C53" i="7" s="1"/>
  <c r="E53" i="7" s="1"/>
  <c r="G54" i="7"/>
  <c r="C54" i="7" s="1"/>
  <c r="E54" i="7" s="1"/>
  <c r="G55" i="7"/>
  <c r="C55" i="7"/>
  <c r="E55" i="7" s="1"/>
  <c r="G56" i="7"/>
  <c r="C56" i="7"/>
  <c r="E56" i="7" s="1"/>
  <c r="G57" i="7"/>
  <c r="C57" i="7" s="1"/>
  <c r="E57" i="7" s="1"/>
  <c r="G58" i="7"/>
  <c r="C58" i="7" s="1"/>
  <c r="E58" i="7" s="1"/>
  <c r="G59" i="7"/>
  <c r="C59" i="7" s="1"/>
  <c r="E59" i="7" s="1"/>
  <c r="G60" i="7"/>
  <c r="C60" i="7"/>
  <c r="E60" i="7"/>
  <c r="G12" i="7"/>
  <c r="C12" i="7" s="1"/>
  <c r="E12" i="7" s="1"/>
  <c r="G13" i="7"/>
  <c r="C13" i="7" s="1"/>
  <c r="E13" i="7" s="1"/>
  <c r="G14" i="7"/>
  <c r="C14" i="7"/>
  <c r="E14" i="7" s="1"/>
  <c r="G15" i="7"/>
  <c r="C15" i="7"/>
  <c r="E15" i="7" s="1"/>
  <c r="G16" i="7"/>
  <c r="C16" i="7" s="1"/>
  <c r="E16" i="7" s="1"/>
  <c r="G17" i="7"/>
  <c r="C17" i="7" s="1"/>
  <c r="E17" i="7" s="1"/>
  <c r="G18" i="7"/>
  <c r="C18" i="7" s="1"/>
  <c r="E18" i="7" s="1"/>
  <c r="G19" i="7"/>
  <c r="C19" i="7"/>
  <c r="E19" i="7"/>
  <c r="G20" i="7"/>
  <c r="C20" i="7"/>
  <c r="E20" i="7"/>
  <c r="G21" i="7"/>
  <c r="C21" i="7" s="1"/>
  <c r="E21" i="7" s="1"/>
  <c r="G22" i="7"/>
  <c r="C22" i="7"/>
  <c r="E22" i="7" s="1"/>
  <c r="G23" i="7"/>
  <c r="C23" i="7"/>
  <c r="E23" i="7" s="1"/>
  <c r="G24" i="7"/>
  <c r="C24" i="7" s="1"/>
  <c r="E24" i="7" s="1"/>
  <c r="G25" i="7"/>
  <c r="C25" i="7" s="1"/>
  <c r="E25" i="7" s="1"/>
  <c r="G26" i="7"/>
  <c r="C26" i="7" s="1"/>
  <c r="E26" i="7" s="1"/>
  <c r="G27" i="7"/>
  <c r="C27" i="7"/>
  <c r="E27" i="7"/>
  <c r="G28" i="7"/>
  <c r="C28" i="7"/>
  <c r="E28" i="7"/>
  <c r="G29" i="7"/>
  <c r="C29" i="7" s="1"/>
  <c r="E29" i="7" s="1"/>
  <c r="G30" i="7"/>
  <c r="C30" i="7"/>
  <c r="E30" i="7" s="1"/>
  <c r="G31" i="7"/>
  <c r="C31" i="7"/>
  <c r="E31" i="7" s="1"/>
  <c r="G32" i="7"/>
  <c r="C32" i="7" s="1"/>
  <c r="E32" i="7" s="1"/>
  <c r="G33" i="7"/>
  <c r="C33" i="7" s="1"/>
  <c r="E33" i="7" s="1"/>
  <c r="G34" i="7"/>
  <c r="C34" i="7" s="1"/>
  <c r="E34" i="7" s="1"/>
  <c r="G35" i="7"/>
  <c r="C35" i="7"/>
  <c r="E35" i="7"/>
  <c r="G36" i="7"/>
  <c r="C36" i="7"/>
  <c r="E36" i="7"/>
  <c r="G61" i="7"/>
  <c r="C61" i="7"/>
  <c r="E61" i="7" s="1"/>
  <c r="G37" i="7"/>
  <c r="C37" i="7"/>
  <c r="E37" i="7" s="1"/>
  <c r="G62" i="7"/>
  <c r="C62" i="7"/>
  <c r="E62" i="7" s="1"/>
  <c r="G63" i="7"/>
  <c r="C63" i="7" s="1"/>
  <c r="E63" i="7" s="1"/>
  <c r="G64" i="7"/>
  <c r="C64" i="7" s="1"/>
  <c r="E64" i="7" s="1"/>
  <c r="G65" i="7"/>
  <c r="C65" i="7" s="1"/>
  <c r="E65" i="7" s="1"/>
  <c r="G66" i="7"/>
  <c r="C66" i="7"/>
  <c r="E66" i="7"/>
  <c r="G11" i="7"/>
  <c r="C11" i="7"/>
  <c r="E11" i="7"/>
  <c r="H60" i="7"/>
  <c r="B60" i="7" s="1"/>
  <c r="D60" i="7"/>
  <c r="A60" i="7"/>
  <c r="H59" i="7"/>
  <c r="B59" i="7" s="1"/>
  <c r="D59" i="7"/>
  <c r="A59" i="7"/>
  <c r="H58" i="7"/>
  <c r="B58" i="7" s="1"/>
  <c r="D58" i="7"/>
  <c r="A58" i="7"/>
  <c r="H57" i="7"/>
  <c r="B57" i="7" s="1"/>
  <c r="D57" i="7"/>
  <c r="A57" i="7"/>
  <c r="H56" i="7"/>
  <c r="B56" i="7" s="1"/>
  <c r="D56" i="7"/>
  <c r="A56" i="7"/>
  <c r="H55" i="7"/>
  <c r="B55" i="7" s="1"/>
  <c r="D55" i="7"/>
  <c r="A55" i="7"/>
  <c r="H54" i="7"/>
  <c r="B54" i="7" s="1"/>
  <c r="D54" i="7"/>
  <c r="A54" i="7"/>
  <c r="H53" i="7"/>
  <c r="B53" i="7" s="1"/>
  <c r="D53" i="7"/>
  <c r="A53" i="7"/>
  <c r="H52" i="7"/>
  <c r="B52" i="7" s="1"/>
  <c r="D52" i="7"/>
  <c r="A52" i="7"/>
  <c r="H51" i="7"/>
  <c r="B51" i="7" s="1"/>
  <c r="D51" i="7"/>
  <c r="A51" i="7"/>
  <c r="H50" i="7"/>
  <c r="B50" i="7" s="1"/>
  <c r="D50" i="7"/>
  <c r="A50" i="7"/>
  <c r="H49" i="7"/>
  <c r="B49" i="7" s="1"/>
  <c r="D49" i="7"/>
  <c r="A49" i="7"/>
  <c r="H48" i="7"/>
  <c r="B48" i="7" s="1"/>
  <c r="D48" i="7"/>
  <c r="A48" i="7"/>
  <c r="H47" i="7"/>
  <c r="B47" i="7" s="1"/>
  <c r="D47" i="7"/>
  <c r="A47" i="7"/>
  <c r="H46" i="7"/>
  <c r="B46" i="7" s="1"/>
  <c r="D46" i="7"/>
  <c r="A46" i="7"/>
  <c r="H70" i="7"/>
  <c r="B70" i="7" s="1"/>
  <c r="D70" i="7"/>
  <c r="A70" i="7"/>
  <c r="H45" i="7"/>
  <c r="B45" i="7" s="1"/>
  <c r="D45" i="7"/>
  <c r="A45" i="7"/>
  <c r="H44" i="7"/>
  <c r="B44" i="7" s="1"/>
  <c r="D44" i="7"/>
  <c r="A44" i="7"/>
  <c r="H43" i="7"/>
  <c r="B43" i="7"/>
  <c r="D43" i="7"/>
  <c r="A43" i="7"/>
  <c r="H42" i="7"/>
  <c r="B42" i="7" s="1"/>
  <c r="D42" i="7"/>
  <c r="A42" i="7"/>
  <c r="H41" i="7"/>
  <c r="B41" i="7"/>
  <c r="D41" i="7"/>
  <c r="A41" i="7"/>
  <c r="H40" i="7"/>
  <c r="B40" i="7" s="1"/>
  <c r="D40" i="7"/>
  <c r="A40" i="7"/>
  <c r="H39" i="7"/>
  <c r="B39" i="7"/>
  <c r="D39" i="7"/>
  <c r="A39" i="7"/>
  <c r="H69" i="7"/>
  <c r="B69" i="7" s="1"/>
  <c r="D69" i="7"/>
  <c r="A69" i="7"/>
  <c r="H68" i="7"/>
  <c r="B68" i="7"/>
  <c r="D68" i="7"/>
  <c r="A68" i="7"/>
  <c r="H38" i="7"/>
  <c r="B38" i="7" s="1"/>
  <c r="D38" i="7"/>
  <c r="A38" i="7"/>
  <c r="H67" i="7"/>
  <c r="B67" i="7"/>
  <c r="D67" i="7"/>
  <c r="A67" i="7"/>
  <c r="H66" i="7"/>
  <c r="B66" i="7" s="1"/>
  <c r="D66" i="7"/>
  <c r="A66" i="7"/>
  <c r="H65" i="7"/>
  <c r="B65" i="7"/>
  <c r="D65" i="7"/>
  <c r="A65" i="7"/>
  <c r="H64" i="7"/>
  <c r="B64" i="7" s="1"/>
  <c r="D64" i="7"/>
  <c r="A64" i="7"/>
  <c r="H63" i="7"/>
  <c r="B63" i="7"/>
  <c r="D63" i="7"/>
  <c r="A63" i="7"/>
  <c r="H62" i="7"/>
  <c r="B62" i="7" s="1"/>
  <c r="D62" i="7"/>
  <c r="A62" i="7"/>
  <c r="H37" i="7"/>
  <c r="B37" i="7"/>
  <c r="D37" i="7"/>
  <c r="A37" i="7"/>
  <c r="H61" i="7"/>
  <c r="B61" i="7" s="1"/>
  <c r="D61" i="7"/>
  <c r="A61" i="7"/>
  <c r="H36" i="7"/>
  <c r="B36" i="7"/>
  <c r="D36" i="7"/>
  <c r="A36" i="7"/>
  <c r="H35" i="7"/>
  <c r="B35" i="7" s="1"/>
  <c r="D35" i="7"/>
  <c r="A35" i="7"/>
  <c r="H34" i="7"/>
  <c r="B34" i="7"/>
  <c r="D34" i="7"/>
  <c r="A34" i="7"/>
  <c r="H33" i="7"/>
  <c r="B33" i="7" s="1"/>
  <c r="D33" i="7"/>
  <c r="A33" i="7"/>
  <c r="H32" i="7"/>
  <c r="B32" i="7"/>
  <c r="D32" i="7"/>
  <c r="A32" i="7"/>
  <c r="H31" i="7"/>
  <c r="B31" i="7" s="1"/>
  <c r="D31" i="7"/>
  <c r="A31" i="7"/>
  <c r="H30" i="7"/>
  <c r="B30" i="7"/>
  <c r="D30" i="7"/>
  <c r="A30" i="7"/>
  <c r="H29" i="7"/>
  <c r="B29" i="7" s="1"/>
  <c r="D29" i="7"/>
  <c r="A29" i="7"/>
  <c r="H28" i="7"/>
  <c r="B28" i="7"/>
  <c r="D28" i="7"/>
  <c r="A28" i="7"/>
  <c r="H27" i="7"/>
  <c r="B27" i="7" s="1"/>
  <c r="D27" i="7"/>
  <c r="A27" i="7"/>
  <c r="H26" i="7"/>
  <c r="B26" i="7"/>
  <c r="D26" i="7"/>
  <c r="A26" i="7"/>
  <c r="H25" i="7"/>
  <c r="B25" i="7" s="1"/>
  <c r="D25" i="7"/>
  <c r="A25" i="7"/>
  <c r="H24" i="7"/>
  <c r="B24" i="7"/>
  <c r="D24" i="7"/>
  <c r="A24" i="7"/>
  <c r="H23" i="7"/>
  <c r="B23" i="7" s="1"/>
  <c r="D23" i="7"/>
  <c r="A23" i="7"/>
  <c r="H22" i="7"/>
  <c r="B22" i="7"/>
  <c r="D22" i="7"/>
  <c r="A22" i="7"/>
  <c r="H21" i="7"/>
  <c r="B21" i="7" s="1"/>
  <c r="D21" i="7"/>
  <c r="A21" i="7"/>
  <c r="H20" i="7"/>
  <c r="B20" i="7"/>
  <c r="D20" i="7"/>
  <c r="A20" i="7"/>
  <c r="H19" i="7"/>
  <c r="B19" i="7" s="1"/>
  <c r="D19" i="7"/>
  <c r="A19" i="7"/>
  <c r="H18" i="7"/>
  <c r="B18" i="7"/>
  <c r="D18" i="7"/>
  <c r="A18" i="7"/>
  <c r="H17" i="7"/>
  <c r="B17" i="7" s="1"/>
  <c r="D17" i="7"/>
  <c r="A17" i="7"/>
  <c r="H16" i="7"/>
  <c r="B16" i="7"/>
  <c r="D16" i="7"/>
  <c r="A16" i="7"/>
  <c r="H15" i="7"/>
  <c r="B15" i="7" s="1"/>
  <c r="F15" i="7"/>
  <c r="D15" i="7" s="1"/>
  <c r="A15" i="7"/>
  <c r="H14" i="7"/>
  <c r="B14" i="7" s="1"/>
  <c r="F14" i="7"/>
  <c r="D14" i="7"/>
  <c r="A14" i="7"/>
  <c r="H13" i="7"/>
  <c r="B13" i="7"/>
  <c r="F13" i="7"/>
  <c r="D13" i="7"/>
  <c r="A13" i="7"/>
  <c r="H12" i="7"/>
  <c r="B12" i="7" s="1"/>
  <c r="F12" i="7"/>
  <c r="D12" i="7" s="1"/>
  <c r="A12" i="7"/>
  <c r="H11" i="7"/>
  <c r="B11" i="7"/>
  <c r="F11" i="7"/>
  <c r="D11" i="7" s="1"/>
  <c r="A11" i="7"/>
  <c r="A9" i="4"/>
  <c r="C9" i="4" s="1"/>
  <c r="D21" i="4"/>
  <c r="H21" i="4" s="1"/>
  <c r="D22" i="4"/>
  <c r="F22" i="4"/>
  <c r="D23" i="4"/>
  <c r="I23" i="4" s="1"/>
  <c r="F23" i="4"/>
  <c r="D24" i="4"/>
  <c r="D25" i="4"/>
  <c r="D26" i="4"/>
  <c r="I26" i="4" s="1"/>
  <c r="F26" i="4"/>
  <c r="D27" i="4"/>
  <c r="D28" i="4"/>
  <c r="J28" i="4" s="1"/>
  <c r="D29" i="4"/>
  <c r="D30" i="4"/>
  <c r="F30" i="4" s="1"/>
  <c r="D31" i="4"/>
  <c r="F31" i="4"/>
  <c r="D32" i="4"/>
  <c r="F32" i="4"/>
  <c r="D33" i="4"/>
  <c r="H33" i="4" s="1"/>
  <c r="D34" i="4"/>
  <c r="F34" i="4"/>
  <c r="D35" i="4"/>
  <c r="D36" i="4"/>
  <c r="D37" i="4"/>
  <c r="D38" i="4"/>
  <c r="D39" i="4"/>
  <c r="F39" i="4"/>
  <c r="D40" i="4"/>
  <c r="D41" i="4"/>
  <c r="D42" i="4"/>
  <c r="I42" i="4"/>
  <c r="D43" i="4"/>
  <c r="F43" i="4" s="1"/>
  <c r="D44" i="4"/>
  <c r="D45" i="4"/>
  <c r="F45" i="4" s="1"/>
  <c r="D46" i="4"/>
  <c r="F46" i="4"/>
  <c r="D47" i="4"/>
  <c r="F47" i="4"/>
  <c r="D48" i="4"/>
  <c r="F48" i="4"/>
  <c r="D49" i="4"/>
  <c r="D50" i="4"/>
  <c r="I50" i="4" s="1"/>
  <c r="D51" i="4"/>
  <c r="F51" i="4" s="1"/>
  <c r="D52" i="4"/>
  <c r="D53" i="4"/>
  <c r="F53" i="4"/>
  <c r="D54" i="4"/>
  <c r="D55" i="4"/>
  <c r="I55" i="4" s="1"/>
  <c r="D56" i="4"/>
  <c r="D57" i="4"/>
  <c r="D58" i="4"/>
  <c r="D59" i="4"/>
  <c r="H59" i="4" s="1"/>
  <c r="F59" i="4"/>
  <c r="D60" i="4"/>
  <c r="D61" i="4"/>
  <c r="D62" i="4"/>
  <c r="D63" i="4"/>
  <c r="D64" i="4"/>
  <c r="I64" i="4" s="1"/>
  <c r="F64" i="4"/>
  <c r="D65" i="4"/>
  <c r="F65" i="4"/>
  <c r="D66" i="4"/>
  <c r="F66" i="4" s="1"/>
  <c r="D67" i="4"/>
  <c r="D68" i="4"/>
  <c r="D69" i="4"/>
  <c r="D70" i="4"/>
  <c r="F70" i="4"/>
  <c r="D71" i="4"/>
  <c r="F71" i="4"/>
  <c r="D72" i="4"/>
  <c r="D73" i="4"/>
  <c r="D74" i="4"/>
  <c r="D75" i="4"/>
  <c r="F75" i="4" s="1"/>
  <c r="D76" i="4"/>
  <c r="D77" i="4"/>
  <c r="D78" i="4"/>
  <c r="I78" i="4" s="1"/>
  <c r="F78" i="4"/>
  <c r="D79" i="4"/>
  <c r="F79" i="4"/>
  <c r="D80" i="4"/>
  <c r="D81" i="4"/>
  <c r="D82" i="4"/>
  <c r="D83" i="4"/>
  <c r="F83" i="4" s="1"/>
  <c r="I22" i="4"/>
  <c r="I24" i="4"/>
  <c r="I29" i="4"/>
  <c r="I30" i="4"/>
  <c r="I32" i="4"/>
  <c r="I34" i="4"/>
  <c r="I39" i="4"/>
  <c r="I43" i="4"/>
  <c r="I45" i="4"/>
  <c r="I47" i="4"/>
  <c r="I48" i="4"/>
  <c r="I51" i="4"/>
  <c r="I53" i="4"/>
  <c r="I56" i="4"/>
  <c r="I59" i="4"/>
  <c r="I60" i="4"/>
  <c r="I63" i="4"/>
  <c r="I67" i="4"/>
  <c r="I70" i="4"/>
  <c r="I71" i="4"/>
  <c r="I75" i="4"/>
  <c r="I76" i="4"/>
  <c r="I79" i="4"/>
  <c r="I83" i="4"/>
  <c r="H22" i="4"/>
  <c r="H23" i="4"/>
  <c r="H25" i="4"/>
  <c r="H26" i="4"/>
  <c r="H30" i="4"/>
  <c r="H31" i="4"/>
  <c r="H32" i="4"/>
  <c r="H34" i="4"/>
  <c r="H39" i="4"/>
  <c r="H43" i="4"/>
  <c r="H45" i="4"/>
  <c r="H47" i="4"/>
  <c r="H51" i="4"/>
  <c r="H53" i="4"/>
  <c r="H55" i="4"/>
  <c r="H57" i="4"/>
  <c r="H62" i="4"/>
  <c r="H64" i="4"/>
  <c r="H66" i="4"/>
  <c r="H69" i="4"/>
  <c r="H71" i="4"/>
  <c r="H78" i="4"/>
  <c r="H79" i="4"/>
  <c r="H83" i="4"/>
  <c r="E21" i="4"/>
  <c r="G21" i="4"/>
  <c r="E22" i="4"/>
  <c r="G22" i="4"/>
  <c r="E23" i="4"/>
  <c r="E24" i="4"/>
  <c r="G24" i="4"/>
  <c r="E25" i="4"/>
  <c r="G25" i="4"/>
  <c r="E26" i="4"/>
  <c r="G26" i="4"/>
  <c r="E27" i="4"/>
  <c r="G27" i="4" s="1"/>
  <c r="E28" i="4"/>
  <c r="E29" i="4"/>
  <c r="G29" i="4"/>
  <c r="E30" i="4"/>
  <c r="G30" i="4"/>
  <c r="E31" i="4"/>
  <c r="G31" i="4" s="1"/>
  <c r="E32" i="4"/>
  <c r="G32" i="4"/>
  <c r="E33" i="4"/>
  <c r="G33" i="4"/>
  <c r="E34" i="4"/>
  <c r="G34" i="4"/>
  <c r="E35" i="4"/>
  <c r="G35" i="4" s="1"/>
  <c r="E36" i="4"/>
  <c r="G36" i="4" s="1"/>
  <c r="E37" i="4"/>
  <c r="G37" i="4"/>
  <c r="E38" i="4"/>
  <c r="G38" i="4"/>
  <c r="E39" i="4"/>
  <c r="G39" i="4" s="1"/>
  <c r="E40" i="4"/>
  <c r="G40" i="4"/>
  <c r="E41" i="4"/>
  <c r="G41" i="4"/>
  <c r="E42" i="4"/>
  <c r="G42" i="4"/>
  <c r="E43" i="4"/>
  <c r="G43" i="4" s="1"/>
  <c r="E44" i="4"/>
  <c r="L44" i="4" s="1"/>
  <c r="E45" i="4"/>
  <c r="G45" i="4"/>
  <c r="E46" i="4"/>
  <c r="G46" i="4"/>
  <c r="E47" i="4"/>
  <c r="G47" i="4" s="1"/>
  <c r="E48" i="4"/>
  <c r="G48" i="4"/>
  <c r="E49" i="4"/>
  <c r="G49" i="4"/>
  <c r="E50" i="4"/>
  <c r="G50" i="4"/>
  <c r="E51" i="4"/>
  <c r="G51" i="4" s="1"/>
  <c r="E52" i="4"/>
  <c r="G52" i="4"/>
  <c r="E53" i="4"/>
  <c r="G53" i="4"/>
  <c r="E54" i="4"/>
  <c r="G54" i="4"/>
  <c r="E55" i="4"/>
  <c r="E56" i="4"/>
  <c r="G56" i="4"/>
  <c r="E57" i="4"/>
  <c r="G57" i="4"/>
  <c r="E58" i="4"/>
  <c r="G58" i="4"/>
  <c r="E59" i="4"/>
  <c r="G59" i="4" s="1"/>
  <c r="E60" i="4"/>
  <c r="E61" i="4"/>
  <c r="G61" i="4"/>
  <c r="E62" i="4"/>
  <c r="G62" i="4"/>
  <c r="E63" i="4"/>
  <c r="G63" i="4" s="1"/>
  <c r="E64" i="4"/>
  <c r="G64" i="4"/>
  <c r="E65" i="4"/>
  <c r="G65" i="4"/>
  <c r="E66" i="4"/>
  <c r="G66" i="4"/>
  <c r="E67" i="4"/>
  <c r="G67" i="4" s="1"/>
  <c r="E68" i="4"/>
  <c r="G68" i="4" s="1"/>
  <c r="E69" i="4"/>
  <c r="G69" i="4"/>
  <c r="E70" i="4"/>
  <c r="G70" i="4"/>
  <c r="E71" i="4"/>
  <c r="G71" i="4" s="1"/>
  <c r="E72" i="4"/>
  <c r="G72" i="4"/>
  <c r="E73" i="4"/>
  <c r="G73" i="4"/>
  <c r="E74" i="4"/>
  <c r="G74" i="4"/>
  <c r="E75" i="4"/>
  <c r="G75" i="4" s="1"/>
  <c r="E76" i="4"/>
  <c r="G76" i="4" s="1"/>
  <c r="E77" i="4"/>
  <c r="G77" i="4"/>
  <c r="E78" i="4"/>
  <c r="G78" i="4"/>
  <c r="E79" i="4"/>
  <c r="G79" i="4" s="1"/>
  <c r="E80" i="4"/>
  <c r="G80" i="4"/>
  <c r="E81" i="4"/>
  <c r="G81" i="4"/>
  <c r="E82" i="4"/>
  <c r="G82" i="4"/>
  <c r="E83" i="4"/>
  <c r="G83" i="4" s="1"/>
  <c r="J22" i="4"/>
  <c r="J23" i="4"/>
  <c r="J24" i="4"/>
  <c r="J27" i="4"/>
  <c r="J30" i="4"/>
  <c r="J32" i="4"/>
  <c r="J34" i="4"/>
  <c r="J36" i="4"/>
  <c r="J39" i="4"/>
  <c r="J43" i="4"/>
  <c r="J44" i="4"/>
  <c r="J46" i="4"/>
  <c r="J47" i="4"/>
  <c r="J48" i="4"/>
  <c r="J50" i="4"/>
  <c r="J51" i="4"/>
  <c r="J53" i="4"/>
  <c r="J54" i="4"/>
  <c r="J55" i="4"/>
  <c r="J56" i="4"/>
  <c r="J59" i="4"/>
  <c r="J60" i="4"/>
  <c r="J62" i="4"/>
  <c r="J64" i="4"/>
  <c r="J66" i="4"/>
  <c r="J67" i="4"/>
  <c r="J69" i="4"/>
  <c r="J71" i="4"/>
  <c r="J74" i="4"/>
  <c r="J75" i="4"/>
  <c r="J76" i="4"/>
  <c r="J78" i="4"/>
  <c r="J79" i="4"/>
  <c r="J80" i="4"/>
  <c r="J83" i="4"/>
  <c r="K22" i="4"/>
  <c r="K24" i="4"/>
  <c r="K25" i="4"/>
  <c r="K26" i="4"/>
  <c r="K27" i="4"/>
  <c r="K29" i="4"/>
  <c r="K30" i="4"/>
  <c r="K31" i="4"/>
  <c r="K32" i="4"/>
  <c r="K33" i="4"/>
  <c r="K34" i="4"/>
  <c r="K35" i="4"/>
  <c r="K36" i="4"/>
  <c r="K37" i="4"/>
  <c r="K41" i="4"/>
  <c r="K42" i="4"/>
  <c r="K44" i="4"/>
  <c r="K45" i="4"/>
  <c r="K46" i="4"/>
  <c r="K47" i="4"/>
  <c r="K48" i="4"/>
  <c r="K49" i="4"/>
  <c r="K51" i="4"/>
  <c r="K53" i="4"/>
  <c r="K54" i="4"/>
  <c r="K55" i="4"/>
  <c r="K56" i="4"/>
  <c r="K57" i="4"/>
  <c r="K59" i="4"/>
  <c r="K61" i="4"/>
  <c r="K62" i="4"/>
  <c r="K63" i="4"/>
  <c r="K64" i="4"/>
  <c r="K66" i="4"/>
  <c r="K67" i="4"/>
  <c r="K69" i="4"/>
  <c r="K71" i="4"/>
  <c r="K72" i="4"/>
  <c r="K74" i="4"/>
  <c r="K76" i="4"/>
  <c r="K77" i="4"/>
  <c r="K78" i="4"/>
  <c r="K79" i="4"/>
  <c r="K80" i="4"/>
  <c r="K81" i="4"/>
  <c r="K83" i="4"/>
  <c r="L22" i="4"/>
  <c r="L24" i="4"/>
  <c r="L26" i="4"/>
  <c r="L27" i="4"/>
  <c r="L30" i="4"/>
  <c r="L31" i="4"/>
  <c r="L32" i="4"/>
  <c r="L34" i="4"/>
  <c r="L35" i="4"/>
  <c r="L36" i="4"/>
  <c r="L37" i="4"/>
  <c r="L39" i="4"/>
  <c r="L42" i="4"/>
  <c r="L43" i="4"/>
  <c r="L46" i="4"/>
  <c r="L47" i="4"/>
  <c r="L48" i="4"/>
  <c r="L51" i="4"/>
  <c r="L53" i="4"/>
  <c r="L54" i="4"/>
  <c r="L56" i="4"/>
  <c r="L59" i="4"/>
  <c r="L62" i="4"/>
  <c r="L63" i="4"/>
  <c r="L64" i="4"/>
  <c r="L66" i="4"/>
  <c r="L67" i="4"/>
  <c r="L69" i="4"/>
  <c r="L70" i="4"/>
  <c r="L71" i="4"/>
  <c r="L72" i="4"/>
  <c r="L74" i="4"/>
  <c r="L76" i="4"/>
  <c r="L78" i="4"/>
  <c r="L79" i="4"/>
  <c r="L80" i="4"/>
  <c r="L83" i="4"/>
  <c r="B10" i="4"/>
  <c r="W29" i="1"/>
  <c r="W25" i="1"/>
  <c r="W26" i="1"/>
  <c r="W27" i="1"/>
  <c r="W28" i="1"/>
  <c r="P84" i="1"/>
  <c r="R84" i="1" s="1"/>
  <c r="T84" i="1" s="1"/>
  <c r="Q84" i="1"/>
  <c r="P83" i="1"/>
  <c r="R83" i="1" s="1"/>
  <c r="T83" i="1" s="1"/>
  <c r="Q83" i="1"/>
  <c r="P82" i="1"/>
  <c r="R82" i="1" s="1"/>
  <c r="T82" i="1" s="1"/>
  <c r="Q82" i="1"/>
  <c r="P81" i="1"/>
  <c r="R81" i="1" s="1"/>
  <c r="T81" i="1" s="1"/>
  <c r="Q81" i="1"/>
  <c r="P80" i="1"/>
  <c r="R80" i="1" s="1"/>
  <c r="T80" i="1" s="1"/>
  <c r="Q80" i="1"/>
  <c r="P79" i="1"/>
  <c r="R79" i="1" s="1"/>
  <c r="T79" i="1" s="1"/>
  <c r="Q79" i="1"/>
  <c r="P78" i="1"/>
  <c r="R78" i="1" s="1"/>
  <c r="T78" i="1" s="1"/>
  <c r="Q78" i="1"/>
  <c r="P77" i="1"/>
  <c r="R77" i="1" s="1"/>
  <c r="T77" i="1" s="1"/>
  <c r="Q77" i="1"/>
  <c r="P75" i="1"/>
  <c r="R75" i="1" s="1"/>
  <c r="T75" i="1" s="1"/>
  <c r="Q75" i="1"/>
  <c r="P74" i="1"/>
  <c r="R74" i="1" s="1"/>
  <c r="T74" i="1" s="1"/>
  <c r="Q74" i="1"/>
  <c r="P73" i="1"/>
  <c r="R73" i="1" s="1"/>
  <c r="T73" i="1" s="1"/>
  <c r="Q73" i="1"/>
  <c r="P72" i="1"/>
  <c r="R72" i="1" s="1"/>
  <c r="T72" i="1" s="1"/>
  <c r="Q72" i="1"/>
  <c r="P71" i="1"/>
  <c r="R71" i="1" s="1"/>
  <c r="T71" i="1" s="1"/>
  <c r="Q71" i="1"/>
  <c r="P70" i="1"/>
  <c r="R70" i="1" s="1"/>
  <c r="T70" i="1" s="1"/>
  <c r="Q70" i="1"/>
  <c r="P68" i="1"/>
  <c r="R68" i="1" s="1"/>
  <c r="T68" i="1" s="1"/>
  <c r="Q68" i="1"/>
  <c r="P67" i="1"/>
  <c r="R67" i="1" s="1"/>
  <c r="T67" i="1" s="1"/>
  <c r="Q67" i="1"/>
  <c r="P66" i="1"/>
  <c r="R66" i="1" s="1"/>
  <c r="T66" i="1" s="1"/>
  <c r="Q66" i="1"/>
  <c r="P64" i="1"/>
  <c r="R64" i="1" s="1"/>
  <c r="T64" i="1" s="1"/>
  <c r="Q64" i="1"/>
  <c r="P63" i="1"/>
  <c r="R63" i="1" s="1"/>
  <c r="T63" i="1" s="1"/>
  <c r="Q63" i="1"/>
  <c r="P62" i="1"/>
  <c r="R62" i="1" s="1"/>
  <c r="T62" i="1" s="1"/>
  <c r="Q62" i="1"/>
  <c r="P76" i="1"/>
  <c r="R76" i="1" s="1"/>
  <c r="T76" i="1" s="1"/>
  <c r="Q76" i="1"/>
  <c r="P56" i="1"/>
  <c r="R56" i="1" s="1"/>
  <c r="T56" i="1" s="1"/>
  <c r="Q56" i="1"/>
  <c r="P49" i="1"/>
  <c r="R49" i="1" s="1"/>
  <c r="T49" i="1" s="1"/>
  <c r="P65" i="1"/>
  <c r="R65" i="1"/>
  <c r="T65" i="1" s="1"/>
  <c r="Q49" i="1"/>
  <c r="Q65" i="1"/>
  <c r="W20" i="1"/>
  <c r="W21" i="1"/>
  <c r="W22" i="1"/>
  <c r="W23" i="1"/>
  <c r="W24" i="1"/>
  <c r="P61" i="1"/>
  <c r="R61" i="1" s="1"/>
  <c r="T61" i="1" s="1"/>
  <c r="Q61" i="1"/>
  <c r="P59" i="1"/>
  <c r="R59" i="1" s="1"/>
  <c r="T59" i="1" s="1"/>
  <c r="Q59" i="1"/>
  <c r="F16" i="1"/>
  <c r="F17" i="1" s="1"/>
  <c r="E342" i="4"/>
  <c r="G16" i="4"/>
  <c r="G15" i="4" s="1"/>
  <c r="H16" i="4"/>
  <c r="H15" i="4" s="1"/>
  <c r="J16" i="4"/>
  <c r="J15" i="4" s="1"/>
  <c r="J12" i="4" s="1"/>
  <c r="I16" i="4"/>
  <c r="I15" i="4"/>
  <c r="K16" i="4"/>
  <c r="K15" i="4"/>
  <c r="F16" i="4"/>
  <c r="F15" i="4"/>
  <c r="L16" i="4"/>
  <c r="L15" i="4"/>
  <c r="C16" i="4"/>
  <c r="C15" i="4"/>
  <c r="D342" i="4"/>
  <c r="H342" i="4" s="1"/>
  <c r="F342" i="4"/>
  <c r="J342" i="4"/>
  <c r="I342" i="4"/>
  <c r="E341" i="4"/>
  <c r="G341" i="4" s="1"/>
  <c r="D341" i="4"/>
  <c r="L341" i="4"/>
  <c r="E340" i="4"/>
  <c r="L340" i="4" s="1"/>
  <c r="D340" i="4"/>
  <c r="H340" i="4"/>
  <c r="F340" i="4"/>
  <c r="K340" i="4"/>
  <c r="J340" i="4"/>
  <c r="E339" i="4"/>
  <c r="D339" i="4"/>
  <c r="F339" i="4"/>
  <c r="J339" i="4"/>
  <c r="E338" i="4"/>
  <c r="G338" i="4" s="1"/>
  <c r="D338" i="4"/>
  <c r="H338" i="4" s="1"/>
  <c r="F338" i="4"/>
  <c r="I338" i="4"/>
  <c r="E337" i="4"/>
  <c r="K337" i="4" s="1"/>
  <c r="D337" i="4"/>
  <c r="H337" i="4"/>
  <c r="G337" i="4"/>
  <c r="E336" i="4"/>
  <c r="D336" i="4"/>
  <c r="E335" i="4"/>
  <c r="D335" i="4"/>
  <c r="J335" i="4" s="1"/>
  <c r="K335" i="4"/>
  <c r="E334" i="4"/>
  <c r="G334" i="4" s="1"/>
  <c r="D334" i="4"/>
  <c r="H334" i="4" s="1"/>
  <c r="F334" i="4"/>
  <c r="I334" i="4"/>
  <c r="E333" i="4"/>
  <c r="L333" i="4" s="1"/>
  <c r="D333" i="4"/>
  <c r="K333" i="4" s="1"/>
  <c r="H333" i="4"/>
  <c r="G333" i="4"/>
  <c r="E332" i="4"/>
  <c r="D332" i="4"/>
  <c r="J332" i="4" s="1"/>
  <c r="H332" i="4"/>
  <c r="F332" i="4"/>
  <c r="E331" i="4"/>
  <c r="K331" i="4" s="1"/>
  <c r="D331" i="4"/>
  <c r="F331" i="4"/>
  <c r="H331" i="4"/>
  <c r="J331" i="4"/>
  <c r="I331" i="4"/>
  <c r="E330" i="4"/>
  <c r="D330" i="4"/>
  <c r="J330" i="4" s="1"/>
  <c r="H330" i="4"/>
  <c r="G330" i="4"/>
  <c r="E329" i="4"/>
  <c r="L329" i="4" s="1"/>
  <c r="D329" i="4"/>
  <c r="E328" i="4"/>
  <c r="D328" i="4"/>
  <c r="G328" i="4"/>
  <c r="E327" i="4"/>
  <c r="D327" i="4"/>
  <c r="F327" i="4"/>
  <c r="J327" i="4"/>
  <c r="E326" i="4"/>
  <c r="D326" i="4"/>
  <c r="I326" i="4" s="1"/>
  <c r="F326" i="4"/>
  <c r="J326" i="4"/>
  <c r="E325" i="4"/>
  <c r="G325" i="4" s="1"/>
  <c r="D325" i="4"/>
  <c r="I325" i="4" s="1"/>
  <c r="H325" i="4"/>
  <c r="E324" i="4"/>
  <c r="K324" i="4"/>
  <c r="D324" i="4"/>
  <c r="H324" i="4"/>
  <c r="F324" i="4"/>
  <c r="L324" i="4"/>
  <c r="J324" i="4"/>
  <c r="G324" i="4"/>
  <c r="E323" i="4"/>
  <c r="D323" i="4"/>
  <c r="J323" i="4" s="1"/>
  <c r="E322" i="4"/>
  <c r="G322" i="4" s="1"/>
  <c r="D322" i="4"/>
  <c r="H322" i="4" s="1"/>
  <c r="F322" i="4"/>
  <c r="E321" i="4"/>
  <c r="D321" i="4"/>
  <c r="E320" i="4"/>
  <c r="L320" i="4" s="1"/>
  <c r="D320" i="4"/>
  <c r="F320" i="4" s="1"/>
  <c r="H320" i="4"/>
  <c r="K320" i="4"/>
  <c r="J320" i="4"/>
  <c r="I320" i="4"/>
  <c r="G320" i="4"/>
  <c r="E319" i="4"/>
  <c r="D319" i="4"/>
  <c r="E318" i="4"/>
  <c r="D318" i="4"/>
  <c r="F318" i="4"/>
  <c r="J318" i="4"/>
  <c r="E317" i="4"/>
  <c r="G317" i="4" s="1"/>
  <c r="D317" i="4"/>
  <c r="E316" i="4"/>
  <c r="D316" i="4"/>
  <c r="E315" i="4"/>
  <c r="G315" i="4" s="1"/>
  <c r="D315" i="4"/>
  <c r="F315" i="4" s="1"/>
  <c r="J315" i="4"/>
  <c r="E314" i="4"/>
  <c r="G314" i="4" s="1"/>
  <c r="D314" i="4"/>
  <c r="H314" i="4" s="1"/>
  <c r="F314" i="4"/>
  <c r="I314" i="4"/>
  <c r="E313" i="4"/>
  <c r="G313" i="4" s="1"/>
  <c r="D313" i="4"/>
  <c r="H313" i="4"/>
  <c r="E312" i="4"/>
  <c r="D312" i="4"/>
  <c r="J312" i="4" s="1"/>
  <c r="F312" i="4"/>
  <c r="E311" i="4"/>
  <c r="D311" i="4"/>
  <c r="H311" i="4"/>
  <c r="E310" i="4"/>
  <c r="D310" i="4"/>
  <c r="E309" i="4"/>
  <c r="G309" i="4" s="1"/>
  <c r="D309" i="4"/>
  <c r="E308" i="4"/>
  <c r="D308" i="4"/>
  <c r="H308" i="4" s="1"/>
  <c r="F308" i="4"/>
  <c r="E307" i="4"/>
  <c r="D307" i="4"/>
  <c r="J307" i="4" s="1"/>
  <c r="F307" i="4"/>
  <c r="H307" i="4"/>
  <c r="E306" i="4"/>
  <c r="D306" i="4"/>
  <c r="J306" i="4" s="1"/>
  <c r="F306" i="4"/>
  <c r="H306" i="4"/>
  <c r="G306" i="4"/>
  <c r="E305" i="4"/>
  <c r="D305" i="4"/>
  <c r="I305" i="4" s="1"/>
  <c r="H305" i="4"/>
  <c r="E304" i="4"/>
  <c r="D304" i="4"/>
  <c r="E303" i="4"/>
  <c r="G303" i="4"/>
  <c r="D303" i="4"/>
  <c r="I303" i="4" s="1"/>
  <c r="H303" i="4"/>
  <c r="E302" i="4"/>
  <c r="G302" i="4" s="1"/>
  <c r="D302" i="4"/>
  <c r="J302" i="4"/>
  <c r="E301" i="4"/>
  <c r="G301" i="4" s="1"/>
  <c r="D301" i="4"/>
  <c r="J301" i="4" s="1"/>
  <c r="F301" i="4"/>
  <c r="E300" i="4"/>
  <c r="D300" i="4"/>
  <c r="F300" i="4"/>
  <c r="H300" i="4"/>
  <c r="I300" i="4"/>
  <c r="E299" i="4"/>
  <c r="D299" i="4"/>
  <c r="J299" i="4" s="1"/>
  <c r="H299" i="4"/>
  <c r="F299" i="4"/>
  <c r="E298" i="4"/>
  <c r="D298" i="4"/>
  <c r="F298" i="4"/>
  <c r="I298" i="4"/>
  <c r="E297" i="4"/>
  <c r="G297" i="4" s="1"/>
  <c r="D297" i="4"/>
  <c r="I297" i="4" s="1"/>
  <c r="L297" i="4"/>
  <c r="E296" i="4"/>
  <c r="D296" i="4"/>
  <c r="G296" i="4"/>
  <c r="E295" i="4"/>
  <c r="G295" i="4"/>
  <c r="D295" i="4"/>
  <c r="H295" i="4" s="1"/>
  <c r="F295" i="4"/>
  <c r="L295" i="4"/>
  <c r="J295" i="4"/>
  <c r="I295" i="4"/>
  <c r="E294" i="4"/>
  <c r="K294" i="4" s="1"/>
  <c r="D294" i="4"/>
  <c r="F294" i="4" s="1"/>
  <c r="H294" i="4"/>
  <c r="J294" i="4"/>
  <c r="I294" i="4"/>
  <c r="E293" i="4"/>
  <c r="G293" i="4" s="1"/>
  <c r="D293" i="4"/>
  <c r="H293" i="4" s="1"/>
  <c r="I293" i="4"/>
  <c r="E292" i="4"/>
  <c r="G292" i="4" s="1"/>
  <c r="D292" i="4"/>
  <c r="H292" i="4" s="1"/>
  <c r="F292" i="4"/>
  <c r="I292" i="4"/>
  <c r="E291" i="4"/>
  <c r="L291" i="4" s="1"/>
  <c r="D291" i="4"/>
  <c r="K291" i="4" s="1"/>
  <c r="J291" i="4"/>
  <c r="E290" i="4"/>
  <c r="D290" i="4"/>
  <c r="K290" i="4" s="1"/>
  <c r="F290" i="4"/>
  <c r="H290" i="4"/>
  <c r="E289" i="4"/>
  <c r="L289" i="4" s="1"/>
  <c r="D289" i="4"/>
  <c r="I289" i="4"/>
  <c r="J289" i="4"/>
  <c r="E288" i="4"/>
  <c r="K288" i="4" s="1"/>
  <c r="D288" i="4"/>
  <c r="I288" i="4" s="1"/>
  <c r="H288" i="4"/>
  <c r="G288" i="4"/>
  <c r="E287" i="4"/>
  <c r="D287" i="4"/>
  <c r="F287" i="4" s="1"/>
  <c r="I287" i="4"/>
  <c r="E286" i="4"/>
  <c r="D286" i="4"/>
  <c r="J286" i="4" s="1"/>
  <c r="H286" i="4"/>
  <c r="F286" i="4"/>
  <c r="E285" i="4"/>
  <c r="G285" i="4"/>
  <c r="D285" i="4"/>
  <c r="F285" i="4"/>
  <c r="H285" i="4"/>
  <c r="L285" i="4"/>
  <c r="J285" i="4"/>
  <c r="I285" i="4"/>
  <c r="E284" i="4"/>
  <c r="D284" i="4"/>
  <c r="G284" i="4"/>
  <c r="E283" i="4"/>
  <c r="L283" i="4" s="1"/>
  <c r="D283" i="4"/>
  <c r="E282" i="4"/>
  <c r="D282" i="4"/>
  <c r="J282" i="4" s="1"/>
  <c r="F282" i="4"/>
  <c r="K282" i="4"/>
  <c r="I282" i="4"/>
  <c r="E281" i="4"/>
  <c r="D281" i="4"/>
  <c r="E280" i="4"/>
  <c r="K280" i="4" s="1"/>
  <c r="D280" i="4"/>
  <c r="I280" i="4" s="1"/>
  <c r="H280" i="4"/>
  <c r="G280" i="4"/>
  <c r="E279" i="4"/>
  <c r="L279" i="4"/>
  <c r="D279" i="4"/>
  <c r="I279" i="4" s="1"/>
  <c r="F279" i="4"/>
  <c r="J279" i="4"/>
  <c r="E278" i="4"/>
  <c r="D278" i="4"/>
  <c r="F278" i="4" s="1"/>
  <c r="H278" i="4"/>
  <c r="E277" i="4"/>
  <c r="D277" i="4"/>
  <c r="F277" i="4"/>
  <c r="H277" i="4"/>
  <c r="J277" i="4"/>
  <c r="I277" i="4"/>
  <c r="E276" i="4"/>
  <c r="L276" i="4" s="1"/>
  <c r="D276" i="4"/>
  <c r="H276" i="4"/>
  <c r="K276" i="4"/>
  <c r="I276" i="4"/>
  <c r="G276" i="4"/>
  <c r="E275" i="4"/>
  <c r="D275" i="4"/>
  <c r="J275" i="4" s="1"/>
  <c r="F275" i="4"/>
  <c r="E274" i="4"/>
  <c r="K274" i="4" s="1"/>
  <c r="D274" i="4"/>
  <c r="H274" i="4" s="1"/>
  <c r="F274" i="4"/>
  <c r="I274" i="4"/>
  <c r="E273" i="4"/>
  <c r="D273" i="4"/>
  <c r="L273" i="4" s="1"/>
  <c r="J273" i="4"/>
  <c r="E272" i="4"/>
  <c r="K272" i="4" s="1"/>
  <c r="D272" i="4"/>
  <c r="I272" i="4" s="1"/>
  <c r="H272" i="4"/>
  <c r="G272" i="4"/>
  <c r="E271" i="4"/>
  <c r="L271" i="4" s="1"/>
  <c r="D271" i="4"/>
  <c r="I271" i="4" s="1"/>
  <c r="J271" i="4"/>
  <c r="E270" i="4"/>
  <c r="D270" i="4"/>
  <c r="F270" i="4" s="1"/>
  <c r="H270" i="4"/>
  <c r="E269" i="4"/>
  <c r="L269" i="4" s="1"/>
  <c r="D269" i="4"/>
  <c r="F269" i="4"/>
  <c r="H269" i="4"/>
  <c r="J269" i="4"/>
  <c r="I269" i="4"/>
  <c r="E268" i="4"/>
  <c r="D268" i="4"/>
  <c r="G268" i="4"/>
  <c r="E267" i="4"/>
  <c r="L267" i="4" s="1"/>
  <c r="D267" i="4"/>
  <c r="E266" i="4"/>
  <c r="D266" i="4"/>
  <c r="J266" i="4" s="1"/>
  <c r="F266" i="4"/>
  <c r="K266" i="4"/>
  <c r="I266" i="4"/>
  <c r="E265" i="4"/>
  <c r="L265" i="4" s="1"/>
  <c r="D265" i="4"/>
  <c r="J265" i="4" s="1"/>
  <c r="E264" i="4"/>
  <c r="D264" i="4"/>
  <c r="G264" i="4"/>
  <c r="E263" i="4"/>
  <c r="L263" i="4"/>
  <c r="D263" i="4"/>
  <c r="H263" i="4" s="1"/>
  <c r="F263" i="4"/>
  <c r="J263" i="4"/>
  <c r="I263" i="4"/>
  <c r="E262" i="4"/>
  <c r="G262" i="4" s="1"/>
  <c r="D262" i="4"/>
  <c r="I262" i="4" s="1"/>
  <c r="H262" i="4"/>
  <c r="J262" i="4"/>
  <c r="E261" i="4"/>
  <c r="L261" i="4" s="1"/>
  <c r="D261" i="4"/>
  <c r="J261" i="4" s="1"/>
  <c r="K261" i="4"/>
  <c r="G261" i="4"/>
  <c r="E260" i="4"/>
  <c r="D260" i="4"/>
  <c r="I260" i="4" s="1"/>
  <c r="F260" i="4"/>
  <c r="J260" i="4"/>
  <c r="E259" i="4"/>
  <c r="D259" i="4"/>
  <c r="E258" i="4"/>
  <c r="L258" i="4" s="1"/>
  <c r="D258" i="4"/>
  <c r="E257" i="4"/>
  <c r="D257" i="4"/>
  <c r="F257" i="4"/>
  <c r="E256" i="4"/>
  <c r="G256" i="4" s="1"/>
  <c r="D256" i="4"/>
  <c r="E255" i="4"/>
  <c r="G255" i="4"/>
  <c r="D255" i="4"/>
  <c r="H255" i="4" s="1"/>
  <c r="F255" i="4"/>
  <c r="J255" i="4"/>
  <c r="I255" i="4"/>
  <c r="E254" i="4"/>
  <c r="G254" i="4" s="1"/>
  <c r="D254" i="4"/>
  <c r="I254" i="4" s="1"/>
  <c r="L254" i="4"/>
  <c r="E253" i="4"/>
  <c r="L253" i="4" s="1"/>
  <c r="D253" i="4"/>
  <c r="J253" i="4" s="1"/>
  <c r="K253" i="4"/>
  <c r="G253" i="4"/>
  <c r="E252" i="4"/>
  <c r="D252" i="4"/>
  <c r="I252" i="4" s="1"/>
  <c r="F252" i="4"/>
  <c r="J252" i="4"/>
  <c r="E251" i="4"/>
  <c r="D251" i="4"/>
  <c r="E250" i="4"/>
  <c r="L250" i="4" s="1"/>
  <c r="D250" i="4"/>
  <c r="E249" i="4"/>
  <c r="K249" i="4" s="1"/>
  <c r="D249" i="4"/>
  <c r="F249" i="4"/>
  <c r="E248" i="4"/>
  <c r="D248" i="4"/>
  <c r="H248" i="4"/>
  <c r="F248" i="4"/>
  <c r="K248" i="4"/>
  <c r="J248" i="4"/>
  <c r="E247" i="4"/>
  <c r="G247" i="4" s="1"/>
  <c r="D247" i="4"/>
  <c r="H247" i="4" s="1"/>
  <c r="F247" i="4"/>
  <c r="I247" i="4"/>
  <c r="E246" i="4"/>
  <c r="G246" i="4" s="1"/>
  <c r="D246" i="4"/>
  <c r="E245" i="4"/>
  <c r="K245" i="4" s="1"/>
  <c r="D245" i="4"/>
  <c r="F245" i="4"/>
  <c r="H245" i="4"/>
  <c r="L245" i="4"/>
  <c r="J245" i="4"/>
  <c r="I245" i="4"/>
  <c r="E244" i="4"/>
  <c r="D244" i="4"/>
  <c r="F244" i="4" s="1"/>
  <c r="H244" i="4"/>
  <c r="E243" i="4"/>
  <c r="D243" i="4"/>
  <c r="J243" i="4"/>
  <c r="H243" i="4"/>
  <c r="I243" i="4"/>
  <c r="E242" i="4"/>
  <c r="G242" i="4" s="1"/>
  <c r="D242" i="4"/>
  <c r="H242" i="4" s="1"/>
  <c r="L242" i="4"/>
  <c r="E241" i="4"/>
  <c r="D241" i="4"/>
  <c r="G241" i="4"/>
  <c r="E240" i="4"/>
  <c r="G240" i="4"/>
  <c r="D240" i="4"/>
  <c r="F240" i="4" s="1"/>
  <c r="H240" i="4"/>
  <c r="L240" i="4"/>
  <c r="K240" i="4"/>
  <c r="J240" i="4"/>
  <c r="E239" i="4"/>
  <c r="K239" i="4" s="1"/>
  <c r="D239" i="4"/>
  <c r="I239" i="4"/>
  <c r="E238" i="4"/>
  <c r="D238" i="4"/>
  <c r="K238" i="4" s="1"/>
  <c r="G238" i="4"/>
  <c r="E237" i="4"/>
  <c r="K237" i="4" s="1"/>
  <c r="D237" i="4"/>
  <c r="F237" i="4"/>
  <c r="H237" i="4"/>
  <c r="L237" i="4"/>
  <c r="J237" i="4"/>
  <c r="I237" i="4"/>
  <c r="G237" i="4"/>
  <c r="E236" i="4"/>
  <c r="L236" i="4"/>
  <c r="D236" i="4"/>
  <c r="F236" i="4"/>
  <c r="K236" i="4"/>
  <c r="I236" i="4"/>
  <c r="G236" i="4"/>
  <c r="E235" i="4"/>
  <c r="D235" i="4"/>
  <c r="H235" i="4" s="1"/>
  <c r="F235" i="4"/>
  <c r="E234" i="4"/>
  <c r="G234" i="4"/>
  <c r="D234" i="4"/>
  <c r="H234" i="4"/>
  <c r="I234" i="4"/>
  <c r="E233" i="4"/>
  <c r="G233" i="4" s="1"/>
  <c r="D233" i="4"/>
  <c r="E232" i="4"/>
  <c r="D232" i="4"/>
  <c r="H232" i="4" s="1"/>
  <c r="E231" i="4"/>
  <c r="G231" i="4"/>
  <c r="D231" i="4"/>
  <c r="F231" i="4"/>
  <c r="H231" i="4"/>
  <c r="K231" i="4"/>
  <c r="J231" i="4"/>
  <c r="I231" i="4"/>
  <c r="E230" i="4"/>
  <c r="D230" i="4"/>
  <c r="G230" i="4"/>
  <c r="E229" i="4"/>
  <c r="L229" i="4" s="1"/>
  <c r="D229" i="4"/>
  <c r="F229" i="4" s="1"/>
  <c r="H229" i="4"/>
  <c r="K229" i="4"/>
  <c r="J229" i="4"/>
  <c r="I229" i="4"/>
  <c r="G229" i="4"/>
  <c r="E228" i="4"/>
  <c r="L228" i="4" s="1"/>
  <c r="D228" i="4"/>
  <c r="H228" i="4" s="1"/>
  <c r="G228" i="4"/>
  <c r="E227" i="4"/>
  <c r="D227" i="4"/>
  <c r="F227" i="4" s="1"/>
  <c r="H227" i="4"/>
  <c r="I227" i="4"/>
  <c r="E226" i="4"/>
  <c r="G226" i="4" s="1"/>
  <c r="D226" i="4"/>
  <c r="L226" i="4" s="1"/>
  <c r="E225" i="4"/>
  <c r="D225" i="4"/>
  <c r="E224" i="4"/>
  <c r="G224" i="4" s="1"/>
  <c r="D224" i="4"/>
  <c r="F224" i="4" s="1"/>
  <c r="J224" i="4"/>
  <c r="E223" i="4"/>
  <c r="D223" i="4"/>
  <c r="E222" i="4"/>
  <c r="L222" i="4" s="1"/>
  <c r="D222" i="4"/>
  <c r="F222" i="4" s="1"/>
  <c r="J222" i="4"/>
  <c r="E221" i="4"/>
  <c r="D221" i="4"/>
  <c r="F221" i="4"/>
  <c r="I221" i="4"/>
  <c r="E220" i="4"/>
  <c r="L220" i="4"/>
  <c r="D220" i="4"/>
  <c r="F220" i="4"/>
  <c r="E219" i="4"/>
  <c r="G219" i="4" s="1"/>
  <c r="D219" i="4"/>
  <c r="K219" i="4"/>
  <c r="H219" i="4"/>
  <c r="I219" i="4"/>
  <c r="E218" i="4"/>
  <c r="G218" i="4" s="1"/>
  <c r="D218" i="4"/>
  <c r="H218" i="4"/>
  <c r="F218" i="4"/>
  <c r="L218" i="4"/>
  <c r="J218" i="4"/>
  <c r="E217" i="4"/>
  <c r="G217" i="4"/>
  <c r="D217" i="4"/>
  <c r="H217" i="4" s="1"/>
  <c r="F217" i="4"/>
  <c r="K217" i="4"/>
  <c r="I217" i="4"/>
  <c r="E216" i="4"/>
  <c r="G216" i="4" s="1"/>
  <c r="D216" i="4"/>
  <c r="F216" i="4"/>
  <c r="E215" i="4"/>
  <c r="G215" i="4" s="1"/>
  <c r="D215" i="4"/>
  <c r="E214" i="4"/>
  <c r="G214" i="4" s="1"/>
  <c r="D214" i="4"/>
  <c r="H214" i="4"/>
  <c r="F214" i="4"/>
  <c r="J214" i="4"/>
  <c r="E213" i="4"/>
  <c r="L213" i="4"/>
  <c r="D213" i="4"/>
  <c r="F213" i="4"/>
  <c r="H213" i="4"/>
  <c r="K213" i="4"/>
  <c r="I213" i="4"/>
  <c r="E212" i="4"/>
  <c r="D212" i="4"/>
  <c r="H212" i="4" s="1"/>
  <c r="F212" i="4"/>
  <c r="J212" i="4"/>
  <c r="I212" i="4"/>
  <c r="E211" i="4"/>
  <c r="G211" i="4" s="1"/>
  <c r="D211" i="4"/>
  <c r="H211" i="4"/>
  <c r="E210" i="4"/>
  <c r="G210" i="4" s="1"/>
  <c r="D210" i="4"/>
  <c r="H210" i="4"/>
  <c r="F210" i="4"/>
  <c r="J210" i="4"/>
  <c r="I210" i="4"/>
  <c r="E209" i="4"/>
  <c r="D209" i="4"/>
  <c r="F209" i="4"/>
  <c r="H209" i="4"/>
  <c r="I209" i="4"/>
  <c r="E208" i="4"/>
  <c r="D208" i="4"/>
  <c r="H208" i="4" s="1"/>
  <c r="J208" i="4"/>
  <c r="E207" i="4"/>
  <c r="D207" i="4"/>
  <c r="H207" i="4" s="1"/>
  <c r="G207" i="4"/>
  <c r="E206" i="4"/>
  <c r="D206" i="4"/>
  <c r="H206" i="4" s="1"/>
  <c r="F206" i="4"/>
  <c r="G206" i="4"/>
  <c r="E205" i="4"/>
  <c r="L205" i="4"/>
  <c r="D205" i="4"/>
  <c r="F205" i="4"/>
  <c r="K205" i="4"/>
  <c r="E204" i="4"/>
  <c r="D204" i="4"/>
  <c r="H204" i="4"/>
  <c r="F204" i="4"/>
  <c r="J204" i="4"/>
  <c r="I204" i="4"/>
  <c r="E203" i="4"/>
  <c r="G203" i="4" s="1"/>
  <c r="D203" i="4"/>
  <c r="H203" i="4"/>
  <c r="E202" i="4"/>
  <c r="G202" i="4" s="1"/>
  <c r="D202" i="4"/>
  <c r="I202" i="4" s="1"/>
  <c r="H202" i="4"/>
  <c r="L202" i="4"/>
  <c r="E201" i="4"/>
  <c r="G201" i="4" s="1"/>
  <c r="D201" i="4"/>
  <c r="E200" i="4"/>
  <c r="D200" i="4"/>
  <c r="H200" i="4"/>
  <c r="F200" i="4"/>
  <c r="J200" i="4"/>
  <c r="I200" i="4"/>
  <c r="E199" i="4"/>
  <c r="G199" i="4" s="1"/>
  <c r="D199" i="4"/>
  <c r="H199" i="4" s="1"/>
  <c r="E198" i="4"/>
  <c r="L198" i="4" s="1"/>
  <c r="D198" i="4"/>
  <c r="F198" i="4" s="1"/>
  <c r="H198" i="4"/>
  <c r="J198" i="4"/>
  <c r="I198" i="4"/>
  <c r="E197" i="4"/>
  <c r="D197" i="4"/>
  <c r="E196" i="4"/>
  <c r="D196" i="4"/>
  <c r="H196" i="4"/>
  <c r="F196" i="4"/>
  <c r="J196" i="4"/>
  <c r="I196" i="4"/>
  <c r="E195" i="4"/>
  <c r="D195" i="4"/>
  <c r="I195" i="4" s="1"/>
  <c r="G195" i="4"/>
  <c r="E194" i="4"/>
  <c r="D194" i="4"/>
  <c r="L194" i="4"/>
  <c r="G194" i="4"/>
  <c r="E193" i="4"/>
  <c r="G193" i="4"/>
  <c r="D193" i="4"/>
  <c r="I193" i="4" s="1"/>
  <c r="F193" i="4"/>
  <c r="H193" i="4"/>
  <c r="K193" i="4"/>
  <c r="E192" i="4"/>
  <c r="D192" i="4"/>
  <c r="F192" i="4" s="1"/>
  <c r="H192" i="4"/>
  <c r="J192" i="4"/>
  <c r="E191" i="4"/>
  <c r="D191" i="4"/>
  <c r="H191" i="4" s="1"/>
  <c r="E190" i="4"/>
  <c r="G190" i="4" s="1"/>
  <c r="D190" i="4"/>
  <c r="I190" i="4" s="1"/>
  <c r="H190" i="4"/>
  <c r="F190" i="4"/>
  <c r="J190" i="4"/>
  <c r="E189" i="4"/>
  <c r="D189" i="4"/>
  <c r="I189" i="4"/>
  <c r="E188" i="4"/>
  <c r="G188" i="4" s="1"/>
  <c r="D188" i="4"/>
  <c r="H188" i="4"/>
  <c r="F188" i="4"/>
  <c r="L188" i="4"/>
  <c r="J188" i="4"/>
  <c r="E187" i="4"/>
  <c r="D187" i="4"/>
  <c r="H187" i="4" s="1"/>
  <c r="E186" i="4"/>
  <c r="D186" i="4"/>
  <c r="J186" i="4" s="1"/>
  <c r="H186" i="4"/>
  <c r="F186" i="4"/>
  <c r="I186" i="4"/>
  <c r="E185" i="4"/>
  <c r="D185" i="4"/>
  <c r="I185" i="4" s="1"/>
  <c r="H185" i="4"/>
  <c r="E184" i="4"/>
  <c r="L184" i="4" s="1"/>
  <c r="D184" i="4"/>
  <c r="F184" i="4" s="1"/>
  <c r="H184" i="4"/>
  <c r="J184" i="4"/>
  <c r="E183" i="4"/>
  <c r="D183" i="4"/>
  <c r="H183" i="4" s="1"/>
  <c r="K183" i="4"/>
  <c r="G183" i="4"/>
  <c r="E182" i="4"/>
  <c r="G182" i="4" s="1"/>
  <c r="D182" i="4"/>
  <c r="E181" i="4"/>
  <c r="D181" i="4"/>
  <c r="I181" i="4" s="1"/>
  <c r="H181" i="4"/>
  <c r="E180" i="4"/>
  <c r="D180" i="4"/>
  <c r="F180" i="4" s="1"/>
  <c r="H180" i="4"/>
  <c r="J180" i="4"/>
  <c r="G180" i="4"/>
  <c r="E179" i="4"/>
  <c r="G179" i="4" s="1"/>
  <c r="D179" i="4"/>
  <c r="H179" i="4"/>
  <c r="I179" i="4"/>
  <c r="E178" i="4"/>
  <c r="G178" i="4" s="1"/>
  <c r="D178" i="4"/>
  <c r="I178" i="4" s="1"/>
  <c r="E177" i="4"/>
  <c r="G177" i="4"/>
  <c r="D177" i="4"/>
  <c r="H177" i="4" s="1"/>
  <c r="K177" i="4"/>
  <c r="E176" i="4"/>
  <c r="G176" i="4" s="1"/>
  <c r="D176" i="4"/>
  <c r="J176" i="4" s="1"/>
  <c r="H176" i="4"/>
  <c r="F176" i="4"/>
  <c r="I176" i="4"/>
  <c r="E175" i="4"/>
  <c r="D175" i="4"/>
  <c r="G175" i="4"/>
  <c r="E174" i="4"/>
  <c r="G174" i="4" s="1"/>
  <c r="D174" i="4"/>
  <c r="H174" i="4"/>
  <c r="F174" i="4"/>
  <c r="J174" i="4"/>
  <c r="I174" i="4"/>
  <c r="E173" i="4"/>
  <c r="K173" i="4" s="1"/>
  <c r="D173" i="4"/>
  <c r="H173" i="4" s="1"/>
  <c r="E172" i="4"/>
  <c r="D172" i="4"/>
  <c r="J172" i="4" s="1"/>
  <c r="H172" i="4"/>
  <c r="F172" i="4"/>
  <c r="E171" i="4"/>
  <c r="D171" i="4"/>
  <c r="G171" i="4"/>
  <c r="E170" i="4"/>
  <c r="L170" i="4" s="1"/>
  <c r="D170" i="4"/>
  <c r="J170" i="4" s="1"/>
  <c r="F170" i="4"/>
  <c r="G170" i="4"/>
  <c r="E169" i="4"/>
  <c r="G169" i="4" s="1"/>
  <c r="D169" i="4"/>
  <c r="I169" i="4" s="1"/>
  <c r="K169" i="4"/>
  <c r="E168" i="4"/>
  <c r="G168" i="4" s="1"/>
  <c r="D168" i="4"/>
  <c r="I168" i="4" s="1"/>
  <c r="E167" i="4"/>
  <c r="D167" i="4"/>
  <c r="G167" i="4"/>
  <c r="E166" i="4"/>
  <c r="D166" i="4"/>
  <c r="J166" i="4" s="1"/>
  <c r="F166" i="4"/>
  <c r="G166" i="4"/>
  <c r="E165" i="4"/>
  <c r="K165" i="4" s="1"/>
  <c r="D165" i="4"/>
  <c r="H165" i="4" s="1"/>
  <c r="E164" i="4"/>
  <c r="D164" i="4"/>
  <c r="J164" i="4" s="1"/>
  <c r="H164" i="4"/>
  <c r="F164" i="4"/>
  <c r="E163" i="4"/>
  <c r="D163" i="4"/>
  <c r="G163" i="4"/>
  <c r="E162" i="4"/>
  <c r="G162" i="4" s="1"/>
  <c r="D162" i="4"/>
  <c r="J162" i="4" s="1"/>
  <c r="H162" i="4"/>
  <c r="E161" i="4"/>
  <c r="D161" i="4"/>
  <c r="H161" i="4"/>
  <c r="E160" i="4"/>
  <c r="D160" i="4"/>
  <c r="J160" i="4" s="1"/>
  <c r="H160" i="4"/>
  <c r="F160" i="4"/>
  <c r="I160" i="4"/>
  <c r="E159" i="4"/>
  <c r="G159" i="4" s="1"/>
  <c r="D159" i="4"/>
  <c r="H159" i="4"/>
  <c r="I159" i="4"/>
  <c r="E158" i="4"/>
  <c r="L158" i="4" s="1"/>
  <c r="D158" i="4"/>
  <c r="H158" i="4" s="1"/>
  <c r="F158" i="4"/>
  <c r="J158" i="4"/>
  <c r="I158" i="4"/>
  <c r="E157" i="4"/>
  <c r="K157" i="4" s="1"/>
  <c r="D157" i="4"/>
  <c r="H157" i="4" s="1"/>
  <c r="E156" i="4"/>
  <c r="G156" i="4" s="1"/>
  <c r="D156" i="4"/>
  <c r="J156" i="4" s="1"/>
  <c r="F156" i="4"/>
  <c r="E155" i="4"/>
  <c r="D155" i="4"/>
  <c r="H155" i="4" s="1"/>
  <c r="E154" i="4"/>
  <c r="G154" i="4" s="1"/>
  <c r="D154" i="4"/>
  <c r="I154" i="4" s="1"/>
  <c r="H154" i="4"/>
  <c r="F154" i="4"/>
  <c r="J154" i="4"/>
  <c r="E153" i="4"/>
  <c r="G153" i="4"/>
  <c r="D153" i="4"/>
  <c r="H153" i="4"/>
  <c r="K153" i="4"/>
  <c r="I153" i="4"/>
  <c r="E152" i="4"/>
  <c r="D152" i="4"/>
  <c r="L152" i="4" s="1"/>
  <c r="F152" i="4"/>
  <c r="I152" i="4"/>
  <c r="G152" i="4"/>
  <c r="E151" i="4"/>
  <c r="D151" i="4"/>
  <c r="H151" i="4" s="1"/>
  <c r="G151" i="4"/>
  <c r="E150" i="4"/>
  <c r="G150" i="4"/>
  <c r="D150" i="4"/>
  <c r="E149" i="4"/>
  <c r="K149" i="4" s="1"/>
  <c r="D149" i="4"/>
  <c r="H149" i="4"/>
  <c r="E148" i="4"/>
  <c r="D148" i="4"/>
  <c r="H148" i="4"/>
  <c r="F148" i="4"/>
  <c r="L148" i="4"/>
  <c r="J148" i="4"/>
  <c r="I148" i="4"/>
  <c r="G148" i="4"/>
  <c r="E147" i="4"/>
  <c r="G147" i="4" s="1"/>
  <c r="D147" i="4"/>
  <c r="H147" i="4"/>
  <c r="I147" i="4"/>
  <c r="E146" i="4"/>
  <c r="G146" i="4" s="1"/>
  <c r="D146" i="4"/>
  <c r="I146" i="4"/>
  <c r="E145" i="4"/>
  <c r="G145" i="4"/>
  <c r="D145" i="4"/>
  <c r="F145" i="4" s="1"/>
  <c r="I145" i="4"/>
  <c r="E144" i="4"/>
  <c r="D144" i="4"/>
  <c r="J144" i="4" s="1"/>
  <c r="E143" i="4"/>
  <c r="D143" i="4"/>
  <c r="H143" i="4"/>
  <c r="I143" i="4"/>
  <c r="E142" i="4"/>
  <c r="K142" i="4" s="1"/>
  <c r="D142" i="4"/>
  <c r="H142" i="4"/>
  <c r="F142" i="4"/>
  <c r="L142" i="4"/>
  <c r="J142" i="4"/>
  <c r="G142" i="4"/>
  <c r="E141" i="4"/>
  <c r="D141" i="4"/>
  <c r="H141" i="4"/>
  <c r="F141" i="4"/>
  <c r="J141" i="4"/>
  <c r="I141" i="4"/>
  <c r="E140" i="4"/>
  <c r="G140" i="4" s="1"/>
  <c r="D140" i="4"/>
  <c r="F140" i="4" s="1"/>
  <c r="I140" i="4"/>
  <c r="E139" i="4"/>
  <c r="D139" i="4"/>
  <c r="G139" i="4"/>
  <c r="E138" i="4"/>
  <c r="D138" i="4"/>
  <c r="J138" i="4" s="1"/>
  <c r="F138" i="4"/>
  <c r="H138" i="4"/>
  <c r="I138" i="4"/>
  <c r="E137" i="4"/>
  <c r="D137" i="4"/>
  <c r="J137" i="4"/>
  <c r="I137" i="4"/>
  <c r="E136" i="4"/>
  <c r="D136" i="4"/>
  <c r="L136" i="4" s="1"/>
  <c r="G136" i="4"/>
  <c r="E135" i="4"/>
  <c r="K135" i="4" s="1"/>
  <c r="D135" i="4"/>
  <c r="F135" i="4" s="1"/>
  <c r="L135" i="4"/>
  <c r="E134" i="4"/>
  <c r="D134" i="4"/>
  <c r="J134" i="4" s="1"/>
  <c r="H134" i="4"/>
  <c r="F134" i="4"/>
  <c r="E133" i="4"/>
  <c r="D133" i="4"/>
  <c r="I133" i="4"/>
  <c r="E132" i="4"/>
  <c r="D132" i="4"/>
  <c r="H132" i="4"/>
  <c r="G132" i="4"/>
  <c r="E131" i="4"/>
  <c r="D131" i="4"/>
  <c r="L131" i="4" s="1"/>
  <c r="G131" i="4"/>
  <c r="E130" i="4"/>
  <c r="D130" i="4"/>
  <c r="H130" i="4"/>
  <c r="F130" i="4"/>
  <c r="K130" i="4"/>
  <c r="J130" i="4"/>
  <c r="I130" i="4"/>
  <c r="E129" i="4"/>
  <c r="D129" i="4"/>
  <c r="H129" i="4" s="1"/>
  <c r="E128" i="4"/>
  <c r="D128" i="4"/>
  <c r="G128" i="4"/>
  <c r="E127" i="4"/>
  <c r="K127" i="4" s="1"/>
  <c r="D127" i="4"/>
  <c r="F127" i="4"/>
  <c r="L127" i="4"/>
  <c r="G127" i="4"/>
  <c r="E126" i="4"/>
  <c r="D126" i="4"/>
  <c r="K126" i="4" s="1"/>
  <c r="J126" i="4"/>
  <c r="E125" i="4"/>
  <c r="D125" i="4"/>
  <c r="F125" i="4"/>
  <c r="E124" i="4"/>
  <c r="D124" i="4"/>
  <c r="H124" i="4"/>
  <c r="G124" i="4"/>
  <c r="E123" i="4"/>
  <c r="D123" i="4"/>
  <c r="L123" i="4" s="1"/>
  <c r="G123" i="4"/>
  <c r="E122" i="4"/>
  <c r="L122" i="4" s="1"/>
  <c r="D122" i="4"/>
  <c r="F122" i="4"/>
  <c r="K122" i="4"/>
  <c r="G122" i="4"/>
  <c r="E121" i="4"/>
  <c r="K121" i="4" s="1"/>
  <c r="D121" i="4"/>
  <c r="F121" i="4"/>
  <c r="H121" i="4"/>
  <c r="J121" i="4"/>
  <c r="I121" i="4"/>
  <c r="E120" i="4"/>
  <c r="D120" i="4"/>
  <c r="I120" i="4"/>
  <c r="H120" i="4"/>
  <c r="J120" i="4"/>
  <c r="E119" i="4"/>
  <c r="D119" i="4"/>
  <c r="G119" i="4"/>
  <c r="E118" i="4"/>
  <c r="D118" i="4"/>
  <c r="H118" i="4"/>
  <c r="L118" i="4"/>
  <c r="I118" i="4"/>
  <c r="G118" i="4"/>
  <c r="E117" i="4"/>
  <c r="D117" i="4"/>
  <c r="F117" i="4" s="1"/>
  <c r="I117" i="4"/>
  <c r="E116" i="4"/>
  <c r="D116" i="4"/>
  <c r="E115" i="4"/>
  <c r="G115" i="4" s="1"/>
  <c r="D115" i="4"/>
  <c r="L115" i="4" s="1"/>
  <c r="K115" i="4"/>
  <c r="E114" i="4"/>
  <c r="G114" i="4" s="1"/>
  <c r="D114" i="4"/>
  <c r="F114" i="4" s="1"/>
  <c r="H114" i="4"/>
  <c r="J114" i="4"/>
  <c r="I114" i="4"/>
  <c r="E113" i="4"/>
  <c r="D113" i="4"/>
  <c r="H113" i="4" s="1"/>
  <c r="I113" i="4"/>
  <c r="E112" i="4"/>
  <c r="D112" i="4"/>
  <c r="L112" i="4"/>
  <c r="H112" i="4"/>
  <c r="E111" i="4"/>
  <c r="D111" i="4"/>
  <c r="H111" i="4"/>
  <c r="L111" i="4"/>
  <c r="G111" i="4"/>
  <c r="E110" i="4"/>
  <c r="D110" i="4"/>
  <c r="F110" i="4" s="1"/>
  <c r="E109" i="4"/>
  <c r="K109" i="4" s="1"/>
  <c r="D109" i="4"/>
  <c r="H109" i="4" s="1"/>
  <c r="J109" i="4"/>
  <c r="E108" i="4"/>
  <c r="G108" i="4"/>
  <c r="D108" i="4"/>
  <c r="J108" i="4" s="1"/>
  <c r="E107" i="4"/>
  <c r="G107" i="4" s="1"/>
  <c r="D107" i="4"/>
  <c r="K107" i="4"/>
  <c r="E106" i="4"/>
  <c r="K106" i="4" s="1"/>
  <c r="D106" i="4"/>
  <c r="H106" i="4" s="1"/>
  <c r="L106" i="4"/>
  <c r="E105" i="4"/>
  <c r="D105" i="4"/>
  <c r="H105" i="4" s="1"/>
  <c r="K105" i="4"/>
  <c r="E104" i="4"/>
  <c r="G104" i="4"/>
  <c r="D104" i="4"/>
  <c r="J104" i="4"/>
  <c r="E103" i="4"/>
  <c r="D103" i="4"/>
  <c r="I103" i="4" s="1"/>
  <c r="E102" i="4"/>
  <c r="D102" i="4"/>
  <c r="H102" i="4"/>
  <c r="F102" i="4"/>
  <c r="J102" i="4"/>
  <c r="E101" i="4"/>
  <c r="D101" i="4"/>
  <c r="J101" i="4" s="1"/>
  <c r="E100" i="4"/>
  <c r="D100" i="4"/>
  <c r="H100" i="4" s="1"/>
  <c r="J100" i="4"/>
  <c r="G100" i="4"/>
  <c r="E99" i="4"/>
  <c r="D99" i="4"/>
  <c r="I99" i="4" s="1"/>
  <c r="H99" i="4"/>
  <c r="K99" i="4"/>
  <c r="G99" i="4"/>
  <c r="E98" i="4"/>
  <c r="K98" i="4" s="1"/>
  <c r="G98" i="4"/>
  <c r="D98" i="4"/>
  <c r="H98" i="4"/>
  <c r="F98" i="4"/>
  <c r="L98" i="4"/>
  <c r="J98" i="4"/>
  <c r="I98" i="4"/>
  <c r="E97" i="4"/>
  <c r="D97" i="4"/>
  <c r="J97" i="4"/>
  <c r="I97" i="4"/>
  <c r="E96" i="4"/>
  <c r="G96" i="4" s="1"/>
  <c r="D96" i="4"/>
  <c r="H96" i="4"/>
  <c r="F96" i="4"/>
  <c r="J96" i="4"/>
  <c r="I96" i="4"/>
  <c r="E95" i="4"/>
  <c r="D95" i="4"/>
  <c r="K95" i="4"/>
  <c r="G95" i="4"/>
  <c r="E94" i="4"/>
  <c r="G94" i="4"/>
  <c r="D94" i="4"/>
  <c r="H94" i="4"/>
  <c r="L94" i="4"/>
  <c r="J94" i="4"/>
  <c r="E93" i="4"/>
  <c r="D93" i="4"/>
  <c r="H93" i="4"/>
  <c r="E92" i="4"/>
  <c r="D92" i="4"/>
  <c r="F92" i="4" s="1"/>
  <c r="G92" i="4"/>
  <c r="E91" i="4"/>
  <c r="D91" i="4"/>
  <c r="I91" i="4" s="1"/>
  <c r="H91" i="4"/>
  <c r="K91" i="4"/>
  <c r="G91" i="4"/>
  <c r="E90" i="4"/>
  <c r="D90" i="4"/>
  <c r="L90" i="4"/>
  <c r="K90" i="4"/>
  <c r="I90" i="4"/>
  <c r="G90" i="4"/>
  <c r="E89" i="4"/>
  <c r="D89" i="4"/>
  <c r="I89" i="4"/>
  <c r="E88" i="4"/>
  <c r="D88" i="4"/>
  <c r="F88" i="4" s="1"/>
  <c r="E87" i="4"/>
  <c r="G87" i="4" s="1"/>
  <c r="D87" i="4"/>
  <c r="I87" i="4" s="1"/>
  <c r="H87" i="4"/>
  <c r="E86" i="4"/>
  <c r="D86" i="4"/>
  <c r="G86" i="4"/>
  <c r="E85" i="4"/>
  <c r="D85" i="4"/>
  <c r="I85" i="4"/>
  <c r="F85" i="4"/>
  <c r="H85" i="4"/>
  <c r="J85" i="4"/>
  <c r="E84" i="4"/>
  <c r="D84" i="4"/>
  <c r="F84" i="4" s="1"/>
  <c r="Q16" i="4"/>
  <c r="Q15" i="4" s="1"/>
  <c r="P16" i="4"/>
  <c r="P15" i="4"/>
  <c r="P12" i="4" s="1"/>
  <c r="O16" i="4"/>
  <c r="O15" i="4"/>
  <c r="N16" i="4"/>
  <c r="N15" i="4"/>
  <c r="E16" i="4"/>
  <c r="E15" i="4"/>
  <c r="E12" i="4"/>
  <c r="D16" i="4"/>
  <c r="D15" i="4" s="1"/>
  <c r="D12" i="4" s="1"/>
  <c r="M16" i="4"/>
  <c r="M15" i="4"/>
  <c r="G6" i="4"/>
  <c r="G7" i="4"/>
  <c r="G5" i="4"/>
  <c r="G4" i="4"/>
  <c r="D21" i="6"/>
  <c r="F21" i="6"/>
  <c r="H21" i="6" s="1"/>
  <c r="D22" i="6"/>
  <c r="F22" i="6" s="1"/>
  <c r="G22" i="6" s="1"/>
  <c r="D23" i="6"/>
  <c r="F23" i="6" s="1"/>
  <c r="D24" i="6"/>
  <c r="F24" i="6" s="1"/>
  <c r="D25" i="6"/>
  <c r="F25" i="6" s="1"/>
  <c r="H25" i="6" s="1"/>
  <c r="D26" i="6"/>
  <c r="F26" i="6"/>
  <c r="D27" i="6"/>
  <c r="F27" i="6" s="1"/>
  <c r="D28" i="6"/>
  <c r="F28" i="6" s="1"/>
  <c r="H28" i="6" s="1"/>
  <c r="D29" i="6"/>
  <c r="F29" i="6" s="1"/>
  <c r="D30" i="6"/>
  <c r="F30" i="6" s="1"/>
  <c r="D31" i="6"/>
  <c r="F31" i="6"/>
  <c r="D32" i="6"/>
  <c r="F32" i="6" s="1"/>
  <c r="H32" i="6" s="1"/>
  <c r="D33" i="6"/>
  <c r="F33" i="6" s="1"/>
  <c r="D34" i="6"/>
  <c r="F34" i="6" s="1"/>
  <c r="H34" i="6" s="1"/>
  <c r="D35" i="6"/>
  <c r="F35" i="6"/>
  <c r="D36" i="6"/>
  <c r="F36" i="6" s="1"/>
  <c r="D37" i="6"/>
  <c r="F37" i="6" s="1"/>
  <c r="H37" i="6" s="1"/>
  <c r="D38" i="6"/>
  <c r="F38" i="6" s="1"/>
  <c r="H38" i="6" s="1"/>
  <c r="D39" i="6"/>
  <c r="F39" i="6" s="1"/>
  <c r="D40" i="6"/>
  <c r="F40" i="6"/>
  <c r="H40" i="6" s="1"/>
  <c r="D41" i="6"/>
  <c r="F41" i="6" s="1"/>
  <c r="H41" i="6" s="1"/>
  <c r="D42" i="6"/>
  <c r="F42" i="6" s="1"/>
  <c r="D43" i="6"/>
  <c r="F43" i="6"/>
  <c r="H43" i="6" s="1"/>
  <c r="D44" i="6"/>
  <c r="F44" i="6" s="1"/>
  <c r="D45" i="6"/>
  <c r="F45" i="6"/>
  <c r="H45" i="6" s="1"/>
  <c r="D46" i="6"/>
  <c r="F46" i="6" s="1"/>
  <c r="H46" i="6" s="1"/>
  <c r="D47" i="6"/>
  <c r="F47" i="6" s="1"/>
  <c r="I28" i="6"/>
  <c r="J28" i="6" s="1"/>
  <c r="I44" i="6"/>
  <c r="J44" i="6" s="1"/>
  <c r="G4" i="6"/>
  <c r="G5" i="6"/>
  <c r="G6" i="6"/>
  <c r="G7" i="6"/>
  <c r="A13" i="6"/>
  <c r="C13" i="6" s="1"/>
  <c r="D17" i="6" s="1"/>
  <c r="D13" i="6"/>
  <c r="D15" i="6"/>
  <c r="D12" i="6" s="1"/>
  <c r="G15" i="6"/>
  <c r="G13" i="6" s="1"/>
  <c r="K15" i="6"/>
  <c r="L15" i="6"/>
  <c r="L13" i="6" s="1"/>
  <c r="N15" i="6"/>
  <c r="N12" i="6" s="1"/>
  <c r="D16" i="6"/>
  <c r="E16" i="6"/>
  <c r="E15" i="6"/>
  <c r="E12" i="6" s="1"/>
  <c r="F16" i="6"/>
  <c r="F15" i="6" s="1"/>
  <c r="G16" i="6"/>
  <c r="H16" i="6"/>
  <c r="H15" i="6" s="1"/>
  <c r="H12" i="6" s="1"/>
  <c r="I16" i="6"/>
  <c r="I15" i="6" s="1"/>
  <c r="J16" i="6"/>
  <c r="J15" i="6" s="1"/>
  <c r="K16" i="6"/>
  <c r="L16" i="6"/>
  <c r="M16" i="6"/>
  <c r="M15" i="6" s="1"/>
  <c r="M12" i="6" s="1"/>
  <c r="N16" i="6"/>
  <c r="O16" i="6"/>
  <c r="O15" i="6"/>
  <c r="E21" i="6"/>
  <c r="E22" i="6"/>
  <c r="I22" i="6" s="1"/>
  <c r="J22" i="6" s="1"/>
  <c r="E23" i="6"/>
  <c r="I23" i="6"/>
  <c r="J23" i="6" s="1"/>
  <c r="E24" i="6"/>
  <c r="I24" i="6" s="1"/>
  <c r="J24" i="6" s="1"/>
  <c r="E25" i="6"/>
  <c r="E26" i="6"/>
  <c r="I26" i="6" s="1"/>
  <c r="J26" i="6" s="1"/>
  <c r="E27" i="6"/>
  <c r="E28" i="6"/>
  <c r="E29" i="6"/>
  <c r="E30" i="6"/>
  <c r="I30" i="6" s="1"/>
  <c r="J30" i="6" s="1"/>
  <c r="E31" i="6"/>
  <c r="E32" i="6"/>
  <c r="E33" i="6"/>
  <c r="E34" i="6"/>
  <c r="I34" i="6" s="1"/>
  <c r="J34" i="6" s="1"/>
  <c r="E35" i="6"/>
  <c r="I35" i="6" s="1"/>
  <c r="J35" i="6" s="1"/>
  <c r="E36" i="6"/>
  <c r="E37" i="6"/>
  <c r="E38" i="6"/>
  <c r="I38" i="6" s="1"/>
  <c r="J38" i="6" s="1"/>
  <c r="E39" i="6"/>
  <c r="E40" i="6"/>
  <c r="E41" i="6"/>
  <c r="E42" i="6"/>
  <c r="I42" i="6"/>
  <c r="J42" i="6" s="1"/>
  <c r="E43" i="6"/>
  <c r="E44" i="6"/>
  <c r="E45" i="6"/>
  <c r="E46" i="6"/>
  <c r="E47" i="6"/>
  <c r="I47" i="6" s="1"/>
  <c r="J47" i="6" s="1"/>
  <c r="D48" i="6"/>
  <c r="F48" i="6" s="1"/>
  <c r="H48" i="6" s="1"/>
  <c r="E48" i="6"/>
  <c r="D49" i="6"/>
  <c r="E49" i="6"/>
  <c r="D50" i="6"/>
  <c r="E50" i="6"/>
  <c r="D51" i="6"/>
  <c r="E51" i="6"/>
  <c r="D52" i="6"/>
  <c r="F52" i="6" s="1"/>
  <c r="H52" i="6" s="1"/>
  <c r="E52" i="6"/>
  <c r="D53" i="6"/>
  <c r="E53" i="6"/>
  <c r="I53" i="6"/>
  <c r="J53" i="6"/>
  <c r="F53" i="6"/>
  <c r="H53" i="6" s="1"/>
  <c r="D54" i="6"/>
  <c r="E54" i="6"/>
  <c r="I54" i="6" s="1"/>
  <c r="J54" i="6" s="1"/>
  <c r="D55" i="6"/>
  <c r="F55" i="6" s="1"/>
  <c r="E55" i="6"/>
  <c r="I55" i="6" s="1"/>
  <c r="J55" i="6" s="1"/>
  <c r="D56" i="6"/>
  <c r="E56" i="6"/>
  <c r="I56" i="6" s="1"/>
  <c r="J56" i="6" s="1"/>
  <c r="F56" i="6"/>
  <c r="G56" i="6" s="1"/>
  <c r="H56" i="6"/>
  <c r="D57" i="6"/>
  <c r="E57" i="6"/>
  <c r="I57" i="6"/>
  <c r="J57" i="6"/>
  <c r="F57" i="6"/>
  <c r="H57" i="6" s="1"/>
  <c r="D58" i="6"/>
  <c r="E58" i="6"/>
  <c r="D59" i="6"/>
  <c r="E59" i="6"/>
  <c r="I59" i="6"/>
  <c r="J59" i="6"/>
  <c r="F59" i="6"/>
  <c r="H59" i="6" s="1"/>
  <c r="D60" i="6"/>
  <c r="E60" i="6"/>
  <c r="I60" i="6" s="1"/>
  <c r="J60" i="6" s="1"/>
  <c r="F60" i="6"/>
  <c r="H60" i="6"/>
  <c r="G60" i="6"/>
  <c r="D61" i="6"/>
  <c r="E61" i="6"/>
  <c r="I61" i="6"/>
  <c r="J61" i="6" s="1"/>
  <c r="D62" i="6"/>
  <c r="F62" i="6"/>
  <c r="G62" i="6" s="1"/>
  <c r="E62" i="6"/>
  <c r="I62" i="6"/>
  <c r="J62" i="6" s="1"/>
  <c r="H62" i="6"/>
  <c r="D63" i="6"/>
  <c r="E63" i="6"/>
  <c r="I63" i="6"/>
  <c r="J63" i="6"/>
  <c r="D64" i="6"/>
  <c r="F64" i="6" s="1"/>
  <c r="E64" i="6"/>
  <c r="D65" i="6"/>
  <c r="E65" i="6"/>
  <c r="I65" i="6" s="1"/>
  <c r="J65" i="6" s="1"/>
  <c r="D66" i="6"/>
  <c r="F66" i="6"/>
  <c r="H66" i="6" s="1"/>
  <c r="E66" i="6"/>
  <c r="I66" i="6"/>
  <c r="J66" i="6" s="1"/>
  <c r="D67" i="6"/>
  <c r="F67" i="6"/>
  <c r="H67" i="6"/>
  <c r="E67" i="6"/>
  <c r="D68" i="6"/>
  <c r="E68" i="6"/>
  <c r="I68" i="6" s="1"/>
  <c r="J68" i="6" s="1"/>
  <c r="F68" i="6"/>
  <c r="H68" i="6"/>
  <c r="G68" i="6"/>
  <c r="D69" i="6"/>
  <c r="F69" i="6" s="1"/>
  <c r="H69" i="6" s="1"/>
  <c r="E69" i="6"/>
  <c r="I69" i="6"/>
  <c r="J69" i="6" s="1"/>
  <c r="D70" i="6"/>
  <c r="E70" i="6"/>
  <c r="I70" i="6" s="1"/>
  <c r="J70" i="6" s="1"/>
  <c r="D71" i="6"/>
  <c r="I71" i="6" s="1"/>
  <c r="J71" i="6" s="1"/>
  <c r="E71" i="6"/>
  <c r="D72" i="6"/>
  <c r="E72" i="6"/>
  <c r="I72" i="6" s="1"/>
  <c r="F72" i="6"/>
  <c r="H72" i="6" s="1"/>
  <c r="G72" i="6"/>
  <c r="J72" i="6"/>
  <c r="D73" i="6"/>
  <c r="F73" i="6" s="1"/>
  <c r="H73" i="6" s="1"/>
  <c r="E73" i="6"/>
  <c r="D74" i="6"/>
  <c r="E74" i="6"/>
  <c r="I74" i="6" s="1"/>
  <c r="J74" i="6" s="1"/>
  <c r="D75" i="6"/>
  <c r="F75" i="6" s="1"/>
  <c r="H75" i="6" s="1"/>
  <c r="E75" i="6"/>
  <c r="I75" i="6"/>
  <c r="J75" i="6" s="1"/>
  <c r="D76" i="6"/>
  <c r="F76" i="6" s="1"/>
  <c r="E76" i="6"/>
  <c r="D77" i="6"/>
  <c r="E77" i="6"/>
  <c r="D78" i="6"/>
  <c r="G78" i="6" s="1"/>
  <c r="F78" i="6"/>
  <c r="E78" i="6"/>
  <c r="I78" i="6"/>
  <c r="J78" i="6" s="1"/>
  <c r="H78" i="6"/>
  <c r="D79" i="6"/>
  <c r="E79" i="6"/>
  <c r="D80" i="6"/>
  <c r="F80" i="6" s="1"/>
  <c r="E80" i="6"/>
  <c r="I80" i="6"/>
  <c r="J80" i="6" s="1"/>
  <c r="D81" i="6"/>
  <c r="F81" i="6" s="1"/>
  <c r="E81" i="6"/>
  <c r="H81" i="6"/>
  <c r="D82" i="6"/>
  <c r="F82" i="6" s="1"/>
  <c r="H82" i="6" s="1"/>
  <c r="E82" i="6"/>
  <c r="D83" i="6"/>
  <c r="F83" i="6" s="1"/>
  <c r="E83" i="6"/>
  <c r="D84" i="6"/>
  <c r="E84" i="6"/>
  <c r="D85" i="6"/>
  <c r="E85" i="6"/>
  <c r="D86" i="6"/>
  <c r="E86" i="6"/>
  <c r="F86" i="6"/>
  <c r="H86" i="6"/>
  <c r="G86" i="6"/>
  <c r="D87" i="6"/>
  <c r="F87" i="6" s="1"/>
  <c r="H87" i="6"/>
  <c r="E87" i="6"/>
  <c r="I87" i="6" s="1"/>
  <c r="J87" i="6" s="1"/>
  <c r="D88" i="6"/>
  <c r="F88" i="6"/>
  <c r="H88" i="6" s="1"/>
  <c r="E88" i="6"/>
  <c r="I88" i="6" s="1"/>
  <c r="J88" i="6" s="1"/>
  <c r="D89" i="6"/>
  <c r="F89" i="6"/>
  <c r="H89" i="6"/>
  <c r="E89" i="6"/>
  <c r="I89" i="6" s="1"/>
  <c r="J89" i="6" s="1"/>
  <c r="D90" i="6"/>
  <c r="E90" i="6"/>
  <c r="I90" i="6"/>
  <c r="J90" i="6"/>
  <c r="F90" i="6"/>
  <c r="H90" i="6" s="1"/>
  <c r="D91" i="6"/>
  <c r="F91" i="6"/>
  <c r="H91" i="6" s="1"/>
  <c r="E91" i="6"/>
  <c r="I91" i="6"/>
  <c r="J91" i="6"/>
  <c r="D92" i="6"/>
  <c r="E92" i="6"/>
  <c r="I92" i="6" s="1"/>
  <c r="J92" i="6" s="1"/>
  <c r="D93" i="6"/>
  <c r="I93" i="6"/>
  <c r="J93" i="6" s="1"/>
  <c r="E93" i="6"/>
  <c r="D94" i="6"/>
  <c r="E94" i="6"/>
  <c r="I94" i="6" s="1"/>
  <c r="J94" i="6" s="1"/>
  <c r="D95" i="6"/>
  <c r="E95" i="6"/>
  <c r="I95" i="6" s="1"/>
  <c r="J95" i="6" s="1"/>
  <c r="F95" i="6"/>
  <c r="H95" i="6"/>
  <c r="D96" i="6"/>
  <c r="F96" i="6" s="1"/>
  <c r="H96" i="6" s="1"/>
  <c r="E96" i="6"/>
  <c r="D97" i="6"/>
  <c r="F97" i="6" s="1"/>
  <c r="H97" i="6" s="1"/>
  <c r="E97" i="6"/>
  <c r="I97" i="6"/>
  <c r="J97" i="6" s="1"/>
  <c r="G97" i="6"/>
  <c r="D98" i="6"/>
  <c r="E98" i="6"/>
  <c r="I98" i="6" s="1"/>
  <c r="J98" i="6" s="1"/>
  <c r="F98" i="6"/>
  <c r="G98" i="6" s="1"/>
  <c r="H98" i="6"/>
  <c r="D99" i="6"/>
  <c r="E99" i="6"/>
  <c r="I99" i="6"/>
  <c r="J99" i="6"/>
  <c r="F99" i="6"/>
  <c r="H99" i="6" s="1"/>
  <c r="D100" i="6"/>
  <c r="F100" i="6"/>
  <c r="H100" i="6" s="1"/>
  <c r="E100" i="6"/>
  <c r="D101" i="6"/>
  <c r="F101" i="6" s="1"/>
  <c r="H101" i="6" s="1"/>
  <c r="E101" i="6"/>
  <c r="I101" i="6" s="1"/>
  <c r="J101" i="6" s="1"/>
  <c r="D102" i="6"/>
  <c r="G102" i="6" s="1"/>
  <c r="E102" i="6"/>
  <c r="I102" i="6"/>
  <c r="J102" i="6"/>
  <c r="F102" i="6"/>
  <c r="H102" i="6" s="1"/>
  <c r="D103" i="6"/>
  <c r="F103" i="6" s="1"/>
  <c r="H103" i="6" s="1"/>
  <c r="E103" i="6"/>
  <c r="I103" i="6"/>
  <c r="J103" i="6"/>
  <c r="D104" i="6"/>
  <c r="F104" i="6" s="1"/>
  <c r="G104" i="6" s="1"/>
  <c r="E104" i="6"/>
  <c r="I104" i="6" s="1"/>
  <c r="J104" i="6" s="1"/>
  <c r="D105" i="6"/>
  <c r="F105" i="6" s="1"/>
  <c r="H105" i="6" s="1"/>
  <c r="E105" i="6"/>
  <c r="D106" i="6"/>
  <c r="F106" i="6" s="1"/>
  <c r="H106" i="6" s="1"/>
  <c r="E106" i="6"/>
  <c r="I106" i="6"/>
  <c r="J106" i="6" s="1"/>
  <c r="D107" i="6"/>
  <c r="F107" i="6" s="1"/>
  <c r="H107" i="6" s="1"/>
  <c r="E107" i="6"/>
  <c r="D108" i="6"/>
  <c r="E108" i="6"/>
  <c r="D109" i="6"/>
  <c r="I109" i="6" s="1"/>
  <c r="J109" i="6" s="1"/>
  <c r="E109" i="6"/>
  <c r="D110" i="6"/>
  <c r="F110" i="6" s="1"/>
  <c r="H110" i="6" s="1"/>
  <c r="E110" i="6"/>
  <c r="G110" i="6"/>
  <c r="D111" i="6"/>
  <c r="F111" i="6" s="1"/>
  <c r="H111" i="6" s="1"/>
  <c r="E111" i="6"/>
  <c r="I111" i="6" s="1"/>
  <c r="J111" i="6" s="1"/>
  <c r="D112" i="6"/>
  <c r="E112" i="6"/>
  <c r="D113" i="6"/>
  <c r="E113" i="6"/>
  <c r="I113" i="6"/>
  <c r="J113" i="6"/>
  <c r="F113" i="6"/>
  <c r="H113" i="6" s="1"/>
  <c r="D114" i="6"/>
  <c r="F114" i="6" s="1"/>
  <c r="E114" i="6"/>
  <c r="H114" i="6"/>
  <c r="I114" i="6"/>
  <c r="J114" i="6" s="1"/>
  <c r="D115" i="6"/>
  <c r="E115" i="6"/>
  <c r="I115" i="6" s="1"/>
  <c r="J115" i="6" s="1"/>
  <c r="F115" i="6"/>
  <c r="H115" i="6" s="1"/>
  <c r="D116" i="6"/>
  <c r="F116" i="6" s="1"/>
  <c r="H116" i="6" s="1"/>
  <c r="E116" i="6"/>
  <c r="I116" i="6" s="1"/>
  <c r="J116" i="6" s="1"/>
  <c r="D117" i="6"/>
  <c r="F117" i="6" s="1"/>
  <c r="H117" i="6" s="1"/>
  <c r="I117" i="6"/>
  <c r="E117" i="6"/>
  <c r="J117" i="6"/>
  <c r="D118" i="6"/>
  <c r="E118" i="6"/>
  <c r="F118" i="6"/>
  <c r="G118" i="6" s="1"/>
  <c r="H118" i="6"/>
  <c r="D119" i="6"/>
  <c r="F119" i="6" s="1"/>
  <c r="H119" i="6" s="1"/>
  <c r="E119" i="6"/>
  <c r="I119" i="6" s="1"/>
  <c r="J119" i="6" s="1"/>
  <c r="D120" i="6"/>
  <c r="F120" i="6"/>
  <c r="H120" i="6" s="1"/>
  <c r="E120" i="6"/>
  <c r="I120" i="6" s="1"/>
  <c r="J120" i="6" s="1"/>
  <c r="D121" i="6"/>
  <c r="F121" i="6" s="1"/>
  <c r="E121" i="6"/>
  <c r="D122" i="6"/>
  <c r="E122" i="6"/>
  <c r="I122" i="6"/>
  <c r="J122" i="6"/>
  <c r="F122" i="6"/>
  <c r="H122" i="6" s="1"/>
  <c r="D123" i="6"/>
  <c r="F123" i="6"/>
  <c r="H123" i="6" s="1"/>
  <c r="E123" i="6"/>
  <c r="I123" i="6"/>
  <c r="J123" i="6"/>
  <c r="D124" i="6"/>
  <c r="F124" i="6" s="1"/>
  <c r="H124" i="6" s="1"/>
  <c r="E124" i="6"/>
  <c r="I124" i="6" s="1"/>
  <c r="J124" i="6" s="1"/>
  <c r="G124" i="6"/>
  <c r="D125" i="6"/>
  <c r="E125" i="6"/>
  <c r="D126" i="6"/>
  <c r="E126" i="6"/>
  <c r="I126" i="6" s="1"/>
  <c r="J126" i="6" s="1"/>
  <c r="F126" i="6"/>
  <c r="H126" i="6" s="1"/>
  <c r="D127" i="6"/>
  <c r="E127" i="6"/>
  <c r="I127" i="6" s="1"/>
  <c r="J127" i="6" s="1"/>
  <c r="F127" i="6"/>
  <c r="H127" i="6"/>
  <c r="D128" i="6"/>
  <c r="F128" i="6" s="1"/>
  <c r="H128" i="6" s="1"/>
  <c r="E128" i="6"/>
  <c r="D129" i="6"/>
  <c r="F129" i="6" s="1"/>
  <c r="H129" i="6" s="1"/>
  <c r="E129" i="6"/>
  <c r="I129" i="6"/>
  <c r="J129" i="6" s="1"/>
  <c r="D130" i="6"/>
  <c r="E130" i="6"/>
  <c r="I130" i="6" s="1"/>
  <c r="F130" i="6"/>
  <c r="G130" i="6" s="1"/>
  <c r="J130" i="6"/>
  <c r="D131" i="6"/>
  <c r="E131" i="6"/>
  <c r="I131" i="6"/>
  <c r="J131" i="6" s="1"/>
  <c r="F131" i="6"/>
  <c r="H131" i="6" s="1"/>
  <c r="D132" i="6"/>
  <c r="F132" i="6"/>
  <c r="H132" i="6" s="1"/>
  <c r="E132" i="6"/>
  <c r="D133" i="6"/>
  <c r="F133" i="6" s="1"/>
  <c r="H133" i="6" s="1"/>
  <c r="I133" i="6"/>
  <c r="J133" i="6" s="1"/>
  <c r="E133" i="6"/>
  <c r="D134" i="6"/>
  <c r="E134" i="6"/>
  <c r="I134" i="6"/>
  <c r="J134" i="6"/>
  <c r="F134" i="6"/>
  <c r="H134" i="6" s="1"/>
  <c r="D135" i="6"/>
  <c r="E135" i="6"/>
  <c r="I135" i="6" s="1"/>
  <c r="J135" i="6" s="1"/>
  <c r="D136" i="6"/>
  <c r="F136" i="6" s="1"/>
  <c r="G136" i="6" s="1"/>
  <c r="E136" i="6"/>
  <c r="I136" i="6" s="1"/>
  <c r="J136" i="6" s="1"/>
  <c r="D137" i="6"/>
  <c r="E137" i="6"/>
  <c r="D138" i="6"/>
  <c r="F138" i="6" s="1"/>
  <c r="H138" i="6" s="1"/>
  <c r="E138" i="6"/>
  <c r="I138" i="6"/>
  <c r="J138" i="6" s="1"/>
  <c r="D139" i="6"/>
  <c r="F139" i="6" s="1"/>
  <c r="H139" i="6" s="1"/>
  <c r="E139" i="6"/>
  <c r="I139" i="6" s="1"/>
  <c r="J139" i="6" s="1"/>
  <c r="D140" i="6"/>
  <c r="F140" i="6" s="1"/>
  <c r="H140" i="6" s="1"/>
  <c r="E140" i="6"/>
  <c r="D141" i="6"/>
  <c r="I141" i="6" s="1"/>
  <c r="J141" i="6" s="1"/>
  <c r="E141" i="6"/>
  <c r="D142" i="6"/>
  <c r="F142" i="6" s="1"/>
  <c r="E142" i="6"/>
  <c r="H142" i="6"/>
  <c r="D143" i="6"/>
  <c r="F143" i="6" s="1"/>
  <c r="H143" i="6" s="1"/>
  <c r="E143" i="6"/>
  <c r="I143" i="6" s="1"/>
  <c r="J143" i="6" s="1"/>
  <c r="D144" i="6"/>
  <c r="F144" i="6" s="1"/>
  <c r="H144" i="6"/>
  <c r="E144" i="6"/>
  <c r="D145" i="6"/>
  <c r="E145" i="6"/>
  <c r="I145" i="6"/>
  <c r="J145" i="6"/>
  <c r="F145" i="6"/>
  <c r="H145" i="6" s="1"/>
  <c r="D11" i="5"/>
  <c r="D12" i="5"/>
  <c r="D13" i="5"/>
  <c r="D9" i="5"/>
  <c r="E9" i="5"/>
  <c r="E31" i="5"/>
  <c r="F31" i="5" s="1"/>
  <c r="G31" i="5" s="1"/>
  <c r="I31" i="5" s="1"/>
  <c r="E32" i="5"/>
  <c r="F32" i="5" s="1"/>
  <c r="G32" i="5" s="1"/>
  <c r="I32" i="5" s="1"/>
  <c r="E33" i="5"/>
  <c r="F33" i="5" s="1"/>
  <c r="G33" i="5" s="1"/>
  <c r="K33" i="5" s="1"/>
  <c r="E34" i="5"/>
  <c r="F34" i="5" s="1"/>
  <c r="G34" i="5" s="1"/>
  <c r="K34" i="5" s="1"/>
  <c r="P34" i="5"/>
  <c r="R34" i="5" s="1"/>
  <c r="E35" i="5"/>
  <c r="F35" i="5" s="1"/>
  <c r="G35" i="5" s="1"/>
  <c r="K35" i="5" s="1"/>
  <c r="E36" i="5"/>
  <c r="F36" i="5" s="1"/>
  <c r="E37" i="5"/>
  <c r="F37" i="5" s="1"/>
  <c r="G37" i="5" s="1"/>
  <c r="I37" i="5" s="1"/>
  <c r="E38" i="5"/>
  <c r="F38" i="5" s="1"/>
  <c r="G38" i="5" s="1"/>
  <c r="I38" i="5" s="1"/>
  <c r="E39" i="5"/>
  <c r="F39" i="5"/>
  <c r="G39" i="5" s="1"/>
  <c r="K39" i="5" s="1"/>
  <c r="E40" i="5"/>
  <c r="F40" i="5"/>
  <c r="G40" i="5" s="1"/>
  <c r="K40" i="5"/>
  <c r="E41" i="5"/>
  <c r="F41" i="5"/>
  <c r="G41" i="5" s="1"/>
  <c r="I41" i="5" s="1"/>
  <c r="E42" i="5"/>
  <c r="F42" i="5" s="1"/>
  <c r="G42" i="5" s="1"/>
  <c r="I42" i="5" s="1"/>
  <c r="E43" i="5"/>
  <c r="F43" i="5"/>
  <c r="G43" i="5" s="1"/>
  <c r="K43" i="5" s="1"/>
  <c r="E44" i="5"/>
  <c r="F44" i="5"/>
  <c r="G44" i="5"/>
  <c r="I44" i="5" s="1"/>
  <c r="E45" i="5"/>
  <c r="F45" i="5" s="1"/>
  <c r="G45" i="5" s="1"/>
  <c r="I45" i="5" s="1"/>
  <c r="E46" i="5"/>
  <c r="F46" i="5"/>
  <c r="G46" i="5" s="1"/>
  <c r="I46" i="5" s="1"/>
  <c r="E47" i="5"/>
  <c r="F47" i="5" s="1"/>
  <c r="G47" i="5" s="1"/>
  <c r="J47" i="5" s="1"/>
  <c r="E21" i="5"/>
  <c r="F21" i="5" s="1"/>
  <c r="G21" i="5"/>
  <c r="I21" i="5" s="1"/>
  <c r="E22" i="5"/>
  <c r="F22" i="5" s="1"/>
  <c r="G22" i="5" s="1"/>
  <c r="I22" i="5" s="1"/>
  <c r="E23" i="5"/>
  <c r="F23" i="5"/>
  <c r="G23" i="5"/>
  <c r="I23" i="5" s="1"/>
  <c r="E24" i="5"/>
  <c r="F24" i="5" s="1"/>
  <c r="G24" i="5" s="1"/>
  <c r="I24" i="5" s="1"/>
  <c r="E25" i="5"/>
  <c r="F25" i="5"/>
  <c r="G25" i="5" s="1"/>
  <c r="I25" i="5" s="1"/>
  <c r="E26" i="5"/>
  <c r="F26" i="5"/>
  <c r="G26" i="5" s="1"/>
  <c r="I26" i="5" s="1"/>
  <c r="E27" i="5"/>
  <c r="F27" i="5"/>
  <c r="G27" i="5" s="1"/>
  <c r="K27" i="5" s="1"/>
  <c r="E28" i="5"/>
  <c r="F28" i="5" s="1"/>
  <c r="G28" i="5"/>
  <c r="K28" i="5" s="1"/>
  <c r="E29" i="5"/>
  <c r="F29" i="5"/>
  <c r="G29" i="5" s="1"/>
  <c r="K29" i="5"/>
  <c r="E30" i="5"/>
  <c r="F30" i="5" s="1"/>
  <c r="G30" i="5"/>
  <c r="K30" i="5" s="1"/>
  <c r="P30" i="5"/>
  <c r="R30" i="5" s="1"/>
  <c r="T30" i="5" s="1"/>
  <c r="C17" i="5"/>
  <c r="V18" i="5"/>
  <c r="Q21" i="5"/>
  <c r="S21" i="5"/>
  <c r="Q22" i="5"/>
  <c r="S22" i="5"/>
  <c r="Q23" i="5"/>
  <c r="S23" i="5"/>
  <c r="Q24" i="5"/>
  <c r="S24" i="5"/>
  <c r="Q25" i="5"/>
  <c r="S25" i="5"/>
  <c r="Q26" i="5"/>
  <c r="S26" i="5"/>
  <c r="Q27" i="5"/>
  <c r="S27" i="5"/>
  <c r="Q28" i="5"/>
  <c r="S28" i="5"/>
  <c r="Q29" i="5"/>
  <c r="S29" i="5"/>
  <c r="Q30" i="5"/>
  <c r="S30" i="5"/>
  <c r="Q31" i="5"/>
  <c r="S31" i="5"/>
  <c r="Q32" i="5"/>
  <c r="S32" i="5"/>
  <c r="Q33" i="5"/>
  <c r="S33" i="5"/>
  <c r="Q34" i="5"/>
  <c r="S34" i="5"/>
  <c r="Q35" i="5"/>
  <c r="S35" i="5"/>
  <c r="Q36" i="5"/>
  <c r="S36" i="5"/>
  <c r="Q37" i="5"/>
  <c r="S37" i="5"/>
  <c r="Q38" i="5"/>
  <c r="S38" i="5"/>
  <c r="Q39" i="5"/>
  <c r="S39" i="5"/>
  <c r="Q40" i="5"/>
  <c r="S40" i="5"/>
  <c r="Q41" i="5"/>
  <c r="S41" i="5"/>
  <c r="Q42" i="5"/>
  <c r="S42" i="5"/>
  <c r="Q43" i="5"/>
  <c r="Q44" i="5"/>
  <c r="S44" i="5"/>
  <c r="Q45" i="5"/>
  <c r="S45" i="5"/>
  <c r="Q46" i="5"/>
  <c r="S46" i="5"/>
  <c r="Q47" i="5"/>
  <c r="S47" i="5"/>
  <c r="P21" i="1"/>
  <c r="R21" i="1" s="1"/>
  <c r="T21" i="1" s="1"/>
  <c r="P22" i="1"/>
  <c r="R22" i="1" s="1"/>
  <c r="T22" i="1" s="1"/>
  <c r="P23" i="1"/>
  <c r="R23" i="1" s="1"/>
  <c r="T23" i="1" s="1"/>
  <c r="P24" i="1"/>
  <c r="R24" i="1"/>
  <c r="T24" i="1" s="1"/>
  <c r="P25" i="1"/>
  <c r="R25" i="1"/>
  <c r="T25" i="1" s="1"/>
  <c r="P26" i="1"/>
  <c r="R26" i="1" s="1"/>
  <c r="T26" i="1" s="1"/>
  <c r="P27" i="1"/>
  <c r="R27" i="1" s="1"/>
  <c r="T27" i="1" s="1"/>
  <c r="P28" i="1"/>
  <c r="R28" i="1"/>
  <c r="T28" i="1" s="1"/>
  <c r="P29" i="1"/>
  <c r="R29" i="1" s="1"/>
  <c r="T29" i="1" s="1"/>
  <c r="P30" i="1"/>
  <c r="R30" i="1" s="1"/>
  <c r="T30" i="1" s="1"/>
  <c r="P31" i="1"/>
  <c r="R31" i="1" s="1"/>
  <c r="T31" i="1" s="1"/>
  <c r="P32" i="1"/>
  <c r="R32" i="1" s="1"/>
  <c r="T32" i="1" s="1"/>
  <c r="P33" i="1"/>
  <c r="R33" i="1"/>
  <c r="T33" i="1" s="1"/>
  <c r="P34" i="1"/>
  <c r="R34" i="1"/>
  <c r="T34" i="1" s="1"/>
  <c r="P35" i="1"/>
  <c r="R35" i="1" s="1"/>
  <c r="T35" i="1" s="1"/>
  <c r="P36" i="1"/>
  <c r="R36" i="1" s="1"/>
  <c r="T36" i="1" s="1"/>
  <c r="P37" i="1"/>
  <c r="R37" i="1"/>
  <c r="T37" i="1" s="1"/>
  <c r="P38" i="1"/>
  <c r="R38" i="1" s="1"/>
  <c r="T38" i="1"/>
  <c r="P39" i="1"/>
  <c r="R39" i="1" s="1"/>
  <c r="T39" i="1" s="1"/>
  <c r="P40" i="1"/>
  <c r="R40" i="1" s="1"/>
  <c r="T40" i="1" s="1"/>
  <c r="P41" i="1"/>
  <c r="R41" i="1"/>
  <c r="T41" i="1" s="1"/>
  <c r="P42" i="1"/>
  <c r="R42" i="1"/>
  <c r="T42" i="1"/>
  <c r="P44" i="1"/>
  <c r="R44" i="1" s="1"/>
  <c r="T44" i="1" s="1"/>
  <c r="P45" i="1"/>
  <c r="R45" i="1" s="1"/>
  <c r="T45" i="1" s="1"/>
  <c r="P46" i="1"/>
  <c r="R46" i="1"/>
  <c r="T46" i="1" s="1"/>
  <c r="P47" i="1"/>
  <c r="R47" i="1" s="1"/>
  <c r="T47" i="1"/>
  <c r="C15" i="2"/>
  <c r="C18" i="2" s="1"/>
  <c r="C19" i="2"/>
  <c r="E21" i="2"/>
  <c r="F21" i="2" s="1"/>
  <c r="G21" i="2" s="1"/>
  <c r="I21" i="2" s="1"/>
  <c r="Q21" i="2"/>
  <c r="E22" i="2"/>
  <c r="F22" i="2" s="1"/>
  <c r="G22" i="2" s="1"/>
  <c r="I22" i="2" s="1"/>
  <c r="Q22" i="2"/>
  <c r="E23" i="2"/>
  <c r="F23" i="2"/>
  <c r="G23" i="2" s="1"/>
  <c r="I23" i="2" s="1"/>
  <c r="Q23" i="2"/>
  <c r="E24" i="2"/>
  <c r="F24" i="2"/>
  <c r="G24" i="2"/>
  <c r="I24" i="2" s="1"/>
  <c r="Q24" i="2"/>
  <c r="E25" i="2"/>
  <c r="F25" i="2"/>
  <c r="G25" i="2" s="1"/>
  <c r="I25" i="2" s="1"/>
  <c r="Q25" i="2"/>
  <c r="E26" i="2"/>
  <c r="F26" i="2" s="1"/>
  <c r="G26" i="2" s="1"/>
  <c r="I26" i="2" s="1"/>
  <c r="Q26" i="2"/>
  <c r="E27" i="2"/>
  <c r="F27" i="2" s="1"/>
  <c r="G27" i="2" s="1"/>
  <c r="I27" i="2" s="1"/>
  <c r="Q27" i="2"/>
  <c r="E28" i="2"/>
  <c r="F28" i="2" s="1"/>
  <c r="G28" i="2" s="1"/>
  <c r="I28" i="2" s="1"/>
  <c r="Q28" i="2"/>
  <c r="E29" i="2"/>
  <c r="F29" i="2"/>
  <c r="G29" i="2" s="1"/>
  <c r="I29" i="2" s="1"/>
  <c r="Q29" i="2"/>
  <c r="E30" i="2"/>
  <c r="F30" i="2" s="1"/>
  <c r="G30" i="2" s="1"/>
  <c r="I30" i="2" s="1"/>
  <c r="Q30" i="2"/>
  <c r="E31" i="2"/>
  <c r="F31" i="2"/>
  <c r="G31" i="2" s="1"/>
  <c r="I31" i="2"/>
  <c r="Q31" i="2"/>
  <c r="E32" i="2"/>
  <c r="F32" i="2"/>
  <c r="G32" i="2"/>
  <c r="I32" i="2" s="1"/>
  <c r="Q32" i="2"/>
  <c r="C15" i="3"/>
  <c r="C18" i="3"/>
  <c r="C19" i="3"/>
  <c r="E21" i="3"/>
  <c r="F21" i="3"/>
  <c r="G21" i="3"/>
  <c r="Q21" i="3"/>
  <c r="E22" i="3"/>
  <c r="F22" i="3" s="1"/>
  <c r="G22" i="3" s="1"/>
  <c r="Q22" i="3"/>
  <c r="E23" i="3"/>
  <c r="F23" i="3" s="1"/>
  <c r="G23" i="3"/>
  <c r="I23" i="3" s="1"/>
  <c r="Q23" i="3"/>
  <c r="E24" i="3"/>
  <c r="F24" i="3"/>
  <c r="G24" i="3"/>
  <c r="I24" i="3" s="1"/>
  <c r="Q24" i="3"/>
  <c r="E25" i="3"/>
  <c r="F25" i="3" s="1"/>
  <c r="G25" i="3" s="1"/>
  <c r="I25" i="3" s="1"/>
  <c r="Q25" i="3"/>
  <c r="E26" i="3"/>
  <c r="F26" i="3" s="1"/>
  <c r="G26" i="3" s="1"/>
  <c r="I26" i="3" s="1"/>
  <c r="Q26" i="3"/>
  <c r="E27" i="3"/>
  <c r="F27" i="3"/>
  <c r="G27" i="3"/>
  <c r="I27" i="3"/>
  <c r="Q27" i="3"/>
  <c r="E28" i="3"/>
  <c r="F28" i="3"/>
  <c r="G28" i="3" s="1"/>
  <c r="I28" i="3" s="1"/>
  <c r="Q28" i="3"/>
  <c r="E29" i="3"/>
  <c r="F29" i="3"/>
  <c r="G29" i="3" s="1"/>
  <c r="I29" i="3" s="1"/>
  <c r="Q29" i="3"/>
  <c r="E30" i="3"/>
  <c r="F30" i="3" s="1"/>
  <c r="G30" i="3" s="1"/>
  <c r="I30" i="3" s="1"/>
  <c r="Q30" i="3"/>
  <c r="E31" i="3"/>
  <c r="F31" i="3" s="1"/>
  <c r="G31" i="3" s="1"/>
  <c r="I31" i="3" s="1"/>
  <c r="Q31" i="3"/>
  <c r="E32" i="3"/>
  <c r="F32" i="3"/>
  <c r="G32" i="3"/>
  <c r="I32" i="3" s="1"/>
  <c r="Q32" i="3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C17" i="1"/>
  <c r="W17" i="1"/>
  <c r="W18" i="1"/>
  <c r="W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Q46" i="1"/>
  <c r="Q47" i="1"/>
  <c r="N42" i="7"/>
  <c r="G132" i="6"/>
  <c r="G115" i="6"/>
  <c r="G100" i="6"/>
  <c r="F93" i="6"/>
  <c r="H93" i="6" s="1"/>
  <c r="G89" i="6"/>
  <c r="G36" i="5"/>
  <c r="P23" i="5"/>
  <c r="R23" i="5" s="1"/>
  <c r="T23" i="5" s="1"/>
  <c r="P33" i="5"/>
  <c r="R33" i="5" s="1"/>
  <c r="T33" i="5" s="1"/>
  <c r="G143" i="6"/>
  <c r="G138" i="6"/>
  <c r="G128" i="6"/>
  <c r="G117" i="6"/>
  <c r="G111" i="6"/>
  <c r="G106" i="6"/>
  <c r="G96" i="6"/>
  <c r="I82" i="6"/>
  <c r="J82" i="6"/>
  <c r="I77" i="6"/>
  <c r="J77" i="6" s="1"/>
  <c r="I73" i="6"/>
  <c r="J73" i="6" s="1"/>
  <c r="G67" i="6"/>
  <c r="G139" i="6"/>
  <c r="G107" i="6"/>
  <c r="H80" i="6"/>
  <c r="G80" i="6"/>
  <c r="G73" i="6"/>
  <c r="F58" i="6"/>
  <c r="H58" i="6"/>
  <c r="G58" i="6"/>
  <c r="I45" i="6"/>
  <c r="J45" i="6" s="1"/>
  <c r="I37" i="6"/>
  <c r="J37" i="6"/>
  <c r="I29" i="6"/>
  <c r="J29" i="6" s="1"/>
  <c r="I21" i="6"/>
  <c r="J21" i="6"/>
  <c r="I13" i="6"/>
  <c r="I12" i="6"/>
  <c r="Q12" i="4"/>
  <c r="P47" i="5"/>
  <c r="R47" i="5" s="1"/>
  <c r="T47" i="5" s="1"/>
  <c r="G109" i="6"/>
  <c r="G103" i="6"/>
  <c r="I76" i="6"/>
  <c r="J76" i="6"/>
  <c r="F74" i="6"/>
  <c r="H64" i="6"/>
  <c r="G64" i="6"/>
  <c r="F63" i="6"/>
  <c r="H63" i="6" s="1"/>
  <c r="F141" i="6"/>
  <c r="G131" i="6"/>
  <c r="G116" i="6"/>
  <c r="F109" i="6"/>
  <c r="H109" i="6" s="1"/>
  <c r="G105" i="6"/>
  <c r="G99" i="6"/>
  <c r="G81" i="6"/>
  <c r="I79" i="6"/>
  <c r="J79" i="6"/>
  <c r="F79" i="6"/>
  <c r="F77" i="6"/>
  <c r="H77" i="6" s="1"/>
  <c r="G75" i="6"/>
  <c r="I64" i="6"/>
  <c r="J64" i="6" s="1"/>
  <c r="G59" i="6"/>
  <c r="F49" i="6"/>
  <c r="G49" i="6" s="1"/>
  <c r="I49" i="6"/>
  <c r="J49" i="6" s="1"/>
  <c r="O13" i="6"/>
  <c r="O12" i="6"/>
  <c r="G144" i="6"/>
  <c r="G133" i="6"/>
  <c r="G127" i="6"/>
  <c r="G122" i="6"/>
  <c r="I118" i="6"/>
  <c r="J118" i="6" s="1"/>
  <c r="G101" i="6"/>
  <c r="G95" i="6"/>
  <c r="G90" i="6"/>
  <c r="I86" i="6"/>
  <c r="J86" i="6"/>
  <c r="F54" i="6"/>
  <c r="H54" i="6" s="1"/>
  <c r="F51" i="6"/>
  <c r="H51" i="6"/>
  <c r="N12" i="4"/>
  <c r="I21" i="3"/>
  <c r="I132" i="6"/>
  <c r="J132" i="6"/>
  <c r="G123" i="6"/>
  <c r="I107" i="6"/>
  <c r="J107" i="6"/>
  <c r="I100" i="6"/>
  <c r="J100" i="6" s="1"/>
  <c r="G91" i="6"/>
  <c r="I41" i="6"/>
  <c r="J41" i="6" s="1"/>
  <c r="I33" i="6"/>
  <c r="J33" i="6" s="1"/>
  <c r="I25" i="6"/>
  <c r="J25" i="6"/>
  <c r="O12" i="4"/>
  <c r="I142" i="6"/>
  <c r="J142" i="6" s="1"/>
  <c r="G119" i="6"/>
  <c r="I110" i="6"/>
  <c r="J110" i="6" s="1"/>
  <c r="G93" i="6"/>
  <c r="G87" i="6"/>
  <c r="I85" i="6"/>
  <c r="J85" i="6" s="1"/>
  <c r="I84" i="6"/>
  <c r="J84" i="6"/>
  <c r="F70" i="6"/>
  <c r="H70" i="6" s="1"/>
  <c r="F65" i="6"/>
  <c r="H65" i="6"/>
  <c r="F61" i="6"/>
  <c r="I58" i="6"/>
  <c r="J58" i="6"/>
  <c r="I67" i="6"/>
  <c r="J67" i="6" s="1"/>
  <c r="G53" i="6"/>
  <c r="H13" i="6"/>
  <c r="L12" i="6"/>
  <c r="I43" i="6"/>
  <c r="J43" i="6" s="1"/>
  <c r="L87" i="4"/>
  <c r="J88" i="4"/>
  <c r="J89" i="4"/>
  <c r="I92" i="4"/>
  <c r="I93" i="4"/>
  <c r="K112" i="4"/>
  <c r="G112" i="4"/>
  <c r="L113" i="4"/>
  <c r="G113" i="4"/>
  <c r="I31" i="6"/>
  <c r="J31" i="6" s="1"/>
  <c r="K84" i="4"/>
  <c r="G84" i="4"/>
  <c r="G85" i="4"/>
  <c r="L85" i="4"/>
  <c r="L88" i="4"/>
  <c r="K89" i="4"/>
  <c r="J92" i="4"/>
  <c r="J93" i="4"/>
  <c r="I101" i="4"/>
  <c r="I104" i="4"/>
  <c r="I107" i="4"/>
  <c r="F111" i="4"/>
  <c r="J111" i="4"/>
  <c r="I111" i="4"/>
  <c r="E13" i="6"/>
  <c r="H97" i="4"/>
  <c r="K97" i="4"/>
  <c r="F97" i="4"/>
  <c r="N13" i="6"/>
  <c r="I39" i="6"/>
  <c r="J39" i="6" s="1"/>
  <c r="M12" i="4"/>
  <c r="L84" i="4"/>
  <c r="K85" i="4"/>
  <c r="F109" i="4"/>
  <c r="I109" i="4"/>
  <c r="G110" i="4"/>
  <c r="J112" i="4"/>
  <c r="I83" i="6"/>
  <c r="J83" i="6" s="1"/>
  <c r="G69" i="6"/>
  <c r="I51" i="6"/>
  <c r="J51" i="6"/>
  <c r="M13" i="6"/>
  <c r="G12" i="6"/>
  <c r="G28" i="6"/>
  <c r="H27" i="6"/>
  <c r="H88" i="4"/>
  <c r="H89" i="4"/>
  <c r="F105" i="4"/>
  <c r="I105" i="4"/>
  <c r="G109" i="4"/>
  <c r="L109" i="4"/>
  <c r="K114" i="4"/>
  <c r="F87" i="4"/>
  <c r="J87" i="4"/>
  <c r="F89" i="4"/>
  <c r="L105" i="4"/>
  <c r="G105" i="4"/>
  <c r="L108" i="4"/>
  <c r="F108" i="4"/>
  <c r="H108" i="4"/>
  <c r="K111" i="4"/>
  <c r="L114" i="4"/>
  <c r="K116" i="4"/>
  <c r="G116" i="4"/>
  <c r="H92" i="4"/>
  <c r="L92" i="4"/>
  <c r="K93" i="4"/>
  <c r="F93" i="4"/>
  <c r="H101" i="4"/>
  <c r="K101" i="4"/>
  <c r="F101" i="4"/>
  <c r="L104" i="4"/>
  <c r="F104" i="4"/>
  <c r="H104" i="4"/>
  <c r="F107" i="4"/>
  <c r="J107" i="4"/>
  <c r="H107" i="4"/>
  <c r="L107" i="4"/>
  <c r="G57" i="6"/>
  <c r="G45" i="6"/>
  <c r="G34" i="6"/>
  <c r="H22" i="6"/>
  <c r="K87" i="4"/>
  <c r="I88" i="4"/>
  <c r="K88" i="4"/>
  <c r="G88" i="4"/>
  <c r="L89" i="4"/>
  <c r="G89" i="4"/>
  <c r="F103" i="4"/>
  <c r="J103" i="4"/>
  <c r="H103" i="4"/>
  <c r="L103" i="4"/>
  <c r="I112" i="4"/>
  <c r="F112" i="4"/>
  <c r="K92" i="4"/>
  <c r="L96" i="4"/>
  <c r="K96" i="4"/>
  <c r="L100" i="4"/>
  <c r="K100" i="4"/>
  <c r="I124" i="4"/>
  <c r="I125" i="4"/>
  <c r="L126" i="4"/>
  <c r="G126" i="4"/>
  <c r="F129" i="4"/>
  <c r="L132" i="4"/>
  <c r="J133" i="4"/>
  <c r="K134" i="4"/>
  <c r="L137" i="4"/>
  <c r="K137" i="4"/>
  <c r="G137" i="4"/>
  <c r="F115" i="4"/>
  <c r="J115" i="4"/>
  <c r="G117" i="4"/>
  <c r="L117" i="4"/>
  <c r="F119" i="4"/>
  <c r="J119" i="4"/>
  <c r="L121" i="4"/>
  <c r="G121" i="4"/>
  <c r="L124" i="4"/>
  <c r="J125" i="4"/>
  <c r="F128" i="4"/>
  <c r="J128" i="4"/>
  <c r="L129" i="4"/>
  <c r="K129" i="4"/>
  <c r="G129" i="4"/>
  <c r="G138" i="4"/>
  <c r="L138" i="4"/>
  <c r="F91" i="4"/>
  <c r="J91" i="4"/>
  <c r="G93" i="4"/>
  <c r="L93" i="4"/>
  <c r="F95" i="4"/>
  <c r="J95" i="4"/>
  <c r="L97" i="4"/>
  <c r="G97" i="4"/>
  <c r="F99" i="4"/>
  <c r="J99" i="4"/>
  <c r="G101" i="4"/>
  <c r="L101" i="4"/>
  <c r="G106" i="4"/>
  <c r="F116" i="4"/>
  <c r="F120" i="4"/>
  <c r="I128" i="4"/>
  <c r="I129" i="4"/>
  <c r="G130" i="4"/>
  <c r="L130" i="4"/>
  <c r="H133" i="4"/>
  <c r="K138" i="4"/>
  <c r="L91" i="4"/>
  <c r="L95" i="4"/>
  <c r="L99" i="4"/>
  <c r="G102" i="4"/>
  <c r="H125" i="4"/>
  <c r="L128" i="4"/>
  <c r="J129" i="4"/>
  <c r="F133" i="4"/>
  <c r="K140" i="4"/>
  <c r="F132" i="4"/>
  <c r="J132" i="4"/>
  <c r="K120" i="4"/>
  <c r="F124" i="4"/>
  <c r="J124" i="4"/>
  <c r="K133" i="4"/>
  <c r="G133" i="4"/>
  <c r="L133" i="4"/>
  <c r="L134" i="4"/>
  <c r="G134" i="4"/>
  <c r="K104" i="4"/>
  <c r="K108" i="4"/>
  <c r="K125" i="4"/>
  <c r="G125" i="4"/>
  <c r="L125" i="4"/>
  <c r="H128" i="4"/>
  <c r="I132" i="4"/>
  <c r="F136" i="4"/>
  <c r="J136" i="4"/>
  <c r="J123" i="4"/>
  <c r="F123" i="4"/>
  <c r="K124" i="4"/>
  <c r="J131" i="4"/>
  <c r="F131" i="4"/>
  <c r="K132" i="4"/>
  <c r="F139" i="4"/>
  <c r="J139" i="4"/>
  <c r="K141" i="4"/>
  <c r="L141" i="4"/>
  <c r="G141" i="4"/>
  <c r="L143" i="4"/>
  <c r="H144" i="4"/>
  <c r="K146" i="4"/>
  <c r="F147" i="4"/>
  <c r="J147" i="4"/>
  <c r="L147" i="4"/>
  <c r="K151" i="4"/>
  <c r="K152" i="4"/>
  <c r="K158" i="4"/>
  <c r="L159" i="4"/>
  <c r="F159" i="4"/>
  <c r="J159" i="4"/>
  <c r="I163" i="4"/>
  <c r="K164" i="4"/>
  <c r="L165" i="4"/>
  <c r="I171" i="4"/>
  <c r="K172" i="4"/>
  <c r="L173" i="4"/>
  <c r="F181" i="4"/>
  <c r="J181" i="4"/>
  <c r="I187" i="4"/>
  <c r="K188" i="4"/>
  <c r="L189" i="4"/>
  <c r="K166" i="4"/>
  <c r="L167" i="4"/>
  <c r="F167" i="4"/>
  <c r="J167" i="4"/>
  <c r="K180" i="4"/>
  <c r="G200" i="4"/>
  <c r="L200" i="4"/>
  <c r="K200" i="4"/>
  <c r="G208" i="4"/>
  <c r="L208" i="4"/>
  <c r="K208" i="4"/>
  <c r="F149" i="4"/>
  <c r="J149" i="4"/>
  <c r="K154" i="4"/>
  <c r="F155" i="4"/>
  <c r="J155" i="4"/>
  <c r="L155" i="4"/>
  <c r="F161" i="4"/>
  <c r="J161" i="4"/>
  <c r="K174" i="4"/>
  <c r="L175" i="4"/>
  <c r="F175" i="4"/>
  <c r="J175" i="4"/>
  <c r="K182" i="4"/>
  <c r="L183" i="4"/>
  <c r="F183" i="4"/>
  <c r="J183" i="4"/>
  <c r="K190" i="4"/>
  <c r="L191" i="4"/>
  <c r="F191" i="4"/>
  <c r="J191" i="4"/>
  <c r="L192" i="4"/>
  <c r="K192" i="4"/>
  <c r="L199" i="4"/>
  <c r="K199" i="4"/>
  <c r="F199" i="4"/>
  <c r="J199" i="4"/>
  <c r="L207" i="4"/>
  <c r="K207" i="4"/>
  <c r="F207" i="4"/>
  <c r="J207" i="4"/>
  <c r="I127" i="4"/>
  <c r="H127" i="4"/>
  <c r="I135" i="4"/>
  <c r="H135" i="4"/>
  <c r="H145" i="4"/>
  <c r="K148" i="4"/>
  <c r="L149" i="4"/>
  <c r="K160" i="4"/>
  <c r="L166" i="4"/>
  <c r="I167" i="4"/>
  <c r="F169" i="4"/>
  <c r="J169" i="4"/>
  <c r="L180" i="4"/>
  <c r="F185" i="4"/>
  <c r="J185" i="4"/>
  <c r="I203" i="4"/>
  <c r="I211" i="4"/>
  <c r="I102" i="4"/>
  <c r="I110" i="4"/>
  <c r="J127" i="4"/>
  <c r="K128" i="4"/>
  <c r="I134" i="4"/>
  <c r="J135" i="4"/>
  <c r="K136" i="4"/>
  <c r="K144" i="4"/>
  <c r="I149" i="4"/>
  <c r="L154" i="4"/>
  <c r="I155" i="4"/>
  <c r="F157" i="4"/>
  <c r="J157" i="4"/>
  <c r="I161" i="4"/>
  <c r="K167" i="4"/>
  <c r="K168" i="4"/>
  <c r="L174" i="4"/>
  <c r="I175" i="4"/>
  <c r="F177" i="4"/>
  <c r="J177" i="4"/>
  <c r="L182" i="4"/>
  <c r="I183" i="4"/>
  <c r="K184" i="4"/>
  <c r="L190" i="4"/>
  <c r="I191" i="4"/>
  <c r="G192" i="4"/>
  <c r="K150" i="4"/>
  <c r="L151" i="4"/>
  <c r="F151" i="4"/>
  <c r="J151" i="4"/>
  <c r="K156" i="4"/>
  <c r="K176" i="4"/>
  <c r="L204" i="4"/>
  <c r="K204" i="4"/>
  <c r="G204" i="4"/>
  <c r="J145" i="4"/>
  <c r="K162" i="4"/>
  <c r="F163" i="4"/>
  <c r="J163" i="4"/>
  <c r="L163" i="4"/>
  <c r="K170" i="4"/>
  <c r="F171" i="4"/>
  <c r="J171" i="4"/>
  <c r="L171" i="4"/>
  <c r="K186" i="4"/>
  <c r="F187" i="4"/>
  <c r="J187" i="4"/>
  <c r="L187" i="4"/>
  <c r="L196" i="4"/>
  <c r="K196" i="4"/>
  <c r="G196" i="4"/>
  <c r="K203" i="4"/>
  <c r="F203" i="4"/>
  <c r="J203" i="4"/>
  <c r="L203" i="4"/>
  <c r="K211" i="4"/>
  <c r="F211" i="4"/>
  <c r="J211" i="4"/>
  <c r="L211" i="4"/>
  <c r="L212" i="4"/>
  <c r="K212" i="4"/>
  <c r="G212" i="4"/>
  <c r="I123" i="4"/>
  <c r="F143" i="4"/>
  <c r="J143" i="4"/>
  <c r="K145" i="4"/>
  <c r="L150" i="4"/>
  <c r="I151" i="4"/>
  <c r="F153" i="4"/>
  <c r="J153" i="4"/>
  <c r="L156" i="4"/>
  <c r="L162" i="4"/>
  <c r="F165" i="4"/>
  <c r="J165" i="4"/>
  <c r="H167" i="4"/>
  <c r="F173" i="4"/>
  <c r="J173" i="4"/>
  <c r="L176" i="4"/>
  <c r="K178" i="4"/>
  <c r="F179" i="4"/>
  <c r="J179" i="4"/>
  <c r="L179" i="4"/>
  <c r="F189" i="4"/>
  <c r="J189" i="4"/>
  <c r="K195" i="4"/>
  <c r="F195" i="4"/>
  <c r="J195" i="4"/>
  <c r="L195" i="4"/>
  <c r="I199" i="4"/>
  <c r="I207" i="4"/>
  <c r="I184" i="4"/>
  <c r="I192" i="4"/>
  <c r="J193" i="4"/>
  <c r="K194" i="4"/>
  <c r="J201" i="4"/>
  <c r="K202" i="4"/>
  <c r="J209" i="4"/>
  <c r="K210" i="4"/>
  <c r="I216" i="4"/>
  <c r="J217" i="4"/>
  <c r="K218" i="4"/>
  <c r="L219" i="4"/>
  <c r="F223" i="4"/>
  <c r="J227" i="4"/>
  <c r="L227" i="4"/>
  <c r="K227" i="4"/>
  <c r="L234" i="4"/>
  <c r="I235" i="4"/>
  <c r="L235" i="4"/>
  <c r="K235" i="4"/>
  <c r="G235" i="4"/>
  <c r="H238" i="4"/>
  <c r="I281" i="4"/>
  <c r="F281" i="4"/>
  <c r="H281" i="4"/>
  <c r="G316" i="4"/>
  <c r="J319" i="4"/>
  <c r="H319" i="4"/>
  <c r="F319" i="4"/>
  <c r="I319" i="4"/>
  <c r="F225" i="4"/>
  <c r="J225" i="4"/>
  <c r="H225" i="4"/>
  <c r="I225" i="4"/>
  <c r="F241" i="4"/>
  <c r="J241" i="4"/>
  <c r="H241" i="4"/>
  <c r="I241" i="4"/>
  <c r="K275" i="4"/>
  <c r="G275" i="4"/>
  <c r="K277" i="4"/>
  <c r="G277" i="4"/>
  <c r="K281" i="4"/>
  <c r="G281" i="4"/>
  <c r="H304" i="4"/>
  <c r="I304" i="4"/>
  <c r="F304" i="4"/>
  <c r="J304" i="4"/>
  <c r="L309" i="4"/>
  <c r="I309" i="4"/>
  <c r="F309" i="4"/>
  <c r="H309" i="4"/>
  <c r="K309" i="4"/>
  <c r="J309" i="4"/>
  <c r="I142" i="4"/>
  <c r="L145" i="4"/>
  <c r="G149" i="4"/>
  <c r="L153" i="4"/>
  <c r="G157" i="4"/>
  <c r="L161" i="4"/>
  <c r="G165" i="4"/>
  <c r="I166" i="4"/>
  <c r="L169" i="4"/>
  <c r="G173" i="4"/>
  <c r="L177" i="4"/>
  <c r="G181" i="4"/>
  <c r="I182" i="4"/>
  <c r="L185" i="4"/>
  <c r="G189" i="4"/>
  <c r="L193" i="4"/>
  <c r="G197" i="4"/>
  <c r="L201" i="4"/>
  <c r="G205" i="4"/>
  <c r="L209" i="4"/>
  <c r="G213" i="4"/>
  <c r="I214" i="4"/>
  <c r="J215" i="4"/>
  <c r="F215" i="4"/>
  <c r="K216" i="4"/>
  <c r="L217" i="4"/>
  <c r="G221" i="4"/>
  <c r="J223" i="4"/>
  <c r="F230" i="4"/>
  <c r="L231" i="4"/>
  <c r="H239" i="4"/>
  <c r="K241" i="4"/>
  <c r="F243" i="4"/>
  <c r="G248" i="4"/>
  <c r="L248" i="4"/>
  <c r="F259" i="4"/>
  <c r="J259" i="4"/>
  <c r="H259" i="4"/>
  <c r="I259" i="4"/>
  <c r="K271" i="4"/>
  <c r="G271" i="4"/>
  <c r="L298" i="4"/>
  <c r="K298" i="4"/>
  <c r="G298" i="4"/>
  <c r="K312" i="4"/>
  <c r="G312" i="4"/>
  <c r="L312" i="4"/>
  <c r="H197" i="4"/>
  <c r="K215" i="4"/>
  <c r="L216" i="4"/>
  <c r="G220" i="4"/>
  <c r="H221" i="4"/>
  <c r="I230" i="4"/>
  <c r="F239" i="4"/>
  <c r="L241" i="4"/>
  <c r="F242" i="4"/>
  <c r="J242" i="4"/>
  <c r="K246" i="4"/>
  <c r="F246" i="4"/>
  <c r="J246" i="4"/>
  <c r="F251" i="4"/>
  <c r="J251" i="4"/>
  <c r="H251" i="4"/>
  <c r="I251" i="4"/>
  <c r="L259" i="4"/>
  <c r="K259" i="4"/>
  <c r="G259" i="4"/>
  <c r="L260" i="4"/>
  <c r="K260" i="4"/>
  <c r="G260" i="4"/>
  <c r="I273" i="4"/>
  <c r="F273" i="4"/>
  <c r="H273" i="4"/>
  <c r="L287" i="4"/>
  <c r="K287" i="4"/>
  <c r="G287" i="4"/>
  <c r="H310" i="4"/>
  <c r="I310" i="4"/>
  <c r="F310" i="4"/>
  <c r="J310" i="4"/>
  <c r="I164" i="4"/>
  <c r="I172" i="4"/>
  <c r="I180" i="4"/>
  <c r="I188" i="4"/>
  <c r="J197" i="4"/>
  <c r="K198" i="4"/>
  <c r="J205" i="4"/>
  <c r="K206" i="4"/>
  <c r="J213" i="4"/>
  <c r="K214" i="4"/>
  <c r="J221" i="4"/>
  <c r="K222" i="4"/>
  <c r="F226" i="4"/>
  <c r="J226" i="4"/>
  <c r="J230" i="4"/>
  <c r="L232" i="4"/>
  <c r="F233" i="4"/>
  <c r="J233" i="4"/>
  <c r="H233" i="4"/>
  <c r="I233" i="4"/>
  <c r="J238" i="4"/>
  <c r="I242" i="4"/>
  <c r="L243" i="4"/>
  <c r="K243" i="4"/>
  <c r="G243" i="4"/>
  <c r="L251" i="4"/>
  <c r="K251" i="4"/>
  <c r="G251" i="4"/>
  <c r="L252" i="4"/>
  <c r="K252" i="4"/>
  <c r="G252" i="4"/>
  <c r="K267" i="4"/>
  <c r="G267" i="4"/>
  <c r="K269" i="4"/>
  <c r="G269" i="4"/>
  <c r="K273" i="4"/>
  <c r="G273" i="4"/>
  <c r="L277" i="4"/>
  <c r="K289" i="4"/>
  <c r="G289" i="4"/>
  <c r="K226" i="4"/>
  <c r="K263" i="4"/>
  <c r="G263" i="4"/>
  <c r="L275" i="4"/>
  <c r="I218" i="4"/>
  <c r="J219" i="4"/>
  <c r="F219" i="4"/>
  <c r="K220" i="4"/>
  <c r="K224" i="4"/>
  <c r="H224" i="4"/>
  <c r="I224" i="4"/>
  <c r="G227" i="4"/>
  <c r="L233" i="4"/>
  <c r="F234" i="4"/>
  <c r="J234" i="4"/>
  <c r="J239" i="4"/>
  <c r="G239" i="4"/>
  <c r="L239" i="4"/>
  <c r="L244" i="4"/>
  <c r="G244" i="4"/>
  <c r="L246" i="4"/>
  <c r="F258" i="4"/>
  <c r="J258" i="4"/>
  <c r="H258" i="4"/>
  <c r="I258" i="4"/>
  <c r="I265" i="4"/>
  <c r="F265" i="4"/>
  <c r="H265" i="4"/>
  <c r="J281" i="4"/>
  <c r="K283" i="4"/>
  <c r="G283" i="4"/>
  <c r="G311" i="4"/>
  <c r="L311" i="4"/>
  <c r="K311" i="4"/>
  <c r="L327" i="4"/>
  <c r="G327" i="4"/>
  <c r="K327" i="4"/>
  <c r="K234" i="4"/>
  <c r="F250" i="4"/>
  <c r="J250" i="4"/>
  <c r="H250" i="4"/>
  <c r="I250" i="4"/>
  <c r="K265" i="4"/>
  <c r="G265" i="4"/>
  <c r="K279" i="4"/>
  <c r="G279" i="4"/>
  <c r="L281" i="4"/>
  <c r="G308" i="4"/>
  <c r="L308" i="4"/>
  <c r="K308" i="4"/>
  <c r="H38" i="4"/>
  <c r="J38" i="4"/>
  <c r="K38" i="4"/>
  <c r="F38" i="4"/>
  <c r="L38" i="4"/>
  <c r="I38" i="4"/>
  <c r="K247" i="4"/>
  <c r="J254" i="4"/>
  <c r="F254" i="4"/>
  <c r="K255" i="4"/>
  <c r="L256" i="4"/>
  <c r="J298" i="4"/>
  <c r="L301" i="4"/>
  <c r="H302" i="4"/>
  <c r="F302" i="4"/>
  <c r="L302" i="4"/>
  <c r="F303" i="4"/>
  <c r="J303" i="4"/>
  <c r="L303" i="4"/>
  <c r="K304" i="4"/>
  <c r="G304" i="4"/>
  <c r="G310" i="4"/>
  <c r="L319" i="4"/>
  <c r="G319" i="4"/>
  <c r="G339" i="4"/>
  <c r="L339" i="4"/>
  <c r="K339" i="4"/>
  <c r="L247" i="4"/>
  <c r="L255" i="4"/>
  <c r="K262" i="4"/>
  <c r="L262" i="4"/>
  <c r="F268" i="4"/>
  <c r="J268" i="4"/>
  <c r="K270" i="4"/>
  <c r="G270" i="4"/>
  <c r="L270" i="4"/>
  <c r="F276" i="4"/>
  <c r="J276" i="4"/>
  <c r="K278" i="4"/>
  <c r="G278" i="4"/>
  <c r="L278" i="4"/>
  <c r="F284" i="4"/>
  <c r="J284" i="4"/>
  <c r="K286" i="4"/>
  <c r="G286" i="4"/>
  <c r="L286" i="4"/>
  <c r="F293" i="4"/>
  <c r="K295" i="4"/>
  <c r="I302" i="4"/>
  <c r="I313" i="4"/>
  <c r="K326" i="4"/>
  <c r="L326" i="4"/>
  <c r="G326" i="4"/>
  <c r="K332" i="4"/>
  <c r="G332" i="4"/>
  <c r="L332" i="4"/>
  <c r="F264" i="4"/>
  <c r="J264" i="4"/>
  <c r="L266" i="4"/>
  <c r="G266" i="4"/>
  <c r="F272" i="4"/>
  <c r="J272" i="4"/>
  <c r="L274" i="4"/>
  <c r="G274" i="4"/>
  <c r="F280" i="4"/>
  <c r="J280" i="4"/>
  <c r="L282" i="4"/>
  <c r="G282" i="4"/>
  <c r="F288" i="4"/>
  <c r="J288" i="4"/>
  <c r="L290" i="4"/>
  <c r="G290" i="4"/>
  <c r="K310" i="4"/>
  <c r="L264" i="4"/>
  <c r="L272" i="4"/>
  <c r="L280" i="4"/>
  <c r="L288" i="4"/>
  <c r="H289" i="4"/>
  <c r="G291" i="4"/>
  <c r="F296" i="4"/>
  <c r="J296" i="4"/>
  <c r="H296" i="4"/>
  <c r="I296" i="4"/>
  <c r="H301" i="4"/>
  <c r="K302" i="4"/>
  <c r="K303" i="4"/>
  <c r="L304" i="4"/>
  <c r="K306" i="4"/>
  <c r="L310" i="4"/>
  <c r="L315" i="4"/>
  <c r="H315" i="4"/>
  <c r="K315" i="4"/>
  <c r="F323" i="4"/>
  <c r="I323" i="4"/>
  <c r="H323" i="4"/>
  <c r="G331" i="4"/>
  <c r="L331" i="4"/>
  <c r="I249" i="4"/>
  <c r="H249" i="4"/>
  <c r="I257" i="4"/>
  <c r="H257" i="4"/>
  <c r="F289" i="4"/>
  <c r="J293" i="4"/>
  <c r="K296" i="4"/>
  <c r="H298" i="4"/>
  <c r="F341" i="4"/>
  <c r="J341" i="4"/>
  <c r="I341" i="4"/>
  <c r="H341" i="4"/>
  <c r="K341" i="4"/>
  <c r="I232" i="4"/>
  <c r="I240" i="4"/>
  <c r="K242" i="4"/>
  <c r="I248" i="4"/>
  <c r="J249" i="4"/>
  <c r="K250" i="4"/>
  <c r="I256" i="4"/>
  <c r="J257" i="4"/>
  <c r="K258" i="4"/>
  <c r="L296" i="4"/>
  <c r="F297" i="4"/>
  <c r="J297" i="4"/>
  <c r="L306" i="4"/>
  <c r="I315" i="4"/>
  <c r="L318" i="4"/>
  <c r="K319" i="4"/>
  <c r="F329" i="4"/>
  <c r="J329" i="4"/>
  <c r="H329" i="4"/>
  <c r="K329" i="4"/>
  <c r="I329" i="4"/>
  <c r="K285" i="4"/>
  <c r="G294" i="4"/>
  <c r="L294" i="4"/>
  <c r="K297" i="4"/>
  <c r="F311" i="4"/>
  <c r="J311" i="4"/>
  <c r="I311" i="4"/>
  <c r="F313" i="4"/>
  <c r="J313" i="4"/>
  <c r="K313" i="4"/>
  <c r="K336" i="4"/>
  <c r="G336" i="4"/>
  <c r="L336" i="4"/>
  <c r="I267" i="4"/>
  <c r="I275" i="4"/>
  <c r="I283" i="4"/>
  <c r="I291" i="4"/>
  <c r="J292" i="4"/>
  <c r="K293" i="4"/>
  <c r="I299" i="4"/>
  <c r="J300" i="4"/>
  <c r="K301" i="4"/>
  <c r="F305" i="4"/>
  <c r="J305" i="4"/>
  <c r="L313" i="4"/>
  <c r="K323" i="4"/>
  <c r="F333" i="4"/>
  <c r="J333" i="4"/>
  <c r="I335" i="4"/>
  <c r="H335" i="4"/>
  <c r="K342" i="4"/>
  <c r="L342" i="4"/>
  <c r="G342" i="4"/>
  <c r="J58" i="4"/>
  <c r="I58" i="4"/>
  <c r="K58" i="4"/>
  <c r="F58" i="4"/>
  <c r="L58" i="4"/>
  <c r="H58" i="4"/>
  <c r="F325" i="4"/>
  <c r="J325" i="4"/>
  <c r="L335" i="4"/>
  <c r="G335" i="4"/>
  <c r="F337" i="4"/>
  <c r="J337" i="4"/>
  <c r="L337" i="4"/>
  <c r="I339" i="4"/>
  <c r="H339" i="4"/>
  <c r="K12" i="4"/>
  <c r="F68" i="4"/>
  <c r="H68" i="4"/>
  <c r="J68" i="4"/>
  <c r="I68" i="4"/>
  <c r="L68" i="4"/>
  <c r="K68" i="4"/>
  <c r="F321" i="4"/>
  <c r="J321" i="4"/>
  <c r="H321" i="4"/>
  <c r="K325" i="4"/>
  <c r="L330" i="4"/>
  <c r="I330" i="4"/>
  <c r="K334" i="4"/>
  <c r="L73" i="4"/>
  <c r="F73" i="4"/>
  <c r="I73" i="4"/>
  <c r="J73" i="4"/>
  <c r="K73" i="4"/>
  <c r="H73" i="4"/>
  <c r="H312" i="4"/>
  <c r="I312" i="4"/>
  <c r="K314" i="4"/>
  <c r="H318" i="4"/>
  <c r="I318" i="4"/>
  <c r="I321" i="4"/>
  <c r="L322" i="4"/>
  <c r="I322" i="4"/>
  <c r="L325" i="4"/>
  <c r="I327" i="4"/>
  <c r="H327" i="4"/>
  <c r="I337" i="4"/>
  <c r="K338" i="4"/>
  <c r="C12" i="4"/>
  <c r="L12" i="4"/>
  <c r="G323" i="4"/>
  <c r="L323" i="4"/>
  <c r="H12" i="4"/>
  <c r="J70" i="4"/>
  <c r="F82" i="4"/>
  <c r="K82" i="4"/>
  <c r="F72" i="4"/>
  <c r="H72" i="4"/>
  <c r="I72" i="4"/>
  <c r="J72" i="4"/>
  <c r="I61" i="4"/>
  <c r="J61" i="4"/>
  <c r="L61" i="4"/>
  <c r="H61" i="4"/>
  <c r="F61" i="4"/>
  <c r="I41" i="4"/>
  <c r="L41" i="4"/>
  <c r="F41" i="4"/>
  <c r="J41" i="4"/>
  <c r="F36" i="4"/>
  <c r="I36" i="4"/>
  <c r="H36" i="4"/>
  <c r="K65" i="4"/>
  <c r="F60" i="4"/>
  <c r="H60" i="4"/>
  <c r="F50" i="4"/>
  <c r="L50" i="4"/>
  <c r="H50" i="4"/>
  <c r="K50" i="4"/>
  <c r="K70" i="4"/>
  <c r="H70" i="4"/>
  <c r="L65" i="4"/>
  <c r="I65" i="4"/>
  <c r="J65" i="4"/>
  <c r="H65" i="4"/>
  <c r="K322" i="4"/>
  <c r="K330" i="4"/>
  <c r="I12" i="4"/>
  <c r="H41" i="4"/>
  <c r="J29" i="4"/>
  <c r="L29" i="4"/>
  <c r="F29" i="4"/>
  <c r="H29" i="4"/>
  <c r="L81" i="4"/>
  <c r="I81" i="4"/>
  <c r="J81" i="4"/>
  <c r="F76" i="4"/>
  <c r="H76" i="4"/>
  <c r="F56" i="4"/>
  <c r="H56" i="4"/>
  <c r="J45" i="4"/>
  <c r="L45" i="4"/>
  <c r="I25" i="4"/>
  <c r="F25" i="4"/>
  <c r="L25" i="4"/>
  <c r="J25" i="4"/>
  <c r="I324" i="4"/>
  <c r="I332" i="4"/>
  <c r="I340" i="4"/>
  <c r="I49" i="4"/>
  <c r="L49" i="4"/>
  <c r="J49" i="4"/>
  <c r="F44" i="4"/>
  <c r="I44" i="4"/>
  <c r="H44" i="4"/>
  <c r="F24" i="4"/>
  <c r="H24" i="4"/>
  <c r="I33" i="4"/>
  <c r="L33" i="4"/>
  <c r="J33" i="4"/>
  <c r="F28" i="4"/>
  <c r="I28" i="4"/>
  <c r="H28" i="4"/>
  <c r="I77" i="4"/>
  <c r="J77" i="4"/>
  <c r="L77" i="4"/>
  <c r="F57" i="4"/>
  <c r="L57" i="4"/>
  <c r="I57" i="4"/>
  <c r="J57" i="4"/>
  <c r="H80" i="4"/>
  <c r="H48" i="4"/>
  <c r="P99" i="1"/>
  <c r="R99" i="1" s="1"/>
  <c r="T99" i="1" s="1"/>
  <c r="P95" i="1"/>
  <c r="R95" i="1" s="1"/>
  <c r="T95" i="1" s="1"/>
  <c r="E67" i="7"/>
  <c r="F55" i="1"/>
  <c r="P51" i="1"/>
  <c r="R51" i="1"/>
  <c r="T51" i="1" s="1"/>
  <c r="P101" i="1"/>
  <c r="R101" i="1" s="1"/>
  <c r="T101" i="1"/>
  <c r="P54" i="1"/>
  <c r="R54" i="1" s="1"/>
  <c r="T54" i="1" s="1"/>
  <c r="P58" i="1"/>
  <c r="R58" i="1" s="1"/>
  <c r="T58" i="1" s="1"/>
  <c r="P86" i="1"/>
  <c r="R86" i="1"/>
  <c r="T86" i="1" s="1"/>
  <c r="P90" i="1"/>
  <c r="R90" i="1"/>
  <c r="T90" i="1"/>
  <c r="P94" i="1"/>
  <c r="R94" i="1" s="1"/>
  <c r="T94" i="1" s="1"/>
  <c r="P98" i="1"/>
  <c r="R98" i="1" s="1"/>
  <c r="T98" i="1" s="1"/>
  <c r="W33" i="1"/>
  <c r="P102" i="1"/>
  <c r="R102" i="1" s="1"/>
  <c r="T102" i="1" s="1"/>
  <c r="P43" i="1"/>
  <c r="R43" i="1"/>
  <c r="T43" i="1" s="1"/>
  <c r="P48" i="1"/>
  <c r="R48" i="1"/>
  <c r="T48" i="1" s="1"/>
  <c r="P60" i="1"/>
  <c r="R60" i="1" s="1"/>
  <c r="T60" i="1" s="1"/>
  <c r="P57" i="1"/>
  <c r="R57" i="1" s="1"/>
  <c r="T57" i="1" s="1"/>
  <c r="W32" i="1"/>
  <c r="P52" i="1"/>
  <c r="R52" i="1" s="1"/>
  <c r="T52" i="1" s="1"/>
  <c r="P85" i="1"/>
  <c r="R85" i="1"/>
  <c r="T85" i="1" s="1"/>
  <c r="P89" i="1"/>
  <c r="R89" i="1"/>
  <c r="T89" i="1" s="1"/>
  <c r="P93" i="1"/>
  <c r="R93" i="1" s="1"/>
  <c r="T93" i="1" s="1"/>
  <c r="P97" i="1"/>
  <c r="R97" i="1" s="1"/>
  <c r="T97" i="1" s="1"/>
  <c r="W31" i="1"/>
  <c r="P55" i="1"/>
  <c r="R55" i="1" s="1"/>
  <c r="T55" i="1" s="1"/>
  <c r="W30" i="1"/>
  <c r="P50" i="1"/>
  <c r="R50" i="1" s="1"/>
  <c r="T50" i="1" s="1"/>
  <c r="P69" i="1"/>
  <c r="R69" i="1" s="1"/>
  <c r="T69" i="1" s="1"/>
  <c r="P88" i="1"/>
  <c r="R88" i="1" s="1"/>
  <c r="T88" i="1" s="1"/>
  <c r="P92" i="1"/>
  <c r="R92" i="1"/>
  <c r="T92" i="1" s="1"/>
  <c r="P96" i="1"/>
  <c r="R96" i="1"/>
  <c r="T96" i="1" s="1"/>
  <c r="P100" i="1"/>
  <c r="R100" i="1" s="1"/>
  <c r="T100" i="1" s="1"/>
  <c r="W35" i="1"/>
  <c r="P53" i="1"/>
  <c r="R53" i="1" s="1"/>
  <c r="T53" i="1" s="1"/>
  <c r="G79" i="6"/>
  <c r="H79" i="6"/>
  <c r="K36" i="5"/>
  <c r="G55" i="1"/>
  <c r="I55" i="1"/>
  <c r="G65" i="6"/>
  <c r="G63" i="6"/>
  <c r="G70" i="6"/>
  <c r="G77" i="6"/>
  <c r="H42" i="6"/>
  <c r="G42" i="6"/>
  <c r="H35" i="6"/>
  <c r="G35" i="6"/>
  <c r="G24" i="6"/>
  <c r="H24" i="6"/>
  <c r="G47" i="6"/>
  <c r="H47" i="6"/>
  <c r="H31" i="6"/>
  <c r="G31" i="6"/>
  <c r="H26" i="6"/>
  <c r="G26" i="6"/>
  <c r="C13" i="4"/>
  <c r="B15" i="4"/>
  <c r="D13" i="4"/>
  <c r="I13" i="4"/>
  <c r="N13" i="4"/>
  <c r="L13" i="4"/>
  <c r="Q13" i="4"/>
  <c r="J13" i="4"/>
  <c r="M13" i="4"/>
  <c r="H13" i="4"/>
  <c r="P13" i="4"/>
  <c r="E13" i="4"/>
  <c r="O13" i="4"/>
  <c r="K13" i="4"/>
  <c r="G51" i="6"/>
  <c r="I40" i="6"/>
  <c r="G25" i="6"/>
  <c r="G40" i="6"/>
  <c r="G38" i="6"/>
  <c r="G37" i="6"/>
  <c r="G43" i="6"/>
  <c r="J40" i="6"/>
  <c r="E18" i="6"/>
  <c r="D18" i="4"/>
  <c r="C11" i="5"/>
  <c r="C12" i="5"/>
  <c r="D18" i="6"/>
  <c r="E18" i="4"/>
  <c r="C18" i="4"/>
  <c r="H33" i="6" l="1"/>
  <c r="G33" i="6"/>
  <c r="H44" i="6"/>
  <c r="G44" i="6"/>
  <c r="H39" i="6"/>
  <c r="G39" i="6"/>
  <c r="H36" i="6"/>
  <c r="G36" i="6"/>
  <c r="G30" i="6"/>
  <c r="H30" i="6"/>
  <c r="H23" i="6"/>
  <c r="G23" i="6"/>
  <c r="H29" i="6"/>
  <c r="G29" i="6"/>
  <c r="G48" i="6"/>
  <c r="I27" i="6"/>
  <c r="K21" i="4"/>
  <c r="L21" i="4"/>
  <c r="W34" i="1"/>
  <c r="G52" i="6"/>
  <c r="G21" i="6"/>
  <c r="G41" i="6"/>
  <c r="I46" i="6"/>
  <c r="J46" i="6" s="1"/>
  <c r="I32" i="6"/>
  <c r="J32" i="6" s="1"/>
  <c r="I52" i="6"/>
  <c r="J52" i="6" s="1"/>
  <c r="I48" i="6"/>
  <c r="J48" i="6" s="1"/>
  <c r="J21" i="4"/>
  <c r="G32" i="6"/>
  <c r="I21" i="4"/>
  <c r="G46" i="6"/>
  <c r="I36" i="6"/>
  <c r="J36" i="6" s="1"/>
  <c r="D16" i="1"/>
  <c r="D19" i="1" s="1"/>
  <c r="G104" i="1"/>
  <c r="K104" i="1" s="1"/>
  <c r="D15" i="1"/>
  <c r="C19" i="1" s="1"/>
  <c r="P104" i="1"/>
  <c r="C16" i="5"/>
  <c r="D18" i="5" s="1"/>
  <c r="O29" i="5"/>
  <c r="O45" i="5"/>
  <c r="O41" i="5"/>
  <c r="O23" i="5"/>
  <c r="O46" i="5"/>
  <c r="O35" i="5"/>
  <c r="O28" i="5"/>
  <c r="O39" i="5"/>
  <c r="O32" i="5"/>
  <c r="O22" i="5"/>
  <c r="O25" i="5"/>
  <c r="O42" i="5"/>
  <c r="O21" i="5"/>
  <c r="O47" i="5"/>
  <c r="O27" i="5"/>
  <c r="O31" i="5"/>
  <c r="O37" i="5"/>
  <c r="O36" i="5"/>
  <c r="O43" i="5"/>
  <c r="O44" i="5"/>
  <c r="O24" i="5"/>
  <c r="O34" i="5"/>
  <c r="O38" i="5"/>
  <c r="O40" i="5"/>
  <c r="O33" i="5"/>
  <c r="O26" i="5"/>
  <c r="O30" i="5"/>
  <c r="C15" i="5"/>
  <c r="C18" i="5" s="1"/>
  <c r="H55" i="6"/>
  <c r="G55" i="6"/>
  <c r="G12" i="4"/>
  <c r="G13" i="4"/>
  <c r="G225" i="4"/>
  <c r="K225" i="4"/>
  <c r="L225" i="4"/>
  <c r="L307" i="4"/>
  <c r="K307" i="4"/>
  <c r="G307" i="4"/>
  <c r="F316" i="4"/>
  <c r="H316" i="4"/>
  <c r="J316" i="4"/>
  <c r="I316" i="4"/>
  <c r="K316" i="4"/>
  <c r="L316" i="4"/>
  <c r="F13" i="4"/>
  <c r="F12" i="4"/>
  <c r="J52" i="4"/>
  <c r="K52" i="4"/>
  <c r="L52" i="4"/>
  <c r="F52" i="4"/>
  <c r="I52" i="4"/>
  <c r="H52" i="4"/>
  <c r="K40" i="4"/>
  <c r="J40" i="4"/>
  <c r="L40" i="4"/>
  <c r="H40" i="4"/>
  <c r="I40" i="4"/>
  <c r="F40" i="4"/>
  <c r="G121" i="6"/>
  <c r="H121" i="6"/>
  <c r="I125" i="6"/>
  <c r="J125" i="6" s="1"/>
  <c r="G125" i="6"/>
  <c r="F125" i="6"/>
  <c r="H125" i="6" s="1"/>
  <c r="H76" i="6"/>
  <c r="G76" i="6"/>
  <c r="F85" i="6"/>
  <c r="H85" i="6" s="1"/>
  <c r="H74" i="6"/>
  <c r="G74" i="6"/>
  <c r="I22" i="3"/>
  <c r="C11" i="3"/>
  <c r="V10" i="5"/>
  <c r="V11" i="5"/>
  <c r="V14" i="5"/>
  <c r="V6" i="5"/>
  <c r="P28" i="5"/>
  <c r="R28" i="5" s="1"/>
  <c r="T28" i="5" s="1"/>
  <c r="V17" i="5"/>
  <c r="P24" i="5"/>
  <c r="R24" i="5" s="1"/>
  <c r="T24" i="5" s="1"/>
  <c r="P35" i="5"/>
  <c r="R35" i="5" s="1"/>
  <c r="T35" i="5" s="1"/>
  <c r="P43" i="5"/>
  <c r="R43" i="5" s="1"/>
  <c r="T43" i="5" s="1"/>
  <c r="P45" i="5"/>
  <c r="R45" i="5" s="1"/>
  <c r="T45" i="5" s="1"/>
  <c r="V2" i="5"/>
  <c r="P32" i="5"/>
  <c r="R32" i="5" s="1"/>
  <c r="P26" i="5"/>
  <c r="R26" i="5" s="1"/>
  <c r="T26" i="5" s="1"/>
  <c r="P38" i="5"/>
  <c r="R38" i="5" s="1"/>
  <c r="T38" i="5" s="1"/>
  <c r="P25" i="5"/>
  <c r="R25" i="5" s="1"/>
  <c r="T25" i="5" s="1"/>
  <c r="V8" i="5"/>
  <c r="V4" i="5"/>
  <c r="P22" i="5"/>
  <c r="R22" i="5" s="1"/>
  <c r="T22" i="5" s="1"/>
  <c r="P44" i="5"/>
  <c r="R44" i="5" s="1"/>
  <c r="T44" i="5" s="1"/>
  <c r="P27" i="5"/>
  <c r="R27" i="5" s="1"/>
  <c r="T27" i="5" s="1"/>
  <c r="P41" i="5"/>
  <c r="R41" i="5" s="1"/>
  <c r="T41" i="5" s="1"/>
  <c r="V13" i="5"/>
  <c r="P40" i="5"/>
  <c r="R40" i="5" s="1"/>
  <c r="T40" i="5" s="1"/>
  <c r="V16" i="5"/>
  <c r="P39" i="5"/>
  <c r="R39" i="5" s="1"/>
  <c r="T39" i="5" s="1"/>
  <c r="P46" i="5"/>
  <c r="R46" i="5" s="1"/>
  <c r="T46" i="5" s="1"/>
  <c r="V3" i="5"/>
  <c r="V19" i="5"/>
  <c r="P29" i="5"/>
  <c r="R29" i="5" s="1"/>
  <c r="T29" i="5" s="1"/>
  <c r="V15" i="5"/>
  <c r="V9" i="5"/>
  <c r="P37" i="5"/>
  <c r="R37" i="5" s="1"/>
  <c r="T37" i="5" s="1"/>
  <c r="V7" i="5"/>
  <c r="D15" i="5"/>
  <c r="C19" i="5" s="1"/>
  <c r="P31" i="5"/>
  <c r="R31" i="5" s="1"/>
  <c r="T31" i="5" s="1"/>
  <c r="P42" i="5"/>
  <c r="R42" i="5" s="1"/>
  <c r="T42" i="5" s="1"/>
  <c r="V12" i="5"/>
  <c r="P21" i="5"/>
  <c r="R21" i="5" s="1"/>
  <c r="T21" i="5" s="1"/>
  <c r="V5" i="5"/>
  <c r="F137" i="6"/>
  <c r="H137" i="6" s="1"/>
  <c r="H61" i="6"/>
  <c r="G61" i="6"/>
  <c r="T32" i="5"/>
  <c r="C12" i="3"/>
  <c r="C16" i="3" s="1"/>
  <c r="D18" i="3" s="1"/>
  <c r="C12" i="2"/>
  <c r="C16" i="2" s="1"/>
  <c r="D18" i="2" s="1"/>
  <c r="C11" i="2"/>
  <c r="F112" i="6"/>
  <c r="H112" i="6" s="1"/>
  <c r="H141" i="6"/>
  <c r="G141" i="6"/>
  <c r="P36" i="5"/>
  <c r="R36" i="5" s="1"/>
  <c r="T36" i="5" s="1"/>
  <c r="F135" i="6"/>
  <c r="H135" i="6" s="1"/>
  <c r="H136" i="6"/>
  <c r="I81" i="6"/>
  <c r="J81" i="6" s="1"/>
  <c r="G66" i="6"/>
  <c r="G120" i="4"/>
  <c r="L120" i="4"/>
  <c r="I139" i="4"/>
  <c r="H139" i="4"/>
  <c r="K139" i="4"/>
  <c r="H175" i="4"/>
  <c r="K175" i="4"/>
  <c r="G54" i="6"/>
  <c r="F84" i="6"/>
  <c r="H84" i="6" s="1"/>
  <c r="G84" i="6"/>
  <c r="J13" i="6"/>
  <c r="J12" i="6"/>
  <c r="H49" i="6"/>
  <c r="T34" i="5"/>
  <c r="H130" i="6"/>
  <c r="I128" i="6"/>
  <c r="J128" i="6" s="1"/>
  <c r="G114" i="6"/>
  <c r="G113" i="6"/>
  <c r="I108" i="6"/>
  <c r="J108" i="6" s="1"/>
  <c r="I105" i="6"/>
  <c r="J105" i="6" s="1"/>
  <c r="F92" i="6"/>
  <c r="H92" i="6" s="1"/>
  <c r="K102" i="4"/>
  <c r="L102" i="4"/>
  <c r="H119" i="4"/>
  <c r="I119" i="4"/>
  <c r="L119" i="4"/>
  <c r="F108" i="6"/>
  <c r="H108" i="6" s="1"/>
  <c r="H83" i="6"/>
  <c r="G83" i="6"/>
  <c r="G145" i="6"/>
  <c r="G140" i="6"/>
  <c r="G134" i="6"/>
  <c r="G126" i="6"/>
  <c r="I112" i="6"/>
  <c r="J112" i="6" s="1"/>
  <c r="H104" i="6"/>
  <c r="I50" i="6"/>
  <c r="J50" i="6" s="1"/>
  <c r="F50" i="6"/>
  <c r="J86" i="4"/>
  <c r="I86" i="4"/>
  <c r="H86" i="4"/>
  <c r="F86" i="4"/>
  <c r="D16" i="5"/>
  <c r="D19" i="5" s="1"/>
  <c r="G142" i="6"/>
  <c r="I140" i="6"/>
  <c r="J140" i="6" s="1"/>
  <c r="G120" i="6"/>
  <c r="I96" i="6"/>
  <c r="J96" i="6" s="1"/>
  <c r="F94" i="6"/>
  <c r="H94" i="6" s="1"/>
  <c r="G88" i="6"/>
  <c r="F13" i="6"/>
  <c r="F12" i="6"/>
  <c r="K143" i="4"/>
  <c r="G143" i="4"/>
  <c r="I144" i="6"/>
  <c r="J144" i="6" s="1"/>
  <c r="I137" i="6"/>
  <c r="J137" i="6" s="1"/>
  <c r="G129" i="6"/>
  <c r="I121" i="6"/>
  <c r="J121" i="6" s="1"/>
  <c r="L116" i="4"/>
  <c r="H116" i="4"/>
  <c r="I116" i="4"/>
  <c r="J116" i="4"/>
  <c r="L86" i="4"/>
  <c r="J105" i="4"/>
  <c r="K119" i="4"/>
  <c r="L139" i="4"/>
  <c r="H146" i="4"/>
  <c r="F146" i="4"/>
  <c r="L146" i="4"/>
  <c r="J146" i="4"/>
  <c r="H171" i="4"/>
  <c r="K171" i="4"/>
  <c r="L181" i="4"/>
  <c r="K181" i="4"/>
  <c r="H215" i="4"/>
  <c r="I215" i="4"/>
  <c r="L257" i="4"/>
  <c r="K257" i="4"/>
  <c r="G257" i="4"/>
  <c r="I264" i="4"/>
  <c r="H264" i="4"/>
  <c r="K264" i="4"/>
  <c r="F71" i="6"/>
  <c r="K12" i="6"/>
  <c r="K13" i="6"/>
  <c r="K113" i="4"/>
  <c r="J113" i="4"/>
  <c r="F113" i="4"/>
  <c r="H126" i="4"/>
  <c r="F126" i="4"/>
  <c r="I126" i="4"/>
  <c r="I136" i="4"/>
  <c r="H136" i="4"/>
  <c r="F144" i="4"/>
  <c r="I144" i="4"/>
  <c r="K155" i="4"/>
  <c r="G155" i="4"/>
  <c r="G161" i="4"/>
  <c r="K161" i="4"/>
  <c r="H182" i="4"/>
  <c r="F182" i="4"/>
  <c r="J182" i="4"/>
  <c r="H194" i="4"/>
  <c r="F194" i="4"/>
  <c r="J194" i="4"/>
  <c r="I194" i="4"/>
  <c r="H223" i="4"/>
  <c r="I223" i="4"/>
  <c r="H230" i="4"/>
  <c r="K230" i="4"/>
  <c r="G82" i="6"/>
  <c r="J84" i="4"/>
  <c r="H95" i="4"/>
  <c r="I95" i="4"/>
  <c r="K103" i="4"/>
  <c r="G103" i="4"/>
  <c r="J110" i="4"/>
  <c r="K117" i="4"/>
  <c r="K118" i="4"/>
  <c r="F118" i="4"/>
  <c r="J118" i="4"/>
  <c r="J122" i="4"/>
  <c r="I122" i="4"/>
  <c r="H122" i="4"/>
  <c r="L140" i="4"/>
  <c r="L144" i="4"/>
  <c r="H150" i="4"/>
  <c r="F150" i="4"/>
  <c r="J150" i="4"/>
  <c r="I150" i="4"/>
  <c r="L186" i="4"/>
  <c r="G186" i="4"/>
  <c r="G27" i="6"/>
  <c r="J106" i="4"/>
  <c r="I108" i="4"/>
  <c r="I115" i="4"/>
  <c r="H115" i="4"/>
  <c r="G135" i="4"/>
  <c r="L164" i="4"/>
  <c r="G164" i="4"/>
  <c r="H178" i="4"/>
  <c r="F178" i="4"/>
  <c r="L178" i="4"/>
  <c r="J178" i="4"/>
  <c r="F201" i="4"/>
  <c r="H201" i="4"/>
  <c r="I201" i="4"/>
  <c r="H84" i="4"/>
  <c r="I84" i="4"/>
  <c r="L110" i="4"/>
  <c r="K110" i="4"/>
  <c r="H110" i="4"/>
  <c r="H117" i="4"/>
  <c r="J117" i="4"/>
  <c r="H140" i="4"/>
  <c r="J140" i="4"/>
  <c r="K187" i="4"/>
  <c r="G187" i="4"/>
  <c r="H189" i="4"/>
  <c r="K189" i="4"/>
  <c r="K191" i="4"/>
  <c r="G191" i="4"/>
  <c r="F197" i="4"/>
  <c r="I197" i="4"/>
  <c r="K86" i="4"/>
  <c r="F90" i="4"/>
  <c r="H90" i="4"/>
  <c r="J90" i="4"/>
  <c r="I94" i="4"/>
  <c r="F94" i="4"/>
  <c r="K94" i="4"/>
  <c r="F137" i="4"/>
  <c r="H137" i="4"/>
  <c r="I157" i="4"/>
  <c r="L172" i="4"/>
  <c r="G172" i="4"/>
  <c r="G185" i="4"/>
  <c r="K185" i="4"/>
  <c r="K197" i="4"/>
  <c r="G209" i="4"/>
  <c r="K209" i="4"/>
  <c r="K221" i="4"/>
  <c r="L221" i="4"/>
  <c r="F100" i="4"/>
  <c r="I100" i="4"/>
  <c r="I106" i="4"/>
  <c r="F106" i="4"/>
  <c r="K123" i="4"/>
  <c r="H123" i="4"/>
  <c r="K131" i="4"/>
  <c r="I131" i="4"/>
  <c r="H131" i="4"/>
  <c r="K159" i="4"/>
  <c r="L160" i="4"/>
  <c r="G160" i="4"/>
  <c r="H163" i="4"/>
  <c r="K163" i="4"/>
  <c r="H168" i="4"/>
  <c r="F168" i="4"/>
  <c r="L168" i="4"/>
  <c r="J168" i="4"/>
  <c r="K147" i="4"/>
  <c r="H152" i="4"/>
  <c r="H156" i="4"/>
  <c r="L157" i="4"/>
  <c r="F162" i="4"/>
  <c r="I165" i="4"/>
  <c r="H166" i="4"/>
  <c r="H169" i="4"/>
  <c r="H170" i="4"/>
  <c r="I173" i="4"/>
  <c r="I177" i="4"/>
  <c r="K179" i="4"/>
  <c r="L197" i="4"/>
  <c r="F208" i="4"/>
  <c r="L214" i="4"/>
  <c r="H220" i="4"/>
  <c r="I220" i="4"/>
  <c r="G222" i="4"/>
  <c r="K223" i="4"/>
  <c r="G223" i="4"/>
  <c r="L223" i="4"/>
  <c r="J228" i="4"/>
  <c r="L230" i="4"/>
  <c r="H267" i="4"/>
  <c r="F267" i="4"/>
  <c r="J267" i="4"/>
  <c r="H336" i="4"/>
  <c r="F336" i="4"/>
  <c r="J336" i="4"/>
  <c r="I336" i="4"/>
  <c r="K201" i="4"/>
  <c r="L206" i="4"/>
  <c r="I206" i="4"/>
  <c r="I226" i="4"/>
  <c r="H226" i="4"/>
  <c r="K228" i="4"/>
  <c r="J232" i="4"/>
  <c r="H284" i="4"/>
  <c r="L284" i="4"/>
  <c r="K284" i="4"/>
  <c r="I284" i="4"/>
  <c r="L299" i="4"/>
  <c r="K299" i="4"/>
  <c r="G299" i="4"/>
  <c r="F317" i="4"/>
  <c r="H317" i="4"/>
  <c r="L317" i="4"/>
  <c r="K317" i="4"/>
  <c r="J317" i="4"/>
  <c r="I317" i="4"/>
  <c r="L321" i="4"/>
  <c r="K321" i="4"/>
  <c r="G321" i="4"/>
  <c r="H82" i="4"/>
  <c r="L82" i="4"/>
  <c r="J82" i="4"/>
  <c r="I82" i="4"/>
  <c r="R87" i="1"/>
  <c r="T87" i="1" s="1"/>
  <c r="K87" i="1"/>
  <c r="G144" i="4"/>
  <c r="G158" i="4"/>
  <c r="H195" i="4"/>
  <c r="G198" i="4"/>
  <c r="H205" i="4"/>
  <c r="I205" i="4"/>
  <c r="L210" i="4"/>
  <c r="J216" i="4"/>
  <c r="H216" i="4"/>
  <c r="L224" i="4"/>
  <c r="F232" i="4"/>
  <c r="F238" i="4"/>
  <c r="G28" i="4"/>
  <c r="L28" i="4"/>
  <c r="K28" i="4"/>
  <c r="G23" i="4"/>
  <c r="L23" i="4"/>
  <c r="K23" i="4"/>
  <c r="G184" i="4"/>
  <c r="I222" i="4"/>
  <c r="H222" i="4"/>
  <c r="F228" i="4"/>
  <c r="I228" i="4"/>
  <c r="H256" i="4"/>
  <c r="F256" i="4"/>
  <c r="K256" i="4"/>
  <c r="J256" i="4"/>
  <c r="H268" i="4"/>
  <c r="L268" i="4"/>
  <c r="K268" i="4"/>
  <c r="I268" i="4"/>
  <c r="F328" i="4"/>
  <c r="H328" i="4"/>
  <c r="L328" i="4"/>
  <c r="K328" i="4"/>
  <c r="J328" i="4"/>
  <c r="I328" i="4"/>
  <c r="L238" i="4"/>
  <c r="I238" i="4"/>
  <c r="J152" i="4"/>
  <c r="I156" i="4"/>
  <c r="I162" i="4"/>
  <c r="I170" i="4"/>
  <c r="F202" i="4"/>
  <c r="J202" i="4"/>
  <c r="G232" i="4"/>
  <c r="K232" i="4"/>
  <c r="L249" i="4"/>
  <c r="G249" i="4"/>
  <c r="L305" i="4"/>
  <c r="K305" i="4"/>
  <c r="G305" i="4"/>
  <c r="G60" i="4"/>
  <c r="K60" i="4"/>
  <c r="L60" i="4"/>
  <c r="G55" i="4"/>
  <c r="L55" i="4"/>
  <c r="J206" i="4"/>
  <c r="I208" i="4"/>
  <c r="L215" i="4"/>
  <c r="J220" i="4"/>
  <c r="K233" i="4"/>
  <c r="J235" i="4"/>
  <c r="H236" i="4"/>
  <c r="J236" i="4"/>
  <c r="G245" i="4"/>
  <c r="H246" i="4"/>
  <c r="I246" i="4"/>
  <c r="H283" i="4"/>
  <c r="F283" i="4"/>
  <c r="J283" i="4"/>
  <c r="L300" i="4"/>
  <c r="K300" i="4"/>
  <c r="G300" i="4"/>
  <c r="K318" i="4"/>
  <c r="G318" i="4"/>
  <c r="I244" i="4"/>
  <c r="J247" i="4"/>
  <c r="G250" i="4"/>
  <c r="H252" i="4"/>
  <c r="H254" i="4"/>
  <c r="G258" i="4"/>
  <c r="H260" i="4"/>
  <c r="F262" i="4"/>
  <c r="H266" i="4"/>
  <c r="I270" i="4"/>
  <c r="J274" i="4"/>
  <c r="H275" i="4"/>
  <c r="I278" i="4"/>
  <c r="H279" i="4"/>
  <c r="H282" i="4"/>
  <c r="J287" i="4"/>
  <c r="I290" i="4"/>
  <c r="K292" i="4"/>
  <c r="H297" i="4"/>
  <c r="I307" i="4"/>
  <c r="I308" i="4"/>
  <c r="J314" i="4"/>
  <c r="H326" i="4"/>
  <c r="F330" i="4"/>
  <c r="I333" i="4"/>
  <c r="J334" i="4"/>
  <c r="F335" i="4"/>
  <c r="J338" i="4"/>
  <c r="L75" i="4"/>
  <c r="K75" i="4"/>
  <c r="H75" i="4"/>
  <c r="I66" i="4"/>
  <c r="F81" i="4"/>
  <c r="H81" i="4"/>
  <c r="H46" i="4"/>
  <c r="I46" i="4"/>
  <c r="F33" i="4"/>
  <c r="J244" i="4"/>
  <c r="H253" i="4"/>
  <c r="K254" i="4"/>
  <c r="H261" i="4"/>
  <c r="J270" i="4"/>
  <c r="H271" i="4"/>
  <c r="J278" i="4"/>
  <c r="I286" i="4"/>
  <c r="H287" i="4"/>
  <c r="J290" i="4"/>
  <c r="F291" i="4"/>
  <c r="L292" i="4"/>
  <c r="L293" i="4"/>
  <c r="I301" i="4"/>
  <c r="I306" i="4"/>
  <c r="J308" i="4"/>
  <c r="L314" i="4"/>
  <c r="J322" i="4"/>
  <c r="G329" i="4"/>
  <c r="L334" i="4"/>
  <c r="L338" i="4"/>
  <c r="F80" i="4"/>
  <c r="I80" i="4"/>
  <c r="F69" i="4"/>
  <c r="I69" i="4"/>
  <c r="F63" i="4"/>
  <c r="H63" i="4"/>
  <c r="J63" i="4"/>
  <c r="G91" i="1"/>
  <c r="P91" i="1"/>
  <c r="K244" i="4"/>
  <c r="F253" i="4"/>
  <c r="F261" i="4"/>
  <c r="F271" i="4"/>
  <c r="H291" i="4"/>
  <c r="G340" i="4"/>
  <c r="K43" i="4"/>
  <c r="G44" i="4"/>
  <c r="I74" i="4"/>
  <c r="H74" i="4"/>
  <c r="F74" i="4"/>
  <c r="F62" i="4"/>
  <c r="I62" i="4"/>
  <c r="F55" i="4"/>
  <c r="H49" i="4"/>
  <c r="F49" i="4"/>
  <c r="I27" i="4"/>
  <c r="F27" i="4"/>
  <c r="H27" i="4"/>
  <c r="F67" i="4"/>
  <c r="H67" i="4"/>
  <c r="F37" i="4"/>
  <c r="J37" i="4"/>
  <c r="F54" i="4"/>
  <c r="H54" i="4"/>
  <c r="I253" i="4"/>
  <c r="I261" i="4"/>
  <c r="F42" i="4"/>
  <c r="H42" i="4"/>
  <c r="J42" i="4"/>
  <c r="I35" i="4"/>
  <c r="J35" i="4"/>
  <c r="H35" i="4"/>
  <c r="F35" i="4"/>
  <c r="I31" i="4"/>
  <c r="J31" i="4"/>
  <c r="K39" i="4"/>
  <c r="H37" i="4"/>
  <c r="I54" i="4"/>
  <c r="I37" i="4"/>
  <c r="F77" i="4"/>
  <c r="H77" i="4"/>
  <c r="P103" i="1"/>
  <c r="R103" i="1" s="1"/>
  <c r="T103" i="1" s="1"/>
  <c r="G103" i="1"/>
  <c r="K103" i="1" s="1"/>
  <c r="J26" i="4"/>
  <c r="F21" i="4"/>
  <c r="G18" i="4"/>
  <c r="C11" i="1"/>
  <c r="I18" i="4"/>
  <c r="C12" i="1"/>
  <c r="H18" i="6"/>
  <c r="G18" i="6"/>
  <c r="L18" i="4"/>
  <c r="K18" i="4"/>
  <c r="I18" i="6"/>
  <c r="F18" i="4"/>
  <c r="H18" i="4"/>
  <c r="J18" i="4"/>
  <c r="J27" i="6" l="1"/>
  <c r="O104" i="1"/>
  <c r="R104" i="1"/>
  <c r="T104" i="1" s="1"/>
  <c r="C16" i="1"/>
  <c r="D18" i="1" s="1"/>
  <c r="O79" i="1"/>
  <c r="O97" i="1"/>
  <c r="O98" i="1"/>
  <c r="O31" i="1"/>
  <c r="O70" i="1"/>
  <c r="O92" i="1"/>
  <c r="C15" i="1"/>
  <c r="O38" i="1"/>
  <c r="O64" i="1"/>
  <c r="O83" i="1"/>
  <c r="O82" i="1"/>
  <c r="O84" i="1"/>
  <c r="O91" i="1"/>
  <c r="O40" i="1"/>
  <c r="O56" i="1"/>
  <c r="O85" i="1"/>
  <c r="O86" i="1"/>
  <c r="O44" i="1"/>
  <c r="O80" i="1"/>
  <c r="O73" i="1"/>
  <c r="O23" i="1"/>
  <c r="O76" i="1"/>
  <c r="O100" i="1"/>
  <c r="O41" i="1"/>
  <c r="O61" i="1"/>
  <c r="O63" i="1"/>
  <c r="O43" i="1"/>
  <c r="O21" i="1"/>
  <c r="O42" i="1"/>
  <c r="O49" i="1"/>
  <c r="O69" i="1"/>
  <c r="O33" i="1"/>
  <c r="O22" i="1"/>
  <c r="O78" i="1"/>
  <c r="O94" i="1"/>
  <c r="O35" i="1"/>
  <c r="O77" i="1"/>
  <c r="O89" i="1"/>
  <c r="O50" i="1"/>
  <c r="O25" i="1"/>
  <c r="O47" i="1"/>
  <c r="O93" i="1"/>
  <c r="O48" i="1"/>
  <c r="O27" i="1"/>
  <c r="O75" i="1"/>
  <c r="O87" i="1"/>
  <c r="O45" i="1"/>
  <c r="O34" i="1"/>
  <c r="O65" i="1"/>
  <c r="O57" i="1"/>
  <c r="O102" i="1"/>
  <c r="O28" i="1"/>
  <c r="O74" i="1"/>
  <c r="O95" i="1"/>
  <c r="O36" i="1"/>
  <c r="O62" i="1"/>
  <c r="O96" i="1"/>
  <c r="O90" i="1"/>
  <c r="O39" i="1"/>
  <c r="O72" i="1"/>
  <c r="O54" i="1"/>
  <c r="O53" i="1"/>
  <c r="O29" i="1"/>
  <c r="O68" i="1"/>
  <c r="O58" i="1"/>
  <c r="O59" i="1"/>
  <c r="O32" i="1"/>
  <c r="O30" i="1"/>
  <c r="O24" i="1"/>
  <c r="O103" i="1"/>
  <c r="O60" i="1"/>
  <c r="O51" i="1"/>
  <c r="O67" i="1"/>
  <c r="O81" i="1"/>
  <c r="O71" i="1"/>
  <c r="O37" i="1"/>
  <c r="O46" i="1"/>
  <c r="O101" i="1"/>
  <c r="O88" i="1"/>
  <c r="O26" i="1"/>
  <c r="O66" i="1"/>
  <c r="O99" i="1"/>
  <c r="O55" i="1"/>
  <c r="O52" i="1"/>
  <c r="O3" i="4"/>
  <c r="O2" i="4"/>
  <c r="O4" i="4"/>
  <c r="O1" i="4"/>
  <c r="O6" i="4"/>
  <c r="O5" i="4"/>
  <c r="K91" i="1"/>
  <c r="O29" i="3"/>
  <c r="O26" i="3"/>
  <c r="O24" i="3"/>
  <c r="O30" i="3"/>
  <c r="O32" i="3"/>
  <c r="O23" i="3"/>
  <c r="O27" i="3"/>
  <c r="O21" i="3"/>
  <c r="O31" i="3"/>
  <c r="O25" i="3"/>
  <c r="O28" i="3"/>
  <c r="O22" i="3"/>
  <c r="G94" i="6"/>
  <c r="E14" i="5"/>
  <c r="H50" i="6"/>
  <c r="G50" i="6"/>
  <c r="G85" i="6"/>
  <c r="G92" i="6"/>
  <c r="G112" i="6"/>
  <c r="G108" i="6"/>
  <c r="R91" i="1"/>
  <c r="T91" i="1" s="1"/>
  <c r="E14" i="1" s="1"/>
  <c r="H71" i="6"/>
  <c r="G71" i="6"/>
  <c r="G135" i="6"/>
  <c r="O24" i="2"/>
  <c r="O23" i="2"/>
  <c r="O28" i="2"/>
  <c r="O26" i="2"/>
  <c r="O32" i="2"/>
  <c r="O22" i="2"/>
  <c r="O31" i="2"/>
  <c r="O25" i="2"/>
  <c r="O29" i="2"/>
  <c r="O27" i="2"/>
  <c r="O30" i="2"/>
  <c r="O21" i="2"/>
  <c r="G137" i="6"/>
  <c r="J18" i="6"/>
  <c r="F18" i="6"/>
  <c r="M1" i="6" l="1"/>
  <c r="M6" i="6"/>
  <c r="M4" i="6"/>
  <c r="M2" i="6"/>
  <c r="M3" i="6"/>
  <c r="M5" i="6"/>
  <c r="C18" i="1"/>
  <c r="F18" i="1"/>
  <c r="F19" i="1" s="1"/>
  <c r="Q79" i="4"/>
  <c r="Q320" i="4"/>
  <c r="Q52" i="4"/>
  <c r="Q265" i="4"/>
  <c r="Q204" i="4"/>
  <c r="Q143" i="4"/>
  <c r="Q55" i="4"/>
  <c r="Q56" i="4"/>
  <c r="Q297" i="4"/>
  <c r="Q234" i="4"/>
  <c r="Q93" i="4"/>
  <c r="Q63" i="4"/>
  <c r="Q322" i="4"/>
  <c r="Q161" i="4"/>
  <c r="Q85" i="4"/>
  <c r="Q33" i="4"/>
  <c r="Q239" i="4"/>
  <c r="Q280" i="4"/>
  <c r="Q95" i="4"/>
  <c r="Q36" i="4"/>
  <c r="Q219" i="4"/>
  <c r="Q94" i="4"/>
  <c r="Q319" i="4"/>
  <c r="Q212" i="4"/>
  <c r="Q104" i="4"/>
  <c r="Q274" i="4"/>
  <c r="Q334" i="4"/>
  <c r="Q47" i="4"/>
  <c r="Q231" i="4"/>
  <c r="Q151" i="4"/>
  <c r="Q60" i="4"/>
  <c r="Q281" i="4"/>
  <c r="Q180" i="4"/>
  <c r="Q26" i="4"/>
  <c r="Q259" i="4"/>
  <c r="Q158" i="4"/>
  <c r="Q309" i="4"/>
  <c r="Q241" i="4"/>
  <c r="Q137" i="4"/>
  <c r="Q278" i="4"/>
  <c r="Q237" i="4"/>
  <c r="Q103" i="4"/>
  <c r="Q23" i="4"/>
  <c r="Q76" i="4"/>
  <c r="Q277" i="4"/>
  <c r="Q189" i="4"/>
  <c r="Q176" i="4"/>
  <c r="Q59" i="4"/>
  <c r="Q77" i="4"/>
  <c r="Q287" i="4"/>
  <c r="Q221" i="4"/>
  <c r="Q170" i="4"/>
  <c r="Q82" i="4"/>
  <c r="Q282" i="4"/>
  <c r="Q195" i="4"/>
  <c r="Q198" i="4"/>
  <c r="Q327" i="4"/>
  <c r="Q224" i="4"/>
  <c r="Q149" i="4"/>
  <c r="Q92" i="4"/>
  <c r="Q270" i="4"/>
  <c r="Q220" i="4"/>
  <c r="Q84" i="4"/>
  <c r="Q298" i="4"/>
  <c r="Q141" i="4"/>
  <c r="Q39" i="4"/>
  <c r="Q255" i="4"/>
  <c r="Q159" i="4"/>
  <c r="Q49" i="4"/>
  <c r="Q301" i="4"/>
  <c r="Q202" i="4"/>
  <c r="Q65" i="4"/>
  <c r="Q269" i="4"/>
  <c r="Q178" i="4"/>
  <c r="Q317" i="4"/>
  <c r="Q208" i="4"/>
  <c r="Q140" i="4"/>
  <c r="Q341" i="4"/>
  <c r="Q245" i="4"/>
  <c r="Q100" i="4"/>
  <c r="Q308" i="4"/>
  <c r="Q173" i="4"/>
  <c r="Q27" i="4"/>
  <c r="Q294" i="4"/>
  <c r="Q243" i="4"/>
  <c r="Q233" i="4"/>
  <c r="Q129" i="4"/>
  <c r="Q70" i="4"/>
  <c r="Q262" i="4"/>
  <c r="Q267" i="4"/>
  <c r="Q28" i="4"/>
  <c r="Q302" i="4"/>
  <c r="Q236" i="4"/>
  <c r="Q207" i="4"/>
  <c r="Q128" i="4"/>
  <c r="Q42" i="4"/>
  <c r="Q318" i="4"/>
  <c r="Q217" i="4"/>
  <c r="Q192" i="4"/>
  <c r="Q96" i="4"/>
  <c r="Q37" i="4"/>
  <c r="Q290" i="4"/>
  <c r="Q200" i="4"/>
  <c r="Q175" i="4"/>
  <c r="Q135" i="4"/>
  <c r="Q45" i="4"/>
  <c r="Q289" i="4"/>
  <c r="Q222" i="4"/>
  <c r="Q118" i="4"/>
  <c r="Q336" i="4"/>
  <c r="Q238" i="4"/>
  <c r="Q210" i="4"/>
  <c r="Q67" i="4"/>
  <c r="Q232" i="4"/>
  <c r="Q190" i="4"/>
  <c r="Q323" i="4"/>
  <c r="Q283" i="4"/>
  <c r="Q117" i="4"/>
  <c r="Q81" i="4"/>
  <c r="Q244" i="4"/>
  <c r="Q162" i="4"/>
  <c r="Q311" i="4"/>
  <c r="Q169" i="4"/>
  <c r="Q127" i="4"/>
  <c r="Q328" i="4"/>
  <c r="Q163" i="4"/>
  <c r="Q111" i="4"/>
  <c r="Q330" i="4"/>
  <c r="Q205" i="4"/>
  <c r="Q86" i="4"/>
  <c r="Q310" i="4"/>
  <c r="Q230" i="4"/>
  <c r="Q53" i="4"/>
  <c r="Q291" i="4"/>
  <c r="Q146" i="4"/>
  <c r="Q44" i="4"/>
  <c r="Q284" i="4"/>
  <c r="Q153" i="4"/>
  <c r="Q194" i="4"/>
  <c r="Q116" i="4"/>
  <c r="Q147" i="4"/>
  <c r="Q325" i="4"/>
  <c r="Q179" i="4"/>
  <c r="Q123" i="4"/>
  <c r="Q299" i="4"/>
  <c r="Q122" i="4"/>
  <c r="Q30" i="4"/>
  <c r="Q155" i="4"/>
  <c r="Q339" i="4"/>
  <c r="Q165" i="4"/>
  <c r="Q72" i="4"/>
  <c r="Q182" i="4"/>
  <c r="Q315" i="4"/>
  <c r="Q99" i="4"/>
  <c r="Q271" i="4"/>
  <c r="Q88" i="4"/>
  <c r="Q145" i="4"/>
  <c r="Q21" i="4"/>
  <c r="Q242" i="4"/>
  <c r="Q286" i="4"/>
  <c r="Q164" i="4"/>
  <c r="Q240" i="4"/>
  <c r="Q98" i="4"/>
  <c r="Q166" i="4"/>
  <c r="Q338" i="4"/>
  <c r="Q157" i="4"/>
  <c r="Q115" i="4"/>
  <c r="Q292" i="4"/>
  <c r="Q172" i="4"/>
  <c r="Q324" i="4"/>
  <c r="Q215" i="4"/>
  <c r="Q335" i="4"/>
  <c r="Q191" i="4"/>
  <c r="Q57" i="4"/>
  <c r="Q206" i="4"/>
  <c r="Q316" i="4"/>
  <c r="Q131" i="4"/>
  <c r="Q228" i="4"/>
  <c r="Q71" i="4"/>
  <c r="Q213" i="4"/>
  <c r="Q73" i="4"/>
  <c r="Q144" i="4"/>
  <c r="Q326" i="4"/>
  <c r="Q134" i="4"/>
  <c r="Q235" i="4"/>
  <c r="Q125" i="4"/>
  <c r="Q332" i="4"/>
  <c r="Q246" i="4"/>
  <c r="Q106" i="4"/>
  <c r="Q279" i="4"/>
  <c r="Q113" i="4"/>
  <c r="Q321" i="4"/>
  <c r="Q148" i="4"/>
  <c r="Q29" i="4"/>
  <c r="Q139" i="4"/>
  <c r="Q268" i="4"/>
  <c r="Q89" i="4"/>
  <c r="Q275" i="4"/>
  <c r="Q108" i="4"/>
  <c r="Q171" i="4"/>
  <c r="Q83" i="4"/>
  <c r="Q264" i="4"/>
  <c r="Q313" i="4"/>
  <c r="Q188" i="4"/>
  <c r="Q256" i="4"/>
  <c r="Q90" i="4"/>
  <c r="Q225" i="4"/>
  <c r="Q66" i="4"/>
  <c r="Q107" i="4"/>
  <c r="Q247" i="4"/>
  <c r="Q142" i="4"/>
  <c r="Q64" i="4"/>
  <c r="Q342" i="4"/>
  <c r="Q124" i="4"/>
  <c r="Q304" i="4"/>
  <c r="Q133" i="4"/>
  <c r="Q306" i="4"/>
  <c r="Q214" i="4"/>
  <c r="Q249" i="4"/>
  <c r="Q132" i="4"/>
  <c r="Q177" i="4"/>
  <c r="Q54" i="4"/>
  <c r="Q261" i="4"/>
  <c r="Q303" i="4"/>
  <c r="Q160" i="4"/>
  <c r="Q288" i="4"/>
  <c r="Q136" i="4"/>
  <c r="Q258" i="4"/>
  <c r="Q51" i="4"/>
  <c r="Q227" i="4"/>
  <c r="Q50" i="4"/>
  <c r="Q110" i="4"/>
  <c r="Q248" i="4"/>
  <c r="Q154" i="4"/>
  <c r="Q48" i="4"/>
  <c r="Q300" i="4"/>
  <c r="Q102" i="4"/>
  <c r="Q250" i="4"/>
  <c r="Q126" i="4"/>
  <c r="Q276" i="4"/>
  <c r="Q105" i="4"/>
  <c r="Q252" i="4"/>
  <c r="Q38" i="4"/>
  <c r="Q187" i="4"/>
  <c r="Q24" i="4"/>
  <c r="Q226" i="4"/>
  <c r="Q340" i="4"/>
  <c r="Q150" i="4"/>
  <c r="Q312" i="4"/>
  <c r="Q114" i="4"/>
  <c r="Q251" i="4"/>
  <c r="Q69" i="4"/>
  <c r="Q199" i="4"/>
  <c r="Q329" i="4"/>
  <c r="Q331" i="4"/>
  <c r="Q260" i="4"/>
  <c r="Q152" i="4"/>
  <c r="Q337" i="4"/>
  <c r="Q229" i="4"/>
  <c r="Q43" i="4"/>
  <c r="Q263" i="4"/>
  <c r="Q168" i="4"/>
  <c r="Q285" i="4"/>
  <c r="Q31" i="4"/>
  <c r="Q193" i="4"/>
  <c r="Q22" i="4"/>
  <c r="Q196" i="4"/>
  <c r="Q61" i="4"/>
  <c r="Q101" i="4"/>
  <c r="Q314" i="4"/>
  <c r="Q119" i="4"/>
  <c r="Q273" i="4"/>
  <c r="Q35" i="4"/>
  <c r="Q253" i="4"/>
  <c r="Q68" i="4"/>
  <c r="Q130" i="4"/>
  <c r="Q257" i="4"/>
  <c r="Q62" i="4"/>
  <c r="Q185" i="4"/>
  <c r="Q184" i="4"/>
  <c r="Q75" i="4"/>
  <c r="Q197" i="4"/>
  <c r="Q80" i="4"/>
  <c r="Q201" i="4"/>
  <c r="Q112" i="4"/>
  <c r="Q296" i="4"/>
  <c r="Q74" i="4"/>
  <c r="Q203" i="4"/>
  <c r="Q333" i="4"/>
  <c r="Q174" i="4"/>
  <c r="Q295" i="4"/>
  <c r="Q156" i="4"/>
  <c r="Q223" i="4"/>
  <c r="Q91" i="4"/>
  <c r="Q272" i="4"/>
  <c r="Q32" i="4"/>
  <c r="Q181" i="4"/>
  <c r="Q34" i="4"/>
  <c r="Q186" i="4"/>
  <c r="Q211" i="4"/>
  <c r="Q87" i="4"/>
  <c r="Q216" i="4"/>
  <c r="Q25" i="4"/>
  <c r="Q209" i="4"/>
  <c r="Q78" i="4"/>
  <c r="Q218" i="4"/>
  <c r="Q41" i="4"/>
  <c r="Q254" i="4"/>
  <c r="Q97" i="4"/>
  <c r="Q183" i="4"/>
  <c r="Q58" i="4"/>
  <c r="Q167" i="4"/>
  <c r="Q109" i="4"/>
  <c r="Q305" i="4"/>
  <c r="Q46" i="4"/>
  <c r="Q266" i="4"/>
  <c r="Q121" i="4"/>
  <c r="Q307" i="4"/>
  <c r="Q293" i="4"/>
  <c r="Q40" i="4"/>
  <c r="Q120" i="4"/>
  <c r="Q138" i="4"/>
  <c r="P310" i="4"/>
  <c r="P257" i="4"/>
  <c r="P204" i="4"/>
  <c r="P308" i="4"/>
  <c r="P298" i="4"/>
  <c r="P229" i="4"/>
  <c r="P30" i="4"/>
  <c r="P324" i="4"/>
  <c r="P191" i="4"/>
  <c r="P119" i="4"/>
  <c r="P51" i="4"/>
  <c r="P248" i="4"/>
  <c r="P182" i="4"/>
  <c r="P138" i="4"/>
  <c r="P105" i="4"/>
  <c r="P258" i="4"/>
  <c r="P108" i="4"/>
  <c r="P77" i="4"/>
  <c r="P336" i="4"/>
  <c r="P179" i="4"/>
  <c r="P49" i="4"/>
  <c r="P262" i="4"/>
  <c r="P213" i="4"/>
  <c r="P329" i="4"/>
  <c r="P198" i="4"/>
  <c r="P76" i="4"/>
  <c r="P184" i="4"/>
  <c r="P80" i="4"/>
  <c r="P246" i="4"/>
  <c r="P187" i="4"/>
  <c r="P31" i="4"/>
  <c r="P261" i="4"/>
  <c r="P90" i="4"/>
  <c r="P225" i="4"/>
  <c r="P23" i="4"/>
  <c r="P284" i="4"/>
  <c r="P125" i="4"/>
  <c r="P322" i="4"/>
  <c r="P214" i="4"/>
  <c r="P53" i="4"/>
  <c r="P331" i="4"/>
  <c r="P333" i="4"/>
  <c r="P168" i="4"/>
  <c r="P209" i="4"/>
  <c r="P295" i="4"/>
  <c r="P240" i="4"/>
  <c r="P340" i="4"/>
  <c r="P216" i="4"/>
  <c r="P46" i="4"/>
  <c r="P68" i="4"/>
  <c r="P288" i="4"/>
  <c r="P212" i="4"/>
  <c r="P74" i="4"/>
  <c r="P91" i="4"/>
  <c r="P192" i="4"/>
  <c r="P88" i="4"/>
  <c r="P302" i="4"/>
  <c r="P196" i="4"/>
  <c r="P123" i="4"/>
  <c r="P280" i="4"/>
  <c r="P82" i="4"/>
  <c r="P274" i="4"/>
  <c r="P197" i="4"/>
  <c r="P312" i="4"/>
  <c r="P22" i="4"/>
  <c r="P339" i="4"/>
  <c r="P165" i="4"/>
  <c r="P337" i="4"/>
  <c r="P153" i="4"/>
  <c r="P320" i="4"/>
  <c r="P116" i="4"/>
  <c r="P338" i="4"/>
  <c r="P129" i="4"/>
  <c r="P87" i="4"/>
  <c r="P167" i="4"/>
  <c r="P79" i="4"/>
  <c r="P326" i="4"/>
  <c r="P282" i="4"/>
  <c r="P245" i="4"/>
  <c r="P124" i="4"/>
  <c r="P255" i="4"/>
  <c r="P172" i="4"/>
  <c r="P325" i="4"/>
  <c r="P241" i="4"/>
  <c r="P133" i="4"/>
  <c r="P72" i="4"/>
  <c r="P327" i="4"/>
  <c r="P244" i="4"/>
  <c r="P111" i="4"/>
  <c r="P69" i="4"/>
  <c r="P210" i="4"/>
  <c r="P127" i="4"/>
  <c r="P307" i="4"/>
  <c r="P233" i="4"/>
  <c r="P32" i="4"/>
  <c r="P315" i="4"/>
  <c r="P117" i="4"/>
  <c r="P239" i="4"/>
  <c r="P66" i="4"/>
  <c r="P254" i="4"/>
  <c r="P205" i="4"/>
  <c r="P297" i="4"/>
  <c r="P185" i="4"/>
  <c r="P265" i="4"/>
  <c r="P141" i="4"/>
  <c r="P319" i="4"/>
  <c r="P139" i="4"/>
  <c r="P285" i="4"/>
  <c r="P100" i="4"/>
  <c r="P269" i="4"/>
  <c r="P78" i="4"/>
  <c r="P318" i="4"/>
  <c r="P238" i="4"/>
  <c r="P170" i="4"/>
  <c r="P62" i="4"/>
  <c r="P234" i="4"/>
  <c r="P296" i="4"/>
  <c r="P294" i="4"/>
  <c r="P178" i="4"/>
  <c r="P157" i="4"/>
  <c r="P29" i="4"/>
  <c r="P247" i="4"/>
  <c r="P149" i="4"/>
  <c r="P134" i="4"/>
  <c r="P334" i="4"/>
  <c r="P195" i="4"/>
  <c r="P55" i="4"/>
  <c r="P303" i="4"/>
  <c r="P161" i="4"/>
  <c r="P81" i="4"/>
  <c r="P228" i="4"/>
  <c r="P122" i="4"/>
  <c r="P283" i="4"/>
  <c r="P113" i="4"/>
  <c r="P231" i="4"/>
  <c r="P58" i="4"/>
  <c r="P309" i="4"/>
  <c r="P34" i="4"/>
  <c r="P230" i="4"/>
  <c r="P169" i="4"/>
  <c r="P286" i="4"/>
  <c r="P120" i="4"/>
  <c r="P314" i="4"/>
  <c r="P112" i="4"/>
  <c r="P290" i="4"/>
  <c r="P145" i="4"/>
  <c r="P305" i="4"/>
  <c r="P276" i="4"/>
  <c r="P203" i="4"/>
  <c r="P335" i="4"/>
  <c r="P271" i="4"/>
  <c r="P190" i="4"/>
  <c r="P300" i="4"/>
  <c r="P253" i="4"/>
  <c r="P104" i="4"/>
  <c r="P47" i="4"/>
  <c r="P279" i="4"/>
  <c r="P189" i="4"/>
  <c r="P64" i="4"/>
  <c r="P301" i="4"/>
  <c r="P148" i="4"/>
  <c r="P110" i="4"/>
  <c r="P299" i="4"/>
  <c r="P54" i="4"/>
  <c r="P52" i="4"/>
  <c r="P194" i="4"/>
  <c r="P35" i="4"/>
  <c r="P208" i="4"/>
  <c r="P114" i="4"/>
  <c r="P275" i="4"/>
  <c r="P71" i="4"/>
  <c r="P267" i="4"/>
  <c r="P73" i="4"/>
  <c r="P292" i="4"/>
  <c r="P26" i="4"/>
  <c r="P256" i="4"/>
  <c r="P130" i="4"/>
  <c r="P250" i="4"/>
  <c r="P126" i="4"/>
  <c r="P270" i="4"/>
  <c r="P96" i="4"/>
  <c r="P313" i="4"/>
  <c r="P223" i="4"/>
  <c r="P140" i="4"/>
  <c r="P328" i="4"/>
  <c r="P207" i="4"/>
  <c r="P175" i="4"/>
  <c r="P264" i="4"/>
  <c r="P164" i="4"/>
  <c r="P42" i="4"/>
  <c r="P60" i="4"/>
  <c r="P199" i="4"/>
  <c r="P84" i="4"/>
  <c r="P45" i="4"/>
  <c r="P273" i="4"/>
  <c r="P174" i="4"/>
  <c r="P40" i="4"/>
  <c r="P291" i="4"/>
  <c r="P151" i="4"/>
  <c r="P109" i="4"/>
  <c r="P220" i="4"/>
  <c r="P103" i="4"/>
  <c r="P186" i="4"/>
  <c r="P21" i="4"/>
  <c r="P162" i="4"/>
  <c r="P63" i="4"/>
  <c r="P160" i="4"/>
  <c r="P57" i="4"/>
  <c r="P243" i="4"/>
  <c r="P41" i="4"/>
  <c r="P260" i="4"/>
  <c r="P95" i="4"/>
  <c r="P215" i="4"/>
  <c r="P135" i="4"/>
  <c r="P242" i="4"/>
  <c r="P121" i="4"/>
  <c r="P342" i="4"/>
  <c r="P287" i="4"/>
  <c r="P222" i="4"/>
  <c r="P289" i="4"/>
  <c r="P200" i="4"/>
  <c r="P193" i="4"/>
  <c r="P278" i="4"/>
  <c r="P226" i="4"/>
  <c r="P48" i="4"/>
  <c r="P321" i="4"/>
  <c r="P176" i="4"/>
  <c r="P171" i="4"/>
  <c r="P94" i="4"/>
  <c r="P272" i="4"/>
  <c r="P142" i="4"/>
  <c r="P107" i="4"/>
  <c r="P249" i="4"/>
  <c r="P128" i="4"/>
  <c r="P36" i="4"/>
  <c r="P206" i="4"/>
  <c r="P28" i="4"/>
  <c r="P188" i="4"/>
  <c r="P106" i="4"/>
  <c r="P180" i="4"/>
  <c r="P43" i="4"/>
  <c r="P146" i="4"/>
  <c r="P44" i="4"/>
  <c r="P152" i="4"/>
  <c r="P39" i="4"/>
  <c r="P211" i="4"/>
  <c r="P85" i="4"/>
  <c r="P217" i="4"/>
  <c r="P86" i="4"/>
  <c r="P236" i="4"/>
  <c r="P131" i="4"/>
  <c r="P293" i="4"/>
  <c r="P251" i="4"/>
  <c r="P158" i="4"/>
  <c r="P304" i="4"/>
  <c r="P306" i="4"/>
  <c r="P173" i="4"/>
  <c r="P311" i="4"/>
  <c r="P181" i="4"/>
  <c r="P118" i="4"/>
  <c r="P277" i="4"/>
  <c r="P218" i="4"/>
  <c r="P143" i="4"/>
  <c r="P101" i="4"/>
  <c r="P268" i="4"/>
  <c r="P163" i="4"/>
  <c r="P75" i="4"/>
  <c r="P144" i="4"/>
  <c r="P50" i="4"/>
  <c r="P316" i="4"/>
  <c r="P159" i="4"/>
  <c r="P27" i="4"/>
  <c r="P147" i="4"/>
  <c r="P97" i="4"/>
  <c r="P166" i="4"/>
  <c r="P61" i="4"/>
  <c r="P156" i="4"/>
  <c r="P24" i="4"/>
  <c r="P219" i="4"/>
  <c r="P330" i="4"/>
  <c r="P132" i="4"/>
  <c r="P65" i="4"/>
  <c r="P201" i="4"/>
  <c r="P155" i="4"/>
  <c r="P224" i="4"/>
  <c r="P332" i="4"/>
  <c r="P25" i="4"/>
  <c r="P154" i="4"/>
  <c r="P83" i="4"/>
  <c r="P93" i="4"/>
  <c r="P59" i="4"/>
  <c r="P232" i="4"/>
  <c r="P281" i="4"/>
  <c r="P115" i="4"/>
  <c r="P150" i="4"/>
  <c r="P98" i="4"/>
  <c r="P33" i="4"/>
  <c r="P137" i="4"/>
  <c r="P227" i="4"/>
  <c r="P317" i="4"/>
  <c r="P56" i="4"/>
  <c r="P237" i="4"/>
  <c r="P266" i="4"/>
  <c r="P136" i="4"/>
  <c r="P70" i="4"/>
  <c r="P183" i="4"/>
  <c r="P252" i="4"/>
  <c r="P202" i="4"/>
  <c r="P99" i="4"/>
  <c r="P341" i="4"/>
  <c r="P102" i="4"/>
  <c r="P67" i="4"/>
  <c r="P92" i="4"/>
  <c r="P263" i="4"/>
  <c r="P38" i="4"/>
  <c r="P37" i="4"/>
  <c r="P89" i="4"/>
  <c r="P259" i="4"/>
  <c r="P323" i="4"/>
  <c r="P221" i="4"/>
  <c r="P235" i="4"/>
  <c r="P177" i="4"/>
  <c r="O337" i="4"/>
  <c r="O241" i="4"/>
  <c r="O179" i="4"/>
  <c r="O204" i="4"/>
  <c r="O97" i="4"/>
  <c r="O335" i="4"/>
  <c r="O222" i="4"/>
  <c r="O244" i="4"/>
  <c r="O119" i="4"/>
  <c r="O44" i="4"/>
  <c r="O322" i="4"/>
  <c r="O169" i="4"/>
  <c r="O158" i="4"/>
  <c r="O92" i="4"/>
  <c r="O262" i="4"/>
  <c r="O263" i="4"/>
  <c r="O130" i="4"/>
  <c r="O309" i="4"/>
  <c r="O232" i="4"/>
  <c r="O61" i="4"/>
  <c r="O312" i="4"/>
  <c r="O183" i="4"/>
  <c r="O127" i="4"/>
  <c r="O331" i="4"/>
  <c r="O307" i="4"/>
  <c r="O190" i="4"/>
  <c r="O171" i="4"/>
  <c r="O71" i="4"/>
  <c r="O279" i="4"/>
  <c r="O267" i="4"/>
  <c r="O275" i="4"/>
  <c r="O126" i="4"/>
  <c r="O91" i="4"/>
  <c r="O221" i="4"/>
  <c r="O33" i="4"/>
  <c r="O77" i="4"/>
  <c r="O113" i="4"/>
  <c r="O212" i="4"/>
  <c r="O202" i="4"/>
  <c r="O247" i="4"/>
  <c r="O300" i="4"/>
  <c r="O296" i="4"/>
  <c r="O199" i="4"/>
  <c r="O184" i="4"/>
  <c r="O21" i="4"/>
  <c r="O76" i="4"/>
  <c r="O310" i="4"/>
  <c r="O318" i="4"/>
  <c r="O182" i="4"/>
  <c r="O85" i="4"/>
  <c r="O70" i="4"/>
  <c r="O316" i="4"/>
  <c r="O243" i="4"/>
  <c r="O105" i="4"/>
  <c r="O286" i="4"/>
  <c r="O271" i="4"/>
  <c r="O261" i="4"/>
  <c r="O283" i="4"/>
  <c r="O156" i="4"/>
  <c r="O47" i="4"/>
  <c r="O273" i="4"/>
  <c r="O173" i="4"/>
  <c r="O121" i="4"/>
  <c r="O321" i="4"/>
  <c r="O251" i="4"/>
  <c r="O117" i="4"/>
  <c r="O306" i="4"/>
  <c r="O189" i="4"/>
  <c r="O141" i="4"/>
  <c r="O280" i="4"/>
  <c r="O140" i="4"/>
  <c r="O38" i="4"/>
  <c r="O257" i="4"/>
  <c r="O124" i="4"/>
  <c r="O332" i="4"/>
  <c r="O270" i="4"/>
  <c r="O229" i="4"/>
  <c r="O103" i="4"/>
  <c r="O294" i="4"/>
  <c r="O143" i="4"/>
  <c r="O249" i="4"/>
  <c r="O75" i="4"/>
  <c r="O89" i="4"/>
  <c r="O66" i="4"/>
  <c r="O24" i="4"/>
  <c r="O136" i="4"/>
  <c r="O185" i="4"/>
  <c r="O238" i="4"/>
  <c r="O187" i="4"/>
  <c r="O266" i="4"/>
  <c r="O240" i="4"/>
  <c r="O87" i="4"/>
  <c r="O32" i="4"/>
  <c r="O277" i="4"/>
  <c r="O128" i="4"/>
  <c r="O116" i="4"/>
  <c r="O334" i="4"/>
  <c r="O163" i="4"/>
  <c r="O102" i="4"/>
  <c r="O274" i="4"/>
  <c r="O208" i="4"/>
  <c r="O50" i="4"/>
  <c r="O254" i="4"/>
  <c r="O131" i="4"/>
  <c r="O98" i="4"/>
  <c r="O226" i="4"/>
  <c r="O118" i="4"/>
  <c r="O264" i="4"/>
  <c r="O285" i="4"/>
  <c r="O298" i="4"/>
  <c r="O138" i="4"/>
  <c r="O242" i="4"/>
  <c r="O218" i="4"/>
  <c r="O231" i="4"/>
  <c r="O94" i="4"/>
  <c r="O82" i="4"/>
  <c r="O36" i="4"/>
  <c r="O191" i="4"/>
  <c r="O152" i="4"/>
  <c r="O192" i="4"/>
  <c r="O174" i="4"/>
  <c r="O123" i="4"/>
  <c r="O278" i="4"/>
  <c r="O259" i="4"/>
  <c r="O137" i="4"/>
  <c r="O246" i="4"/>
  <c r="O248" i="4"/>
  <c r="O107" i="4"/>
  <c r="O68" i="4"/>
  <c r="O237" i="4"/>
  <c r="O149" i="4"/>
  <c r="O78" i="4"/>
  <c r="O265" i="4"/>
  <c r="O180" i="4"/>
  <c r="O40" i="4"/>
  <c r="O330" i="4"/>
  <c r="O25" i="4"/>
  <c r="O256" i="4"/>
  <c r="O201" i="4"/>
  <c r="O27" i="4"/>
  <c r="O299" i="4"/>
  <c r="O215" i="4"/>
  <c r="O252" i="4"/>
  <c r="O120" i="4"/>
  <c r="O151" i="4"/>
  <c r="O168" i="4"/>
  <c r="O234" i="4"/>
  <c r="O23" i="4"/>
  <c r="O104" i="4"/>
  <c r="O101" i="4"/>
  <c r="O157" i="4"/>
  <c r="O45" i="4"/>
  <c r="O122" i="4"/>
  <c r="O178" i="4"/>
  <c r="O176" i="4"/>
  <c r="O297" i="4"/>
  <c r="O205" i="4"/>
  <c r="O34" i="4"/>
  <c r="O325" i="4"/>
  <c r="O167" i="4"/>
  <c r="O41" i="4"/>
  <c r="O31" i="4"/>
  <c r="O308" i="4"/>
  <c r="O144" i="4"/>
  <c r="O39" i="4"/>
  <c r="O250" i="4"/>
  <c r="O57" i="4"/>
  <c r="O67" i="4"/>
  <c r="O269" i="4"/>
  <c r="O145" i="4"/>
  <c r="O329" i="4"/>
  <c r="O194" i="4"/>
  <c r="O106" i="4"/>
  <c r="O233" i="4"/>
  <c r="O193" i="4"/>
  <c r="O175" i="4"/>
  <c r="O54" i="4"/>
  <c r="O155" i="4"/>
  <c r="O115" i="4"/>
  <c r="O224" i="4"/>
  <c r="O340" i="4"/>
  <c r="O55" i="4"/>
  <c r="O198" i="4"/>
  <c r="O172" i="4"/>
  <c r="O30" i="4"/>
  <c r="O142" i="4"/>
  <c r="O114" i="4"/>
  <c r="O129" i="4"/>
  <c r="O287" i="4"/>
  <c r="O160" i="4"/>
  <c r="O134" i="4"/>
  <c r="O293" i="4"/>
  <c r="O177" i="4"/>
  <c r="O146" i="4"/>
  <c r="O48" i="4"/>
  <c r="O338" i="4"/>
  <c r="O99" i="4"/>
  <c r="O28" i="4"/>
  <c r="O159" i="4"/>
  <c r="O132" i="4"/>
  <c r="O93" i="4"/>
  <c r="O260" i="4"/>
  <c r="O109" i="4"/>
  <c r="O342" i="4"/>
  <c r="O139" i="4"/>
  <c r="O26" i="4"/>
  <c r="O223" i="4"/>
  <c r="O219" i="4"/>
  <c r="O161" i="4"/>
  <c r="O79" i="4"/>
  <c r="O327" i="4"/>
  <c r="O319" i="4"/>
  <c r="O200" i="4"/>
  <c r="O341" i="4"/>
  <c r="O320" i="4"/>
  <c r="O197" i="4"/>
  <c r="O125" i="4"/>
  <c r="O80" i="4"/>
  <c r="O63" i="4"/>
  <c r="O112" i="4"/>
  <c r="O86" i="4"/>
  <c r="O336" i="4"/>
  <c r="O291" i="4"/>
  <c r="O166" i="4"/>
  <c r="O90" i="4"/>
  <c r="O339" i="4"/>
  <c r="O210" i="4"/>
  <c r="O170" i="4"/>
  <c r="O108" i="4"/>
  <c r="O214" i="4"/>
  <c r="O196" i="4"/>
  <c r="O60" i="4"/>
  <c r="O217" i="4"/>
  <c r="O162" i="4"/>
  <c r="O46" i="4"/>
  <c r="O153" i="4"/>
  <c r="O133" i="4"/>
  <c r="O301" i="4"/>
  <c r="O181" i="4"/>
  <c r="O62" i="4"/>
  <c r="O225" i="4"/>
  <c r="O213" i="4"/>
  <c r="O165" i="4"/>
  <c r="O253" i="4"/>
  <c r="O290" i="4"/>
  <c r="O333" i="4"/>
  <c r="O65" i="4"/>
  <c r="O281" i="4"/>
  <c r="O258" i="4"/>
  <c r="O95" i="4"/>
  <c r="O64" i="4"/>
  <c r="O314" i="4"/>
  <c r="O56" i="4"/>
  <c r="O100" i="4"/>
  <c r="O72" i="4"/>
  <c r="O324" i="4"/>
  <c r="O236" i="4"/>
  <c r="O73" i="4"/>
  <c r="O35" i="4"/>
  <c r="O313" i="4"/>
  <c r="O211" i="4"/>
  <c r="O53" i="4"/>
  <c r="O74" i="4"/>
  <c r="O207" i="4"/>
  <c r="O111" i="4"/>
  <c r="O328" i="4"/>
  <c r="O235" i="4"/>
  <c r="O69" i="4"/>
  <c r="O315" i="4"/>
  <c r="O195" i="4"/>
  <c r="O43" i="4"/>
  <c r="O245" i="4"/>
  <c r="O148" i="4"/>
  <c r="O42" i="4"/>
  <c r="O227" i="4"/>
  <c r="O311" i="4"/>
  <c r="O154" i="4"/>
  <c r="O276" i="4"/>
  <c r="O289" i="4"/>
  <c r="O288" i="4"/>
  <c r="O186" i="4"/>
  <c r="O239" i="4"/>
  <c r="O49" i="4"/>
  <c r="O59" i="4"/>
  <c r="O88" i="4"/>
  <c r="O255" i="4"/>
  <c r="O304" i="4"/>
  <c r="O51" i="4"/>
  <c r="O96" i="4"/>
  <c r="O209" i="4"/>
  <c r="O29" i="4"/>
  <c r="O81" i="4"/>
  <c r="O37" i="4"/>
  <c r="O188" i="4"/>
  <c r="O305" i="4"/>
  <c r="O22" i="4"/>
  <c r="O150" i="4"/>
  <c r="O84" i="4"/>
  <c r="O203" i="4"/>
  <c r="O326" i="4"/>
  <c r="O135" i="4"/>
  <c r="O323" i="4"/>
  <c r="O52" i="4"/>
  <c r="O292" i="4"/>
  <c r="O83" i="4"/>
  <c r="O147" i="4"/>
  <c r="O317" i="4"/>
  <c r="O164" i="4"/>
  <c r="O216" i="4"/>
  <c r="O110" i="4"/>
  <c r="O220" i="4"/>
  <c r="O303" i="4"/>
  <c r="O302" i="4"/>
  <c r="O268" i="4"/>
  <c r="O58" i="4"/>
  <c r="O206" i="4"/>
  <c r="O282" i="4"/>
  <c r="O295" i="4"/>
  <c r="O230" i="4"/>
  <c r="O272" i="4"/>
  <c r="O284" i="4"/>
  <c r="O228" i="4"/>
  <c r="O7" i="4"/>
  <c r="E4" i="4" s="1"/>
  <c r="P18" i="4"/>
  <c r="O18" i="4"/>
  <c r="Q18" i="4"/>
  <c r="O21" i="6" l="1"/>
  <c r="O66" i="6"/>
  <c r="O121" i="6"/>
  <c r="O78" i="6"/>
  <c r="O108" i="6"/>
  <c r="O79" i="6"/>
  <c r="O91" i="6"/>
  <c r="O83" i="6"/>
  <c r="O123" i="6"/>
  <c r="O37" i="6"/>
  <c r="O135" i="6"/>
  <c r="O76" i="6"/>
  <c r="O98" i="6"/>
  <c r="O100" i="6"/>
  <c r="O109" i="6"/>
  <c r="O32" i="6"/>
  <c r="O40" i="6"/>
  <c r="O27" i="6"/>
  <c r="O136" i="6"/>
  <c r="O59" i="6"/>
  <c r="O69" i="6"/>
  <c r="O113" i="6"/>
  <c r="O112" i="6"/>
  <c r="O25" i="6"/>
  <c r="O94" i="6"/>
  <c r="O90" i="6"/>
  <c r="O38" i="6"/>
  <c r="O145" i="6"/>
  <c r="O106" i="6"/>
  <c r="O43" i="6"/>
  <c r="O64" i="6"/>
  <c r="O139" i="6"/>
  <c r="O44" i="6"/>
  <c r="O115" i="6"/>
  <c r="O61" i="6"/>
  <c r="O68" i="6"/>
  <c r="O60" i="6"/>
  <c r="O50" i="6"/>
  <c r="O122" i="6"/>
  <c r="O73" i="6"/>
  <c r="O58" i="6"/>
  <c r="O72" i="6"/>
  <c r="O125" i="6"/>
  <c r="O130" i="6"/>
  <c r="O82" i="6"/>
  <c r="O128" i="6"/>
  <c r="O102" i="6"/>
  <c r="O28" i="6"/>
  <c r="O65" i="6"/>
  <c r="O49" i="6"/>
  <c r="O132" i="6"/>
  <c r="O52" i="6"/>
  <c r="O36" i="6"/>
  <c r="O105" i="6"/>
  <c r="O42" i="6"/>
  <c r="O120" i="6"/>
  <c r="O34" i="6"/>
  <c r="O57" i="6"/>
  <c r="O84" i="6"/>
  <c r="O24" i="6"/>
  <c r="O86" i="6"/>
  <c r="O110" i="6"/>
  <c r="O33" i="6"/>
  <c r="O62" i="6"/>
  <c r="O144" i="6"/>
  <c r="O103" i="6"/>
  <c r="O97" i="6"/>
  <c r="O71" i="6"/>
  <c r="O80" i="6"/>
  <c r="O87" i="6"/>
  <c r="O134" i="6"/>
  <c r="O47" i="6"/>
  <c r="O22" i="6"/>
  <c r="O142" i="6"/>
  <c r="O39" i="6"/>
  <c r="O53" i="6"/>
  <c r="O129" i="6"/>
  <c r="O143" i="6"/>
  <c r="O55" i="6"/>
  <c r="O117" i="6"/>
  <c r="O88" i="6"/>
  <c r="O67" i="6"/>
  <c r="O85" i="6"/>
  <c r="O51" i="6"/>
  <c r="O92" i="6"/>
  <c r="O23" i="6"/>
  <c r="O138" i="6"/>
  <c r="O131" i="6"/>
  <c r="O111" i="6"/>
  <c r="O118" i="6"/>
  <c r="O95" i="6"/>
  <c r="O41" i="6"/>
  <c r="O77" i="6"/>
  <c r="O56" i="6"/>
  <c r="O99" i="6"/>
  <c r="O30" i="6"/>
  <c r="O104" i="6"/>
  <c r="O124" i="6"/>
  <c r="O35" i="6"/>
  <c r="O31" i="6"/>
  <c r="O45" i="6"/>
  <c r="O81" i="6"/>
  <c r="O126" i="6"/>
  <c r="O101" i="6"/>
  <c r="O26" i="6"/>
  <c r="O119" i="6"/>
  <c r="O29" i="6"/>
  <c r="O133" i="6"/>
  <c r="O140" i="6"/>
  <c r="O96" i="6"/>
  <c r="O107" i="6"/>
  <c r="O54" i="6"/>
  <c r="O70" i="6"/>
  <c r="O93" i="6"/>
  <c r="O141" i="6"/>
  <c r="O114" i="6"/>
  <c r="O75" i="6"/>
  <c r="O127" i="6"/>
  <c r="O116" i="6"/>
  <c r="O137" i="6"/>
  <c r="O63" i="6"/>
  <c r="O74" i="6"/>
  <c r="O48" i="6"/>
  <c r="O46" i="6"/>
  <c r="O89" i="6"/>
  <c r="N70" i="6"/>
  <c r="N109" i="6"/>
  <c r="N140" i="6"/>
  <c r="N107" i="6"/>
  <c r="N88" i="6"/>
  <c r="N143" i="6"/>
  <c r="N104" i="6"/>
  <c r="N40" i="6"/>
  <c r="N94" i="6"/>
  <c r="N75" i="6"/>
  <c r="N43" i="6"/>
  <c r="N100" i="6"/>
  <c r="N113" i="6"/>
  <c r="N52" i="6"/>
  <c r="N96" i="6"/>
  <c r="N74" i="6"/>
  <c r="N123" i="6"/>
  <c r="N46" i="6"/>
  <c r="N118" i="6"/>
  <c r="N63" i="6"/>
  <c r="N32" i="6"/>
  <c r="N87" i="6"/>
  <c r="N44" i="6"/>
  <c r="N80" i="6"/>
  <c r="N124" i="6"/>
  <c r="N25" i="6"/>
  <c r="N71" i="6"/>
  <c r="N93" i="6"/>
  <c r="N77" i="6"/>
  <c r="N95" i="6"/>
  <c r="N23" i="6"/>
  <c r="N106" i="6"/>
  <c r="N60" i="6"/>
  <c r="N82" i="6"/>
  <c r="N67" i="6"/>
  <c r="N36" i="6"/>
  <c r="N79" i="6"/>
  <c r="N64" i="6"/>
  <c r="N81" i="6"/>
  <c r="N38" i="6"/>
  <c r="N120" i="6"/>
  <c r="N98" i="6"/>
  <c r="N78" i="6"/>
  <c r="N121" i="6"/>
  <c r="N139" i="6"/>
  <c r="N119" i="6"/>
  <c r="N142" i="6"/>
  <c r="N50" i="6"/>
  <c r="N136" i="6"/>
  <c r="N29" i="6"/>
  <c r="N130" i="6"/>
  <c r="N57" i="6"/>
  <c r="N73" i="6"/>
  <c r="N33" i="6"/>
  <c r="N84" i="6"/>
  <c r="N105" i="6"/>
  <c r="N91" i="6"/>
  <c r="N61" i="6"/>
  <c r="N45" i="6"/>
  <c r="N42" i="6"/>
  <c r="N24" i="6"/>
  <c r="N131" i="6"/>
  <c r="N58" i="6"/>
  <c r="N54" i="6"/>
  <c r="N126" i="6"/>
  <c r="N31" i="6"/>
  <c r="N127" i="6"/>
  <c r="N22" i="6"/>
  <c r="N145" i="6"/>
  <c r="N116" i="6"/>
  <c r="N85" i="6"/>
  <c r="N83" i="6"/>
  <c r="N99" i="6"/>
  <c r="N129" i="6"/>
  <c r="N137" i="6"/>
  <c r="N53" i="6"/>
  <c r="N76" i="6"/>
  <c r="N122" i="6"/>
  <c r="N90" i="6"/>
  <c r="N66" i="6"/>
  <c r="N102" i="6"/>
  <c r="N92" i="6"/>
  <c r="N138" i="6"/>
  <c r="N108" i="6"/>
  <c r="N72" i="6"/>
  <c r="N59" i="6"/>
  <c r="N51" i="6"/>
  <c r="N89" i="6"/>
  <c r="N65" i="6"/>
  <c r="N21" i="6"/>
  <c r="N103" i="6"/>
  <c r="N141" i="6"/>
  <c r="N128" i="6"/>
  <c r="N132" i="6"/>
  <c r="N30" i="6"/>
  <c r="N41" i="6"/>
  <c r="N117" i="6"/>
  <c r="N34" i="6"/>
  <c r="N135" i="6"/>
  <c r="N48" i="6"/>
  <c r="N49" i="6"/>
  <c r="N27" i="6"/>
  <c r="N86" i="6"/>
  <c r="N97" i="6"/>
  <c r="N101" i="6"/>
  <c r="N35" i="6"/>
  <c r="N133" i="6"/>
  <c r="N114" i="6"/>
  <c r="N134" i="6"/>
  <c r="N37" i="6"/>
  <c r="N112" i="6"/>
  <c r="N144" i="6"/>
  <c r="N115" i="6"/>
  <c r="N69" i="6"/>
  <c r="N28" i="6"/>
  <c r="N110" i="6"/>
  <c r="N62" i="6"/>
  <c r="N125" i="6"/>
  <c r="N39" i="6"/>
  <c r="N47" i="6"/>
  <c r="N55" i="6"/>
  <c r="N26" i="6"/>
  <c r="N56" i="6"/>
  <c r="N111" i="6"/>
  <c r="N68" i="6"/>
  <c r="E5" i="4"/>
  <c r="E6" i="4"/>
  <c r="E9" i="4" s="1"/>
  <c r="E10" i="4" s="1"/>
  <c r="M42" i="6"/>
  <c r="M131" i="6"/>
  <c r="M48" i="6"/>
  <c r="M85" i="6"/>
  <c r="M145" i="6"/>
  <c r="M57" i="6"/>
  <c r="M41" i="6"/>
  <c r="M83" i="6"/>
  <c r="M29" i="6"/>
  <c r="M52" i="6"/>
  <c r="M135" i="6"/>
  <c r="M73" i="6"/>
  <c r="M104" i="6"/>
  <c r="M77" i="6"/>
  <c r="M68" i="6"/>
  <c r="M89" i="6"/>
  <c r="M128" i="6"/>
  <c r="M121" i="6"/>
  <c r="M100" i="6"/>
  <c r="M37" i="6"/>
  <c r="M91" i="6"/>
  <c r="M113" i="6"/>
  <c r="M43" i="6"/>
  <c r="M64" i="6"/>
  <c r="M94" i="6"/>
  <c r="M109" i="6"/>
  <c r="M144" i="6"/>
  <c r="M134" i="6"/>
  <c r="M75" i="6"/>
  <c r="M142" i="6"/>
  <c r="M95" i="6"/>
  <c r="M130" i="6"/>
  <c r="M62" i="6"/>
  <c r="M69" i="6"/>
  <c r="M47" i="6"/>
  <c r="M44" i="6"/>
  <c r="M106" i="6"/>
  <c r="M34" i="6"/>
  <c r="M141" i="6"/>
  <c r="M70" i="6"/>
  <c r="M61" i="6"/>
  <c r="M40" i="6"/>
  <c r="M79" i="6"/>
  <c r="M99" i="6"/>
  <c r="M22" i="6"/>
  <c r="M32" i="6"/>
  <c r="M80" i="6"/>
  <c r="M137" i="6"/>
  <c r="M123" i="6"/>
  <c r="M58" i="6"/>
  <c r="M27" i="6"/>
  <c r="M66" i="6"/>
  <c r="M31" i="6"/>
  <c r="M26" i="6"/>
  <c r="M65" i="6"/>
  <c r="M125" i="6"/>
  <c r="M33" i="6"/>
  <c r="M93" i="6"/>
  <c r="M138" i="6"/>
  <c r="M110" i="6"/>
  <c r="M120" i="6"/>
  <c r="M116" i="6"/>
  <c r="M117" i="6"/>
  <c r="M105" i="6"/>
  <c r="M133" i="6"/>
  <c r="M108" i="6"/>
  <c r="M127" i="6"/>
  <c r="M78" i="6"/>
  <c r="M84" i="6"/>
  <c r="M122" i="6"/>
  <c r="M119" i="6"/>
  <c r="M24" i="6"/>
  <c r="M139" i="6"/>
  <c r="M81" i="6"/>
  <c r="M53" i="6"/>
  <c r="M25" i="6"/>
  <c r="M72" i="6"/>
  <c r="M97" i="6"/>
  <c r="M107" i="6"/>
  <c r="M114" i="6"/>
  <c r="M51" i="6"/>
  <c r="M54" i="6"/>
  <c r="M36" i="6"/>
  <c r="M90" i="6"/>
  <c r="M92" i="6"/>
  <c r="M96" i="6"/>
  <c r="M88" i="6"/>
  <c r="M86" i="6"/>
  <c r="M38" i="6"/>
  <c r="M21" i="6"/>
  <c r="M55" i="6"/>
  <c r="M129" i="6"/>
  <c r="M98" i="6"/>
  <c r="M39" i="6"/>
  <c r="M63" i="6"/>
  <c r="M111" i="6"/>
  <c r="M132" i="6"/>
  <c r="M124" i="6"/>
  <c r="M112" i="6"/>
  <c r="M74" i="6"/>
  <c r="M46" i="6"/>
  <c r="M50" i="6"/>
  <c r="M101" i="6"/>
  <c r="M103" i="6"/>
  <c r="M23" i="6"/>
  <c r="M67" i="6"/>
  <c r="M140" i="6"/>
  <c r="M115" i="6"/>
  <c r="M118" i="6"/>
  <c r="M45" i="6"/>
  <c r="M136" i="6"/>
  <c r="M76" i="6"/>
  <c r="M102" i="6"/>
  <c r="M143" i="6"/>
  <c r="M60" i="6"/>
  <c r="M30" i="6"/>
  <c r="M59" i="6"/>
  <c r="M28" i="6"/>
  <c r="M35" i="6"/>
  <c r="M87" i="6"/>
  <c r="M71" i="6"/>
  <c r="M126" i="6"/>
  <c r="M56" i="6"/>
  <c r="M82" i="6"/>
  <c r="M49" i="6"/>
  <c r="M7" i="6"/>
  <c r="E5" i="6" s="1"/>
  <c r="N18" i="6"/>
  <c r="M18" i="6"/>
  <c r="O18" i="6"/>
  <c r="M214" i="4" l="1"/>
  <c r="R214" i="4" s="1"/>
  <c r="M264" i="4"/>
  <c r="M38" i="4"/>
  <c r="M60" i="4"/>
  <c r="M224" i="4"/>
  <c r="M242" i="4"/>
  <c r="M63" i="4"/>
  <c r="M342" i="4"/>
  <c r="M226" i="4"/>
  <c r="M48" i="4"/>
  <c r="M138" i="4"/>
  <c r="M174" i="4"/>
  <c r="M78" i="4"/>
  <c r="M300" i="4"/>
  <c r="M312" i="4"/>
  <c r="M318" i="4"/>
  <c r="V20" i="4"/>
  <c r="M72" i="4"/>
  <c r="V11" i="4"/>
  <c r="M280" i="4"/>
  <c r="M203" i="4"/>
  <c r="M320" i="4"/>
  <c r="M281" i="4"/>
  <c r="M113" i="4"/>
  <c r="M254" i="4"/>
  <c r="M177" i="4"/>
  <c r="M336" i="4"/>
  <c r="M173" i="4"/>
  <c r="M96" i="4"/>
  <c r="M93" i="4"/>
  <c r="M89" i="4"/>
  <c r="M258" i="4"/>
  <c r="M120" i="4"/>
  <c r="V14" i="4"/>
  <c r="M335" i="4"/>
  <c r="M222" i="4"/>
  <c r="M289" i="4"/>
  <c r="M81" i="4"/>
  <c r="M124" i="4"/>
  <c r="M100" i="4"/>
  <c r="M272" i="4"/>
  <c r="M69" i="4"/>
  <c r="M245" i="4"/>
  <c r="V19" i="4"/>
  <c r="M144" i="4"/>
  <c r="M44" i="4"/>
  <c r="M22" i="4"/>
  <c r="M142" i="4"/>
  <c r="M319" i="4"/>
  <c r="M305" i="4"/>
  <c r="M91" i="4"/>
  <c r="M326" i="4"/>
  <c r="M302" i="4"/>
  <c r="M197" i="4"/>
  <c r="M118" i="4"/>
  <c r="M30" i="4"/>
  <c r="M109" i="4"/>
  <c r="M243" i="4"/>
  <c r="M175" i="4"/>
  <c r="M42" i="4"/>
  <c r="M241" i="4"/>
  <c r="M261" i="4"/>
  <c r="M170" i="4"/>
  <c r="V5" i="4"/>
  <c r="M171" i="4"/>
  <c r="M246" i="4"/>
  <c r="M308" i="4"/>
  <c r="M248" i="4"/>
  <c r="M268" i="4"/>
  <c r="M334" i="4"/>
  <c r="M148" i="4"/>
  <c r="M202" i="4"/>
  <c r="M285" i="4"/>
  <c r="M57" i="4"/>
  <c r="V26" i="4"/>
  <c r="M263" i="4"/>
  <c r="M122" i="4"/>
  <c r="M206" i="4"/>
  <c r="M95" i="4"/>
  <c r="M136" i="4"/>
  <c r="M126" i="4"/>
  <c r="M152" i="4"/>
  <c r="M21" i="4"/>
  <c r="M75" i="4"/>
  <c r="M236" i="4"/>
  <c r="M329" i="4"/>
  <c r="M114" i="4"/>
  <c r="M198" i="4"/>
  <c r="M306" i="4"/>
  <c r="M309" i="4"/>
  <c r="M232" i="4"/>
  <c r="M99" i="4"/>
  <c r="M282" i="4"/>
  <c r="M251" i="4"/>
  <c r="M262" i="4"/>
  <c r="V4" i="4"/>
  <c r="M36" i="4"/>
  <c r="M218" i="4"/>
  <c r="M73" i="4"/>
  <c r="M286" i="4"/>
  <c r="M25" i="4"/>
  <c r="M167" i="4"/>
  <c r="M311" i="4"/>
  <c r="M154" i="4"/>
  <c r="M88" i="4"/>
  <c r="M33" i="4"/>
  <c r="M168" i="4"/>
  <c r="M227" i="4"/>
  <c r="M331" i="4"/>
  <c r="M313" i="4"/>
  <c r="M208" i="4"/>
  <c r="M216" i="4"/>
  <c r="M43" i="4"/>
  <c r="M204" i="4"/>
  <c r="M66" i="4"/>
  <c r="M34" i="4"/>
  <c r="M41" i="4"/>
  <c r="M143" i="4"/>
  <c r="M265" i="4"/>
  <c r="M189" i="4"/>
  <c r="M146" i="4"/>
  <c r="M199" i="4"/>
  <c r="M211" i="4"/>
  <c r="M116" i="4"/>
  <c r="M161" i="4"/>
  <c r="M106" i="4"/>
  <c r="M188" i="4"/>
  <c r="M107" i="4"/>
  <c r="M105" i="4"/>
  <c r="M29" i="4"/>
  <c r="M68" i="4"/>
  <c r="M169" i="4"/>
  <c r="E6" i="6"/>
  <c r="E9" i="6" s="1"/>
  <c r="M209" i="4"/>
  <c r="M62" i="4"/>
  <c r="V10" i="4"/>
  <c r="M23" i="4"/>
  <c r="M32" i="4"/>
  <c r="M74" i="4"/>
  <c r="M325" i="4"/>
  <c r="M158" i="4"/>
  <c r="M55" i="4"/>
  <c r="M104" i="4"/>
  <c r="M270" i="4"/>
  <c r="M86" i="4"/>
  <c r="M49" i="4"/>
  <c r="M255" i="4"/>
  <c r="M287" i="4"/>
  <c r="M80" i="4"/>
  <c r="M172" i="4"/>
  <c r="M94" i="4"/>
  <c r="M322" i="4"/>
  <c r="M257" i="4"/>
  <c r="M24" i="4"/>
  <c r="M185" i="4"/>
  <c r="M71" i="4"/>
  <c r="V25" i="4"/>
  <c r="V23" i="4"/>
  <c r="M207" i="4"/>
  <c r="M76" i="4"/>
  <c r="M194" i="4"/>
  <c r="M128" i="4"/>
  <c r="M215" i="4"/>
  <c r="M260" i="4"/>
  <c r="M310" i="4"/>
  <c r="M278" i="4"/>
  <c r="M141" i="4"/>
  <c r="M295" i="4"/>
  <c r="M151" i="4"/>
  <c r="M147" i="4"/>
  <c r="M240" i="4"/>
  <c r="M217" i="4"/>
  <c r="M301" i="4"/>
  <c r="M28" i="4"/>
  <c r="M27" i="4"/>
  <c r="M269" i="4"/>
  <c r="M65" i="4"/>
  <c r="E4" i="6"/>
  <c r="V3" i="4"/>
  <c r="M39" i="4"/>
  <c r="M31" i="4"/>
  <c r="M341" i="4"/>
  <c r="M273" i="4"/>
  <c r="M279" i="4"/>
  <c r="M67" i="4"/>
  <c r="M249" i="4"/>
  <c r="M266" i="4"/>
  <c r="M179" i="4"/>
  <c r="M288" i="4"/>
  <c r="M131" i="4"/>
  <c r="M228" i="4"/>
  <c r="M252" i="4"/>
  <c r="M162" i="4"/>
  <c r="M164" i="4"/>
  <c r="M37" i="4"/>
  <c r="M134" i="4"/>
  <c r="M103" i="4"/>
  <c r="M210" i="4"/>
  <c r="V8" i="4"/>
  <c r="M321" i="4"/>
  <c r="M230" i="4"/>
  <c r="M46" i="4"/>
  <c r="M327" i="4"/>
  <c r="M53" i="4"/>
  <c r="M87" i="4"/>
  <c r="M183" i="4"/>
  <c r="M324" i="4"/>
  <c r="M271" i="4"/>
  <c r="M181" i="4"/>
  <c r="M307" i="4"/>
  <c r="M213" i="4"/>
  <c r="M220" i="4"/>
  <c r="M314" i="4"/>
  <c r="M58" i="4"/>
  <c r="V7" i="4"/>
  <c r="M47" i="4"/>
  <c r="M338" i="4"/>
  <c r="M129" i="4"/>
  <c r="M156" i="4"/>
  <c r="M201" i="4"/>
  <c r="M84" i="4"/>
  <c r="M70" i="4"/>
  <c r="M50" i="4"/>
  <c r="M132" i="4"/>
  <c r="V15" i="4"/>
  <c r="V28" i="4"/>
  <c r="M176" i="4"/>
  <c r="M85" i="4"/>
  <c r="M139" i="4"/>
  <c r="M340" i="4"/>
  <c r="M130" i="4"/>
  <c r="V17" i="4"/>
  <c r="M275" i="4"/>
  <c r="M111" i="4"/>
  <c r="M235" i="4"/>
  <c r="M238" i="4"/>
  <c r="M125" i="4"/>
  <c r="M160" i="4"/>
  <c r="M250" i="4"/>
  <c r="M121" i="4"/>
  <c r="M82" i="4"/>
  <c r="M40" i="4"/>
  <c r="M123" i="4"/>
  <c r="M290" i="4"/>
  <c r="M150" i="4"/>
  <c r="M195" i="4"/>
  <c r="M297" i="4"/>
  <c r="M101" i="4"/>
  <c r="M291" i="4"/>
  <c r="M117" i="4"/>
  <c r="M35" i="4"/>
  <c r="M135" i="4"/>
  <c r="M284" i="4"/>
  <c r="M182" i="4"/>
  <c r="M133" i="4"/>
  <c r="M277" i="4"/>
  <c r="M244" i="4"/>
  <c r="M110" i="4"/>
  <c r="M83" i="4"/>
  <c r="M337" i="4"/>
  <c r="M54" i="4"/>
  <c r="M187" i="4"/>
  <c r="M159" i="4"/>
  <c r="M304" i="4"/>
  <c r="M317" i="4"/>
  <c r="M115" i="4"/>
  <c r="M178" i="4"/>
  <c r="M191" i="4"/>
  <c r="M193" i="4"/>
  <c r="V2" i="4"/>
  <c r="M180" i="4"/>
  <c r="M315" i="4"/>
  <c r="M112" i="4"/>
  <c r="V18" i="4"/>
  <c r="M303" i="4"/>
  <c r="M149" i="4"/>
  <c r="M108" i="4"/>
  <c r="M102" i="4"/>
  <c r="V12" i="4"/>
  <c r="M165" i="4"/>
  <c r="M221" i="4"/>
  <c r="M92" i="4"/>
  <c r="M90" i="4"/>
  <c r="M292" i="4"/>
  <c r="M259" i="4"/>
  <c r="V24" i="4"/>
  <c r="M186" i="4"/>
  <c r="M200" i="4"/>
  <c r="M253" i="4"/>
  <c r="M79" i="4"/>
  <c r="M26" i="4"/>
  <c r="M192" i="4"/>
  <c r="M184" i="4"/>
  <c r="M229" i="4"/>
  <c r="V9" i="4"/>
  <c r="M267" i="4"/>
  <c r="M225" i="4"/>
  <c r="M233" i="4"/>
  <c r="M231" i="4"/>
  <c r="M223" i="4"/>
  <c r="V6" i="4"/>
  <c r="M330" i="4"/>
  <c r="M119" i="4"/>
  <c r="M137" i="4"/>
  <c r="M61" i="4"/>
  <c r="M234" i="4"/>
  <c r="M52" i="4"/>
  <c r="M237" i="4"/>
  <c r="M332" i="4"/>
  <c r="M333" i="4"/>
  <c r="M276" i="4"/>
  <c r="M274" i="4"/>
  <c r="M98" i="4"/>
  <c r="M45" i="4"/>
  <c r="M283" i="4"/>
  <c r="M166" i="4"/>
  <c r="V13" i="4"/>
  <c r="M256" i="4"/>
  <c r="M56" i="4"/>
  <c r="M205" i="4"/>
  <c r="M64" i="4"/>
  <c r="M77" i="4"/>
  <c r="M219" i="4"/>
  <c r="M190" i="4"/>
  <c r="M157" i="4"/>
  <c r="M163" i="4"/>
  <c r="M323" i="4"/>
  <c r="M298" i="4"/>
  <c r="M140" i="4"/>
  <c r="V16" i="4"/>
  <c r="V22" i="4"/>
  <c r="M97" i="4"/>
  <c r="M212" i="4"/>
  <c r="M296" i="4"/>
  <c r="M51" i="4"/>
  <c r="M316" i="4"/>
  <c r="M299" i="4"/>
  <c r="V21" i="4"/>
  <c r="M153" i="4"/>
  <c r="M145" i="4"/>
  <c r="M247" i="4"/>
  <c r="M328" i="4"/>
  <c r="M294" i="4"/>
  <c r="M339" i="4"/>
  <c r="V27" i="4"/>
  <c r="M293" i="4"/>
  <c r="M59" i="4"/>
  <c r="M239" i="4"/>
  <c r="M196" i="4"/>
  <c r="M155" i="4"/>
  <c r="M127" i="4"/>
  <c r="N214" i="4" l="1"/>
  <c r="R290" i="4"/>
  <c r="N290" i="4"/>
  <c r="N196" i="4"/>
  <c r="R196" i="4"/>
  <c r="N247" i="4"/>
  <c r="R247" i="4"/>
  <c r="R212" i="4"/>
  <c r="N212" i="4"/>
  <c r="N157" i="4"/>
  <c r="R157" i="4"/>
  <c r="R332" i="4"/>
  <c r="N332" i="4"/>
  <c r="N184" i="4"/>
  <c r="R184" i="4"/>
  <c r="R259" i="4"/>
  <c r="N259" i="4"/>
  <c r="R108" i="4"/>
  <c r="N108" i="4"/>
  <c r="N193" i="4"/>
  <c r="R193" i="4"/>
  <c r="R54" i="4"/>
  <c r="N54" i="4"/>
  <c r="R284" i="4"/>
  <c r="N284" i="4"/>
  <c r="N150" i="4"/>
  <c r="R150" i="4"/>
  <c r="N125" i="4"/>
  <c r="R125" i="4"/>
  <c r="R139" i="4"/>
  <c r="N139" i="4"/>
  <c r="R84" i="4"/>
  <c r="N84" i="4"/>
  <c r="R314" i="4"/>
  <c r="N314" i="4"/>
  <c r="N87" i="4"/>
  <c r="R87" i="4"/>
  <c r="R103" i="4"/>
  <c r="N103" i="4"/>
  <c r="N288" i="4"/>
  <c r="R288" i="4"/>
  <c r="N31" i="4"/>
  <c r="R31" i="4"/>
  <c r="N301" i="4"/>
  <c r="R301" i="4"/>
  <c r="N310" i="4"/>
  <c r="R310" i="4"/>
  <c r="N80" i="4"/>
  <c r="R80" i="4"/>
  <c r="R158" i="4"/>
  <c r="N158" i="4"/>
  <c r="R161" i="4"/>
  <c r="N161" i="4"/>
  <c r="R41" i="4"/>
  <c r="N41" i="4"/>
  <c r="R331" i="4"/>
  <c r="N331" i="4"/>
  <c r="R25" i="4"/>
  <c r="N25" i="4"/>
  <c r="N282" i="4"/>
  <c r="R282" i="4"/>
  <c r="R236" i="4"/>
  <c r="N236" i="4"/>
  <c r="N122" i="4"/>
  <c r="R122" i="4"/>
  <c r="R268" i="4"/>
  <c r="N268" i="4"/>
  <c r="N241" i="4"/>
  <c r="R241" i="4"/>
  <c r="R302" i="4"/>
  <c r="N302" i="4"/>
  <c r="N144" i="4"/>
  <c r="R144" i="4"/>
  <c r="N289" i="4"/>
  <c r="R289" i="4"/>
  <c r="N96" i="4"/>
  <c r="R96" i="4"/>
  <c r="R203" i="4"/>
  <c r="N203" i="4"/>
  <c r="N78" i="4"/>
  <c r="R78" i="4"/>
  <c r="N224" i="4"/>
  <c r="R224" i="4"/>
  <c r="R237" i="4"/>
  <c r="N237" i="4"/>
  <c r="N135" i="4"/>
  <c r="R135" i="4"/>
  <c r="N238" i="4"/>
  <c r="R238" i="4"/>
  <c r="R85" i="4"/>
  <c r="N85" i="4"/>
  <c r="R201" i="4"/>
  <c r="N201" i="4"/>
  <c r="N220" i="4"/>
  <c r="R220" i="4"/>
  <c r="R53" i="4"/>
  <c r="N53" i="4"/>
  <c r="N134" i="4"/>
  <c r="R134" i="4"/>
  <c r="R179" i="4"/>
  <c r="N179" i="4"/>
  <c r="R39" i="4"/>
  <c r="N39" i="4"/>
  <c r="N217" i="4"/>
  <c r="R217" i="4"/>
  <c r="N260" i="4"/>
  <c r="R260" i="4"/>
  <c r="N71" i="4"/>
  <c r="R71" i="4"/>
  <c r="N287" i="4"/>
  <c r="R287" i="4"/>
  <c r="R325" i="4"/>
  <c r="N325" i="4"/>
  <c r="N169" i="4"/>
  <c r="R169" i="4"/>
  <c r="N116" i="4"/>
  <c r="R116" i="4"/>
  <c r="N34" i="4"/>
  <c r="R34" i="4"/>
  <c r="N227" i="4"/>
  <c r="R227" i="4"/>
  <c r="R286" i="4"/>
  <c r="N286" i="4"/>
  <c r="R99" i="4"/>
  <c r="N99" i="4"/>
  <c r="N75" i="4"/>
  <c r="R75" i="4"/>
  <c r="N263" i="4"/>
  <c r="R263" i="4"/>
  <c r="N248" i="4"/>
  <c r="R248" i="4"/>
  <c r="R42" i="4"/>
  <c r="N42" i="4"/>
  <c r="R326" i="4"/>
  <c r="N326" i="4"/>
  <c r="N222" i="4"/>
  <c r="R222" i="4"/>
  <c r="R173" i="4"/>
  <c r="N173" i="4"/>
  <c r="N280" i="4"/>
  <c r="R280" i="4"/>
  <c r="N174" i="4"/>
  <c r="R174" i="4"/>
  <c r="N60" i="4"/>
  <c r="R60" i="4"/>
  <c r="R97" i="4"/>
  <c r="N97" i="4"/>
  <c r="N149" i="4"/>
  <c r="R149" i="4"/>
  <c r="N219" i="4"/>
  <c r="R219" i="4"/>
  <c r="N283" i="4"/>
  <c r="R283" i="4"/>
  <c r="R52" i="4"/>
  <c r="N52" i="4"/>
  <c r="N231" i="4"/>
  <c r="R231" i="4"/>
  <c r="N26" i="4"/>
  <c r="R26" i="4"/>
  <c r="N90" i="4"/>
  <c r="R90" i="4"/>
  <c r="N303" i="4"/>
  <c r="R303" i="4"/>
  <c r="R178" i="4"/>
  <c r="N178" i="4"/>
  <c r="N83" i="4"/>
  <c r="R83" i="4"/>
  <c r="N35" i="4"/>
  <c r="R35" i="4"/>
  <c r="N123" i="4"/>
  <c r="R123" i="4"/>
  <c r="N235" i="4"/>
  <c r="R235" i="4"/>
  <c r="N176" i="4"/>
  <c r="R176" i="4"/>
  <c r="N156" i="4"/>
  <c r="R156" i="4"/>
  <c r="R213" i="4"/>
  <c r="N213" i="4"/>
  <c r="N327" i="4"/>
  <c r="R327" i="4"/>
  <c r="N37" i="4"/>
  <c r="R37" i="4"/>
  <c r="R266" i="4"/>
  <c r="N266" i="4"/>
  <c r="R240" i="4"/>
  <c r="N240" i="4"/>
  <c r="N215" i="4"/>
  <c r="R215" i="4"/>
  <c r="N185" i="4"/>
  <c r="R185" i="4"/>
  <c r="N255" i="4"/>
  <c r="R255" i="4"/>
  <c r="N74" i="4"/>
  <c r="R74" i="4"/>
  <c r="N68" i="4"/>
  <c r="R68" i="4"/>
  <c r="R211" i="4"/>
  <c r="N211" i="4"/>
  <c r="R66" i="4"/>
  <c r="N66" i="4"/>
  <c r="N168" i="4"/>
  <c r="R168" i="4"/>
  <c r="N73" i="4"/>
  <c r="R73" i="4"/>
  <c r="N232" i="4"/>
  <c r="R232" i="4"/>
  <c r="N21" i="4"/>
  <c r="R21" i="4"/>
  <c r="N308" i="4"/>
  <c r="R308" i="4"/>
  <c r="N175" i="4"/>
  <c r="R175" i="4"/>
  <c r="R91" i="4"/>
  <c r="N91" i="4"/>
  <c r="N245" i="4"/>
  <c r="R245" i="4"/>
  <c r="R335" i="4"/>
  <c r="N335" i="4"/>
  <c r="R336" i="4"/>
  <c r="N336" i="4"/>
  <c r="R138" i="4"/>
  <c r="N138" i="4"/>
  <c r="N38" i="4"/>
  <c r="R38" i="4"/>
  <c r="R145" i="4"/>
  <c r="N145" i="4"/>
  <c r="R191" i="4"/>
  <c r="N191" i="4"/>
  <c r="R153" i="4"/>
  <c r="N153" i="4"/>
  <c r="R293" i="4"/>
  <c r="N293" i="4"/>
  <c r="R77" i="4"/>
  <c r="N77" i="4"/>
  <c r="N45" i="4"/>
  <c r="R45" i="4"/>
  <c r="R234" i="4"/>
  <c r="N234" i="4"/>
  <c r="N233" i="4"/>
  <c r="R233" i="4"/>
  <c r="N79" i="4"/>
  <c r="R79" i="4"/>
  <c r="N92" i="4"/>
  <c r="R92" i="4"/>
  <c r="R115" i="4"/>
  <c r="N115" i="4"/>
  <c r="N110" i="4"/>
  <c r="R110" i="4"/>
  <c r="N117" i="4"/>
  <c r="R117" i="4"/>
  <c r="N40" i="4"/>
  <c r="R40" i="4"/>
  <c r="N111" i="4"/>
  <c r="R111" i="4"/>
  <c r="N129" i="4"/>
  <c r="R129" i="4"/>
  <c r="N307" i="4"/>
  <c r="R307" i="4"/>
  <c r="N46" i="4"/>
  <c r="R46" i="4"/>
  <c r="N164" i="4"/>
  <c r="R164" i="4"/>
  <c r="R249" i="4"/>
  <c r="N249" i="4"/>
  <c r="K108" i="6"/>
  <c r="K24" i="6"/>
  <c r="K66" i="6"/>
  <c r="K104" i="6"/>
  <c r="K136" i="6"/>
  <c r="K97" i="6"/>
  <c r="K122" i="6"/>
  <c r="K50" i="6"/>
  <c r="K77" i="6"/>
  <c r="K85" i="6"/>
  <c r="K82" i="6"/>
  <c r="K93" i="6"/>
  <c r="K27" i="6"/>
  <c r="K101" i="6"/>
  <c r="K127" i="6"/>
  <c r="K126" i="6"/>
  <c r="K70" i="6"/>
  <c r="K40" i="6"/>
  <c r="K48" i="6"/>
  <c r="K138" i="6"/>
  <c r="K112" i="6"/>
  <c r="K63" i="6"/>
  <c r="K80" i="6"/>
  <c r="K137" i="6"/>
  <c r="K22" i="6"/>
  <c r="K87" i="6"/>
  <c r="K125" i="6"/>
  <c r="K45" i="6"/>
  <c r="K89" i="6"/>
  <c r="K44" i="6"/>
  <c r="K79" i="6"/>
  <c r="V12" i="6"/>
  <c r="K98" i="6"/>
  <c r="K78" i="6"/>
  <c r="V2" i="6"/>
  <c r="K123" i="6"/>
  <c r="K99" i="6"/>
  <c r="K38" i="6"/>
  <c r="K39" i="6"/>
  <c r="K81" i="6"/>
  <c r="K105" i="6"/>
  <c r="K31" i="6"/>
  <c r="V10" i="6"/>
  <c r="K102" i="6"/>
  <c r="K51" i="6"/>
  <c r="K69" i="6"/>
  <c r="K60" i="6"/>
  <c r="K52" i="6"/>
  <c r="K71" i="6"/>
  <c r="K92" i="6"/>
  <c r="K106" i="6"/>
  <c r="K129" i="6"/>
  <c r="K37" i="6"/>
  <c r="K119" i="6"/>
  <c r="K46" i="6"/>
  <c r="K115" i="6"/>
  <c r="K134" i="6"/>
  <c r="K95" i="6"/>
  <c r="K36" i="6"/>
  <c r="K103" i="6"/>
  <c r="K49" i="6"/>
  <c r="K30" i="6"/>
  <c r="K33" i="6"/>
  <c r="K128" i="6"/>
  <c r="K100" i="6"/>
  <c r="K26" i="6"/>
  <c r="K117" i="6"/>
  <c r="K145" i="6"/>
  <c r="K83" i="6"/>
  <c r="V8" i="6"/>
  <c r="K139" i="6"/>
  <c r="V14" i="6"/>
  <c r="K53" i="6"/>
  <c r="K21" i="6"/>
  <c r="V4" i="6"/>
  <c r="K124" i="6"/>
  <c r="K143" i="6"/>
  <c r="K113" i="6"/>
  <c r="K67" i="6"/>
  <c r="K84" i="6"/>
  <c r="V16" i="6"/>
  <c r="K133" i="6"/>
  <c r="K94" i="6"/>
  <c r="K91" i="6"/>
  <c r="K29" i="6"/>
  <c r="K64" i="6"/>
  <c r="K96" i="6"/>
  <c r="K90" i="6"/>
  <c r="K42" i="6"/>
  <c r="K72" i="6"/>
  <c r="K32" i="6"/>
  <c r="K140" i="6"/>
  <c r="K109" i="6"/>
  <c r="K76" i="6"/>
  <c r="K47" i="6"/>
  <c r="V15" i="6"/>
  <c r="K62" i="6"/>
  <c r="K144" i="6"/>
  <c r="K59" i="6"/>
  <c r="K111" i="6"/>
  <c r="V13" i="6"/>
  <c r="K121" i="6"/>
  <c r="K43" i="6"/>
  <c r="K86" i="6"/>
  <c r="K107" i="6"/>
  <c r="V5" i="6"/>
  <c r="K74" i="6"/>
  <c r="V6" i="6"/>
  <c r="K116" i="6"/>
  <c r="K55" i="6"/>
  <c r="K135" i="6"/>
  <c r="K54" i="6"/>
  <c r="V3" i="6"/>
  <c r="K65" i="6"/>
  <c r="K130" i="6"/>
  <c r="K23" i="6"/>
  <c r="K25" i="6"/>
  <c r="K141" i="6"/>
  <c r="K73" i="6"/>
  <c r="K110" i="6"/>
  <c r="V11" i="6"/>
  <c r="K75" i="6"/>
  <c r="V9" i="6"/>
  <c r="K131" i="6"/>
  <c r="K35" i="6"/>
  <c r="K28" i="6"/>
  <c r="K61" i="6"/>
  <c r="K57" i="6"/>
  <c r="K41" i="6"/>
  <c r="K88" i="6"/>
  <c r="K58" i="6"/>
  <c r="K114" i="6"/>
  <c r="K142" i="6"/>
  <c r="K120" i="6"/>
  <c r="K68" i="6"/>
  <c r="K56" i="6"/>
  <c r="V7" i="6"/>
  <c r="K34" i="6"/>
  <c r="K118" i="6"/>
  <c r="K132" i="6"/>
  <c r="R147" i="4"/>
  <c r="N147" i="4"/>
  <c r="R128" i="4"/>
  <c r="N128" i="4"/>
  <c r="N24" i="4"/>
  <c r="R24" i="4"/>
  <c r="N49" i="4"/>
  <c r="R49" i="4"/>
  <c r="R32" i="4"/>
  <c r="N32" i="4"/>
  <c r="N29" i="4"/>
  <c r="R29" i="4"/>
  <c r="N199" i="4"/>
  <c r="R199" i="4"/>
  <c r="N204" i="4"/>
  <c r="R204" i="4"/>
  <c r="N33" i="4"/>
  <c r="R33" i="4"/>
  <c r="R218" i="4"/>
  <c r="N218" i="4"/>
  <c r="R309" i="4"/>
  <c r="N309" i="4"/>
  <c r="N152" i="4"/>
  <c r="R152" i="4"/>
  <c r="N57" i="4"/>
  <c r="R57" i="4"/>
  <c r="R246" i="4"/>
  <c r="N246" i="4"/>
  <c r="N243" i="4"/>
  <c r="R243" i="4"/>
  <c r="N305" i="4"/>
  <c r="R305" i="4"/>
  <c r="N69" i="4"/>
  <c r="R69" i="4"/>
  <c r="R177" i="4"/>
  <c r="N177" i="4"/>
  <c r="N72" i="4"/>
  <c r="R72" i="4"/>
  <c r="R48" i="4"/>
  <c r="N48" i="4"/>
  <c r="N264" i="4"/>
  <c r="R264" i="4"/>
  <c r="R239" i="4"/>
  <c r="N239" i="4"/>
  <c r="N337" i="4"/>
  <c r="R337" i="4"/>
  <c r="N299" i="4"/>
  <c r="R299" i="4"/>
  <c r="N140" i="4"/>
  <c r="R140" i="4"/>
  <c r="R64" i="4"/>
  <c r="N64" i="4"/>
  <c r="N98" i="4"/>
  <c r="R98" i="4"/>
  <c r="N61" i="4"/>
  <c r="R61" i="4"/>
  <c r="N225" i="4"/>
  <c r="R225" i="4"/>
  <c r="N253" i="4"/>
  <c r="R253" i="4"/>
  <c r="N221" i="4"/>
  <c r="R221" i="4"/>
  <c r="R112" i="4"/>
  <c r="N112" i="4"/>
  <c r="R317" i="4"/>
  <c r="N317" i="4"/>
  <c r="N244" i="4"/>
  <c r="R244" i="4"/>
  <c r="N291" i="4"/>
  <c r="R291" i="4"/>
  <c r="R82" i="4"/>
  <c r="N82" i="4"/>
  <c r="N275" i="4"/>
  <c r="R275" i="4"/>
  <c r="N338" i="4"/>
  <c r="R338" i="4"/>
  <c r="N181" i="4"/>
  <c r="R181" i="4"/>
  <c r="R230" i="4"/>
  <c r="N230" i="4"/>
  <c r="N162" i="4"/>
  <c r="R162" i="4"/>
  <c r="R67" i="4"/>
  <c r="N67" i="4"/>
  <c r="N65" i="4"/>
  <c r="R65" i="4"/>
  <c r="R151" i="4"/>
  <c r="N151" i="4"/>
  <c r="N194" i="4"/>
  <c r="R194" i="4"/>
  <c r="N257" i="4"/>
  <c r="R257" i="4"/>
  <c r="N86" i="4"/>
  <c r="R86" i="4"/>
  <c r="R23" i="4"/>
  <c r="N23" i="4"/>
  <c r="R105" i="4"/>
  <c r="N105" i="4"/>
  <c r="N146" i="4"/>
  <c r="R146" i="4"/>
  <c r="N43" i="4"/>
  <c r="R43" i="4"/>
  <c r="R88" i="4"/>
  <c r="N88" i="4"/>
  <c r="R36" i="4"/>
  <c r="N36" i="4"/>
  <c r="R306" i="4"/>
  <c r="N306" i="4"/>
  <c r="N126" i="4"/>
  <c r="R126" i="4"/>
  <c r="N285" i="4"/>
  <c r="R285" i="4"/>
  <c r="R171" i="4"/>
  <c r="N171" i="4"/>
  <c r="R109" i="4"/>
  <c r="N109" i="4"/>
  <c r="R319" i="4"/>
  <c r="N319" i="4"/>
  <c r="R272" i="4"/>
  <c r="N272" i="4"/>
  <c r="N120" i="4"/>
  <c r="R120" i="4"/>
  <c r="N254" i="4"/>
  <c r="R254" i="4"/>
  <c r="N226" i="4"/>
  <c r="R226" i="4"/>
  <c r="R190" i="4"/>
  <c r="N190" i="4"/>
  <c r="R192" i="4"/>
  <c r="N192" i="4"/>
  <c r="N316" i="4"/>
  <c r="R316" i="4"/>
  <c r="N205" i="4"/>
  <c r="R205" i="4"/>
  <c r="R137" i="4"/>
  <c r="N137" i="4"/>
  <c r="N267" i="4"/>
  <c r="R267" i="4"/>
  <c r="R200" i="4"/>
  <c r="N200" i="4"/>
  <c r="R165" i="4"/>
  <c r="N165" i="4"/>
  <c r="R315" i="4"/>
  <c r="N315" i="4"/>
  <c r="N304" i="4"/>
  <c r="R304" i="4"/>
  <c r="N277" i="4"/>
  <c r="R277" i="4"/>
  <c r="R101" i="4"/>
  <c r="N101" i="4"/>
  <c r="R121" i="4"/>
  <c r="N121" i="4"/>
  <c r="R132" i="4"/>
  <c r="N132" i="4"/>
  <c r="N47" i="4"/>
  <c r="R47" i="4"/>
  <c r="R271" i="4"/>
  <c r="N271" i="4"/>
  <c r="N321" i="4"/>
  <c r="R321" i="4"/>
  <c r="N252" i="4"/>
  <c r="R252" i="4"/>
  <c r="R279" i="4"/>
  <c r="N279" i="4"/>
  <c r="R269" i="4"/>
  <c r="N269" i="4"/>
  <c r="R295" i="4"/>
  <c r="N295" i="4"/>
  <c r="N76" i="4"/>
  <c r="R76" i="4"/>
  <c r="N322" i="4"/>
  <c r="R322" i="4"/>
  <c r="N270" i="4"/>
  <c r="R270" i="4"/>
  <c r="N107" i="4"/>
  <c r="R107" i="4"/>
  <c r="N189" i="4"/>
  <c r="R189" i="4"/>
  <c r="R216" i="4"/>
  <c r="N216" i="4"/>
  <c r="N154" i="4"/>
  <c r="R154" i="4"/>
  <c r="N198" i="4"/>
  <c r="R198" i="4"/>
  <c r="N136" i="4"/>
  <c r="R136" i="4"/>
  <c r="N202" i="4"/>
  <c r="R202" i="4"/>
  <c r="R30" i="4"/>
  <c r="N30" i="4"/>
  <c r="N142" i="4"/>
  <c r="R142" i="4"/>
  <c r="N100" i="4"/>
  <c r="R100" i="4"/>
  <c r="R258" i="4"/>
  <c r="N258" i="4"/>
  <c r="N113" i="4"/>
  <c r="R113" i="4"/>
  <c r="N318" i="4"/>
  <c r="R318" i="4"/>
  <c r="N342" i="4"/>
  <c r="R342" i="4"/>
  <c r="N223" i="4"/>
  <c r="R223" i="4"/>
  <c r="N339" i="4"/>
  <c r="R339" i="4"/>
  <c r="N274" i="4"/>
  <c r="R274" i="4"/>
  <c r="R127" i="4"/>
  <c r="N127" i="4"/>
  <c r="R294" i="4"/>
  <c r="N294" i="4"/>
  <c r="N51" i="4"/>
  <c r="R51" i="4"/>
  <c r="N323" i="4"/>
  <c r="R323" i="4"/>
  <c r="N56" i="4"/>
  <c r="R56" i="4"/>
  <c r="N276" i="4"/>
  <c r="R276" i="4"/>
  <c r="R119" i="4"/>
  <c r="N119" i="4"/>
  <c r="R186" i="4"/>
  <c r="N186" i="4"/>
  <c r="R180" i="4"/>
  <c r="N180" i="4"/>
  <c r="R159" i="4"/>
  <c r="N159" i="4"/>
  <c r="R133" i="4"/>
  <c r="N133" i="4"/>
  <c r="N297" i="4"/>
  <c r="R297" i="4"/>
  <c r="N250" i="4"/>
  <c r="R250" i="4"/>
  <c r="R130" i="4"/>
  <c r="N130" i="4"/>
  <c r="R50" i="4"/>
  <c r="N50" i="4"/>
  <c r="N324" i="4"/>
  <c r="R324" i="4"/>
  <c r="R228" i="4"/>
  <c r="N228" i="4"/>
  <c r="R273" i="4"/>
  <c r="N273" i="4"/>
  <c r="N27" i="4"/>
  <c r="R27" i="4"/>
  <c r="N141" i="4"/>
  <c r="R141" i="4"/>
  <c r="N207" i="4"/>
  <c r="R207" i="4"/>
  <c r="R94" i="4"/>
  <c r="N94" i="4"/>
  <c r="N104" i="4"/>
  <c r="R104" i="4"/>
  <c r="N62" i="4"/>
  <c r="R62" i="4"/>
  <c r="R188" i="4"/>
  <c r="N188" i="4"/>
  <c r="R265" i="4"/>
  <c r="N265" i="4"/>
  <c r="N208" i="4"/>
  <c r="R208" i="4"/>
  <c r="N311" i="4"/>
  <c r="R311" i="4"/>
  <c r="R262" i="4"/>
  <c r="N262" i="4"/>
  <c r="N114" i="4"/>
  <c r="R114" i="4"/>
  <c r="N95" i="4"/>
  <c r="R95" i="4"/>
  <c r="N148" i="4"/>
  <c r="R148" i="4"/>
  <c r="R170" i="4"/>
  <c r="N170" i="4"/>
  <c r="N118" i="4"/>
  <c r="R118" i="4"/>
  <c r="N22" i="4"/>
  <c r="R22" i="4"/>
  <c r="N124" i="4"/>
  <c r="R124" i="4"/>
  <c r="N89" i="4"/>
  <c r="R89" i="4"/>
  <c r="N281" i="4"/>
  <c r="R281" i="4"/>
  <c r="R312" i="4"/>
  <c r="N312" i="4"/>
  <c r="N63" i="4"/>
  <c r="R63" i="4"/>
  <c r="N166" i="4"/>
  <c r="R166" i="4"/>
  <c r="R292" i="4"/>
  <c r="N292" i="4"/>
  <c r="R59" i="4"/>
  <c r="N59" i="4"/>
  <c r="R298" i="4"/>
  <c r="N298" i="4"/>
  <c r="N155" i="4"/>
  <c r="R155" i="4"/>
  <c r="R328" i="4"/>
  <c r="N328" i="4"/>
  <c r="N296" i="4"/>
  <c r="R296" i="4"/>
  <c r="R163" i="4"/>
  <c r="N163" i="4"/>
  <c r="N256" i="4"/>
  <c r="R256" i="4"/>
  <c r="N333" i="4"/>
  <c r="R333" i="4"/>
  <c r="R330" i="4"/>
  <c r="N330" i="4"/>
  <c r="R229" i="4"/>
  <c r="N229" i="4"/>
  <c r="N102" i="4"/>
  <c r="R102" i="4"/>
  <c r="N187" i="4"/>
  <c r="R187" i="4"/>
  <c r="N182" i="4"/>
  <c r="R182" i="4"/>
  <c r="R195" i="4"/>
  <c r="N195" i="4"/>
  <c r="N160" i="4"/>
  <c r="R160" i="4"/>
  <c r="N340" i="4"/>
  <c r="R340" i="4"/>
  <c r="N70" i="4"/>
  <c r="R70" i="4"/>
  <c r="N58" i="4"/>
  <c r="R58" i="4"/>
  <c r="R183" i="4"/>
  <c r="N183" i="4"/>
  <c r="R210" i="4"/>
  <c r="N210" i="4"/>
  <c r="R131" i="4"/>
  <c r="N131" i="4"/>
  <c r="N341" i="4"/>
  <c r="R341" i="4"/>
  <c r="N28" i="4"/>
  <c r="R28" i="4"/>
  <c r="N278" i="4"/>
  <c r="R278" i="4"/>
  <c r="N172" i="4"/>
  <c r="R172" i="4"/>
  <c r="R55" i="4"/>
  <c r="N55" i="4"/>
  <c r="N209" i="4"/>
  <c r="R209" i="4"/>
  <c r="R106" i="4"/>
  <c r="N106" i="4"/>
  <c r="R143" i="4"/>
  <c r="N143" i="4"/>
  <c r="N313" i="4"/>
  <c r="R313" i="4"/>
  <c r="R167" i="4"/>
  <c r="N167" i="4"/>
  <c r="N251" i="4"/>
  <c r="R251" i="4"/>
  <c r="R329" i="4"/>
  <c r="N329" i="4"/>
  <c r="R206" i="4"/>
  <c r="N206" i="4"/>
  <c r="N334" i="4"/>
  <c r="R334" i="4"/>
  <c r="N261" i="4"/>
  <c r="R261" i="4"/>
  <c r="R197" i="4"/>
  <c r="N197" i="4"/>
  <c r="N44" i="4"/>
  <c r="R44" i="4"/>
  <c r="N81" i="4"/>
  <c r="R81" i="4"/>
  <c r="N93" i="4"/>
  <c r="R93" i="4"/>
  <c r="N320" i="4"/>
  <c r="R320" i="4"/>
  <c r="R300" i="4"/>
  <c r="N300" i="4"/>
  <c r="R242" i="4"/>
  <c r="N242" i="4"/>
  <c r="N18" i="4"/>
  <c r="E7" i="4" l="1"/>
  <c r="P56" i="6"/>
  <c r="L56" i="6"/>
  <c r="L57" i="6"/>
  <c r="P57" i="6"/>
  <c r="P110" i="6"/>
  <c r="L110" i="6"/>
  <c r="L54" i="6"/>
  <c r="P54" i="6"/>
  <c r="P86" i="6"/>
  <c r="L86" i="6"/>
  <c r="P90" i="6"/>
  <c r="L90" i="6"/>
  <c r="P84" i="6"/>
  <c r="L84" i="6"/>
  <c r="P128" i="6"/>
  <c r="L128" i="6"/>
  <c r="P115" i="6"/>
  <c r="L115" i="6"/>
  <c r="P52" i="6"/>
  <c r="L52" i="6"/>
  <c r="L81" i="6"/>
  <c r="P81" i="6"/>
  <c r="L137" i="6"/>
  <c r="P137" i="6"/>
  <c r="L126" i="6"/>
  <c r="P126" i="6"/>
  <c r="P50" i="6"/>
  <c r="L50" i="6"/>
  <c r="P68" i="6"/>
  <c r="L68" i="6"/>
  <c r="P61" i="6"/>
  <c r="L61" i="6"/>
  <c r="P73" i="6"/>
  <c r="L73" i="6"/>
  <c r="L135" i="6"/>
  <c r="P135" i="6"/>
  <c r="L43" i="6"/>
  <c r="P43" i="6"/>
  <c r="L47" i="6"/>
  <c r="P47" i="6"/>
  <c r="L96" i="6"/>
  <c r="P96" i="6"/>
  <c r="L67" i="6"/>
  <c r="P67" i="6"/>
  <c r="L139" i="6"/>
  <c r="P139" i="6"/>
  <c r="L33" i="6"/>
  <c r="P33" i="6"/>
  <c r="P46" i="6"/>
  <c r="L46" i="6"/>
  <c r="L60" i="6"/>
  <c r="P60" i="6"/>
  <c r="L39" i="6"/>
  <c r="P39" i="6"/>
  <c r="P79" i="6"/>
  <c r="L79" i="6"/>
  <c r="L80" i="6"/>
  <c r="P80" i="6"/>
  <c r="P127" i="6"/>
  <c r="L127" i="6"/>
  <c r="L122" i="6"/>
  <c r="P122" i="6"/>
  <c r="L120" i="6"/>
  <c r="P120" i="6"/>
  <c r="P28" i="6"/>
  <c r="L28" i="6"/>
  <c r="P141" i="6"/>
  <c r="L141" i="6"/>
  <c r="L55" i="6"/>
  <c r="P55" i="6"/>
  <c r="P121" i="6"/>
  <c r="L121" i="6"/>
  <c r="L76" i="6"/>
  <c r="P76" i="6"/>
  <c r="P64" i="6"/>
  <c r="L64" i="6"/>
  <c r="L113" i="6"/>
  <c r="P113" i="6"/>
  <c r="L30" i="6"/>
  <c r="P30" i="6"/>
  <c r="P119" i="6"/>
  <c r="L119" i="6"/>
  <c r="L69" i="6"/>
  <c r="P69" i="6"/>
  <c r="P38" i="6"/>
  <c r="L38" i="6"/>
  <c r="L44" i="6"/>
  <c r="P44" i="6"/>
  <c r="P63" i="6"/>
  <c r="L63" i="6"/>
  <c r="P101" i="6"/>
  <c r="L101" i="6"/>
  <c r="L97" i="6"/>
  <c r="P97" i="6"/>
  <c r="P142" i="6"/>
  <c r="L142" i="6"/>
  <c r="L35" i="6"/>
  <c r="P35" i="6"/>
  <c r="P25" i="6"/>
  <c r="L25" i="6"/>
  <c r="P116" i="6"/>
  <c r="L116" i="6"/>
  <c r="L109" i="6"/>
  <c r="P109" i="6"/>
  <c r="P29" i="6"/>
  <c r="L29" i="6"/>
  <c r="L143" i="6"/>
  <c r="P143" i="6"/>
  <c r="P83" i="6"/>
  <c r="L83" i="6"/>
  <c r="L49" i="6"/>
  <c r="P49" i="6"/>
  <c r="P37" i="6"/>
  <c r="L37" i="6"/>
  <c r="L51" i="6"/>
  <c r="P51" i="6"/>
  <c r="L99" i="6"/>
  <c r="P99" i="6"/>
  <c r="L89" i="6"/>
  <c r="P89" i="6"/>
  <c r="P112" i="6"/>
  <c r="L112" i="6"/>
  <c r="L27" i="6"/>
  <c r="P27" i="6"/>
  <c r="P136" i="6"/>
  <c r="L136" i="6"/>
  <c r="L132" i="6"/>
  <c r="P132" i="6"/>
  <c r="P114" i="6"/>
  <c r="L114" i="6"/>
  <c r="P131" i="6"/>
  <c r="L131" i="6"/>
  <c r="L23" i="6"/>
  <c r="P23" i="6"/>
  <c r="P111" i="6"/>
  <c r="L111" i="6"/>
  <c r="L140" i="6"/>
  <c r="P140" i="6"/>
  <c r="P91" i="6"/>
  <c r="L91" i="6"/>
  <c r="P124" i="6"/>
  <c r="L124" i="6"/>
  <c r="L145" i="6"/>
  <c r="P145" i="6"/>
  <c r="P103" i="6"/>
  <c r="L103" i="6"/>
  <c r="P129" i="6"/>
  <c r="L129" i="6"/>
  <c r="P102" i="6"/>
  <c r="L102" i="6"/>
  <c r="P123" i="6"/>
  <c r="L123" i="6"/>
  <c r="L45" i="6"/>
  <c r="P45" i="6"/>
  <c r="L138" i="6"/>
  <c r="P138" i="6"/>
  <c r="L93" i="6"/>
  <c r="P93" i="6"/>
  <c r="L104" i="6"/>
  <c r="P104" i="6"/>
  <c r="L118" i="6"/>
  <c r="P118" i="6"/>
  <c r="L58" i="6"/>
  <c r="P58" i="6"/>
  <c r="L130" i="6"/>
  <c r="P130" i="6"/>
  <c r="P74" i="6"/>
  <c r="L74" i="6"/>
  <c r="P59" i="6"/>
  <c r="L59" i="6"/>
  <c r="L32" i="6"/>
  <c r="P32" i="6"/>
  <c r="P94" i="6"/>
  <c r="L94" i="6"/>
  <c r="L117" i="6"/>
  <c r="P117" i="6"/>
  <c r="P36" i="6"/>
  <c r="L36" i="6"/>
  <c r="L106" i="6"/>
  <c r="P106" i="6"/>
  <c r="L125" i="6"/>
  <c r="P125" i="6"/>
  <c r="L48" i="6"/>
  <c r="P48" i="6"/>
  <c r="L82" i="6"/>
  <c r="P82" i="6"/>
  <c r="P66" i="6"/>
  <c r="L66" i="6"/>
  <c r="P34" i="6"/>
  <c r="L34" i="6"/>
  <c r="P88" i="6"/>
  <c r="L88" i="6"/>
  <c r="L75" i="6"/>
  <c r="P75" i="6"/>
  <c r="P65" i="6"/>
  <c r="L65" i="6"/>
  <c r="L144" i="6"/>
  <c r="P144" i="6"/>
  <c r="L72" i="6"/>
  <c r="P72" i="6"/>
  <c r="L133" i="6"/>
  <c r="P133" i="6"/>
  <c r="L21" i="6"/>
  <c r="P21" i="6"/>
  <c r="P26" i="6"/>
  <c r="L26" i="6"/>
  <c r="L95" i="6"/>
  <c r="P95" i="6"/>
  <c r="L92" i="6"/>
  <c r="P92" i="6"/>
  <c r="P31" i="6"/>
  <c r="L31" i="6"/>
  <c r="L78" i="6"/>
  <c r="P78" i="6"/>
  <c r="P87" i="6"/>
  <c r="L87" i="6"/>
  <c r="P40" i="6"/>
  <c r="L40" i="6"/>
  <c r="P85" i="6"/>
  <c r="L85" i="6"/>
  <c r="L24" i="6"/>
  <c r="P24" i="6"/>
  <c r="P41" i="6"/>
  <c r="L41" i="6"/>
  <c r="L107" i="6"/>
  <c r="P107" i="6"/>
  <c r="L62" i="6"/>
  <c r="P62" i="6"/>
  <c r="P42" i="6"/>
  <c r="L42" i="6"/>
  <c r="L53" i="6"/>
  <c r="P53" i="6"/>
  <c r="P100" i="6"/>
  <c r="L100" i="6"/>
  <c r="P134" i="6"/>
  <c r="L134" i="6"/>
  <c r="P71" i="6"/>
  <c r="L71" i="6"/>
  <c r="P105" i="6"/>
  <c r="L105" i="6"/>
  <c r="L98" i="6"/>
  <c r="P98" i="6"/>
  <c r="L22" i="6"/>
  <c r="P22" i="6"/>
  <c r="L70" i="6"/>
  <c r="P70" i="6"/>
  <c r="P77" i="6"/>
  <c r="L77" i="6"/>
  <c r="L108" i="6"/>
  <c r="P108" i="6"/>
  <c r="L18" i="6"/>
  <c r="E7" i="6" l="1"/>
  <c r="F4" i="4"/>
  <c r="H4" i="4" s="1"/>
  <c r="F5" i="4"/>
  <c r="H5" i="4" s="1"/>
  <c r="F6" i="4"/>
  <c r="H6" i="4" s="1"/>
  <c r="F9" i="4" s="1"/>
  <c r="F10" i="4" s="1"/>
  <c r="F4" i="6" l="1"/>
  <c r="H4" i="6" s="1"/>
  <c r="F6" i="6"/>
  <c r="H6" i="6" s="1"/>
  <c r="F9" i="6" s="1"/>
  <c r="F5" i="6"/>
  <c r="H5" i="6" s="1"/>
  <c r="F8" i="6"/>
  <c r="F8" i="4"/>
  <c r="G9" i="4" l="1"/>
  <c r="G9" i="6"/>
</calcChain>
</file>

<file path=xl/sharedStrings.xml><?xml version="1.0" encoding="utf-8"?>
<sst xmlns="http://schemas.openxmlformats.org/spreadsheetml/2006/main" count="1125" uniqueCount="419">
  <si>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</si>
  <si>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</si>
  <si>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</si>
  <si>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</si>
  <si>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</si>
  <si>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</si>
  <si>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</si>
  <si>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</si>
  <si>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</si>
  <si>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</si>
  <si>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</si>
  <si>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</si>
  <si>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</si>
  <si>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</si>
  <si>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</si>
  <si>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</si>
  <si>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</si>
  <si>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</si>
  <si>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</si>
  <si>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</si>
  <si>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</si>
  <si>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</si>
  <si>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</si>
  <si>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</si>
  <si>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</si>
  <si>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</si>
  <si>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</si>
  <si>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</si>
  <si>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</si>
  <si>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</si>
  <si>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</si>
  <si>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Misc</t>
  </si>
  <si>
    <t>II</t>
  </si>
  <si>
    <t>IBVS 5287</t>
  </si>
  <si>
    <t>IBVS 5583</t>
  </si>
  <si>
    <t>IBVS 5643</t>
  </si>
  <si>
    <t>IBVS</t>
  </si>
  <si>
    <t>not avail.</t>
  </si>
  <si>
    <t>V2240 Cyg</t>
  </si>
  <si>
    <t>IBVS 4818</t>
  </si>
  <si>
    <t>Poor fit of last point</t>
  </si>
  <si>
    <t>See page B for better period</t>
  </si>
  <si>
    <t>Better fit??</t>
  </si>
  <si>
    <t xml:space="preserve">But IBVS 4818 displays a light curve. </t>
  </si>
  <si>
    <t>V2240 Cyg / GSC 2684-1255</t>
  </si>
  <si>
    <t>EW</t>
  </si>
  <si>
    <t>Nelson</t>
  </si>
  <si>
    <t>IBVS 5657</t>
  </si>
  <si>
    <t># of data points:</t>
  </si>
  <si>
    <t>IBVS 5731</t>
  </si>
  <si>
    <t>Or &gt;&gt;&gt;&gt;&gt;&gt;</t>
  </si>
  <si>
    <t>Quad</t>
  </si>
  <si>
    <t>IBVS 5760</t>
  </si>
  <si>
    <t>IBVS 5802</t>
  </si>
  <si>
    <t>Q. fit</t>
  </si>
  <si>
    <t>Start of linear fit (row #)</t>
  </si>
  <si>
    <t>OEJV 0074</t>
  </si>
  <si>
    <t>CCD+V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</si>
  <si>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</si>
  <si>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</si>
  <si>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</si>
  <si>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</si>
  <si>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</si>
  <si>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</si>
  <si>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</si>
  <si>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</si>
  <si>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</si>
  <si>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</si>
  <si>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</si>
  <si>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</si>
  <si>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</si>
  <si>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</si>
  <si>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</si>
  <si>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</si>
  <si>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</si>
  <si>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</si>
  <si>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</si>
  <si>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</si>
  <si>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</si>
  <si>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</si>
  <si>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</si>
  <si>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</si>
  <si>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</si>
  <si>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</si>
  <si>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</si>
  <si>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</si>
  <si>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</si>
  <si>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</si>
  <si>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</si>
  <si>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</si>
  <si>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</si>
  <si>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</si>
  <si>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</si>
  <si>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</si>
  <si>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</si>
  <si>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</si>
  <si>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</si>
  <si>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</si>
  <si>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</si>
  <si>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</si>
  <si>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</si>
  <si>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</si>
  <si>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</si>
  <si>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</si>
  <si>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</si>
  <si>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</si>
  <si>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</si>
  <si>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</si>
  <si>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</si>
  <si>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</si>
  <si>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</si>
  <si>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</si>
  <si>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</si>
  <si>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</si>
  <si>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</si>
  <si>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</si>
  <si>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</si>
  <si>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</si>
  <si>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</si>
  <si>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</si>
  <si>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</si>
  <si>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</si>
  <si>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</si>
  <si>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</si>
  <si>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</si>
  <si>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</si>
  <si>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</si>
  <si>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</si>
  <si>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</si>
  <si>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</si>
  <si>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</si>
  <si>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</si>
  <si>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</si>
  <si>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</si>
  <si>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</si>
  <si>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</si>
  <si>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</si>
  <si>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</si>
  <si>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Q.fit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</si>
  <si>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</si>
  <si>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</si>
  <si>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</si>
  <si>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r>
      <t>Wt=1/e</t>
    </r>
    <r>
      <rPr>
        <b/>
        <vertAlign val="superscript"/>
        <sz val="10"/>
        <rFont val="Arial"/>
        <family val="2"/>
      </rPr>
      <t>2</t>
    </r>
  </si>
  <si>
    <t>Weights = 1/e^2 -- GARBAGE</t>
  </si>
  <si>
    <t>dP/dt</t>
  </si>
  <si>
    <t>days/year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</si>
  <si>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</si>
  <si>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</si>
  <si>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</si>
  <si>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</si>
  <si>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</si>
  <si>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</si>
  <si>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</si>
  <si>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</si>
  <si>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>ZA</t>
  </si>
  <si>
    <t>ZB</t>
  </si>
  <si>
    <t>ZC</t>
  </si>
  <si>
    <t>ZD</t>
  </si>
  <si>
    <t>ZE</t>
  </si>
  <si>
    <t>ZF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</si>
  <si>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</si>
  <si>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</si>
  <si>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</si>
  <si>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</si>
  <si>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</si>
  <si>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</si>
  <si>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</si>
  <si>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</si>
  <si>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</si>
  <si>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</si>
  <si>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IBVS 5959</t>
  </si>
  <si>
    <t>IBVS 6010</t>
  </si>
  <si>
    <t>BAV 215</t>
  </si>
  <si>
    <t>OEJV 0160</t>
  </si>
  <si>
    <t>IBVS 6070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</si>
  <si>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</si>
  <si>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</si>
  <si>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</si>
  <si>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</si>
  <si>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</si>
  <si>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</si>
  <si>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2451375.4523 </t>
  </si>
  <si>
    <t> 15.07.1999 22:51 </t>
  </si>
  <si>
    <t> -0.1037 </t>
  </si>
  <si>
    <t>E </t>
  </si>
  <si>
    <t>?</t>
  </si>
  <si>
    <t> J.Safar </t>
  </si>
  <si>
    <t>IBVS 4818/5263 </t>
  </si>
  <si>
    <t>2451392.4321 </t>
  </si>
  <si>
    <t> 01.08.1999 22:22 </t>
  </si>
  <si>
    <t> -0.0989 </t>
  </si>
  <si>
    <t>2451427.3936 </t>
  </si>
  <si>
    <t> 05.09.1999 21:26 </t>
  </si>
  <si>
    <t> -0.0978 </t>
  </si>
  <si>
    <t>2451433.4575 </t>
  </si>
  <si>
    <t> 11.09.1999 22:58 </t>
  </si>
  <si>
    <t> -0.0963 </t>
  </si>
  <si>
    <t>2451435.4750 </t>
  </si>
  <si>
    <t> 13.09.1999 23:24 </t>
  </si>
  <si>
    <t> -0.0997 </t>
  </si>
  <si>
    <t> M.Zejda </t>
  </si>
  <si>
    <t>2451449.4213 </t>
  </si>
  <si>
    <t> 27.09.1999 22:06 </t>
  </si>
  <si>
    <t> -0.0971 </t>
  </si>
  <si>
    <t>2451652.52924 </t>
  </si>
  <si>
    <t> 18.04.2000 00:42 </t>
  </si>
  <si>
    <t> -0.08258 </t>
  </si>
  <si>
    <t>C </t>
  </si>
  <si>
    <t>o</t>
  </si>
  <si>
    <t> J.Šafár </t>
  </si>
  <si>
    <t>OEJV 0074 </t>
  </si>
  <si>
    <t>2451698.39947 </t>
  </si>
  <si>
    <t> 02.06.2000 21:35 </t>
  </si>
  <si>
    <t> -0.08519 </t>
  </si>
  <si>
    <t>2451704.46617 </t>
  </si>
  <si>
    <t> 08.06.2000 23:11 </t>
  </si>
  <si>
    <t> -0.08098 </t>
  </si>
  <si>
    <t>2451707.49582 </t>
  </si>
  <si>
    <t> 11.06.2000 23:53 </t>
  </si>
  <si>
    <t> -0.08257 </t>
  </si>
  <si>
    <t>2451778.4336 </t>
  </si>
  <si>
    <t> 21.08.2000 22:24 </t>
  </si>
  <si>
    <t> -0.0759 </t>
  </si>
  <si>
    <t>IBVS 5287 </t>
  </si>
  <si>
    <t>2451799.4447 </t>
  </si>
  <si>
    <t> 11.09.2000 22:40 </t>
  </si>
  <si>
    <t> -0.0815 </t>
  </si>
  <si>
    <t>2451833.40315 </t>
  </si>
  <si>
    <t> 15.10.2000 21:40 </t>
  </si>
  <si>
    <t> -0.07295 </t>
  </si>
  <si>
    <t>2451838.24559 </t>
  </si>
  <si>
    <t> 20.10.2000 17:53 </t>
  </si>
  <si>
    <t> -0.08050 </t>
  </si>
  <si>
    <t>2452085.40820 </t>
  </si>
  <si>
    <t> 24.06.2001 21:47 </t>
  </si>
  <si>
    <t> -0.06540 </t>
  </si>
  <si>
    <t>2452087.43158 </t>
  </si>
  <si>
    <t> 26.06.2001 22:21 </t>
  </si>
  <si>
    <t> -0.06285 </t>
  </si>
  <si>
    <t>2452145.4316 </t>
  </si>
  <si>
    <t> 23.08.2001 22:21 </t>
  </si>
  <si>
    <t> -0.0607 </t>
  </si>
  <si>
    <t>IBVS 5583 </t>
  </si>
  <si>
    <t>2452196.35445 </t>
  </si>
  <si>
    <t> 13.10.2001 20:30 </t>
  </si>
  <si>
    <t> -0.06272 </t>
  </si>
  <si>
    <t>2452197.37080 </t>
  </si>
  <si>
    <t> 14.10.2001 20:53 </t>
  </si>
  <si>
    <t> -0.05678 </t>
  </si>
  <si>
    <t>2452846.4815 </t>
  </si>
  <si>
    <t> 25.07.2003 23:33 </t>
  </si>
  <si>
    <t> -0.0367 </t>
  </si>
  <si>
    <t>-I</t>
  </si>
  <si>
    <t> F.Agerer </t>
  </si>
  <si>
    <t>BAVM 172 </t>
  </si>
  <si>
    <t>2452868.5067 </t>
  </si>
  <si>
    <t> 17.08.2003 00:09 </t>
  </si>
  <si>
    <t>911</t>
  </si>
  <si>
    <t> -0.0385 </t>
  </si>
  <si>
    <t> P.Frank </t>
  </si>
  <si>
    <t>2452874.57202 </t>
  </si>
  <si>
    <t> 23.08.2003 01:43 </t>
  </si>
  <si>
    <t>926</t>
  </si>
  <si>
    <t> -0.03570 </t>
  </si>
  <si>
    <t> D.Motl </t>
  </si>
  <si>
    <t>2453258.5395 </t>
  </si>
  <si>
    <t> 10.09.2004 00:56 </t>
  </si>
  <si>
    <t>1876</t>
  </si>
  <si>
    <t> -0.0259 </t>
  </si>
  <si>
    <t>BAVM 173 </t>
  </si>
  <si>
    <t>2453655.4463 </t>
  </si>
  <si>
    <t> 11.10.2005 22:42 </t>
  </si>
  <si>
    <t>2858</t>
  </si>
  <si>
    <t> -0.0101 </t>
  </si>
  <si>
    <t> Agerer </t>
  </si>
  <si>
    <t>BAVM 178 </t>
  </si>
  <si>
    <t>2453993.5326 </t>
  </si>
  <si>
    <t> 15.09.2006 00:46 </t>
  </si>
  <si>
    <t>3694.5</t>
  </si>
  <si>
    <t> -0.0087 </t>
  </si>
  <si>
    <t> K.&amp; M.Rätz </t>
  </si>
  <si>
    <t>BAVM 186 </t>
  </si>
  <si>
    <t>2454028.6978 </t>
  </si>
  <si>
    <t> 20.10.2006 04:44 </t>
  </si>
  <si>
    <t>3781.5</t>
  </si>
  <si>
    <t> -0.0059 </t>
  </si>
  <si>
    <t> R. Nelson </t>
  </si>
  <si>
    <t>IBVS 5760 </t>
  </si>
  <si>
    <t>2455050.4386 </t>
  </si>
  <si>
    <t> 06.08.2009 22:31 </t>
  </si>
  <si>
    <t>6309.5</t>
  </si>
  <si>
    <t> 0.0032 </t>
  </si>
  <si>
    <t>BAVM 212 </t>
  </si>
  <si>
    <t>2455075.4963 </t>
  </si>
  <si>
    <t> 31.08.2009 23:54 </t>
  </si>
  <si>
    <t>6371.5</t>
  </si>
  <si>
    <t> 0.0026 </t>
  </si>
  <si>
    <t> M.Rätz &amp; K.Rätz </t>
  </si>
  <si>
    <t>BAVM 214 </t>
  </si>
  <si>
    <t>2455082.3769 </t>
  </si>
  <si>
    <t> 07.09.2009 21:02 </t>
  </si>
  <si>
    <t>6388.5</t>
  </si>
  <si>
    <t> 0.0124 </t>
  </si>
  <si>
    <t> U.Schmidt </t>
  </si>
  <si>
    <t>2455082.5648 </t>
  </si>
  <si>
    <t> 08.09.2009 01:33 </t>
  </si>
  <si>
    <t>6389</t>
  </si>
  <si>
    <t> -0.0018 </t>
  </si>
  <si>
    <t>2455097.3338 </t>
  </si>
  <si>
    <t> 22.09.2009 20:00 </t>
  </si>
  <si>
    <t>6425.5</t>
  </si>
  <si>
    <t> 0.0152 </t>
  </si>
  <si>
    <t>2455097.5243 </t>
  </si>
  <si>
    <t> 23.09.2009 00:34 </t>
  </si>
  <si>
    <t>6426</t>
  </si>
  <si>
    <t> 0.0036 </t>
  </si>
  <si>
    <t>2455098.3289 </t>
  </si>
  <si>
    <t> 23.09.2009 19:53 </t>
  </si>
  <si>
    <t>6428</t>
  </si>
  <si>
    <t> -0.0001 </t>
  </si>
  <si>
    <t>2455098.5325 </t>
  </si>
  <si>
    <t> 24.09.2009 00:46 </t>
  </si>
  <si>
    <t>6428.5</t>
  </si>
  <si>
    <t> 0.0014 </t>
  </si>
  <si>
    <t>2455387.5150 </t>
  </si>
  <si>
    <t> 10.07.2010 00:21 </t>
  </si>
  <si>
    <t>7143.5</t>
  </si>
  <si>
    <t> 0.0052 </t>
  </si>
  <si>
    <t>BAVM 215 </t>
  </si>
  <si>
    <t>2455480.4753 </t>
  </si>
  <si>
    <t> 10.10.2010 23:24 </t>
  </si>
  <si>
    <t>7373.5</t>
  </si>
  <si>
    <t> 0.0073 </t>
  </si>
  <si>
    <t> L.Šmelcer </t>
  </si>
  <si>
    <t>OEJV 0137 </t>
  </si>
  <si>
    <t>2455480.4764 </t>
  </si>
  <si>
    <t> 10.10.2010 23:26 </t>
  </si>
  <si>
    <t> 0.0084 </t>
  </si>
  <si>
    <t>2455692.45797 </t>
  </si>
  <si>
    <t> 10.05.2011 22:59 </t>
  </si>
  <si>
    <t>7898</t>
  </si>
  <si>
    <t> 0.00490 </t>
  </si>
  <si>
    <t>OEJV 0160 </t>
  </si>
  <si>
    <t>2455693.46733 </t>
  </si>
  <si>
    <t> 11.05.2011 23:12 </t>
  </si>
  <si>
    <t>7900.5</t>
  </si>
  <si>
    <t> 0.00385 </t>
  </si>
  <si>
    <t>2455693.46753 </t>
  </si>
  <si>
    <t> 11.05.2011 23:13 </t>
  </si>
  <si>
    <t> 0.00405 </t>
  </si>
  <si>
    <t>2455711.4554 </t>
  </si>
  <si>
    <t> 29.05.2011 22:55 </t>
  </si>
  <si>
    <t>7945</t>
  </si>
  <si>
    <t> 0.0065 </t>
  </si>
  <si>
    <t>BAVM 220 </t>
  </si>
  <si>
    <t>2455728.43058 </t>
  </si>
  <si>
    <t> 15.06.2011 22:20 </t>
  </si>
  <si>
    <t> 0.00674 </t>
  </si>
  <si>
    <t>2455728.43098 </t>
  </si>
  <si>
    <t> 0.00714 </t>
  </si>
  <si>
    <t>2455728.43258 </t>
  </si>
  <si>
    <t> 15.06.2011 22:22 </t>
  </si>
  <si>
    <t> 0.00874 </t>
  </si>
  <si>
    <t>2455799.5628 </t>
  </si>
  <si>
    <t> 26.08.2011 01:30 </t>
  </si>
  <si>
    <t> 0.0057 </t>
  </si>
  <si>
    <t>BAVM 225 </t>
  </si>
  <si>
    <t>2455875.34359 </t>
  </si>
  <si>
    <t> 09.11.2011 20:14 </t>
  </si>
  <si>
    <t> 0.00541 </t>
  </si>
  <si>
    <t>2455875.34379 </t>
  </si>
  <si>
    <t> 09.11.2011 20:15 </t>
  </si>
  <si>
    <t> 0.00561 </t>
  </si>
  <si>
    <t>2456169.3734 </t>
  </si>
  <si>
    <t> 29.08.2012 20:57 </t>
  </si>
  <si>
    <t> 0.0045 </t>
  </si>
  <si>
    <t>2456169.3747 </t>
  </si>
  <si>
    <t> 29.08.2012 20:59 </t>
  </si>
  <si>
    <t> 0.0058 </t>
  </si>
  <si>
    <t>2456181.49853 </t>
  </si>
  <si>
    <t> 10.09.2012 23:57 </t>
  </si>
  <si>
    <t> 0.00460 </t>
  </si>
  <si>
    <t>2456181.49953 </t>
  </si>
  <si>
    <t> 10.09.2012 23:59 </t>
  </si>
  <si>
    <t> 0.00560 </t>
  </si>
  <si>
    <t>2456229.3920 </t>
  </si>
  <si>
    <t> 28.10.2012 21:24 </t>
  </si>
  <si>
    <t> 0.0044 </t>
  </si>
  <si>
    <t> M.&amp; K.Rätz </t>
  </si>
  <si>
    <t>BAVM 231 </t>
  </si>
  <si>
    <t>2456464.41174 </t>
  </si>
  <si>
    <t> 20.06.2013 21:52 </t>
  </si>
  <si>
    <t> 0.00161 </t>
  </si>
  <si>
    <t>2456464.41388 </t>
  </si>
  <si>
    <t> 20.06.2013 21:55 </t>
  </si>
  <si>
    <t> 0.00375 </t>
  </si>
  <si>
    <t>2456515.33466 </t>
  </si>
  <si>
    <t> 10.08.2013 20:01 </t>
  </si>
  <si>
    <t> -0.00038 </t>
  </si>
  <si>
    <t>2456515.33644 </t>
  </si>
  <si>
    <t> 10.08.2013 20:04 </t>
  </si>
  <si>
    <t> 0.00140 </t>
  </si>
  <si>
    <t>2456519.37769 </t>
  </si>
  <si>
    <t> 14.08.2013 21:03 </t>
  </si>
  <si>
    <t> 0.00099 </t>
  </si>
  <si>
    <t>2456519.37802 </t>
  </si>
  <si>
    <t> 14.08.2013 21:04 </t>
  </si>
  <si>
    <t> 0.00132 </t>
  </si>
  <si>
    <t>2456520.38776 </t>
  </si>
  <si>
    <t> 15.08.2013 21:18 </t>
  </si>
  <si>
    <t> 0.00064 </t>
  </si>
  <si>
    <t>2456520.38914 </t>
  </si>
  <si>
    <t> 15.08.2013 21:20 </t>
  </si>
  <si>
    <t> 0.00202 </t>
  </si>
  <si>
    <t>BAD</t>
  </si>
  <si>
    <t>IBVS 5984</t>
  </si>
  <si>
    <t>OEJV 0179</t>
  </si>
  <si>
    <t>IBVS 6234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</si>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</sst>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0" fillId="0" borderId="0" xfId="0">
      <alignment vertical="top"/>
    </xf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6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7" fillId="0" borderId="18" xfId="0" applyFont="1" applyBorder="1" applyAlignment="1"/>
    <xf numFmtId="0" fontId="7" fillId="0" borderId="19" xfId="0" applyFont="1" applyBorder="1" applyAlignment="1"/>
    <xf numFmtId="0" fontId="19" fillId="0" borderId="0" xfId="0" applyFont="1">
      <alignment vertical="top"/>
    </xf>
    <xf numFmtId="0" fontId="7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20" xfId="0" applyFont="1" applyBorder="1">
      <alignment vertical="top"/>
    </xf>
    <xf numFmtId="0" fontId="12" fillId="0" borderId="21" xfId="0" applyFont="1" applyBorder="1">
      <alignment vertical="top"/>
    </xf>
    <xf numFmtId="0" fontId="13" fillId="0" borderId="13" xfId="0" applyFont="1" applyBorder="1">
      <alignment vertical="top"/>
    </xf>
    <xf numFmtId="165" fontId="13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12" fillId="0" borderId="23" xfId="0" applyFont="1" applyBorder="1">
      <alignment vertical="top"/>
    </xf>
    <xf numFmtId="0" fontId="13" fillId="0" borderId="14" xfId="0" applyFont="1" applyBorder="1">
      <alignment vertical="top"/>
    </xf>
    <xf numFmtId="165" fontId="13" fillId="0" borderId="14" xfId="0" applyNumberFormat="1" applyFont="1" applyBorder="1" applyAlignment="1">
      <alignment horizontal="center"/>
    </xf>
    <xf numFmtId="0" fontId="7" fillId="0" borderId="24" xfId="0" applyFont="1" applyBorder="1">
      <alignment vertical="top"/>
    </xf>
    <xf numFmtId="0" fontId="12" fillId="0" borderId="25" xfId="0" applyFont="1" applyBorder="1">
      <alignment vertical="top"/>
    </xf>
    <xf numFmtId="0" fontId="13" fillId="0" borderId="15" xfId="0" applyFont="1" applyBorder="1">
      <alignment vertical="top"/>
    </xf>
    <xf numFmtId="165" fontId="13" fillId="0" borderId="15" xfId="0" applyNumberFormat="1" applyFont="1" applyBorder="1" applyAlignment="1">
      <alignment horizontal="center"/>
    </xf>
    <xf numFmtId="0" fontId="21" fillId="0" borderId="10" xfId="0" applyFont="1" applyBorder="1">
      <alignment vertical="top"/>
    </xf>
    <xf numFmtId="0" fontId="0" fillId="0" borderId="10" xfId="0" applyBorder="1">
      <alignment vertical="top"/>
    </xf>
    <xf numFmtId="0" fontId="12" fillId="0" borderId="0" xfId="0" applyFont="1">
      <alignment vertical="top"/>
    </xf>
    <xf numFmtId="165" fontId="13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3" fillId="0" borderId="0" xfId="0" applyFont="1">
      <alignment vertical="top"/>
    </xf>
    <xf numFmtId="0" fontId="11" fillId="0" borderId="0" xfId="0" applyFont="1" applyProtection="1">
      <alignment vertical="top"/>
      <protection locked="0"/>
    </xf>
    <xf numFmtId="0" fontId="11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0" fillId="0" borderId="0" xfId="0" applyFont="1">
      <alignment vertical="top"/>
    </xf>
    <xf numFmtId="0" fontId="16" fillId="0" borderId="10" xfId="0" applyFont="1" applyBorder="1" applyAlignment="1">
      <alignment horizontal="center"/>
    </xf>
    <xf numFmtId="0" fontId="11" fillId="24" borderId="5" xfId="0" applyFont="1" applyFill="1" applyBorder="1">
      <alignment vertical="top"/>
    </xf>
    <xf numFmtId="0" fontId="13" fillId="0" borderId="26" xfId="0" applyFont="1" applyBorder="1">
      <alignment vertical="top"/>
    </xf>
    <xf numFmtId="0" fontId="7" fillId="0" borderId="5" xfId="0" applyFont="1" applyBorder="1">
      <alignment vertical="top"/>
    </xf>
    <xf numFmtId="0" fontId="13" fillId="0" borderId="0" xfId="0" applyFont="1" applyAlignment="1">
      <alignment horizontal="left"/>
    </xf>
    <xf numFmtId="1" fontId="0" fillId="0" borderId="0" xfId="0" applyNumberFormat="1" applyAlignment="1"/>
    <xf numFmtId="1" fontId="15" fillId="0" borderId="0" xfId="0" applyNumberFormat="1" applyFont="1" applyAlignment="1"/>
    <xf numFmtId="0" fontId="11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1" fillId="24" borderId="26" xfId="0" applyFont="1" applyFill="1" applyBorder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22" fontId="13" fillId="0" borderId="0" xfId="0" applyNumberFormat="1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22" fillId="0" borderId="0" xfId="0" applyFont="1" applyAlignment="1"/>
    <xf numFmtId="0" fontId="5" fillId="0" borderId="0" xfId="0" applyFont="1" applyAlignment="1"/>
    <xf numFmtId="0" fontId="27" fillId="25" borderId="0" xfId="0" applyFont="1" applyFill="1" applyAlignment="1"/>
    <xf numFmtId="0" fontId="5" fillId="0" borderId="0" xfId="0" applyFont="1" applyAlignment="1">
      <alignment horizontal="center" vertical="center"/>
    </xf>
    <xf numFmtId="0" fontId="28" fillId="0" borderId="0" xfId="0" applyFont="1">
      <alignment vertical="top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29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/>
    <xf numFmtId="0" fontId="0" fillId="0" borderId="0" xfId="0" quotePrefix="1" applyAlignment="1"/>
    <xf numFmtId="0" fontId="5" fillId="26" borderId="27" xfId="0" applyFont="1" applyFill="1" applyBorder="1" applyAlignment="1">
      <alignment horizontal="left" vertical="top" wrapText="1" indent="1"/>
    </xf>
    <xf numFmtId="0" fontId="5" fillId="26" borderId="27" xfId="0" applyFont="1" applyFill="1" applyBorder="1" applyAlignment="1">
      <alignment horizontal="center" vertical="top" wrapText="1"/>
    </xf>
    <xf numFmtId="0" fontId="5" fillId="26" borderId="27" xfId="0" applyFont="1" applyFill="1" applyBorder="1" applyAlignment="1">
      <alignment horizontal="right" vertical="top" wrapText="1"/>
    </xf>
    <xf numFmtId="0" fontId="29" fillId="26" borderId="27" xfId="38" applyFill="1" applyBorder="1" applyAlignment="1" applyProtection="1">
      <alignment horizontal="right" vertical="top" wrapText="1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0" fillId="0" borderId="0" xfId="0" applyFont="1">
      <alignment vertical="top"/>
    </xf>
    <xf numFmtId="0" fontId="30" fillId="0" borderId="0" xfId="0" applyFont="1" applyAlignment="1">
      <alignment horizontal="left"/>
    </xf>
    <xf numFmtId="0" fontId="18" fillId="0" borderId="0" xfId="42" applyFont="1" applyAlignment="1">
      <alignment horizontal="left"/>
    </xf>
    <xf numFmtId="0" fontId="30" fillId="27" borderId="0" xfId="0" applyFont="1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top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top"/>
    </xf>
    <xf numFmtId="0" fontId="18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 O-C Diagr.</a:t>
            </a:r>
          </a:p>
        </c:rich>
      </c:tx>
      <c:layout>
        <c:manualLayout>
          <c:xMode val="edge"/>
          <c:yMode val="edge"/>
          <c:x val="0.34966251684755623"/>
          <c:y val="3.08788598574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5958067163473"/>
          <c:y val="0.11876498335086585"/>
          <c:w val="0.80067633607304434"/>
          <c:h val="0.707839300771160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1'!$C$21:$C$1779</c:f>
                <c:numCache>
                  <c:formatCode>General</c:formatCode>
                  <c:ptCount val="175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  <c:pt idx="27">
                    <c:v>55050.438600000001</c:v>
                  </c:pt>
                  <c:pt idx="28">
                    <c:v>55075.496299999999</c:v>
                  </c:pt>
                  <c:pt idx="29">
                    <c:v>55082.376900000003</c:v>
                  </c:pt>
                  <c:pt idx="30">
                    <c:v>55082.5648</c:v>
                  </c:pt>
                  <c:pt idx="31">
                    <c:v>55097.3338</c:v>
                  </c:pt>
                  <c:pt idx="32">
                    <c:v>55097.524299999997</c:v>
                  </c:pt>
                  <c:pt idx="33">
                    <c:v>55098.3289</c:v>
                  </c:pt>
                  <c:pt idx="34">
                    <c:v>55098.532500000001</c:v>
                  </c:pt>
                  <c:pt idx="35">
                    <c:v>55387.514999999999</c:v>
                  </c:pt>
                  <c:pt idx="36">
                    <c:v>55387.514999999999</c:v>
                  </c:pt>
                  <c:pt idx="37">
                    <c:v>55480.475299999998</c:v>
                  </c:pt>
                  <c:pt idx="38">
                    <c:v>55480.47537</c:v>
                  </c:pt>
                  <c:pt idx="39">
                    <c:v>55480.4764</c:v>
                  </c:pt>
                  <c:pt idx="40">
                    <c:v>55480.476470000001</c:v>
                  </c:pt>
                  <c:pt idx="41">
                    <c:v>55692.457970000003</c:v>
                  </c:pt>
                  <c:pt idx="42">
                    <c:v>55693.467329999999</c:v>
                  </c:pt>
                  <c:pt idx="43">
                    <c:v>55693.467530000002</c:v>
                  </c:pt>
                  <c:pt idx="44">
                    <c:v>55711.455399999999</c:v>
                  </c:pt>
                  <c:pt idx="45">
                    <c:v>55728.43058</c:v>
                  </c:pt>
                  <c:pt idx="46">
                    <c:v>55728.430979999997</c:v>
                  </c:pt>
                  <c:pt idx="47">
                    <c:v>55728.432580000001</c:v>
                  </c:pt>
                  <c:pt idx="48">
                    <c:v>55799.5628</c:v>
                  </c:pt>
                  <c:pt idx="49">
                    <c:v>55875.343589999997</c:v>
                  </c:pt>
                  <c:pt idx="50">
                    <c:v>55875.343789999999</c:v>
                  </c:pt>
                  <c:pt idx="51">
                    <c:v>56169.373399999997</c:v>
                  </c:pt>
                  <c:pt idx="52">
                    <c:v>56169.3747</c:v>
                  </c:pt>
                  <c:pt idx="53">
                    <c:v>56181.498529999997</c:v>
                  </c:pt>
                  <c:pt idx="54">
                    <c:v>56181.499530000001</c:v>
                  </c:pt>
                  <c:pt idx="55">
                    <c:v>56229.392</c:v>
                  </c:pt>
                  <c:pt idx="56">
                    <c:v>56464.411740000003</c:v>
                  </c:pt>
                  <c:pt idx="57">
                    <c:v>56464.41388</c:v>
                  </c:pt>
                  <c:pt idx="58">
                    <c:v>56515.33466</c:v>
                  </c:pt>
                  <c:pt idx="59">
                    <c:v>56515.336439999999</c:v>
                  </c:pt>
                  <c:pt idx="60">
                    <c:v>56519.377690000001</c:v>
                  </c:pt>
                  <c:pt idx="61">
                    <c:v>56519.378019999996</c:v>
                  </c:pt>
                  <c:pt idx="62">
                    <c:v>56520.387759999998</c:v>
                  </c:pt>
                  <c:pt idx="63">
                    <c:v>56520.389139999999</c:v>
                  </c:pt>
                  <c:pt idx="64">
                    <c:v>56957.287409999997</c:v>
                  </c:pt>
                  <c:pt idx="65">
                    <c:v>56957.28976</c:v>
                  </c:pt>
                  <c:pt idx="66">
                    <c:v>56960.319170000002</c:v>
                  </c:pt>
                  <c:pt idx="67">
                    <c:v>56960.319949999997</c:v>
                  </c:pt>
                  <c:pt idx="68">
                    <c:v>56960.32159</c:v>
                  </c:pt>
                  <c:pt idx="69">
                    <c:v>57205.443310000002</c:v>
                  </c:pt>
                  <c:pt idx="70">
                    <c:v>57205.443550000004</c:v>
                  </c:pt>
                  <c:pt idx="71">
                    <c:v>57206.453690000002</c:v>
                  </c:pt>
                  <c:pt idx="72">
                    <c:v>57206.454420000002</c:v>
                  </c:pt>
                  <c:pt idx="73">
                    <c:v>57330.330779999997</c:v>
                  </c:pt>
                  <c:pt idx="74">
                    <c:v>57332.351719999999</c:v>
                  </c:pt>
                  <c:pt idx="75">
                    <c:v>57332.351719999999</c:v>
                  </c:pt>
                  <c:pt idx="76">
                    <c:v>57568.376620000003</c:v>
                  </c:pt>
                  <c:pt idx="77">
                    <c:v>57568.380169999997</c:v>
                  </c:pt>
                  <c:pt idx="78">
                    <c:v>57579.493199999997</c:v>
                  </c:pt>
                  <c:pt idx="79">
                    <c:v>57640.320169999999</c:v>
                  </c:pt>
                  <c:pt idx="80">
                    <c:v>57645.375039999999</c:v>
                  </c:pt>
                  <c:pt idx="81">
                    <c:v>57875.946000000004</c:v>
                  </c:pt>
                  <c:pt idx="82">
                    <c:v>58018.4136</c:v>
                  </c:pt>
                  <c:pt idx="83">
                    <c:v>59717.695599999999</c:v>
                  </c:pt>
                </c:numCache>
              </c:numRef>
            </c:plus>
            <c:minus>
              <c:numRef>
                <c:f>'Active 1'!$C$21:$C$1779</c:f>
                <c:numCache>
                  <c:formatCode>General</c:formatCode>
                  <c:ptCount val="175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  <c:pt idx="27">
                    <c:v>55050.438600000001</c:v>
                  </c:pt>
                  <c:pt idx="28">
                    <c:v>55075.496299999999</c:v>
                  </c:pt>
                  <c:pt idx="29">
                    <c:v>55082.376900000003</c:v>
                  </c:pt>
                  <c:pt idx="30">
                    <c:v>55082.5648</c:v>
                  </c:pt>
                  <c:pt idx="31">
                    <c:v>55097.3338</c:v>
                  </c:pt>
                  <c:pt idx="32">
                    <c:v>55097.524299999997</c:v>
                  </c:pt>
                  <c:pt idx="33">
                    <c:v>55098.3289</c:v>
                  </c:pt>
                  <c:pt idx="34">
                    <c:v>55098.532500000001</c:v>
                  </c:pt>
                  <c:pt idx="35">
                    <c:v>55387.514999999999</c:v>
                  </c:pt>
                  <c:pt idx="36">
                    <c:v>55387.514999999999</c:v>
                  </c:pt>
                  <c:pt idx="37">
                    <c:v>55480.475299999998</c:v>
                  </c:pt>
                  <c:pt idx="38">
                    <c:v>55480.47537</c:v>
                  </c:pt>
                  <c:pt idx="39">
                    <c:v>55480.4764</c:v>
                  </c:pt>
                  <c:pt idx="40">
                    <c:v>55480.476470000001</c:v>
                  </c:pt>
                  <c:pt idx="41">
                    <c:v>55692.457970000003</c:v>
                  </c:pt>
                  <c:pt idx="42">
                    <c:v>55693.467329999999</c:v>
                  </c:pt>
                  <c:pt idx="43">
                    <c:v>55693.467530000002</c:v>
                  </c:pt>
                  <c:pt idx="44">
                    <c:v>55711.455399999999</c:v>
                  </c:pt>
                  <c:pt idx="45">
                    <c:v>55728.43058</c:v>
                  </c:pt>
                  <c:pt idx="46">
                    <c:v>55728.430979999997</c:v>
                  </c:pt>
                  <c:pt idx="47">
                    <c:v>55728.432580000001</c:v>
                  </c:pt>
                  <c:pt idx="48">
                    <c:v>55799.5628</c:v>
                  </c:pt>
                  <c:pt idx="49">
                    <c:v>55875.343589999997</c:v>
                  </c:pt>
                  <c:pt idx="50">
                    <c:v>55875.343789999999</c:v>
                  </c:pt>
                  <c:pt idx="51">
                    <c:v>56169.373399999997</c:v>
                  </c:pt>
                  <c:pt idx="52">
                    <c:v>56169.3747</c:v>
                  </c:pt>
                  <c:pt idx="53">
                    <c:v>56181.498529999997</c:v>
                  </c:pt>
                  <c:pt idx="54">
                    <c:v>56181.499530000001</c:v>
                  </c:pt>
                  <c:pt idx="55">
                    <c:v>56229.392</c:v>
                  </c:pt>
                  <c:pt idx="56">
                    <c:v>56464.411740000003</c:v>
                  </c:pt>
                  <c:pt idx="57">
                    <c:v>56464.41388</c:v>
                  </c:pt>
                  <c:pt idx="58">
                    <c:v>56515.33466</c:v>
                  </c:pt>
                  <c:pt idx="59">
                    <c:v>56515.336439999999</c:v>
                  </c:pt>
                  <c:pt idx="60">
                    <c:v>56519.377690000001</c:v>
                  </c:pt>
                  <c:pt idx="61">
                    <c:v>56519.378019999996</c:v>
                  </c:pt>
                  <c:pt idx="62">
                    <c:v>56520.387759999998</c:v>
                  </c:pt>
                  <c:pt idx="63">
                    <c:v>56520.389139999999</c:v>
                  </c:pt>
                  <c:pt idx="64">
                    <c:v>56957.287409999997</c:v>
                  </c:pt>
                  <c:pt idx="65">
                    <c:v>56957.28976</c:v>
                  </c:pt>
                  <c:pt idx="66">
                    <c:v>56960.319170000002</c:v>
                  </c:pt>
                  <c:pt idx="67">
                    <c:v>56960.319949999997</c:v>
                  </c:pt>
                  <c:pt idx="68">
                    <c:v>56960.32159</c:v>
                  </c:pt>
                  <c:pt idx="69">
                    <c:v>57205.443310000002</c:v>
                  </c:pt>
                  <c:pt idx="70">
                    <c:v>57205.443550000004</c:v>
                  </c:pt>
                  <c:pt idx="71">
                    <c:v>57206.453690000002</c:v>
                  </c:pt>
                  <c:pt idx="72">
                    <c:v>57206.454420000002</c:v>
                  </c:pt>
                  <c:pt idx="73">
                    <c:v>57330.330779999997</c:v>
                  </c:pt>
                  <c:pt idx="74">
                    <c:v>57332.351719999999</c:v>
                  </c:pt>
                  <c:pt idx="75">
                    <c:v>57332.351719999999</c:v>
                  </c:pt>
                  <c:pt idx="76">
                    <c:v>57568.376620000003</c:v>
                  </c:pt>
                  <c:pt idx="77">
                    <c:v>57568.380169999997</c:v>
                  </c:pt>
                  <c:pt idx="78">
                    <c:v>57579.493199999997</c:v>
                  </c:pt>
                  <c:pt idx="79">
                    <c:v>57640.320169999999</c:v>
                  </c:pt>
                  <c:pt idx="80">
                    <c:v>57645.375039999999</c:v>
                  </c:pt>
                  <c:pt idx="81">
                    <c:v>57875.946000000004</c:v>
                  </c:pt>
                  <c:pt idx="82">
                    <c:v>58018.4136</c:v>
                  </c:pt>
                  <c:pt idx="83">
                    <c:v>59717.695599999999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1'!$H$21:$H$778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4-4E43-A63F-A241FF7863F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1'!$D$21:$D$34</c:f>
                <c:numCache>
                  <c:formatCode>General</c:formatCode>
                  <c:ptCount val="14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</c:numCache>
              </c:numRef>
            </c:plus>
            <c:minus>
              <c:numRef>
                <c:f>'Active 1'!$D$21:$D$34</c:f>
                <c:numCache>
                  <c:formatCode>General</c:formatCode>
                  <c:ptCount val="14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1'!$I$21:$I$778</c:f>
              <c:numCache>
                <c:formatCode>General</c:formatCode>
                <c:ptCount val="758"/>
                <c:pt idx="27">
                  <c:v>-0.14764499999728287</c:v>
                </c:pt>
                <c:pt idx="29">
                  <c:v>-0.14067099999374477</c:v>
                </c:pt>
                <c:pt idx="30">
                  <c:v>-0.15486799999780487</c:v>
                </c:pt>
                <c:pt idx="31">
                  <c:v>-0.13894900000013877</c:v>
                </c:pt>
                <c:pt idx="32">
                  <c:v>-0.15054599999712082</c:v>
                </c:pt>
                <c:pt idx="33">
                  <c:v>-0.15433399999892572</c:v>
                </c:pt>
                <c:pt idx="34">
                  <c:v>-0.15283099999942351</c:v>
                </c:pt>
                <c:pt idx="48">
                  <c:v>-0.19702399999368936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44-4E43-A63F-A241FF7863FF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1'!$J$21:$J$778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44-4E43-A63F-A241FF7863FF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1'!$K$21:$K$778</c:f>
              <c:numCache>
                <c:formatCode>General</c:formatCode>
                <c:ptCount val="758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  <c:pt idx="28">
                  <c:v>-0.14997299999959068</c:v>
                </c:pt>
                <c:pt idx="35">
                  <c:v>-0.16904100000101607</c:v>
                </c:pt>
                <c:pt idx="36">
                  <c:v>-0.16904100000101607</c:v>
                </c:pt>
                <c:pt idx="37">
                  <c:v>-0.17336100000102306</c:v>
                </c:pt>
                <c:pt idx="38">
                  <c:v>-0.17329099999915343</c:v>
                </c:pt>
                <c:pt idx="39">
                  <c:v>-0.17226099999970756</c:v>
                </c:pt>
                <c:pt idx="40">
                  <c:v>-0.17219099999783793</c:v>
                </c:pt>
                <c:pt idx="41">
                  <c:v>-0.19044399999256711</c:v>
                </c:pt>
                <c:pt idx="42">
                  <c:v>-0.19156899999507004</c:v>
                </c:pt>
                <c:pt idx="43">
                  <c:v>-0.19136899999284651</c:v>
                </c:pt>
                <c:pt idx="44">
                  <c:v>-0.19013199999608332</c:v>
                </c:pt>
                <c:pt idx="45">
                  <c:v>-0.19109999999636784</c:v>
                </c:pt>
                <c:pt idx="46">
                  <c:v>-0.19069999999919673</c:v>
                </c:pt>
                <c:pt idx="47">
                  <c:v>-0.18909999999596039</c:v>
                </c:pt>
                <c:pt idx="49">
                  <c:v>-0.20260899999993853</c:v>
                </c:pt>
                <c:pt idx="50">
                  <c:v>-0.202408999997715</c:v>
                </c:pt>
                <c:pt idx="51">
                  <c:v>-0.22393400000146357</c:v>
                </c:pt>
                <c:pt idx="52">
                  <c:v>-0.22263399999792455</c:v>
                </c:pt>
                <c:pt idx="53">
                  <c:v>-0.2246240000022226</c:v>
                </c:pt>
                <c:pt idx="54">
                  <c:v>-0.2236239999983809</c:v>
                </c:pt>
                <c:pt idx="55">
                  <c:v>-0.22814300000027288</c:v>
                </c:pt>
                <c:pt idx="56">
                  <c:v>-0.24721399999543792</c:v>
                </c:pt>
                <c:pt idx="57">
                  <c:v>-0.24507399999856716</c:v>
                </c:pt>
                <c:pt idx="58">
                  <c:v>-0.25273799999558832</c:v>
                </c:pt>
                <c:pt idx="59">
                  <c:v>-0.25095799999689916</c:v>
                </c:pt>
                <c:pt idx="60">
                  <c:v>-0.25164799999765819</c:v>
                </c:pt>
                <c:pt idx="61">
                  <c:v>-0.25131800000235671</c:v>
                </c:pt>
                <c:pt idx="62">
                  <c:v>-0.25206299999990733</c:v>
                </c:pt>
                <c:pt idx="63">
                  <c:v>-0.25068299999838928</c:v>
                </c:pt>
                <c:pt idx="64">
                  <c:v>-0.2861269999993965</c:v>
                </c:pt>
                <c:pt idx="65">
                  <c:v>-0.28377699999691686</c:v>
                </c:pt>
                <c:pt idx="66">
                  <c:v>-0.28582199999073055</c:v>
                </c:pt>
                <c:pt idx="67">
                  <c:v>-0.28504199999588309</c:v>
                </c:pt>
                <c:pt idx="68">
                  <c:v>-0.28340199999365723</c:v>
                </c:pt>
                <c:pt idx="69">
                  <c:v>-0.30534299999271752</c:v>
                </c:pt>
                <c:pt idx="70">
                  <c:v>-0.30510299999150448</c:v>
                </c:pt>
                <c:pt idx="71">
                  <c:v>-0.30544799999188399</c:v>
                </c:pt>
                <c:pt idx="72">
                  <c:v>-0.30471799999213545</c:v>
                </c:pt>
                <c:pt idx="73">
                  <c:v>-0.31381900000269525</c:v>
                </c:pt>
                <c:pt idx="74">
                  <c:v>-0.3138489999982994</c:v>
                </c:pt>
                <c:pt idx="75">
                  <c:v>-0.3138489999982994</c:v>
                </c:pt>
                <c:pt idx="76">
                  <c:v>-0.33824499999172986</c:v>
                </c:pt>
                <c:pt idx="77">
                  <c:v>-0.33469499999773689</c:v>
                </c:pt>
                <c:pt idx="78">
                  <c:v>-0.33699999999953434</c:v>
                </c:pt>
                <c:pt idx="79">
                  <c:v>-0.34122699999716133</c:v>
                </c:pt>
                <c:pt idx="80">
                  <c:v>-0.33878199999890057</c:v>
                </c:pt>
                <c:pt idx="81">
                  <c:v>-0.36049899999488844</c:v>
                </c:pt>
                <c:pt idx="82">
                  <c:v>-0.37128399999346584</c:v>
                </c:pt>
                <c:pt idx="83">
                  <c:v>-0.32085999999981141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44-4E43-A63F-A241FF7863FF}"/>
            </c:ext>
          </c:extLst>
        </c:ser>
        <c:ser>
          <c:idx val="5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1'!$L$21:$L$778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44-4E43-A63F-A241FF7863FF}"/>
            </c:ext>
          </c:extLst>
        </c:ser>
        <c:ser>
          <c:idx val="6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1'!$M$21:$M$778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44-4E43-A63F-A241FF7863FF}"/>
            </c:ext>
          </c:extLst>
        </c:ser>
        <c:ser>
          <c:idx val="7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1'!$N$21:$N$778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44-4E43-A63F-A241FF7863FF}"/>
            </c:ext>
          </c:extLst>
        </c:ser>
        <c:ser>
          <c:idx val="3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1'!$O$21:$O$778</c:f>
              <c:numCache>
                <c:formatCode>General</c:formatCode>
                <c:ptCount val="758"/>
                <c:pt idx="0">
                  <c:v>1.4947846508734597E-2</c:v>
                </c:pt>
                <c:pt idx="1">
                  <c:v>1.4047818390427754E-2</c:v>
                </c:pt>
                <c:pt idx="2">
                  <c:v>1.21941890515339E-2</c:v>
                </c:pt>
                <c:pt idx="3">
                  <c:v>1.1872750437852884E-2</c:v>
                </c:pt>
                <c:pt idx="4">
                  <c:v>1.1765604233292546E-2</c:v>
                </c:pt>
                <c:pt idx="5">
                  <c:v>1.1026295421826211E-2</c:v>
                </c:pt>
                <c:pt idx="6">
                  <c:v>2.5810186351219941E-4</c:v>
                </c:pt>
                <c:pt idx="7">
                  <c:v>-2.1741169800074817E-3</c:v>
                </c:pt>
                <c:pt idx="8">
                  <c:v>-2.4955555936884977E-3</c:v>
                </c:pt>
                <c:pt idx="9">
                  <c:v>-2.6562749005290057E-3</c:v>
                </c:pt>
                <c:pt idx="10">
                  <c:v>-6.4171066805968832E-3</c:v>
                </c:pt>
                <c:pt idx="11">
                  <c:v>-7.5314272080244035E-3</c:v>
                </c:pt>
                <c:pt idx="12">
                  <c:v>-9.3314834446380883E-3</c:v>
                </c:pt>
                <c:pt idx="13">
                  <c:v>-9.5886343355829004E-3</c:v>
                </c:pt>
                <c:pt idx="14">
                  <c:v>-2.2692615153312293E-2</c:v>
                </c:pt>
                <c:pt idx="15">
                  <c:v>-2.2799761357872629E-2</c:v>
                </c:pt>
                <c:pt idx="16">
                  <c:v>-2.5874857428754339E-2</c:v>
                </c:pt>
                <c:pt idx="17">
                  <c:v>-2.5874857428754339E-2</c:v>
                </c:pt>
                <c:pt idx="18">
                  <c:v>-2.8574941783674868E-2</c:v>
                </c:pt>
                <c:pt idx="19">
                  <c:v>-2.8628514885955039E-2</c:v>
                </c:pt>
                <c:pt idx="20">
                  <c:v>-6.304387579073574E-2</c:v>
                </c:pt>
                <c:pt idx="21">
                  <c:v>-6.4211769420443432E-2</c:v>
                </c:pt>
                <c:pt idx="22">
                  <c:v>-6.4533208034124448E-2</c:v>
                </c:pt>
                <c:pt idx="23">
                  <c:v>-8.4890986900588744E-2</c:v>
                </c:pt>
                <c:pt idx="24">
                  <c:v>-0.1059345014762392</c:v>
                </c:pt>
                <c:pt idx="25">
                  <c:v>-0.12386006149918383</c:v>
                </c:pt>
                <c:pt idx="26">
                  <c:v>-0.12572440545853372</c:v>
                </c:pt>
                <c:pt idx="27">
                  <c:v>-0.17989752648424082</c:v>
                </c:pt>
                <c:pt idx="28">
                  <c:v>-0.18122613942078902</c:v>
                </c:pt>
                <c:pt idx="29">
                  <c:v>-0.18159043651629417</c:v>
                </c:pt>
                <c:pt idx="30">
                  <c:v>-0.18160115113675021</c:v>
                </c:pt>
                <c:pt idx="31">
                  <c:v>-0.18238331843004066</c:v>
                </c:pt>
                <c:pt idx="32">
                  <c:v>-0.1823940330504967</c:v>
                </c:pt>
                <c:pt idx="33">
                  <c:v>-0.18243689153232084</c:v>
                </c:pt>
                <c:pt idx="34">
                  <c:v>-0.18244760615277686</c:v>
                </c:pt>
                <c:pt idx="35">
                  <c:v>-0.19776951340490526</c:v>
                </c:pt>
                <c:pt idx="36">
                  <c:v>-0.19776951340490526</c:v>
                </c:pt>
                <c:pt idx="37">
                  <c:v>-0.20269823881468083</c:v>
                </c:pt>
                <c:pt idx="38">
                  <c:v>-0.20269823881468083</c:v>
                </c:pt>
                <c:pt idx="39">
                  <c:v>-0.20269823881468083</c:v>
                </c:pt>
                <c:pt idx="40">
                  <c:v>-0.20269823881468083</c:v>
                </c:pt>
                <c:pt idx="41">
                  <c:v>-0.21393787567306033</c:v>
                </c:pt>
                <c:pt idx="42">
                  <c:v>-0.21399144877534051</c:v>
                </c:pt>
                <c:pt idx="43">
                  <c:v>-0.21399144877534051</c:v>
                </c:pt>
                <c:pt idx="44">
                  <c:v>-0.21494504999592751</c:v>
                </c:pt>
                <c:pt idx="45">
                  <c:v>-0.21584507811423437</c:v>
                </c:pt>
                <c:pt idx="46">
                  <c:v>-0.21584507811423437</c:v>
                </c:pt>
                <c:pt idx="47">
                  <c:v>-0.21584507811423437</c:v>
                </c:pt>
                <c:pt idx="48">
                  <c:v>-0.21961662451475827</c:v>
                </c:pt>
                <c:pt idx="49">
                  <c:v>-0.22363460718577097</c:v>
                </c:pt>
                <c:pt idx="50">
                  <c:v>-0.22363460718577097</c:v>
                </c:pt>
                <c:pt idx="51">
                  <c:v>-0.23922437994930018</c:v>
                </c:pt>
                <c:pt idx="52">
                  <c:v>-0.23922437994930018</c:v>
                </c:pt>
                <c:pt idx="53">
                  <c:v>-0.23986725717666224</c:v>
                </c:pt>
                <c:pt idx="54">
                  <c:v>-0.23986725717666224</c:v>
                </c:pt>
                <c:pt idx="55">
                  <c:v>-0.24240662222474224</c:v>
                </c:pt>
                <c:pt idx="56">
                  <c:v>-0.25486772581510964</c:v>
                </c:pt>
                <c:pt idx="57">
                  <c:v>-0.25486772581510964</c:v>
                </c:pt>
                <c:pt idx="58">
                  <c:v>-0.25756781017003016</c:v>
                </c:pt>
                <c:pt idx="59">
                  <c:v>-0.25756781017003016</c:v>
                </c:pt>
                <c:pt idx="60">
                  <c:v>-0.2577821025791508</c:v>
                </c:pt>
                <c:pt idx="61">
                  <c:v>-0.2577821025791508</c:v>
                </c:pt>
                <c:pt idx="62">
                  <c:v>-0.25783567568143101</c:v>
                </c:pt>
                <c:pt idx="63">
                  <c:v>-0.25783567568143101</c:v>
                </c:pt>
                <c:pt idx="64">
                  <c:v>-0.28100068510737614</c:v>
                </c:pt>
                <c:pt idx="65">
                  <c:v>-0.28100068510737614</c:v>
                </c:pt>
                <c:pt idx="66">
                  <c:v>-0.28116140441421666</c:v>
                </c:pt>
                <c:pt idx="67">
                  <c:v>-0.28116140441421666</c:v>
                </c:pt>
                <c:pt idx="68">
                  <c:v>-0.28116140441421666</c:v>
                </c:pt>
                <c:pt idx="69">
                  <c:v>-0.29415823902738569</c:v>
                </c:pt>
                <c:pt idx="70">
                  <c:v>-0.29415823902738569</c:v>
                </c:pt>
                <c:pt idx="71">
                  <c:v>-0.29421181212966585</c:v>
                </c:pt>
                <c:pt idx="72">
                  <c:v>-0.29421181212966585</c:v>
                </c:pt>
                <c:pt idx="73">
                  <c:v>-0.30077987446921461</c:v>
                </c:pt>
                <c:pt idx="74">
                  <c:v>-0.30088702067377499</c:v>
                </c:pt>
                <c:pt idx="75">
                  <c:v>-0.30088702067377499</c:v>
                </c:pt>
                <c:pt idx="76">
                  <c:v>-0.31340169736642248</c:v>
                </c:pt>
                <c:pt idx="77">
                  <c:v>-0.31340169736642248</c:v>
                </c:pt>
                <c:pt idx="78">
                  <c:v>-0.31399100149150433</c:v>
                </c:pt>
                <c:pt idx="79">
                  <c:v>-0.31721610224877056</c:v>
                </c:pt>
                <c:pt idx="80">
                  <c:v>-0.3174839677601714</c:v>
                </c:pt>
                <c:pt idx="81">
                  <c:v>-0.32970934970050597</c:v>
                </c:pt>
                <c:pt idx="82">
                  <c:v>-0.33726315712200983</c:v>
                </c:pt>
                <c:pt idx="83">
                  <c:v>-0.42735168591634237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44-4E43-A63F-A241FF7863FF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1'!$V$2:$V$35</c:f>
              <c:numCache>
                <c:formatCode>General</c:formatCode>
                <c:ptCount val="34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</c:v>
                </c:pt>
                <c:pt idx="28">
                  <c:v>14500</c:v>
                </c:pt>
                <c:pt idx="29">
                  <c:v>15000</c:v>
                </c:pt>
                <c:pt idx="30">
                  <c:v>15500</c:v>
                </c:pt>
                <c:pt idx="31">
                  <c:v>16000</c:v>
                </c:pt>
                <c:pt idx="32">
                  <c:v>16500</c:v>
                </c:pt>
                <c:pt idx="33">
                  <c:v>17000</c:v>
                </c:pt>
              </c:numCache>
            </c:numRef>
          </c:xVal>
          <c:yVal>
            <c:numRef>
              <c:f>'Active 1'!$W$2:$W$35</c:f>
              <c:numCache>
                <c:formatCode>General</c:formatCode>
                <c:ptCount val="34"/>
                <c:pt idx="0">
                  <c:v>5.6051742159557959E-3</c:v>
                </c:pt>
                <c:pt idx="1">
                  <c:v>1.1283173535648432E-3</c:v>
                </c:pt>
                <c:pt idx="2">
                  <c:v>-3.7988779130015337E-3</c:v>
                </c:pt>
                <c:pt idx="3">
                  <c:v>-9.1764115837433338E-3</c:v>
                </c:pt>
                <c:pt idx="4">
                  <c:v>-1.500428365866056E-2</c:v>
                </c:pt>
                <c:pt idx="5">
                  <c:v>-2.1282494137753211E-2</c:v>
                </c:pt>
                <c:pt idx="6">
                  <c:v>-2.8011043021021281E-2</c:v>
                </c:pt>
                <c:pt idx="7">
                  <c:v>-3.5189930308464776E-2</c:v>
                </c:pt>
                <c:pt idx="8">
                  <c:v>-4.2819156000083708E-2</c:v>
                </c:pt>
                <c:pt idx="9">
                  <c:v>-5.089872009587805E-2</c:v>
                </c:pt>
                <c:pt idx="10">
                  <c:v>-5.9428622595847823E-2</c:v>
                </c:pt>
                <c:pt idx="11">
                  <c:v>-6.8408863499993006E-2</c:v>
                </c:pt>
                <c:pt idx="12">
                  <c:v>-7.7839442808313633E-2</c:v>
                </c:pt>
                <c:pt idx="13">
                  <c:v>-8.772036052080967E-2</c:v>
                </c:pt>
                <c:pt idx="14">
                  <c:v>-9.8051616637481145E-2</c:v>
                </c:pt>
                <c:pt idx="15">
                  <c:v>-0.10883321115832803</c:v>
                </c:pt>
                <c:pt idx="16">
                  <c:v>-0.12006514408335035</c:v>
                </c:pt>
                <c:pt idx="17">
                  <c:v>-0.13174741541254809</c:v>
                </c:pt>
                <c:pt idx="18">
                  <c:v>-0.14388002514592124</c:v>
                </c:pt>
                <c:pt idx="19">
                  <c:v>-0.15646297328346984</c:v>
                </c:pt>
                <c:pt idx="20">
                  <c:v>-0.18297988477109328</c:v>
                </c:pt>
                <c:pt idx="21">
                  <c:v>-0.19691384812116813</c:v>
                </c:pt>
                <c:pt idx="22">
                  <c:v>-0.21129814987541845</c:v>
                </c:pt>
                <c:pt idx="23">
                  <c:v>-0.22613279003384412</c:v>
                </c:pt>
                <c:pt idx="24">
                  <c:v>-0.24141776859644529</c:v>
                </c:pt>
                <c:pt idx="25">
                  <c:v>-0.25715308556322181</c:v>
                </c:pt>
                <c:pt idx="26">
                  <c:v>-0.27333874093417382</c:v>
                </c:pt>
                <c:pt idx="27">
                  <c:v>-0.28997473470930124</c:v>
                </c:pt>
                <c:pt idx="28">
                  <c:v>-0.30706106688860407</c:v>
                </c:pt>
                <c:pt idx="29">
                  <c:v>-0.32459773747208231</c:v>
                </c:pt>
                <c:pt idx="30">
                  <c:v>-0.34258474645973597</c:v>
                </c:pt>
                <c:pt idx="31">
                  <c:v>-0.36102209385156514</c:v>
                </c:pt>
                <c:pt idx="32">
                  <c:v>-0.37990977964756961</c:v>
                </c:pt>
                <c:pt idx="33">
                  <c:v>-0.3992478038477496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44-4E43-A63F-A241FF7863FF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1'!$U$21:$U$778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44-4E43-A63F-A241FF786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56120"/>
        <c:axId val="1"/>
      </c:scatterChart>
      <c:valAx>
        <c:axId val="61615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3819252323188"/>
              <c:y val="0.86698437042163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40142567689727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5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527027027027029E-2"/>
          <c:y val="0.93824327778505112"/>
          <c:w val="0.90033854720862605"/>
          <c:h val="4.75059382422803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2.  V2240 Cyg -- [51375.4523, 0.404194]</a:t>
            </a:r>
          </a:p>
        </c:rich>
      </c:tx>
      <c:layout>
        <c:manualLayout>
          <c:xMode val="edge"/>
          <c:yMode val="edge"/>
          <c:x val="0.26895610151735322"/>
          <c:y val="1.0845986984815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9209248716426E-2"/>
          <c:y val="8.8937093275488072E-2"/>
          <c:w val="0.88841325835632701"/>
          <c:h val="0.819956616052060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1'!$F$28:$F$998</c:f>
              <c:numCache>
                <c:formatCode>General</c:formatCode>
                <c:ptCount val="971"/>
                <c:pt idx="0">
                  <c:v>799</c:v>
                </c:pt>
                <c:pt idx="1">
                  <c:v>814</c:v>
                </c:pt>
                <c:pt idx="2">
                  <c:v>821.5</c:v>
                </c:pt>
                <c:pt idx="3">
                  <c:v>997</c:v>
                </c:pt>
                <c:pt idx="4">
                  <c:v>1049</c:v>
                </c:pt>
                <c:pt idx="5">
                  <c:v>1133</c:v>
                </c:pt>
                <c:pt idx="6">
                  <c:v>1145</c:v>
                </c:pt>
                <c:pt idx="7">
                  <c:v>1756.5</c:v>
                </c:pt>
                <c:pt idx="8">
                  <c:v>1761.5</c:v>
                </c:pt>
                <c:pt idx="9">
                  <c:v>1905</c:v>
                </c:pt>
                <c:pt idx="10">
                  <c:v>1905</c:v>
                </c:pt>
                <c:pt idx="11">
                  <c:v>2031</c:v>
                </c:pt>
                <c:pt idx="12">
                  <c:v>2033.5</c:v>
                </c:pt>
                <c:pt idx="13">
                  <c:v>3639.5</c:v>
                </c:pt>
                <c:pt idx="14">
                  <c:v>3694</c:v>
                </c:pt>
                <c:pt idx="15">
                  <c:v>3709</c:v>
                </c:pt>
                <c:pt idx="16">
                  <c:v>4659</c:v>
                </c:pt>
                <c:pt idx="17">
                  <c:v>5641</c:v>
                </c:pt>
                <c:pt idx="18">
                  <c:v>6477.5</c:v>
                </c:pt>
                <c:pt idx="19">
                  <c:v>6564.5</c:v>
                </c:pt>
                <c:pt idx="20">
                  <c:v>9092.5</c:v>
                </c:pt>
                <c:pt idx="21">
                  <c:v>9154.5</c:v>
                </c:pt>
                <c:pt idx="22">
                  <c:v>9171.5</c:v>
                </c:pt>
                <c:pt idx="23">
                  <c:v>9172</c:v>
                </c:pt>
                <c:pt idx="24">
                  <c:v>9208.5</c:v>
                </c:pt>
                <c:pt idx="25">
                  <c:v>9209</c:v>
                </c:pt>
                <c:pt idx="26">
                  <c:v>9211</c:v>
                </c:pt>
                <c:pt idx="27">
                  <c:v>9211.5</c:v>
                </c:pt>
                <c:pt idx="28">
                  <c:v>9926.5</c:v>
                </c:pt>
                <c:pt idx="29">
                  <c:v>9926.5</c:v>
                </c:pt>
                <c:pt idx="30">
                  <c:v>10156.5</c:v>
                </c:pt>
                <c:pt idx="31">
                  <c:v>10156.5</c:v>
                </c:pt>
                <c:pt idx="32">
                  <c:v>10156.5</c:v>
                </c:pt>
                <c:pt idx="33">
                  <c:v>10156.5</c:v>
                </c:pt>
                <c:pt idx="34">
                  <c:v>10681</c:v>
                </c:pt>
                <c:pt idx="35">
                  <c:v>10683.5</c:v>
                </c:pt>
                <c:pt idx="36">
                  <c:v>10683.5</c:v>
                </c:pt>
                <c:pt idx="37">
                  <c:v>10728</c:v>
                </c:pt>
                <c:pt idx="38">
                  <c:v>10770</c:v>
                </c:pt>
                <c:pt idx="39">
                  <c:v>10770</c:v>
                </c:pt>
                <c:pt idx="40">
                  <c:v>10770</c:v>
                </c:pt>
                <c:pt idx="41">
                  <c:v>10946</c:v>
                </c:pt>
                <c:pt idx="42">
                  <c:v>11133.5</c:v>
                </c:pt>
                <c:pt idx="43">
                  <c:v>11133.5</c:v>
                </c:pt>
                <c:pt idx="44">
                  <c:v>11861</c:v>
                </c:pt>
                <c:pt idx="45">
                  <c:v>11861</c:v>
                </c:pt>
                <c:pt idx="46">
                  <c:v>11891</c:v>
                </c:pt>
                <c:pt idx="47">
                  <c:v>11891</c:v>
                </c:pt>
                <c:pt idx="48">
                  <c:v>12009.5</c:v>
                </c:pt>
                <c:pt idx="49">
                  <c:v>12591</c:v>
                </c:pt>
                <c:pt idx="50">
                  <c:v>12591</c:v>
                </c:pt>
                <c:pt idx="51">
                  <c:v>12717</c:v>
                </c:pt>
                <c:pt idx="52">
                  <c:v>12717</c:v>
                </c:pt>
                <c:pt idx="53">
                  <c:v>12727</c:v>
                </c:pt>
                <c:pt idx="54">
                  <c:v>12727</c:v>
                </c:pt>
                <c:pt idx="55">
                  <c:v>12729.5</c:v>
                </c:pt>
                <c:pt idx="56">
                  <c:v>12729.5</c:v>
                </c:pt>
                <c:pt idx="57">
                  <c:v>13810.5</c:v>
                </c:pt>
                <c:pt idx="58">
                  <c:v>13810.5</c:v>
                </c:pt>
                <c:pt idx="59">
                  <c:v>13818</c:v>
                </c:pt>
                <c:pt idx="60">
                  <c:v>13818</c:v>
                </c:pt>
                <c:pt idx="61">
                  <c:v>13818</c:v>
                </c:pt>
                <c:pt idx="62">
                  <c:v>14424.5</c:v>
                </c:pt>
                <c:pt idx="63">
                  <c:v>14424.5</c:v>
                </c:pt>
                <c:pt idx="64">
                  <c:v>14427</c:v>
                </c:pt>
                <c:pt idx="65">
                  <c:v>14427</c:v>
                </c:pt>
                <c:pt idx="66">
                  <c:v>14733.5</c:v>
                </c:pt>
                <c:pt idx="67">
                  <c:v>14738.5</c:v>
                </c:pt>
                <c:pt idx="68">
                  <c:v>14738.5</c:v>
                </c:pt>
                <c:pt idx="69">
                  <c:v>15322.5</c:v>
                </c:pt>
                <c:pt idx="70">
                  <c:v>15322.5</c:v>
                </c:pt>
                <c:pt idx="71">
                  <c:v>15350</c:v>
                </c:pt>
                <c:pt idx="72">
                  <c:v>15500.5</c:v>
                </c:pt>
                <c:pt idx="73">
                  <c:v>15513</c:v>
                </c:pt>
                <c:pt idx="74">
                  <c:v>16083.5</c:v>
                </c:pt>
                <c:pt idx="75">
                  <c:v>16436</c:v>
                </c:pt>
                <c:pt idx="76">
                  <c:v>20640</c:v>
                </c:pt>
              </c:numCache>
            </c:numRef>
          </c:xVal>
          <c:yVal>
            <c:numRef>
              <c:f>'Active 1'!$G$28:$G$998</c:f>
              <c:numCache>
                <c:formatCode>General</c:formatCode>
                <c:ptCount val="971"/>
                <c:pt idx="0">
                  <c:v>-3.8360000035027042E-3</c:v>
                </c:pt>
                <c:pt idx="1">
                  <c:v>-4.6000001020729542E-5</c:v>
                </c:pt>
                <c:pt idx="2">
                  <c:v>-1.8510000008973293E-3</c:v>
                </c:pt>
                <c:pt idx="3">
                  <c:v>-1.1800000356743112E-4</c:v>
                </c:pt>
                <c:pt idx="4">
                  <c:v>-7.1059999972931109E-3</c:v>
                </c:pt>
                <c:pt idx="5">
                  <c:v>-9.5200000214390457E-4</c:v>
                </c:pt>
                <c:pt idx="6">
                  <c:v>-8.8399999949615449E-3</c:v>
                </c:pt>
                <c:pt idx="7">
                  <c:v>-1.0861000002478249E-2</c:v>
                </c:pt>
                <c:pt idx="8">
                  <c:v>-8.4510000015143305E-3</c:v>
                </c:pt>
                <c:pt idx="9">
                  <c:v>-1.0269999991578516E-2</c:v>
                </c:pt>
                <c:pt idx="10">
                  <c:v>-1.0269999991578516E-2</c:v>
                </c:pt>
                <c:pt idx="11">
                  <c:v>-1.5864000000874512E-2</c:v>
                </c:pt>
                <c:pt idx="12">
                  <c:v>-9.9990000016987324E-3</c:v>
                </c:pt>
                <c:pt idx="13">
                  <c:v>-3.4862999993492849E-2</c:v>
                </c:pt>
                <c:pt idx="14">
                  <c:v>-3.8236000000324566E-2</c:v>
                </c:pt>
                <c:pt idx="15">
                  <c:v>-3.5825999999360647E-2</c:v>
                </c:pt>
                <c:pt idx="16">
                  <c:v>-5.2645999996457249E-2</c:v>
                </c:pt>
                <c:pt idx="17">
                  <c:v>-6.4353999994636979E-2</c:v>
                </c:pt>
                <c:pt idx="18">
                  <c:v>-8.6334999999962747E-2</c:v>
                </c:pt>
                <c:pt idx="19">
                  <c:v>-8.601299999281764E-2</c:v>
                </c:pt>
                <c:pt idx="20">
                  <c:v>-0.14764499999728287</c:v>
                </c:pt>
                <c:pt idx="21">
                  <c:v>-0.14997299999959068</c:v>
                </c:pt>
                <c:pt idx="22">
                  <c:v>-0.14067099999374477</c:v>
                </c:pt>
                <c:pt idx="23">
                  <c:v>-0.15486799999780487</c:v>
                </c:pt>
                <c:pt idx="24">
                  <c:v>-0.13894900000013877</c:v>
                </c:pt>
                <c:pt idx="25">
                  <c:v>-0.15054599999712082</c:v>
                </c:pt>
                <c:pt idx="26">
                  <c:v>-0.15433399999892572</c:v>
                </c:pt>
                <c:pt idx="27">
                  <c:v>-0.15283099999942351</c:v>
                </c:pt>
                <c:pt idx="28">
                  <c:v>-0.16904100000101607</c:v>
                </c:pt>
                <c:pt idx="29">
                  <c:v>-0.16904100000101607</c:v>
                </c:pt>
                <c:pt idx="30">
                  <c:v>-0.17336100000102306</c:v>
                </c:pt>
                <c:pt idx="31">
                  <c:v>-0.17329099999915343</c:v>
                </c:pt>
                <c:pt idx="32">
                  <c:v>-0.17226099999970756</c:v>
                </c:pt>
                <c:pt idx="33">
                  <c:v>-0.17219099999783793</c:v>
                </c:pt>
                <c:pt idx="34">
                  <c:v>-0.19044399999256711</c:v>
                </c:pt>
                <c:pt idx="35">
                  <c:v>-0.19156899999507004</c:v>
                </c:pt>
                <c:pt idx="36">
                  <c:v>-0.19136899999284651</c:v>
                </c:pt>
                <c:pt idx="37">
                  <c:v>-0.19013199999608332</c:v>
                </c:pt>
                <c:pt idx="38">
                  <c:v>-0.19109999999636784</c:v>
                </c:pt>
                <c:pt idx="39">
                  <c:v>-0.19069999999919673</c:v>
                </c:pt>
                <c:pt idx="40">
                  <c:v>-0.18909999999596039</c:v>
                </c:pt>
                <c:pt idx="41">
                  <c:v>-0.19702399999368936</c:v>
                </c:pt>
                <c:pt idx="42">
                  <c:v>-0.20260899999993853</c:v>
                </c:pt>
                <c:pt idx="43">
                  <c:v>-0.202408999997715</c:v>
                </c:pt>
                <c:pt idx="44">
                  <c:v>-0.22393400000146357</c:v>
                </c:pt>
                <c:pt idx="45">
                  <c:v>-0.22263399999792455</c:v>
                </c:pt>
                <c:pt idx="46">
                  <c:v>-0.2246240000022226</c:v>
                </c:pt>
                <c:pt idx="47">
                  <c:v>-0.2236239999983809</c:v>
                </c:pt>
                <c:pt idx="48">
                  <c:v>-0.22814300000027288</c:v>
                </c:pt>
                <c:pt idx="49">
                  <c:v>-0.24721399999543792</c:v>
                </c:pt>
                <c:pt idx="50">
                  <c:v>-0.24507399999856716</c:v>
                </c:pt>
                <c:pt idx="51">
                  <c:v>-0.25273799999558832</c:v>
                </c:pt>
                <c:pt idx="52">
                  <c:v>-0.25095799999689916</c:v>
                </c:pt>
                <c:pt idx="53">
                  <c:v>-0.25164799999765819</c:v>
                </c:pt>
                <c:pt idx="54">
                  <c:v>-0.25131800000235671</c:v>
                </c:pt>
                <c:pt idx="55">
                  <c:v>-0.25206299999990733</c:v>
                </c:pt>
                <c:pt idx="56">
                  <c:v>-0.25068299999838928</c:v>
                </c:pt>
                <c:pt idx="57">
                  <c:v>-0.2861269999993965</c:v>
                </c:pt>
                <c:pt idx="58">
                  <c:v>-0.28377699999691686</c:v>
                </c:pt>
                <c:pt idx="59">
                  <c:v>-0.28582199999073055</c:v>
                </c:pt>
                <c:pt idx="60">
                  <c:v>-0.28504199999588309</c:v>
                </c:pt>
                <c:pt idx="61">
                  <c:v>-0.28340199999365723</c:v>
                </c:pt>
                <c:pt idx="62">
                  <c:v>-0.30534299999271752</c:v>
                </c:pt>
                <c:pt idx="63">
                  <c:v>-0.30510299999150448</c:v>
                </c:pt>
                <c:pt idx="64">
                  <c:v>-0.30544799999188399</c:v>
                </c:pt>
                <c:pt idx="65">
                  <c:v>-0.30471799999213545</c:v>
                </c:pt>
                <c:pt idx="66">
                  <c:v>-0.31381900000269525</c:v>
                </c:pt>
                <c:pt idx="67">
                  <c:v>-0.3138489999982994</c:v>
                </c:pt>
                <c:pt idx="68">
                  <c:v>-0.3138489999982994</c:v>
                </c:pt>
                <c:pt idx="69">
                  <c:v>-0.33824499999172986</c:v>
                </c:pt>
                <c:pt idx="70">
                  <c:v>-0.33469499999773689</c:v>
                </c:pt>
                <c:pt idx="71">
                  <c:v>-0.33699999999953434</c:v>
                </c:pt>
                <c:pt idx="72">
                  <c:v>-0.34122699999716133</c:v>
                </c:pt>
                <c:pt idx="73">
                  <c:v>-0.33878199999890057</c:v>
                </c:pt>
                <c:pt idx="74">
                  <c:v>-0.36049899999488844</c:v>
                </c:pt>
                <c:pt idx="75">
                  <c:v>-0.37128399999346584</c:v>
                </c:pt>
                <c:pt idx="76">
                  <c:v>-0.32085999999981141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D-4141-846C-6E2DC9C412DB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1'!$F$28:$F$998</c:f>
              <c:numCache>
                <c:formatCode>General</c:formatCode>
                <c:ptCount val="971"/>
                <c:pt idx="0">
                  <c:v>799</c:v>
                </c:pt>
                <c:pt idx="1">
                  <c:v>814</c:v>
                </c:pt>
                <c:pt idx="2">
                  <c:v>821.5</c:v>
                </c:pt>
                <c:pt idx="3">
                  <c:v>997</c:v>
                </c:pt>
                <c:pt idx="4">
                  <c:v>1049</c:v>
                </c:pt>
                <c:pt idx="5">
                  <c:v>1133</c:v>
                </c:pt>
                <c:pt idx="6">
                  <c:v>1145</c:v>
                </c:pt>
                <c:pt idx="7">
                  <c:v>1756.5</c:v>
                </c:pt>
                <c:pt idx="8">
                  <c:v>1761.5</c:v>
                </c:pt>
                <c:pt idx="9">
                  <c:v>1905</c:v>
                </c:pt>
                <c:pt idx="10">
                  <c:v>1905</c:v>
                </c:pt>
                <c:pt idx="11">
                  <c:v>2031</c:v>
                </c:pt>
                <c:pt idx="12">
                  <c:v>2033.5</c:v>
                </c:pt>
                <c:pt idx="13">
                  <c:v>3639.5</c:v>
                </c:pt>
                <c:pt idx="14">
                  <c:v>3694</c:v>
                </c:pt>
                <c:pt idx="15">
                  <c:v>3709</c:v>
                </c:pt>
                <c:pt idx="16">
                  <c:v>4659</c:v>
                </c:pt>
                <c:pt idx="17">
                  <c:v>5641</c:v>
                </c:pt>
                <c:pt idx="18">
                  <c:v>6477.5</c:v>
                </c:pt>
                <c:pt idx="19">
                  <c:v>6564.5</c:v>
                </c:pt>
                <c:pt idx="20">
                  <c:v>9092.5</c:v>
                </c:pt>
                <c:pt idx="21">
                  <c:v>9154.5</c:v>
                </c:pt>
                <c:pt idx="22">
                  <c:v>9171.5</c:v>
                </c:pt>
                <c:pt idx="23">
                  <c:v>9172</c:v>
                </c:pt>
                <c:pt idx="24">
                  <c:v>9208.5</c:v>
                </c:pt>
                <c:pt idx="25">
                  <c:v>9209</c:v>
                </c:pt>
                <c:pt idx="26">
                  <c:v>9211</c:v>
                </c:pt>
                <c:pt idx="27">
                  <c:v>9211.5</c:v>
                </c:pt>
                <c:pt idx="28">
                  <c:v>9926.5</c:v>
                </c:pt>
                <c:pt idx="29">
                  <c:v>9926.5</c:v>
                </c:pt>
                <c:pt idx="30">
                  <c:v>10156.5</c:v>
                </c:pt>
                <c:pt idx="31">
                  <c:v>10156.5</c:v>
                </c:pt>
                <c:pt idx="32">
                  <c:v>10156.5</c:v>
                </c:pt>
                <c:pt idx="33">
                  <c:v>10156.5</c:v>
                </c:pt>
                <c:pt idx="34">
                  <c:v>10681</c:v>
                </c:pt>
                <c:pt idx="35">
                  <c:v>10683.5</c:v>
                </c:pt>
                <c:pt idx="36">
                  <c:v>10683.5</c:v>
                </c:pt>
                <c:pt idx="37">
                  <c:v>10728</c:v>
                </c:pt>
                <c:pt idx="38">
                  <c:v>10770</c:v>
                </c:pt>
                <c:pt idx="39">
                  <c:v>10770</c:v>
                </c:pt>
                <c:pt idx="40">
                  <c:v>10770</c:v>
                </c:pt>
                <c:pt idx="41">
                  <c:v>10946</c:v>
                </c:pt>
                <c:pt idx="42">
                  <c:v>11133.5</c:v>
                </c:pt>
                <c:pt idx="43">
                  <c:v>11133.5</c:v>
                </c:pt>
                <c:pt idx="44">
                  <c:v>11861</c:v>
                </c:pt>
                <c:pt idx="45">
                  <c:v>11861</c:v>
                </c:pt>
                <c:pt idx="46">
                  <c:v>11891</c:v>
                </c:pt>
                <c:pt idx="47">
                  <c:v>11891</c:v>
                </c:pt>
                <c:pt idx="48">
                  <c:v>12009.5</c:v>
                </c:pt>
                <c:pt idx="49">
                  <c:v>12591</c:v>
                </c:pt>
                <c:pt idx="50">
                  <c:v>12591</c:v>
                </c:pt>
                <c:pt idx="51">
                  <c:v>12717</c:v>
                </c:pt>
                <c:pt idx="52">
                  <c:v>12717</c:v>
                </c:pt>
                <c:pt idx="53">
                  <c:v>12727</c:v>
                </c:pt>
                <c:pt idx="54">
                  <c:v>12727</c:v>
                </c:pt>
                <c:pt idx="55">
                  <c:v>12729.5</c:v>
                </c:pt>
                <c:pt idx="56">
                  <c:v>12729.5</c:v>
                </c:pt>
                <c:pt idx="57">
                  <c:v>13810.5</c:v>
                </c:pt>
                <c:pt idx="58">
                  <c:v>13810.5</c:v>
                </c:pt>
                <c:pt idx="59">
                  <c:v>13818</c:v>
                </c:pt>
                <c:pt idx="60">
                  <c:v>13818</c:v>
                </c:pt>
                <c:pt idx="61">
                  <c:v>13818</c:v>
                </c:pt>
                <c:pt idx="62">
                  <c:v>14424.5</c:v>
                </c:pt>
                <c:pt idx="63">
                  <c:v>14424.5</c:v>
                </c:pt>
                <c:pt idx="64">
                  <c:v>14427</c:v>
                </c:pt>
                <c:pt idx="65">
                  <c:v>14427</c:v>
                </c:pt>
                <c:pt idx="66">
                  <c:v>14733.5</c:v>
                </c:pt>
                <c:pt idx="67">
                  <c:v>14738.5</c:v>
                </c:pt>
                <c:pt idx="68">
                  <c:v>14738.5</c:v>
                </c:pt>
                <c:pt idx="69">
                  <c:v>15322.5</c:v>
                </c:pt>
                <c:pt idx="70">
                  <c:v>15322.5</c:v>
                </c:pt>
                <c:pt idx="71">
                  <c:v>15350</c:v>
                </c:pt>
                <c:pt idx="72">
                  <c:v>15500.5</c:v>
                </c:pt>
                <c:pt idx="73">
                  <c:v>15513</c:v>
                </c:pt>
                <c:pt idx="74">
                  <c:v>16083.5</c:v>
                </c:pt>
                <c:pt idx="75">
                  <c:v>16436</c:v>
                </c:pt>
                <c:pt idx="76">
                  <c:v>20640</c:v>
                </c:pt>
              </c:numCache>
            </c:numRef>
          </c:xVal>
          <c:yVal>
            <c:numRef>
              <c:f>'Active 1'!$P$28:$P$998</c:f>
              <c:numCache>
                <c:formatCode>General</c:formatCode>
                <c:ptCount val="971"/>
                <c:pt idx="0">
                  <c:v>-1.7640156403367717E-3</c:v>
                </c:pt>
                <c:pt idx="1">
                  <c:v>-1.9133581455239184E-3</c:v>
                </c:pt>
                <c:pt idx="2">
                  <c:v>-1.9881813873289002E-3</c:v>
                </c:pt>
                <c:pt idx="3">
                  <c:v>-3.7679718322808833E-3</c:v>
                </c:pt>
                <c:pt idx="4">
                  <c:v>-4.3059721559464839E-3</c:v>
                </c:pt>
                <c:pt idx="5">
                  <c:v>-5.1853389337264385E-3</c:v>
                </c:pt>
                <c:pt idx="6">
                  <c:v>-5.312000338806795E-3</c:v>
                </c:pt>
                <c:pt idx="7">
                  <c:v>-1.2109855711249095E-2</c:v>
                </c:pt>
                <c:pt idx="8">
                  <c:v>-1.2168215492911021E-2</c:v>
                </c:pt>
                <c:pt idx="9">
                  <c:v>-1.3862334424224989E-2</c:v>
                </c:pt>
                <c:pt idx="10">
                  <c:v>-1.3862334424224989E-2</c:v>
                </c:pt>
                <c:pt idx="11">
                  <c:v>-1.5380437768247691E-2</c:v>
                </c:pt>
                <c:pt idx="12">
                  <c:v>-1.5410848208768061E-2</c:v>
                </c:pt>
                <c:pt idx="13">
                  <c:v>-3.7273189464903697E-2</c:v>
                </c:pt>
                <c:pt idx="14">
                  <c:v>-3.8096602098761985E-2</c:v>
                </c:pt>
                <c:pt idx="15">
                  <c:v>-3.8324168384754401E-2</c:v>
                </c:pt>
                <c:pt idx="16">
                  <c:v>-5.3562395294996457E-2</c:v>
                </c:pt>
                <c:pt idx="17">
                  <c:v>-7.1022695505577521E-2</c:v>
                </c:pt>
                <c:pt idx="18">
                  <c:v>-8.7266042577287622E-2</c:v>
                </c:pt>
                <c:pt idx="19">
                  <c:v>-8.9027792773482925E-2</c:v>
                </c:pt>
                <c:pt idx="20">
                  <c:v>-0.14617392066492296</c:v>
                </c:pt>
                <c:pt idx="21">
                  <c:v>-0.14772007821756319</c:v>
                </c:pt>
                <c:pt idx="22">
                  <c:v>-0.14814523425224074</c:v>
                </c:pt>
                <c:pt idx="23">
                  <c:v>-0.14815774672241805</c:v>
                </c:pt>
                <c:pt idx="24">
                  <c:v>-0.14907237340939028</c:v>
                </c:pt>
                <c:pt idx="25">
                  <c:v>-0.14908491920460948</c:v>
                </c:pt>
                <c:pt idx="26">
                  <c:v>-0.14913510688887033</c:v>
                </c:pt>
                <c:pt idx="27">
                  <c:v>-0.14914765493578155</c:v>
                </c:pt>
                <c:pt idx="28">
                  <c:v>-0.16755213251214146</c:v>
                </c:pt>
                <c:pt idx="29">
                  <c:v>-0.16755213251214146</c:v>
                </c:pt>
                <c:pt idx="30">
                  <c:v>-0.17366821607456626</c:v>
                </c:pt>
                <c:pt idx="31">
                  <c:v>-0.17366821607456626</c:v>
                </c:pt>
                <c:pt idx="32">
                  <c:v>-0.17366821607456626</c:v>
                </c:pt>
                <c:pt idx="33">
                  <c:v>-0.17366821607456626</c:v>
                </c:pt>
                <c:pt idx="34">
                  <c:v>-0.18797197532558302</c:v>
                </c:pt>
                <c:pt idx="35">
                  <c:v>-0.18804134003806455</c:v>
                </c:pt>
                <c:pt idx="36">
                  <c:v>-0.18804134003806455</c:v>
                </c:pt>
                <c:pt idx="37">
                  <c:v>-0.18927791568578073</c:v>
                </c:pt>
                <c:pt idx="38">
                  <c:v>-0.19044829295033514</c:v>
                </c:pt>
                <c:pt idx="39">
                  <c:v>-0.19044829295033514</c:v>
                </c:pt>
                <c:pt idx="40">
                  <c:v>-0.19044829295033514</c:v>
                </c:pt>
                <c:pt idx="41">
                  <c:v>-0.19538728817910775</c:v>
                </c:pt>
                <c:pt idx="42">
                  <c:v>-0.20071038859984319</c:v>
                </c:pt>
                <c:pt idx="43">
                  <c:v>-0.20071038859984319</c:v>
                </c:pt>
                <c:pt idx="44">
                  <c:v>-0.22196356500823555</c:v>
                </c:pt>
                <c:pt idx="45">
                  <c:v>-0.22196356500823555</c:v>
                </c:pt>
                <c:pt idx="46">
                  <c:v>-0.22286045253441225</c:v>
                </c:pt>
                <c:pt idx="47">
                  <c:v>-0.22286045253441225</c:v>
                </c:pt>
                <c:pt idx="48">
                  <c:v>-0.22641900769777584</c:v>
                </c:pt>
                <c:pt idx="49">
                  <c:v>-0.24424807399426859</c:v>
                </c:pt>
                <c:pt idx="50">
                  <c:v>-0.24424807399426859</c:v>
                </c:pt>
                <c:pt idx="51">
                  <c:v>-0.24819158469654867</c:v>
                </c:pt>
                <c:pt idx="52">
                  <c:v>-0.24819158469654867</c:v>
                </c:pt>
                <c:pt idx="53">
                  <c:v>-0.24850578665687154</c:v>
                </c:pt>
                <c:pt idx="54">
                  <c:v>-0.24850578665687154</c:v>
                </c:pt>
                <c:pt idx="55">
                  <c:v>-0.24858436529310252</c:v>
                </c:pt>
                <c:pt idx="56">
                  <c:v>-0.24858436529310252</c:v>
                </c:pt>
                <c:pt idx="57">
                  <c:v>-0.28361669747029378</c:v>
                </c:pt>
                <c:pt idx="58">
                  <c:v>-0.28361669747029378</c:v>
                </c:pt>
                <c:pt idx="59">
                  <c:v>-0.28386710540419474</c:v>
                </c:pt>
                <c:pt idx="60">
                  <c:v>-0.28386710540419474</c:v>
                </c:pt>
                <c:pt idx="61">
                  <c:v>-0.28386710540419474</c:v>
                </c:pt>
                <c:pt idx="62">
                  <c:v>-0.30445216426299088</c:v>
                </c:pt>
                <c:pt idx="63">
                  <c:v>-0.30445216426299088</c:v>
                </c:pt>
                <c:pt idx="64">
                  <c:v>-0.30453838739363276</c:v>
                </c:pt>
                <c:pt idx="65">
                  <c:v>-0.30453838739363276</c:v>
                </c:pt>
                <c:pt idx="66">
                  <c:v>-0.31519464495982752</c:v>
                </c:pt>
                <c:pt idx="67">
                  <c:v>-0.31536988557090917</c:v>
                </c:pt>
                <c:pt idx="68">
                  <c:v>-0.31536988557090917</c:v>
                </c:pt>
                <c:pt idx="69">
                  <c:v>-0.33614780015107093</c:v>
                </c:pt>
                <c:pt idx="70">
                  <c:v>-0.33614780015107093</c:v>
                </c:pt>
                <c:pt idx="71">
                  <c:v>-0.33714135823100144</c:v>
                </c:pt>
                <c:pt idx="72">
                  <c:v>-0.34260295886309494</c:v>
                </c:pt>
                <c:pt idx="73">
                  <c:v>-0.34305841530704989</c:v>
                </c:pt>
                <c:pt idx="74">
                  <c:v>-0.36414501386662623</c:v>
                </c:pt>
                <c:pt idx="75">
                  <c:v>-0.37746702338002081</c:v>
                </c:pt>
                <c:pt idx="76">
                  <c:v>-0.55360145925618354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1D-4141-846C-6E2DC9C412DB}"/>
            </c:ext>
          </c:extLst>
        </c:ser>
        <c:ser>
          <c:idx val="1"/>
          <c:order val="2"/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1'!$F$28:$F$998</c:f>
              <c:numCache>
                <c:formatCode>General</c:formatCode>
                <c:ptCount val="971"/>
                <c:pt idx="0">
                  <c:v>799</c:v>
                </c:pt>
                <c:pt idx="1">
                  <c:v>814</c:v>
                </c:pt>
                <c:pt idx="2">
                  <c:v>821.5</c:v>
                </c:pt>
                <c:pt idx="3">
                  <c:v>997</c:v>
                </c:pt>
                <c:pt idx="4">
                  <c:v>1049</c:v>
                </c:pt>
                <c:pt idx="5">
                  <c:v>1133</c:v>
                </c:pt>
                <c:pt idx="6">
                  <c:v>1145</c:v>
                </c:pt>
                <c:pt idx="7">
                  <c:v>1756.5</c:v>
                </c:pt>
                <c:pt idx="8">
                  <c:v>1761.5</c:v>
                </c:pt>
                <c:pt idx="9">
                  <c:v>1905</c:v>
                </c:pt>
                <c:pt idx="10">
                  <c:v>1905</c:v>
                </c:pt>
                <c:pt idx="11">
                  <c:v>2031</c:v>
                </c:pt>
                <c:pt idx="12">
                  <c:v>2033.5</c:v>
                </c:pt>
                <c:pt idx="13">
                  <c:v>3639.5</c:v>
                </c:pt>
                <c:pt idx="14">
                  <c:v>3694</c:v>
                </c:pt>
                <c:pt idx="15">
                  <c:v>3709</c:v>
                </c:pt>
                <c:pt idx="16">
                  <c:v>4659</c:v>
                </c:pt>
                <c:pt idx="17">
                  <c:v>5641</c:v>
                </c:pt>
                <c:pt idx="18">
                  <c:v>6477.5</c:v>
                </c:pt>
                <c:pt idx="19">
                  <c:v>6564.5</c:v>
                </c:pt>
                <c:pt idx="20">
                  <c:v>9092.5</c:v>
                </c:pt>
                <c:pt idx="21">
                  <c:v>9154.5</c:v>
                </c:pt>
                <c:pt idx="22">
                  <c:v>9171.5</c:v>
                </c:pt>
                <c:pt idx="23">
                  <c:v>9172</c:v>
                </c:pt>
                <c:pt idx="24">
                  <c:v>9208.5</c:v>
                </c:pt>
                <c:pt idx="25">
                  <c:v>9209</c:v>
                </c:pt>
                <c:pt idx="26">
                  <c:v>9211</c:v>
                </c:pt>
                <c:pt idx="27">
                  <c:v>9211.5</c:v>
                </c:pt>
                <c:pt idx="28">
                  <c:v>9926.5</c:v>
                </c:pt>
                <c:pt idx="29">
                  <c:v>9926.5</c:v>
                </c:pt>
                <c:pt idx="30">
                  <c:v>10156.5</c:v>
                </c:pt>
                <c:pt idx="31">
                  <c:v>10156.5</c:v>
                </c:pt>
                <c:pt idx="32">
                  <c:v>10156.5</c:v>
                </c:pt>
                <c:pt idx="33">
                  <c:v>10156.5</c:v>
                </c:pt>
                <c:pt idx="34">
                  <c:v>10681</c:v>
                </c:pt>
                <c:pt idx="35">
                  <c:v>10683.5</c:v>
                </c:pt>
                <c:pt idx="36">
                  <c:v>10683.5</c:v>
                </c:pt>
                <c:pt idx="37">
                  <c:v>10728</c:v>
                </c:pt>
                <c:pt idx="38">
                  <c:v>10770</c:v>
                </c:pt>
                <c:pt idx="39">
                  <c:v>10770</c:v>
                </c:pt>
                <c:pt idx="40">
                  <c:v>10770</c:v>
                </c:pt>
                <c:pt idx="41">
                  <c:v>10946</c:v>
                </c:pt>
                <c:pt idx="42">
                  <c:v>11133.5</c:v>
                </c:pt>
                <c:pt idx="43">
                  <c:v>11133.5</c:v>
                </c:pt>
                <c:pt idx="44">
                  <c:v>11861</c:v>
                </c:pt>
                <c:pt idx="45">
                  <c:v>11861</c:v>
                </c:pt>
                <c:pt idx="46">
                  <c:v>11891</c:v>
                </c:pt>
                <c:pt idx="47">
                  <c:v>11891</c:v>
                </c:pt>
                <c:pt idx="48">
                  <c:v>12009.5</c:v>
                </c:pt>
                <c:pt idx="49">
                  <c:v>12591</c:v>
                </c:pt>
                <c:pt idx="50">
                  <c:v>12591</c:v>
                </c:pt>
                <c:pt idx="51">
                  <c:v>12717</c:v>
                </c:pt>
                <c:pt idx="52">
                  <c:v>12717</c:v>
                </c:pt>
                <c:pt idx="53">
                  <c:v>12727</c:v>
                </c:pt>
                <c:pt idx="54">
                  <c:v>12727</c:v>
                </c:pt>
                <c:pt idx="55">
                  <c:v>12729.5</c:v>
                </c:pt>
                <c:pt idx="56">
                  <c:v>12729.5</c:v>
                </c:pt>
                <c:pt idx="57">
                  <c:v>13810.5</c:v>
                </c:pt>
                <c:pt idx="58">
                  <c:v>13810.5</c:v>
                </c:pt>
                <c:pt idx="59">
                  <c:v>13818</c:v>
                </c:pt>
                <c:pt idx="60">
                  <c:v>13818</c:v>
                </c:pt>
                <c:pt idx="61">
                  <c:v>13818</c:v>
                </c:pt>
                <c:pt idx="62">
                  <c:v>14424.5</c:v>
                </c:pt>
                <c:pt idx="63">
                  <c:v>14424.5</c:v>
                </c:pt>
                <c:pt idx="64">
                  <c:v>14427</c:v>
                </c:pt>
                <c:pt idx="65">
                  <c:v>14427</c:v>
                </c:pt>
                <c:pt idx="66">
                  <c:v>14733.5</c:v>
                </c:pt>
                <c:pt idx="67">
                  <c:v>14738.5</c:v>
                </c:pt>
                <c:pt idx="68">
                  <c:v>14738.5</c:v>
                </c:pt>
                <c:pt idx="69">
                  <c:v>15322.5</c:v>
                </c:pt>
                <c:pt idx="70">
                  <c:v>15322.5</c:v>
                </c:pt>
                <c:pt idx="71">
                  <c:v>15350</c:v>
                </c:pt>
                <c:pt idx="72">
                  <c:v>15500.5</c:v>
                </c:pt>
                <c:pt idx="73">
                  <c:v>15513</c:v>
                </c:pt>
                <c:pt idx="74">
                  <c:v>16083.5</c:v>
                </c:pt>
                <c:pt idx="75">
                  <c:v>16436</c:v>
                </c:pt>
                <c:pt idx="76">
                  <c:v>20640</c:v>
                </c:pt>
              </c:numCache>
            </c:numRef>
          </c:xVal>
          <c:yVal>
            <c:numRef>
              <c:f>'Active 1'!$U$28:$U$998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1D-4141-846C-6E2DC9C4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59400"/>
        <c:axId val="1"/>
      </c:scatterChart>
      <c:valAx>
        <c:axId val="6161594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594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  [51375.4523, 0.404194]</a:t>
            </a:r>
          </a:p>
        </c:rich>
      </c:tx>
      <c:layout>
        <c:manualLayout>
          <c:xMode val="edge"/>
          <c:yMode val="edge"/>
          <c:x val="0.24613019347813719"/>
          <c:y val="1.8633540372670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9541687988046E-2"/>
          <c:y val="0.13975176471480238"/>
          <c:w val="0.88390159689253345"/>
          <c:h val="0.704970013116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1'!$G$21:$G$778</c:f>
              <c:numCache>
                <c:formatCode>General</c:formatCode>
                <c:ptCount val="758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  <c:pt idx="27">
                  <c:v>-0.14764499999728287</c:v>
                </c:pt>
                <c:pt idx="28">
                  <c:v>-0.14997299999959068</c:v>
                </c:pt>
                <c:pt idx="29">
                  <c:v>-0.14067099999374477</c:v>
                </c:pt>
                <c:pt idx="30">
                  <c:v>-0.15486799999780487</c:v>
                </c:pt>
                <c:pt idx="31">
                  <c:v>-0.13894900000013877</c:v>
                </c:pt>
                <c:pt idx="32">
                  <c:v>-0.15054599999712082</c:v>
                </c:pt>
                <c:pt idx="33">
                  <c:v>-0.15433399999892572</c:v>
                </c:pt>
                <c:pt idx="34">
                  <c:v>-0.15283099999942351</c:v>
                </c:pt>
                <c:pt idx="35">
                  <c:v>-0.16904100000101607</c:v>
                </c:pt>
                <c:pt idx="36">
                  <c:v>-0.16904100000101607</c:v>
                </c:pt>
                <c:pt idx="37">
                  <c:v>-0.17336100000102306</c:v>
                </c:pt>
                <c:pt idx="38">
                  <c:v>-0.17329099999915343</c:v>
                </c:pt>
                <c:pt idx="39">
                  <c:v>-0.17226099999970756</c:v>
                </c:pt>
                <c:pt idx="40">
                  <c:v>-0.17219099999783793</c:v>
                </c:pt>
                <c:pt idx="41">
                  <c:v>-0.19044399999256711</c:v>
                </c:pt>
                <c:pt idx="42">
                  <c:v>-0.19156899999507004</c:v>
                </c:pt>
                <c:pt idx="43">
                  <c:v>-0.19136899999284651</c:v>
                </c:pt>
                <c:pt idx="44">
                  <c:v>-0.19013199999608332</c:v>
                </c:pt>
                <c:pt idx="45">
                  <c:v>-0.19109999999636784</c:v>
                </c:pt>
                <c:pt idx="46">
                  <c:v>-0.19069999999919673</c:v>
                </c:pt>
                <c:pt idx="47">
                  <c:v>-0.18909999999596039</c:v>
                </c:pt>
                <c:pt idx="48">
                  <c:v>-0.19702399999368936</c:v>
                </c:pt>
                <c:pt idx="49">
                  <c:v>-0.20260899999993853</c:v>
                </c:pt>
                <c:pt idx="50">
                  <c:v>-0.202408999997715</c:v>
                </c:pt>
                <c:pt idx="51">
                  <c:v>-0.22393400000146357</c:v>
                </c:pt>
                <c:pt idx="52">
                  <c:v>-0.22263399999792455</c:v>
                </c:pt>
                <c:pt idx="53">
                  <c:v>-0.2246240000022226</c:v>
                </c:pt>
                <c:pt idx="54">
                  <c:v>-0.2236239999983809</c:v>
                </c:pt>
                <c:pt idx="55">
                  <c:v>-0.22814300000027288</c:v>
                </c:pt>
                <c:pt idx="56">
                  <c:v>-0.24721399999543792</c:v>
                </c:pt>
                <c:pt idx="57">
                  <c:v>-0.24507399999856716</c:v>
                </c:pt>
                <c:pt idx="58">
                  <c:v>-0.25273799999558832</c:v>
                </c:pt>
                <c:pt idx="59">
                  <c:v>-0.25095799999689916</c:v>
                </c:pt>
                <c:pt idx="60">
                  <c:v>-0.25164799999765819</c:v>
                </c:pt>
                <c:pt idx="61">
                  <c:v>-0.25131800000235671</c:v>
                </c:pt>
                <c:pt idx="62">
                  <c:v>-0.25206299999990733</c:v>
                </c:pt>
                <c:pt idx="63">
                  <c:v>-0.25068299999838928</c:v>
                </c:pt>
                <c:pt idx="64">
                  <c:v>-0.2861269999993965</c:v>
                </c:pt>
                <c:pt idx="65">
                  <c:v>-0.28377699999691686</c:v>
                </c:pt>
                <c:pt idx="66">
                  <c:v>-0.28582199999073055</c:v>
                </c:pt>
                <c:pt idx="67">
                  <c:v>-0.28504199999588309</c:v>
                </c:pt>
                <c:pt idx="68">
                  <c:v>-0.28340199999365723</c:v>
                </c:pt>
                <c:pt idx="69">
                  <c:v>-0.30534299999271752</c:v>
                </c:pt>
                <c:pt idx="70">
                  <c:v>-0.30510299999150448</c:v>
                </c:pt>
                <c:pt idx="71">
                  <c:v>-0.30544799999188399</c:v>
                </c:pt>
                <c:pt idx="72">
                  <c:v>-0.30471799999213545</c:v>
                </c:pt>
                <c:pt idx="73">
                  <c:v>-0.31381900000269525</c:v>
                </c:pt>
                <c:pt idx="74">
                  <c:v>-0.3138489999982994</c:v>
                </c:pt>
                <c:pt idx="75">
                  <c:v>-0.3138489999982994</c:v>
                </c:pt>
                <c:pt idx="76">
                  <c:v>-0.33824499999172986</c:v>
                </c:pt>
                <c:pt idx="77">
                  <c:v>-0.33469499999773689</c:v>
                </c:pt>
                <c:pt idx="78">
                  <c:v>-0.33699999999953434</c:v>
                </c:pt>
                <c:pt idx="79">
                  <c:v>-0.34122699999716133</c:v>
                </c:pt>
                <c:pt idx="80">
                  <c:v>-0.33878199999890057</c:v>
                </c:pt>
                <c:pt idx="81">
                  <c:v>-0.36049899999488844</c:v>
                </c:pt>
                <c:pt idx="82">
                  <c:v>-0.37128399999346584</c:v>
                </c:pt>
                <c:pt idx="83">
                  <c:v>-0.32085999999981141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7-4403-AFF8-172097755683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1'!$V$2:$V$28</c:f>
              <c:numCache>
                <c:formatCode>General</c:formatCode>
                <c:ptCount val="2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</c:numCache>
            </c:numRef>
          </c:xVal>
          <c:yVal>
            <c:numRef>
              <c:f>'Active 1'!$W$2:$W$28</c:f>
              <c:numCache>
                <c:formatCode>General</c:formatCode>
                <c:ptCount val="27"/>
                <c:pt idx="0">
                  <c:v>5.6051742159557959E-3</c:v>
                </c:pt>
                <c:pt idx="1">
                  <c:v>1.1283173535648432E-3</c:v>
                </c:pt>
                <c:pt idx="2">
                  <c:v>-3.7988779130015337E-3</c:v>
                </c:pt>
                <c:pt idx="3">
                  <c:v>-9.1764115837433338E-3</c:v>
                </c:pt>
                <c:pt idx="4">
                  <c:v>-1.500428365866056E-2</c:v>
                </c:pt>
                <c:pt idx="5">
                  <c:v>-2.1282494137753211E-2</c:v>
                </c:pt>
                <c:pt idx="6">
                  <c:v>-2.8011043021021281E-2</c:v>
                </c:pt>
                <c:pt idx="7">
                  <c:v>-3.5189930308464776E-2</c:v>
                </c:pt>
                <c:pt idx="8">
                  <c:v>-4.2819156000083708E-2</c:v>
                </c:pt>
                <c:pt idx="9">
                  <c:v>-5.089872009587805E-2</c:v>
                </c:pt>
                <c:pt idx="10">
                  <c:v>-5.9428622595847823E-2</c:v>
                </c:pt>
                <c:pt idx="11">
                  <c:v>-6.8408863499993006E-2</c:v>
                </c:pt>
                <c:pt idx="12">
                  <c:v>-7.7839442808313633E-2</c:v>
                </c:pt>
                <c:pt idx="13">
                  <c:v>-8.772036052080967E-2</c:v>
                </c:pt>
                <c:pt idx="14">
                  <c:v>-9.8051616637481145E-2</c:v>
                </c:pt>
                <c:pt idx="15">
                  <c:v>-0.10883321115832803</c:v>
                </c:pt>
                <c:pt idx="16">
                  <c:v>-0.12006514408335035</c:v>
                </c:pt>
                <c:pt idx="17">
                  <c:v>-0.13174741541254809</c:v>
                </c:pt>
                <c:pt idx="18">
                  <c:v>-0.14388002514592124</c:v>
                </c:pt>
                <c:pt idx="19">
                  <c:v>-0.15646297328346984</c:v>
                </c:pt>
                <c:pt idx="20">
                  <c:v>-0.18297988477109328</c:v>
                </c:pt>
                <c:pt idx="21">
                  <c:v>-0.19691384812116813</c:v>
                </c:pt>
                <c:pt idx="22">
                  <c:v>-0.21129814987541845</c:v>
                </c:pt>
                <c:pt idx="23">
                  <c:v>-0.22613279003384412</c:v>
                </c:pt>
                <c:pt idx="24">
                  <c:v>-0.24141776859644529</c:v>
                </c:pt>
                <c:pt idx="25">
                  <c:v>-0.25715308556322181</c:v>
                </c:pt>
                <c:pt idx="26">
                  <c:v>-0.27333874093417382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D7-4403-AFF8-172097755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58088"/>
        <c:axId val="1"/>
      </c:scatterChart>
      <c:valAx>
        <c:axId val="616158088"/>
        <c:scaling>
          <c:orientation val="minMax"/>
          <c:max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430345432827089"/>
              <c:y val="0.90062242219722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6335468935948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5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  Weights = 1/e^2</a:t>
            </a:r>
          </a:p>
        </c:rich>
      </c:tx>
      <c:layout>
        <c:manualLayout>
          <c:xMode val="edge"/>
          <c:yMode val="edge"/>
          <c:x val="0.29675425038639874"/>
          <c:y val="1.82370820668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13677811550151975"/>
          <c:w val="0.90880989180834626"/>
          <c:h val="0.711246200607902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1'!$S$21:$S$778</c:f>
              <c:numCache>
                <c:formatCode>General</c:formatCode>
                <c:ptCount val="75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1</c:v>
                </c:pt>
                <c:pt idx="7">
                  <c:v>0.9</c:v>
                </c:pt>
                <c:pt idx="8">
                  <c:v>0.7</c:v>
                </c:pt>
                <c:pt idx="9">
                  <c:v>0.8</c:v>
                </c:pt>
                <c:pt idx="10">
                  <c:v>0.1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0.6</c:v>
                </c:pt>
                <c:pt idx="17">
                  <c:v>0.6</c:v>
                </c:pt>
                <c:pt idx="18">
                  <c:v>0.8</c:v>
                </c:pt>
                <c:pt idx="19">
                  <c:v>0.6</c:v>
                </c:pt>
                <c:pt idx="20">
                  <c:v>0.9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0.8</c:v>
                </c:pt>
                <c:pt idx="25">
                  <c:v>1</c:v>
                </c:pt>
                <c:pt idx="26">
                  <c:v>1</c:v>
                </c:pt>
                <c:pt idx="27">
                  <c:v>0.1</c:v>
                </c:pt>
                <c:pt idx="28">
                  <c:v>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0.5</c:v>
                </c:pt>
                <c:pt idx="36">
                  <c:v>0.2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0.9</c:v>
                </c:pt>
                <c:pt idx="48">
                  <c:v>0.1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6-455A-95B1-1C3DAFCC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6696"/>
        <c:axId val="1"/>
      </c:scatterChart>
      <c:valAx>
        <c:axId val="711076696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4343122102009274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2.  V2240 Cyg -- [51375.4523, 0.404194]</a:t>
            </a:r>
          </a:p>
        </c:rich>
      </c:tx>
      <c:layout>
        <c:manualLayout>
          <c:xMode val="edge"/>
          <c:yMode val="edge"/>
          <c:x val="0.15417558886509636"/>
          <c:y val="1.893939393939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14015203358795569"/>
          <c:w val="0.85224839400428265"/>
          <c:h val="0.7272754175374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1'!$C$21:$C$1779</c:f>
                <c:numCache>
                  <c:formatCode>General</c:formatCode>
                  <c:ptCount val="175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  <c:pt idx="27">
                    <c:v>55050.438600000001</c:v>
                  </c:pt>
                  <c:pt idx="28">
                    <c:v>55075.496299999999</c:v>
                  </c:pt>
                  <c:pt idx="29">
                    <c:v>55082.376900000003</c:v>
                  </c:pt>
                  <c:pt idx="30">
                    <c:v>55082.5648</c:v>
                  </c:pt>
                  <c:pt idx="31">
                    <c:v>55097.3338</c:v>
                  </c:pt>
                  <c:pt idx="32">
                    <c:v>55097.524299999997</c:v>
                  </c:pt>
                  <c:pt idx="33">
                    <c:v>55098.3289</c:v>
                  </c:pt>
                  <c:pt idx="34">
                    <c:v>55098.532500000001</c:v>
                  </c:pt>
                  <c:pt idx="35">
                    <c:v>55387.514999999999</c:v>
                  </c:pt>
                  <c:pt idx="36">
                    <c:v>55387.514999999999</c:v>
                  </c:pt>
                  <c:pt idx="37">
                    <c:v>55480.475299999998</c:v>
                  </c:pt>
                  <c:pt idx="38">
                    <c:v>55480.47537</c:v>
                  </c:pt>
                  <c:pt idx="39">
                    <c:v>55480.4764</c:v>
                  </c:pt>
                  <c:pt idx="40">
                    <c:v>55480.476470000001</c:v>
                  </c:pt>
                  <c:pt idx="41">
                    <c:v>55692.457970000003</c:v>
                  </c:pt>
                  <c:pt idx="42">
                    <c:v>55693.467329999999</c:v>
                  </c:pt>
                  <c:pt idx="43">
                    <c:v>55693.467530000002</c:v>
                  </c:pt>
                  <c:pt idx="44">
                    <c:v>55711.455399999999</c:v>
                  </c:pt>
                  <c:pt idx="45">
                    <c:v>55728.43058</c:v>
                  </c:pt>
                  <c:pt idx="46">
                    <c:v>55728.430979999997</c:v>
                  </c:pt>
                  <c:pt idx="47">
                    <c:v>55728.432580000001</c:v>
                  </c:pt>
                  <c:pt idx="48">
                    <c:v>55799.5628</c:v>
                  </c:pt>
                  <c:pt idx="49">
                    <c:v>55875.343589999997</c:v>
                  </c:pt>
                  <c:pt idx="50">
                    <c:v>55875.343789999999</c:v>
                  </c:pt>
                  <c:pt idx="51">
                    <c:v>56169.373399999997</c:v>
                  </c:pt>
                  <c:pt idx="52">
                    <c:v>56169.3747</c:v>
                  </c:pt>
                  <c:pt idx="53">
                    <c:v>56181.498529999997</c:v>
                  </c:pt>
                  <c:pt idx="54">
                    <c:v>56181.499530000001</c:v>
                  </c:pt>
                  <c:pt idx="55">
                    <c:v>56229.392</c:v>
                  </c:pt>
                  <c:pt idx="56">
                    <c:v>56464.411740000003</c:v>
                  </c:pt>
                  <c:pt idx="57">
                    <c:v>56464.41388</c:v>
                  </c:pt>
                  <c:pt idx="58">
                    <c:v>56515.33466</c:v>
                  </c:pt>
                  <c:pt idx="59">
                    <c:v>56515.336439999999</c:v>
                  </c:pt>
                  <c:pt idx="60">
                    <c:v>56519.377690000001</c:v>
                  </c:pt>
                  <c:pt idx="61">
                    <c:v>56519.378019999996</c:v>
                  </c:pt>
                  <c:pt idx="62">
                    <c:v>56520.387759999998</c:v>
                  </c:pt>
                  <c:pt idx="63">
                    <c:v>56520.389139999999</c:v>
                  </c:pt>
                  <c:pt idx="64">
                    <c:v>56957.287409999997</c:v>
                  </c:pt>
                  <c:pt idx="65">
                    <c:v>56957.28976</c:v>
                  </c:pt>
                  <c:pt idx="66">
                    <c:v>56960.319170000002</c:v>
                  </c:pt>
                  <c:pt idx="67">
                    <c:v>56960.319949999997</c:v>
                  </c:pt>
                  <c:pt idx="68">
                    <c:v>56960.32159</c:v>
                  </c:pt>
                  <c:pt idx="69">
                    <c:v>57205.443310000002</c:v>
                  </c:pt>
                  <c:pt idx="70">
                    <c:v>57205.443550000004</c:v>
                  </c:pt>
                  <c:pt idx="71">
                    <c:v>57206.453690000002</c:v>
                  </c:pt>
                  <c:pt idx="72">
                    <c:v>57206.454420000002</c:v>
                  </c:pt>
                  <c:pt idx="73">
                    <c:v>57330.330779999997</c:v>
                  </c:pt>
                  <c:pt idx="74">
                    <c:v>57332.351719999999</c:v>
                  </c:pt>
                  <c:pt idx="75">
                    <c:v>57332.351719999999</c:v>
                  </c:pt>
                  <c:pt idx="76">
                    <c:v>57568.376620000003</c:v>
                  </c:pt>
                  <c:pt idx="77">
                    <c:v>57568.380169999997</c:v>
                  </c:pt>
                  <c:pt idx="78">
                    <c:v>57579.493199999997</c:v>
                  </c:pt>
                  <c:pt idx="79">
                    <c:v>57640.320169999999</c:v>
                  </c:pt>
                  <c:pt idx="80">
                    <c:v>57645.375039999999</c:v>
                  </c:pt>
                  <c:pt idx="81">
                    <c:v>57875.946000000004</c:v>
                  </c:pt>
                  <c:pt idx="82">
                    <c:v>58018.4136</c:v>
                  </c:pt>
                  <c:pt idx="83">
                    <c:v>59717.695599999999</c:v>
                  </c:pt>
                </c:numCache>
              </c:numRef>
            </c:plus>
            <c:minus>
              <c:numRef>
                <c:f>'Active 1'!$C$21:$C$1779</c:f>
                <c:numCache>
                  <c:formatCode>General</c:formatCode>
                  <c:ptCount val="175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  <c:pt idx="27">
                    <c:v>55050.438600000001</c:v>
                  </c:pt>
                  <c:pt idx="28">
                    <c:v>55075.496299999999</c:v>
                  </c:pt>
                  <c:pt idx="29">
                    <c:v>55082.376900000003</c:v>
                  </c:pt>
                  <c:pt idx="30">
                    <c:v>55082.5648</c:v>
                  </c:pt>
                  <c:pt idx="31">
                    <c:v>55097.3338</c:v>
                  </c:pt>
                  <c:pt idx="32">
                    <c:v>55097.524299999997</c:v>
                  </c:pt>
                  <c:pt idx="33">
                    <c:v>55098.3289</c:v>
                  </c:pt>
                  <c:pt idx="34">
                    <c:v>55098.532500000001</c:v>
                  </c:pt>
                  <c:pt idx="35">
                    <c:v>55387.514999999999</c:v>
                  </c:pt>
                  <c:pt idx="36">
                    <c:v>55387.514999999999</c:v>
                  </c:pt>
                  <c:pt idx="37">
                    <c:v>55480.475299999998</c:v>
                  </c:pt>
                  <c:pt idx="38">
                    <c:v>55480.47537</c:v>
                  </c:pt>
                  <c:pt idx="39">
                    <c:v>55480.4764</c:v>
                  </c:pt>
                  <c:pt idx="40">
                    <c:v>55480.476470000001</c:v>
                  </c:pt>
                  <c:pt idx="41">
                    <c:v>55692.457970000003</c:v>
                  </c:pt>
                  <c:pt idx="42">
                    <c:v>55693.467329999999</c:v>
                  </c:pt>
                  <c:pt idx="43">
                    <c:v>55693.467530000002</c:v>
                  </c:pt>
                  <c:pt idx="44">
                    <c:v>55711.455399999999</c:v>
                  </c:pt>
                  <c:pt idx="45">
                    <c:v>55728.43058</c:v>
                  </c:pt>
                  <c:pt idx="46">
                    <c:v>55728.430979999997</c:v>
                  </c:pt>
                  <c:pt idx="47">
                    <c:v>55728.432580000001</c:v>
                  </c:pt>
                  <c:pt idx="48">
                    <c:v>55799.5628</c:v>
                  </c:pt>
                  <c:pt idx="49">
                    <c:v>55875.343589999997</c:v>
                  </c:pt>
                  <c:pt idx="50">
                    <c:v>55875.343789999999</c:v>
                  </c:pt>
                  <c:pt idx="51">
                    <c:v>56169.373399999997</c:v>
                  </c:pt>
                  <c:pt idx="52">
                    <c:v>56169.3747</c:v>
                  </c:pt>
                  <c:pt idx="53">
                    <c:v>56181.498529999997</c:v>
                  </c:pt>
                  <c:pt idx="54">
                    <c:v>56181.499530000001</c:v>
                  </c:pt>
                  <c:pt idx="55">
                    <c:v>56229.392</c:v>
                  </c:pt>
                  <c:pt idx="56">
                    <c:v>56464.411740000003</c:v>
                  </c:pt>
                  <c:pt idx="57">
                    <c:v>56464.41388</c:v>
                  </c:pt>
                  <c:pt idx="58">
                    <c:v>56515.33466</c:v>
                  </c:pt>
                  <c:pt idx="59">
                    <c:v>56515.336439999999</c:v>
                  </c:pt>
                  <c:pt idx="60">
                    <c:v>56519.377690000001</c:v>
                  </c:pt>
                  <c:pt idx="61">
                    <c:v>56519.378019999996</c:v>
                  </c:pt>
                  <c:pt idx="62">
                    <c:v>56520.387759999998</c:v>
                  </c:pt>
                  <c:pt idx="63">
                    <c:v>56520.389139999999</c:v>
                  </c:pt>
                  <c:pt idx="64">
                    <c:v>56957.287409999997</c:v>
                  </c:pt>
                  <c:pt idx="65">
                    <c:v>56957.28976</c:v>
                  </c:pt>
                  <c:pt idx="66">
                    <c:v>56960.319170000002</c:v>
                  </c:pt>
                  <c:pt idx="67">
                    <c:v>56960.319949999997</c:v>
                  </c:pt>
                  <c:pt idx="68">
                    <c:v>56960.32159</c:v>
                  </c:pt>
                  <c:pt idx="69">
                    <c:v>57205.443310000002</c:v>
                  </c:pt>
                  <c:pt idx="70">
                    <c:v>57205.443550000004</c:v>
                  </c:pt>
                  <c:pt idx="71">
                    <c:v>57206.453690000002</c:v>
                  </c:pt>
                  <c:pt idx="72">
                    <c:v>57206.454420000002</c:v>
                  </c:pt>
                  <c:pt idx="73">
                    <c:v>57330.330779999997</c:v>
                  </c:pt>
                  <c:pt idx="74">
                    <c:v>57332.351719999999</c:v>
                  </c:pt>
                  <c:pt idx="75">
                    <c:v>57332.351719999999</c:v>
                  </c:pt>
                  <c:pt idx="76">
                    <c:v>57568.376620000003</c:v>
                  </c:pt>
                  <c:pt idx="77">
                    <c:v>57568.380169999997</c:v>
                  </c:pt>
                  <c:pt idx="78">
                    <c:v>57579.493199999997</c:v>
                  </c:pt>
                  <c:pt idx="79">
                    <c:v>57640.320169999999</c:v>
                  </c:pt>
                  <c:pt idx="80">
                    <c:v>57645.375039999999</c:v>
                  </c:pt>
                  <c:pt idx="81">
                    <c:v>57875.946000000004</c:v>
                  </c:pt>
                  <c:pt idx="82">
                    <c:v>58018.4136</c:v>
                  </c:pt>
                  <c:pt idx="83">
                    <c:v>59717.695599999999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1'!$H$21:$H$778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B-4858-97D7-97A4F6917FF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1'!$D$21:$D$34</c:f>
                <c:numCache>
                  <c:formatCode>General</c:formatCode>
                  <c:ptCount val="14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</c:numCache>
              </c:numRef>
            </c:plus>
            <c:minus>
              <c:numRef>
                <c:f>'Active 1'!$D$21:$D$34</c:f>
                <c:numCache>
                  <c:formatCode>General</c:formatCode>
                  <c:ptCount val="14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1'!$I$21:$I$778</c:f>
              <c:numCache>
                <c:formatCode>General</c:formatCode>
                <c:ptCount val="758"/>
                <c:pt idx="27">
                  <c:v>-0.14764499999728287</c:v>
                </c:pt>
                <c:pt idx="29">
                  <c:v>-0.14067099999374477</c:v>
                </c:pt>
                <c:pt idx="30">
                  <c:v>-0.15486799999780487</c:v>
                </c:pt>
                <c:pt idx="31">
                  <c:v>-0.13894900000013877</c:v>
                </c:pt>
                <c:pt idx="32">
                  <c:v>-0.15054599999712082</c:v>
                </c:pt>
                <c:pt idx="33">
                  <c:v>-0.15433399999892572</c:v>
                </c:pt>
                <c:pt idx="34">
                  <c:v>-0.15283099999942351</c:v>
                </c:pt>
                <c:pt idx="48">
                  <c:v>-0.19702399999368936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B-4858-97D7-97A4F6917FFB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1'!$J$21:$J$778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FB-4858-97D7-97A4F6917FFB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1'!$K$21:$K$778</c:f>
              <c:numCache>
                <c:formatCode>General</c:formatCode>
                <c:ptCount val="758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  <c:pt idx="28">
                  <c:v>-0.14997299999959068</c:v>
                </c:pt>
                <c:pt idx="35">
                  <c:v>-0.16904100000101607</c:v>
                </c:pt>
                <c:pt idx="36">
                  <c:v>-0.16904100000101607</c:v>
                </c:pt>
                <c:pt idx="37">
                  <c:v>-0.17336100000102306</c:v>
                </c:pt>
                <c:pt idx="38">
                  <c:v>-0.17329099999915343</c:v>
                </c:pt>
                <c:pt idx="39">
                  <c:v>-0.17226099999970756</c:v>
                </c:pt>
                <c:pt idx="40">
                  <c:v>-0.17219099999783793</c:v>
                </c:pt>
                <c:pt idx="41">
                  <c:v>-0.19044399999256711</c:v>
                </c:pt>
                <c:pt idx="42">
                  <c:v>-0.19156899999507004</c:v>
                </c:pt>
                <c:pt idx="43">
                  <c:v>-0.19136899999284651</c:v>
                </c:pt>
                <c:pt idx="44">
                  <c:v>-0.19013199999608332</c:v>
                </c:pt>
                <c:pt idx="45">
                  <c:v>-0.19109999999636784</c:v>
                </c:pt>
                <c:pt idx="46">
                  <c:v>-0.19069999999919673</c:v>
                </c:pt>
                <c:pt idx="47">
                  <c:v>-0.18909999999596039</c:v>
                </c:pt>
                <c:pt idx="49">
                  <c:v>-0.20260899999993853</c:v>
                </c:pt>
                <c:pt idx="50">
                  <c:v>-0.202408999997715</c:v>
                </c:pt>
                <c:pt idx="51">
                  <c:v>-0.22393400000146357</c:v>
                </c:pt>
                <c:pt idx="52">
                  <c:v>-0.22263399999792455</c:v>
                </c:pt>
                <c:pt idx="53">
                  <c:v>-0.2246240000022226</c:v>
                </c:pt>
                <c:pt idx="54">
                  <c:v>-0.2236239999983809</c:v>
                </c:pt>
                <c:pt idx="55">
                  <c:v>-0.22814300000027288</c:v>
                </c:pt>
                <c:pt idx="56">
                  <c:v>-0.24721399999543792</c:v>
                </c:pt>
                <c:pt idx="57">
                  <c:v>-0.24507399999856716</c:v>
                </c:pt>
                <c:pt idx="58">
                  <c:v>-0.25273799999558832</c:v>
                </c:pt>
                <c:pt idx="59">
                  <c:v>-0.25095799999689916</c:v>
                </c:pt>
                <c:pt idx="60">
                  <c:v>-0.25164799999765819</c:v>
                </c:pt>
                <c:pt idx="61">
                  <c:v>-0.25131800000235671</c:v>
                </c:pt>
                <c:pt idx="62">
                  <c:v>-0.25206299999990733</c:v>
                </c:pt>
                <c:pt idx="63">
                  <c:v>-0.25068299999838928</c:v>
                </c:pt>
                <c:pt idx="64">
                  <c:v>-0.2861269999993965</c:v>
                </c:pt>
                <c:pt idx="65">
                  <c:v>-0.28377699999691686</c:v>
                </c:pt>
                <c:pt idx="66">
                  <c:v>-0.28582199999073055</c:v>
                </c:pt>
                <c:pt idx="67">
                  <c:v>-0.28504199999588309</c:v>
                </c:pt>
                <c:pt idx="68">
                  <c:v>-0.28340199999365723</c:v>
                </c:pt>
                <c:pt idx="69">
                  <c:v>-0.30534299999271752</c:v>
                </c:pt>
                <c:pt idx="70">
                  <c:v>-0.30510299999150448</c:v>
                </c:pt>
                <c:pt idx="71">
                  <c:v>-0.30544799999188399</c:v>
                </c:pt>
                <c:pt idx="72">
                  <c:v>-0.30471799999213545</c:v>
                </c:pt>
                <c:pt idx="73">
                  <c:v>-0.31381900000269525</c:v>
                </c:pt>
                <c:pt idx="74">
                  <c:v>-0.3138489999982994</c:v>
                </c:pt>
                <c:pt idx="75">
                  <c:v>-0.3138489999982994</c:v>
                </c:pt>
                <c:pt idx="76">
                  <c:v>-0.33824499999172986</c:v>
                </c:pt>
                <c:pt idx="77">
                  <c:v>-0.33469499999773689</c:v>
                </c:pt>
                <c:pt idx="78">
                  <c:v>-0.33699999999953434</c:v>
                </c:pt>
                <c:pt idx="79">
                  <c:v>-0.34122699999716133</c:v>
                </c:pt>
                <c:pt idx="80">
                  <c:v>-0.33878199999890057</c:v>
                </c:pt>
                <c:pt idx="81">
                  <c:v>-0.36049899999488844</c:v>
                </c:pt>
                <c:pt idx="82">
                  <c:v>-0.37128399999346584</c:v>
                </c:pt>
                <c:pt idx="83">
                  <c:v>-0.32085999999981141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FB-4858-97D7-97A4F6917FFB}"/>
            </c:ext>
          </c:extLst>
        </c:ser>
        <c:ser>
          <c:idx val="5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1'!$L$21:$L$778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FB-4858-97D7-97A4F6917FFB}"/>
            </c:ext>
          </c:extLst>
        </c:ser>
        <c:ser>
          <c:idx val="6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1'!$M$21:$M$778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FB-4858-97D7-97A4F6917FFB}"/>
            </c:ext>
          </c:extLst>
        </c:ser>
        <c:ser>
          <c:idx val="7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1'!$N$21:$N$778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FB-4858-97D7-97A4F6917FFB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1'!$V$2:$V$29</c:f>
              <c:numCache>
                <c:formatCode>General</c:formatCode>
                <c:ptCount val="2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</c:v>
                </c:pt>
              </c:numCache>
            </c:numRef>
          </c:xVal>
          <c:yVal>
            <c:numRef>
              <c:f>'Active 1'!$W$2:$W$29</c:f>
              <c:numCache>
                <c:formatCode>General</c:formatCode>
                <c:ptCount val="28"/>
                <c:pt idx="0">
                  <c:v>5.6051742159557959E-3</c:v>
                </c:pt>
                <c:pt idx="1">
                  <c:v>1.1283173535648432E-3</c:v>
                </c:pt>
                <c:pt idx="2">
                  <c:v>-3.7988779130015337E-3</c:v>
                </c:pt>
                <c:pt idx="3">
                  <c:v>-9.1764115837433338E-3</c:v>
                </c:pt>
                <c:pt idx="4">
                  <c:v>-1.500428365866056E-2</c:v>
                </c:pt>
                <c:pt idx="5">
                  <c:v>-2.1282494137753211E-2</c:v>
                </c:pt>
                <c:pt idx="6">
                  <c:v>-2.8011043021021281E-2</c:v>
                </c:pt>
                <c:pt idx="7">
                  <c:v>-3.5189930308464776E-2</c:v>
                </c:pt>
                <c:pt idx="8">
                  <c:v>-4.2819156000083708E-2</c:v>
                </c:pt>
                <c:pt idx="9">
                  <c:v>-5.089872009587805E-2</c:v>
                </c:pt>
                <c:pt idx="10">
                  <c:v>-5.9428622595847823E-2</c:v>
                </c:pt>
                <c:pt idx="11">
                  <c:v>-6.8408863499993006E-2</c:v>
                </c:pt>
                <c:pt idx="12">
                  <c:v>-7.7839442808313633E-2</c:v>
                </c:pt>
                <c:pt idx="13">
                  <c:v>-8.772036052080967E-2</c:v>
                </c:pt>
                <c:pt idx="14">
                  <c:v>-9.8051616637481145E-2</c:v>
                </c:pt>
                <c:pt idx="15">
                  <c:v>-0.10883321115832803</c:v>
                </c:pt>
                <c:pt idx="16">
                  <c:v>-0.12006514408335035</c:v>
                </c:pt>
                <c:pt idx="17">
                  <c:v>-0.13174741541254809</c:v>
                </c:pt>
                <c:pt idx="18">
                  <c:v>-0.14388002514592124</c:v>
                </c:pt>
                <c:pt idx="19">
                  <c:v>-0.15646297328346984</c:v>
                </c:pt>
                <c:pt idx="20">
                  <c:v>-0.18297988477109328</c:v>
                </c:pt>
                <c:pt idx="21">
                  <c:v>-0.19691384812116813</c:v>
                </c:pt>
                <c:pt idx="22">
                  <c:v>-0.21129814987541845</c:v>
                </c:pt>
                <c:pt idx="23">
                  <c:v>-0.22613279003384412</c:v>
                </c:pt>
                <c:pt idx="24">
                  <c:v>-0.24141776859644529</c:v>
                </c:pt>
                <c:pt idx="25">
                  <c:v>-0.25715308556322181</c:v>
                </c:pt>
                <c:pt idx="26">
                  <c:v>-0.27333874093417382</c:v>
                </c:pt>
                <c:pt idx="27">
                  <c:v>-0.28997473470930124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FB-4858-97D7-97A4F691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13408"/>
        <c:axId val="1"/>
      </c:scatterChart>
      <c:valAx>
        <c:axId val="778013408"/>
        <c:scaling>
          <c:orientation val="minMax"/>
          <c:max val="14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13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-- Eclipse Timing Differences (O-C)</a:t>
            </a:r>
          </a:p>
        </c:rich>
      </c:tx>
      <c:layout>
        <c:manualLayout>
          <c:xMode val="edge"/>
          <c:yMode val="edge"/>
          <c:x val="0.28467941507311584"/>
          <c:y val="9.48766603415559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63841372122251E-2"/>
          <c:y val="8.7286527514231493E-2"/>
          <c:w val="0.89751643528042835"/>
          <c:h val="0.79506641366223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1'!$C$21:$C$1779</c:f>
                <c:numCache>
                  <c:formatCode>General</c:formatCode>
                  <c:ptCount val="175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  <c:pt idx="27">
                    <c:v>55050.438600000001</c:v>
                  </c:pt>
                  <c:pt idx="28">
                    <c:v>55075.496299999999</c:v>
                  </c:pt>
                  <c:pt idx="29">
                    <c:v>55082.376900000003</c:v>
                  </c:pt>
                  <c:pt idx="30">
                    <c:v>55082.5648</c:v>
                  </c:pt>
                  <c:pt idx="31">
                    <c:v>55097.3338</c:v>
                  </c:pt>
                  <c:pt idx="32">
                    <c:v>55097.524299999997</c:v>
                  </c:pt>
                  <c:pt idx="33">
                    <c:v>55098.3289</c:v>
                  </c:pt>
                  <c:pt idx="34">
                    <c:v>55098.532500000001</c:v>
                  </c:pt>
                  <c:pt idx="35">
                    <c:v>55387.514999999999</c:v>
                  </c:pt>
                  <c:pt idx="36">
                    <c:v>55387.514999999999</c:v>
                  </c:pt>
                  <c:pt idx="37">
                    <c:v>55480.475299999998</c:v>
                  </c:pt>
                  <c:pt idx="38">
                    <c:v>55480.47537</c:v>
                  </c:pt>
                  <c:pt idx="39">
                    <c:v>55480.4764</c:v>
                  </c:pt>
                  <c:pt idx="40">
                    <c:v>55480.476470000001</c:v>
                  </c:pt>
                  <c:pt idx="41">
                    <c:v>55692.457970000003</c:v>
                  </c:pt>
                  <c:pt idx="42">
                    <c:v>55693.467329999999</c:v>
                  </c:pt>
                  <c:pt idx="43">
                    <c:v>55693.467530000002</c:v>
                  </c:pt>
                  <c:pt idx="44">
                    <c:v>55711.455399999999</c:v>
                  </c:pt>
                  <c:pt idx="45">
                    <c:v>55728.43058</c:v>
                  </c:pt>
                  <c:pt idx="46">
                    <c:v>55728.430979999997</c:v>
                  </c:pt>
                  <c:pt idx="47">
                    <c:v>55728.432580000001</c:v>
                  </c:pt>
                  <c:pt idx="48">
                    <c:v>55799.5628</c:v>
                  </c:pt>
                  <c:pt idx="49">
                    <c:v>55875.343589999997</c:v>
                  </c:pt>
                  <c:pt idx="50">
                    <c:v>55875.343789999999</c:v>
                  </c:pt>
                  <c:pt idx="51">
                    <c:v>56169.373399999997</c:v>
                  </c:pt>
                  <c:pt idx="52">
                    <c:v>56169.3747</c:v>
                  </c:pt>
                  <c:pt idx="53">
                    <c:v>56181.498529999997</c:v>
                  </c:pt>
                  <c:pt idx="54">
                    <c:v>56181.499530000001</c:v>
                  </c:pt>
                  <c:pt idx="55">
                    <c:v>56229.392</c:v>
                  </c:pt>
                  <c:pt idx="56">
                    <c:v>56464.411740000003</c:v>
                  </c:pt>
                  <c:pt idx="57">
                    <c:v>56464.41388</c:v>
                  </c:pt>
                  <c:pt idx="58">
                    <c:v>56515.33466</c:v>
                  </c:pt>
                  <c:pt idx="59">
                    <c:v>56515.336439999999</c:v>
                  </c:pt>
                  <c:pt idx="60">
                    <c:v>56519.377690000001</c:v>
                  </c:pt>
                  <c:pt idx="61">
                    <c:v>56519.378019999996</c:v>
                  </c:pt>
                  <c:pt idx="62">
                    <c:v>56520.387759999998</c:v>
                  </c:pt>
                  <c:pt idx="63">
                    <c:v>56520.389139999999</c:v>
                  </c:pt>
                  <c:pt idx="64">
                    <c:v>56957.287409999997</c:v>
                  </c:pt>
                  <c:pt idx="65">
                    <c:v>56957.28976</c:v>
                  </c:pt>
                  <c:pt idx="66">
                    <c:v>56960.319170000002</c:v>
                  </c:pt>
                  <c:pt idx="67">
                    <c:v>56960.319949999997</c:v>
                  </c:pt>
                  <c:pt idx="68">
                    <c:v>56960.32159</c:v>
                  </c:pt>
                  <c:pt idx="69">
                    <c:v>57205.443310000002</c:v>
                  </c:pt>
                  <c:pt idx="70">
                    <c:v>57205.443550000004</c:v>
                  </c:pt>
                  <c:pt idx="71">
                    <c:v>57206.453690000002</c:v>
                  </c:pt>
                  <c:pt idx="72">
                    <c:v>57206.454420000002</c:v>
                  </c:pt>
                  <c:pt idx="73">
                    <c:v>57330.330779999997</c:v>
                  </c:pt>
                  <c:pt idx="74">
                    <c:v>57332.351719999999</c:v>
                  </c:pt>
                  <c:pt idx="75">
                    <c:v>57332.351719999999</c:v>
                  </c:pt>
                  <c:pt idx="76">
                    <c:v>57568.376620000003</c:v>
                  </c:pt>
                  <c:pt idx="77">
                    <c:v>57568.380169999997</c:v>
                  </c:pt>
                  <c:pt idx="78">
                    <c:v>57579.493199999997</c:v>
                  </c:pt>
                  <c:pt idx="79">
                    <c:v>57640.320169999999</c:v>
                  </c:pt>
                  <c:pt idx="80">
                    <c:v>57645.375039999999</c:v>
                  </c:pt>
                  <c:pt idx="81">
                    <c:v>57875.946000000004</c:v>
                  </c:pt>
                  <c:pt idx="82">
                    <c:v>58018.4136</c:v>
                  </c:pt>
                  <c:pt idx="83">
                    <c:v>59717.695599999999</c:v>
                  </c:pt>
                </c:numCache>
              </c:numRef>
            </c:plus>
            <c:minus>
              <c:numRef>
                <c:f>'Active 1'!$C$21:$C$1779</c:f>
                <c:numCache>
                  <c:formatCode>General</c:formatCode>
                  <c:ptCount val="175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  <c:pt idx="27">
                    <c:v>55050.438600000001</c:v>
                  </c:pt>
                  <c:pt idx="28">
                    <c:v>55075.496299999999</c:v>
                  </c:pt>
                  <c:pt idx="29">
                    <c:v>55082.376900000003</c:v>
                  </c:pt>
                  <c:pt idx="30">
                    <c:v>55082.5648</c:v>
                  </c:pt>
                  <c:pt idx="31">
                    <c:v>55097.3338</c:v>
                  </c:pt>
                  <c:pt idx="32">
                    <c:v>55097.524299999997</c:v>
                  </c:pt>
                  <c:pt idx="33">
                    <c:v>55098.3289</c:v>
                  </c:pt>
                  <c:pt idx="34">
                    <c:v>55098.532500000001</c:v>
                  </c:pt>
                  <c:pt idx="35">
                    <c:v>55387.514999999999</c:v>
                  </c:pt>
                  <c:pt idx="36">
                    <c:v>55387.514999999999</c:v>
                  </c:pt>
                  <c:pt idx="37">
                    <c:v>55480.475299999998</c:v>
                  </c:pt>
                  <c:pt idx="38">
                    <c:v>55480.47537</c:v>
                  </c:pt>
                  <c:pt idx="39">
                    <c:v>55480.4764</c:v>
                  </c:pt>
                  <c:pt idx="40">
                    <c:v>55480.476470000001</c:v>
                  </c:pt>
                  <c:pt idx="41">
                    <c:v>55692.457970000003</c:v>
                  </c:pt>
                  <c:pt idx="42">
                    <c:v>55693.467329999999</c:v>
                  </c:pt>
                  <c:pt idx="43">
                    <c:v>55693.467530000002</c:v>
                  </c:pt>
                  <c:pt idx="44">
                    <c:v>55711.455399999999</c:v>
                  </c:pt>
                  <c:pt idx="45">
                    <c:v>55728.43058</c:v>
                  </c:pt>
                  <c:pt idx="46">
                    <c:v>55728.430979999997</c:v>
                  </c:pt>
                  <c:pt idx="47">
                    <c:v>55728.432580000001</c:v>
                  </c:pt>
                  <c:pt idx="48">
                    <c:v>55799.5628</c:v>
                  </c:pt>
                  <c:pt idx="49">
                    <c:v>55875.343589999997</c:v>
                  </c:pt>
                  <c:pt idx="50">
                    <c:v>55875.343789999999</c:v>
                  </c:pt>
                  <c:pt idx="51">
                    <c:v>56169.373399999997</c:v>
                  </c:pt>
                  <c:pt idx="52">
                    <c:v>56169.3747</c:v>
                  </c:pt>
                  <c:pt idx="53">
                    <c:v>56181.498529999997</c:v>
                  </c:pt>
                  <c:pt idx="54">
                    <c:v>56181.499530000001</c:v>
                  </c:pt>
                  <c:pt idx="55">
                    <c:v>56229.392</c:v>
                  </c:pt>
                  <c:pt idx="56">
                    <c:v>56464.411740000003</c:v>
                  </c:pt>
                  <c:pt idx="57">
                    <c:v>56464.41388</c:v>
                  </c:pt>
                  <c:pt idx="58">
                    <c:v>56515.33466</c:v>
                  </c:pt>
                  <c:pt idx="59">
                    <c:v>56515.336439999999</c:v>
                  </c:pt>
                  <c:pt idx="60">
                    <c:v>56519.377690000001</c:v>
                  </c:pt>
                  <c:pt idx="61">
                    <c:v>56519.378019999996</c:v>
                  </c:pt>
                  <c:pt idx="62">
                    <c:v>56520.387759999998</c:v>
                  </c:pt>
                  <c:pt idx="63">
                    <c:v>56520.389139999999</c:v>
                  </c:pt>
                  <c:pt idx="64">
                    <c:v>56957.287409999997</c:v>
                  </c:pt>
                  <c:pt idx="65">
                    <c:v>56957.28976</c:v>
                  </c:pt>
                  <c:pt idx="66">
                    <c:v>56960.319170000002</c:v>
                  </c:pt>
                  <c:pt idx="67">
                    <c:v>56960.319949999997</c:v>
                  </c:pt>
                  <c:pt idx="68">
                    <c:v>56960.32159</c:v>
                  </c:pt>
                  <c:pt idx="69">
                    <c:v>57205.443310000002</c:v>
                  </c:pt>
                  <c:pt idx="70">
                    <c:v>57205.443550000004</c:v>
                  </c:pt>
                  <c:pt idx="71">
                    <c:v>57206.453690000002</c:v>
                  </c:pt>
                  <c:pt idx="72">
                    <c:v>57206.454420000002</c:v>
                  </c:pt>
                  <c:pt idx="73">
                    <c:v>57330.330779999997</c:v>
                  </c:pt>
                  <c:pt idx="74">
                    <c:v>57332.351719999999</c:v>
                  </c:pt>
                  <c:pt idx="75">
                    <c:v>57332.351719999999</c:v>
                  </c:pt>
                  <c:pt idx="76">
                    <c:v>57568.376620000003</c:v>
                  </c:pt>
                  <c:pt idx="77">
                    <c:v>57568.380169999997</c:v>
                  </c:pt>
                  <c:pt idx="78">
                    <c:v>57579.493199999997</c:v>
                  </c:pt>
                  <c:pt idx="79">
                    <c:v>57640.320169999999</c:v>
                  </c:pt>
                  <c:pt idx="80">
                    <c:v>57645.375039999999</c:v>
                  </c:pt>
                  <c:pt idx="81">
                    <c:v>57875.946000000004</c:v>
                  </c:pt>
                  <c:pt idx="82">
                    <c:v>58018.4136</c:v>
                  </c:pt>
                  <c:pt idx="83">
                    <c:v>59717.695599999999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1'!$H$21:$H$778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4-473B-B6EB-1CCBFDA1A63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1'!$D$21:$D$34</c:f>
                <c:numCache>
                  <c:formatCode>General</c:formatCode>
                  <c:ptCount val="14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</c:numCache>
              </c:numRef>
            </c:plus>
            <c:minus>
              <c:numRef>
                <c:f>'Active 1'!$D$21:$D$34</c:f>
                <c:numCache>
                  <c:formatCode>General</c:formatCode>
                  <c:ptCount val="14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1'!$I$21:$I$778</c:f>
              <c:numCache>
                <c:formatCode>General</c:formatCode>
                <c:ptCount val="758"/>
                <c:pt idx="27">
                  <c:v>-0.14764499999728287</c:v>
                </c:pt>
                <c:pt idx="29">
                  <c:v>-0.14067099999374477</c:v>
                </c:pt>
                <c:pt idx="30">
                  <c:v>-0.15486799999780487</c:v>
                </c:pt>
                <c:pt idx="31">
                  <c:v>-0.13894900000013877</c:v>
                </c:pt>
                <c:pt idx="32">
                  <c:v>-0.15054599999712082</c:v>
                </c:pt>
                <c:pt idx="33">
                  <c:v>-0.15433399999892572</c:v>
                </c:pt>
                <c:pt idx="34">
                  <c:v>-0.15283099999942351</c:v>
                </c:pt>
                <c:pt idx="48">
                  <c:v>-0.19702399999368936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F4-473B-B6EB-1CCBFDA1A638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1'!$J$21:$J$778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F4-473B-B6EB-1CCBFDA1A638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1'!$K$21:$K$778</c:f>
              <c:numCache>
                <c:formatCode>General</c:formatCode>
                <c:ptCount val="758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  <c:pt idx="28">
                  <c:v>-0.14997299999959068</c:v>
                </c:pt>
                <c:pt idx="35">
                  <c:v>-0.16904100000101607</c:v>
                </c:pt>
                <c:pt idx="36">
                  <c:v>-0.16904100000101607</c:v>
                </c:pt>
                <c:pt idx="37">
                  <c:v>-0.17336100000102306</c:v>
                </c:pt>
                <c:pt idx="38">
                  <c:v>-0.17329099999915343</c:v>
                </c:pt>
                <c:pt idx="39">
                  <c:v>-0.17226099999970756</c:v>
                </c:pt>
                <c:pt idx="40">
                  <c:v>-0.17219099999783793</c:v>
                </c:pt>
                <c:pt idx="41">
                  <c:v>-0.19044399999256711</c:v>
                </c:pt>
                <c:pt idx="42">
                  <c:v>-0.19156899999507004</c:v>
                </c:pt>
                <c:pt idx="43">
                  <c:v>-0.19136899999284651</c:v>
                </c:pt>
                <c:pt idx="44">
                  <c:v>-0.19013199999608332</c:v>
                </c:pt>
                <c:pt idx="45">
                  <c:v>-0.19109999999636784</c:v>
                </c:pt>
                <c:pt idx="46">
                  <c:v>-0.19069999999919673</c:v>
                </c:pt>
                <c:pt idx="47">
                  <c:v>-0.18909999999596039</c:v>
                </c:pt>
                <c:pt idx="49">
                  <c:v>-0.20260899999993853</c:v>
                </c:pt>
                <c:pt idx="50">
                  <c:v>-0.202408999997715</c:v>
                </c:pt>
                <c:pt idx="51">
                  <c:v>-0.22393400000146357</c:v>
                </c:pt>
                <c:pt idx="52">
                  <c:v>-0.22263399999792455</c:v>
                </c:pt>
                <c:pt idx="53">
                  <c:v>-0.2246240000022226</c:v>
                </c:pt>
                <c:pt idx="54">
                  <c:v>-0.2236239999983809</c:v>
                </c:pt>
                <c:pt idx="55">
                  <c:v>-0.22814300000027288</c:v>
                </c:pt>
                <c:pt idx="56">
                  <c:v>-0.24721399999543792</c:v>
                </c:pt>
                <c:pt idx="57">
                  <c:v>-0.24507399999856716</c:v>
                </c:pt>
                <c:pt idx="58">
                  <c:v>-0.25273799999558832</c:v>
                </c:pt>
                <c:pt idx="59">
                  <c:v>-0.25095799999689916</c:v>
                </c:pt>
                <c:pt idx="60">
                  <c:v>-0.25164799999765819</c:v>
                </c:pt>
                <c:pt idx="61">
                  <c:v>-0.25131800000235671</c:v>
                </c:pt>
                <c:pt idx="62">
                  <c:v>-0.25206299999990733</c:v>
                </c:pt>
                <c:pt idx="63">
                  <c:v>-0.25068299999838928</c:v>
                </c:pt>
                <c:pt idx="64">
                  <c:v>-0.2861269999993965</c:v>
                </c:pt>
                <c:pt idx="65">
                  <c:v>-0.28377699999691686</c:v>
                </c:pt>
                <c:pt idx="66">
                  <c:v>-0.28582199999073055</c:v>
                </c:pt>
                <c:pt idx="67">
                  <c:v>-0.28504199999588309</c:v>
                </c:pt>
                <c:pt idx="68">
                  <c:v>-0.28340199999365723</c:v>
                </c:pt>
                <c:pt idx="69">
                  <c:v>-0.30534299999271752</c:v>
                </c:pt>
                <c:pt idx="70">
                  <c:v>-0.30510299999150448</c:v>
                </c:pt>
                <c:pt idx="71">
                  <c:v>-0.30544799999188399</c:v>
                </c:pt>
                <c:pt idx="72">
                  <c:v>-0.30471799999213545</c:v>
                </c:pt>
                <c:pt idx="73">
                  <c:v>-0.31381900000269525</c:v>
                </c:pt>
                <c:pt idx="74">
                  <c:v>-0.3138489999982994</c:v>
                </c:pt>
                <c:pt idx="75">
                  <c:v>-0.3138489999982994</c:v>
                </c:pt>
                <c:pt idx="76">
                  <c:v>-0.33824499999172986</c:v>
                </c:pt>
                <c:pt idx="77">
                  <c:v>-0.33469499999773689</c:v>
                </c:pt>
                <c:pt idx="78">
                  <c:v>-0.33699999999953434</c:v>
                </c:pt>
                <c:pt idx="79">
                  <c:v>-0.34122699999716133</c:v>
                </c:pt>
                <c:pt idx="80">
                  <c:v>-0.33878199999890057</c:v>
                </c:pt>
                <c:pt idx="81">
                  <c:v>-0.36049899999488844</c:v>
                </c:pt>
                <c:pt idx="82">
                  <c:v>-0.37128399999346584</c:v>
                </c:pt>
                <c:pt idx="83">
                  <c:v>-0.32085999999981141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F4-473B-B6EB-1CCBFDA1A638}"/>
            </c:ext>
          </c:extLst>
        </c:ser>
        <c:ser>
          <c:idx val="5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1'!$L$21:$L$778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F4-473B-B6EB-1CCBFDA1A638}"/>
            </c:ext>
          </c:extLst>
        </c:ser>
        <c:ser>
          <c:idx val="6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1'!$M$21:$M$778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F4-473B-B6EB-1CCBFDA1A638}"/>
            </c:ext>
          </c:extLst>
        </c:ser>
        <c:ser>
          <c:idx val="7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1'!$F$21:$F$778</c:f>
              <c:numCache>
                <c:formatCode>General</c:formatCode>
                <c:ptCount val="75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  <c:pt idx="27">
                  <c:v>9092.5</c:v>
                </c:pt>
                <c:pt idx="28">
                  <c:v>9154.5</c:v>
                </c:pt>
                <c:pt idx="29">
                  <c:v>9171.5</c:v>
                </c:pt>
                <c:pt idx="30">
                  <c:v>9172</c:v>
                </c:pt>
                <c:pt idx="31">
                  <c:v>9208.5</c:v>
                </c:pt>
                <c:pt idx="32">
                  <c:v>9209</c:v>
                </c:pt>
                <c:pt idx="33">
                  <c:v>9211</c:v>
                </c:pt>
                <c:pt idx="34">
                  <c:v>9211.5</c:v>
                </c:pt>
                <c:pt idx="35">
                  <c:v>9926.5</c:v>
                </c:pt>
                <c:pt idx="36">
                  <c:v>9926.5</c:v>
                </c:pt>
                <c:pt idx="37">
                  <c:v>10156.5</c:v>
                </c:pt>
                <c:pt idx="38">
                  <c:v>10156.5</c:v>
                </c:pt>
                <c:pt idx="39">
                  <c:v>10156.5</c:v>
                </c:pt>
                <c:pt idx="40">
                  <c:v>10156.5</c:v>
                </c:pt>
                <c:pt idx="41">
                  <c:v>10681</c:v>
                </c:pt>
                <c:pt idx="42">
                  <c:v>10683.5</c:v>
                </c:pt>
                <c:pt idx="43">
                  <c:v>10683.5</c:v>
                </c:pt>
                <c:pt idx="44">
                  <c:v>10728</c:v>
                </c:pt>
                <c:pt idx="45">
                  <c:v>10770</c:v>
                </c:pt>
                <c:pt idx="46">
                  <c:v>10770</c:v>
                </c:pt>
                <c:pt idx="47">
                  <c:v>10770</c:v>
                </c:pt>
                <c:pt idx="48">
                  <c:v>10946</c:v>
                </c:pt>
                <c:pt idx="49">
                  <c:v>11133.5</c:v>
                </c:pt>
                <c:pt idx="50">
                  <c:v>11133.5</c:v>
                </c:pt>
                <c:pt idx="51">
                  <c:v>11861</c:v>
                </c:pt>
                <c:pt idx="52">
                  <c:v>11861</c:v>
                </c:pt>
                <c:pt idx="53">
                  <c:v>11891</c:v>
                </c:pt>
                <c:pt idx="54">
                  <c:v>11891</c:v>
                </c:pt>
                <c:pt idx="55">
                  <c:v>12009.5</c:v>
                </c:pt>
                <c:pt idx="56">
                  <c:v>12591</c:v>
                </c:pt>
                <c:pt idx="57">
                  <c:v>12591</c:v>
                </c:pt>
                <c:pt idx="58">
                  <c:v>12717</c:v>
                </c:pt>
                <c:pt idx="59">
                  <c:v>12717</c:v>
                </c:pt>
                <c:pt idx="60">
                  <c:v>12727</c:v>
                </c:pt>
                <c:pt idx="61">
                  <c:v>12727</c:v>
                </c:pt>
                <c:pt idx="62">
                  <c:v>12729.5</c:v>
                </c:pt>
                <c:pt idx="63">
                  <c:v>12729.5</c:v>
                </c:pt>
                <c:pt idx="64">
                  <c:v>13810.5</c:v>
                </c:pt>
                <c:pt idx="65">
                  <c:v>13810.5</c:v>
                </c:pt>
                <c:pt idx="66">
                  <c:v>13818</c:v>
                </c:pt>
                <c:pt idx="67">
                  <c:v>13818</c:v>
                </c:pt>
                <c:pt idx="68">
                  <c:v>13818</c:v>
                </c:pt>
                <c:pt idx="69">
                  <c:v>14424.5</c:v>
                </c:pt>
                <c:pt idx="70">
                  <c:v>14424.5</c:v>
                </c:pt>
                <c:pt idx="71">
                  <c:v>14427</c:v>
                </c:pt>
                <c:pt idx="72">
                  <c:v>14427</c:v>
                </c:pt>
                <c:pt idx="73">
                  <c:v>14733.5</c:v>
                </c:pt>
                <c:pt idx="74">
                  <c:v>14738.5</c:v>
                </c:pt>
                <c:pt idx="75">
                  <c:v>14738.5</c:v>
                </c:pt>
                <c:pt idx="76">
                  <c:v>15322.5</c:v>
                </c:pt>
                <c:pt idx="77">
                  <c:v>15322.5</c:v>
                </c:pt>
                <c:pt idx="78">
                  <c:v>15350</c:v>
                </c:pt>
                <c:pt idx="79">
                  <c:v>15500.5</c:v>
                </c:pt>
                <c:pt idx="80">
                  <c:v>15513</c:v>
                </c:pt>
                <c:pt idx="81">
                  <c:v>16083.5</c:v>
                </c:pt>
                <c:pt idx="82">
                  <c:v>16436</c:v>
                </c:pt>
                <c:pt idx="83">
                  <c:v>20640</c:v>
                </c:pt>
              </c:numCache>
            </c:numRef>
          </c:xVal>
          <c:yVal>
            <c:numRef>
              <c:f>'Active 1'!$N$21:$N$778</c:f>
              <c:numCache>
                <c:formatCode>General</c:formatCode>
                <c:ptCount val="7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F4-473B-B6EB-1CCBFDA1A638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1'!$V$2:$V$29</c:f>
              <c:numCache>
                <c:formatCode>General</c:formatCode>
                <c:ptCount val="2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</c:v>
                </c:pt>
              </c:numCache>
            </c:numRef>
          </c:xVal>
          <c:yVal>
            <c:numRef>
              <c:f>'Active 1'!$W$2:$W$29</c:f>
              <c:numCache>
                <c:formatCode>General</c:formatCode>
                <c:ptCount val="28"/>
                <c:pt idx="0">
                  <c:v>5.6051742159557959E-3</c:v>
                </c:pt>
                <c:pt idx="1">
                  <c:v>1.1283173535648432E-3</c:v>
                </c:pt>
                <c:pt idx="2">
                  <c:v>-3.7988779130015337E-3</c:v>
                </c:pt>
                <c:pt idx="3">
                  <c:v>-9.1764115837433338E-3</c:v>
                </c:pt>
                <c:pt idx="4">
                  <c:v>-1.500428365866056E-2</c:v>
                </c:pt>
                <c:pt idx="5">
                  <c:v>-2.1282494137753211E-2</c:v>
                </c:pt>
                <c:pt idx="6">
                  <c:v>-2.8011043021021281E-2</c:v>
                </c:pt>
                <c:pt idx="7">
                  <c:v>-3.5189930308464776E-2</c:v>
                </c:pt>
                <c:pt idx="8">
                  <c:v>-4.2819156000083708E-2</c:v>
                </c:pt>
                <c:pt idx="9">
                  <c:v>-5.089872009587805E-2</c:v>
                </c:pt>
                <c:pt idx="10">
                  <c:v>-5.9428622595847823E-2</c:v>
                </c:pt>
                <c:pt idx="11">
                  <c:v>-6.8408863499993006E-2</c:v>
                </c:pt>
                <c:pt idx="12">
                  <c:v>-7.7839442808313633E-2</c:v>
                </c:pt>
                <c:pt idx="13">
                  <c:v>-8.772036052080967E-2</c:v>
                </c:pt>
                <c:pt idx="14">
                  <c:v>-9.8051616637481145E-2</c:v>
                </c:pt>
                <c:pt idx="15">
                  <c:v>-0.10883321115832803</c:v>
                </c:pt>
                <c:pt idx="16">
                  <c:v>-0.12006514408335035</c:v>
                </c:pt>
                <c:pt idx="17">
                  <c:v>-0.13174741541254809</c:v>
                </c:pt>
                <c:pt idx="18">
                  <c:v>-0.14388002514592124</c:v>
                </c:pt>
                <c:pt idx="19">
                  <c:v>-0.15646297328346984</c:v>
                </c:pt>
                <c:pt idx="20">
                  <c:v>-0.18297988477109328</c:v>
                </c:pt>
                <c:pt idx="21">
                  <c:v>-0.19691384812116813</c:v>
                </c:pt>
                <c:pt idx="22">
                  <c:v>-0.21129814987541845</c:v>
                </c:pt>
                <c:pt idx="23">
                  <c:v>-0.22613279003384412</c:v>
                </c:pt>
                <c:pt idx="24">
                  <c:v>-0.24141776859644529</c:v>
                </c:pt>
                <c:pt idx="25">
                  <c:v>-0.25715308556322181</c:v>
                </c:pt>
                <c:pt idx="26">
                  <c:v>-0.27333874093417382</c:v>
                </c:pt>
                <c:pt idx="27">
                  <c:v>-0.28997473470930124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F4-473B-B6EB-1CCBFDA1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12752"/>
        <c:axId val="1"/>
      </c:scatterChart>
      <c:valAx>
        <c:axId val="778012752"/>
        <c:scaling>
          <c:orientation val="minMax"/>
          <c:max val="14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051835911815368"/>
              <c:y val="0.9373814041745730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175983436853002E-3"/>
              <c:y val="0.39658444022770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127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-- O-C Diagram</a:t>
            </a:r>
          </a:p>
        </c:rich>
      </c:tx>
      <c:layout>
        <c:manualLayout>
          <c:xMode val="edge"/>
          <c:yMode val="edge"/>
          <c:x val="0.3870485089966163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1816753206738"/>
          <c:y val="0.11077860506322082"/>
          <c:w val="0.83584398814299299"/>
          <c:h val="0.72455195744052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Q_fit!$D$21:$D$70</c:f>
              <c:numCache>
                <c:formatCode>General</c:formatCode>
                <c:ptCount val="50"/>
                <c:pt idx="0">
                  <c:v>0</c:v>
                </c:pt>
                <c:pt idx="1">
                  <c:v>4.1999999999999997E-3</c:v>
                </c:pt>
                <c:pt idx="2">
                  <c:v>1.285E-2</c:v>
                </c:pt>
                <c:pt idx="3">
                  <c:v>1.435E-2</c:v>
                </c:pt>
                <c:pt idx="4">
                  <c:v>1.485E-2</c:v>
                </c:pt>
                <c:pt idx="5">
                  <c:v>1.83E-2</c:v>
                </c:pt>
                <c:pt idx="6">
                  <c:v>6.855E-2</c:v>
                </c:pt>
                <c:pt idx="7">
                  <c:v>7.9899999999999999E-2</c:v>
                </c:pt>
                <c:pt idx="8">
                  <c:v>8.14E-2</c:v>
                </c:pt>
                <c:pt idx="9">
                  <c:v>8.2150000000000001E-2</c:v>
                </c:pt>
                <c:pt idx="10">
                  <c:v>9.9699999999999997E-2</c:v>
                </c:pt>
                <c:pt idx="11">
                  <c:v>0.10489999999999999</c:v>
                </c:pt>
                <c:pt idx="12">
                  <c:v>0.1133</c:v>
                </c:pt>
                <c:pt idx="13">
                  <c:v>0.1145</c:v>
                </c:pt>
                <c:pt idx="14">
                  <c:v>0.17565</c:v>
                </c:pt>
                <c:pt idx="15">
                  <c:v>0.17615</c:v>
                </c:pt>
                <c:pt idx="16">
                  <c:v>0.1905</c:v>
                </c:pt>
                <c:pt idx="17">
                  <c:v>0.1905</c:v>
                </c:pt>
                <c:pt idx="18">
                  <c:v>0.2031</c:v>
                </c:pt>
                <c:pt idx="19">
                  <c:v>0.20335</c:v>
                </c:pt>
                <c:pt idx="20">
                  <c:v>0.36395</c:v>
                </c:pt>
                <c:pt idx="21">
                  <c:v>0.36940000000000001</c:v>
                </c:pt>
                <c:pt idx="22">
                  <c:v>0.37090000000000001</c:v>
                </c:pt>
                <c:pt idx="23">
                  <c:v>0.46589999999999998</c:v>
                </c:pt>
                <c:pt idx="24">
                  <c:v>0.56410000000000005</c:v>
                </c:pt>
                <c:pt idx="25">
                  <c:v>0.64775000000000005</c:v>
                </c:pt>
                <c:pt idx="26">
                  <c:v>0.65644999999999998</c:v>
                </c:pt>
                <c:pt idx="27">
                  <c:v>0.90925</c:v>
                </c:pt>
                <c:pt idx="28">
                  <c:v>0.91544999999999999</c:v>
                </c:pt>
                <c:pt idx="29">
                  <c:v>0.91715000000000002</c:v>
                </c:pt>
                <c:pt idx="30">
                  <c:v>0.91720000000000002</c:v>
                </c:pt>
                <c:pt idx="31">
                  <c:v>0.92084999999999995</c:v>
                </c:pt>
                <c:pt idx="32">
                  <c:v>0.92090000000000005</c:v>
                </c:pt>
                <c:pt idx="33">
                  <c:v>0.92110000000000003</c:v>
                </c:pt>
                <c:pt idx="34">
                  <c:v>0.92115000000000002</c:v>
                </c:pt>
                <c:pt idx="35">
                  <c:v>0.99265000000000003</c:v>
                </c:pt>
                <c:pt idx="36">
                  <c:v>1.0156499999999999</c:v>
                </c:pt>
                <c:pt idx="37">
                  <c:v>1.0156499999999999</c:v>
                </c:pt>
                <c:pt idx="38">
                  <c:v>1.0156499999999999</c:v>
                </c:pt>
                <c:pt idx="39">
                  <c:v>1.0156499999999999</c:v>
                </c:pt>
                <c:pt idx="40">
                  <c:v>1.0681</c:v>
                </c:pt>
                <c:pt idx="41">
                  <c:v>1.0683499999999999</c:v>
                </c:pt>
                <c:pt idx="42">
                  <c:v>1.0683499999999999</c:v>
                </c:pt>
                <c:pt idx="43">
                  <c:v>1.0728</c:v>
                </c:pt>
                <c:pt idx="44">
                  <c:v>1.077</c:v>
                </c:pt>
                <c:pt idx="45">
                  <c:v>1.077</c:v>
                </c:pt>
                <c:pt idx="46">
                  <c:v>1.077</c:v>
                </c:pt>
                <c:pt idx="47">
                  <c:v>1.0946</c:v>
                </c:pt>
                <c:pt idx="48">
                  <c:v>1.1133500000000001</c:v>
                </c:pt>
                <c:pt idx="49">
                  <c:v>1.1133500000000001</c:v>
                </c:pt>
              </c:numCache>
            </c:numRef>
          </c:xVal>
          <c:yVal>
            <c:numRef>
              <c:f>Q_fit!$E$21:$E$70</c:f>
              <c:numCache>
                <c:formatCode>General</c:formatCode>
                <c:ptCount val="50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  <c:pt idx="27">
                  <c:v>-0.14764499999728287</c:v>
                </c:pt>
                <c:pt idx="28">
                  <c:v>-0.14997299999959068</c:v>
                </c:pt>
                <c:pt idx="29">
                  <c:v>-0.14067099999374477</c:v>
                </c:pt>
                <c:pt idx="30">
                  <c:v>-0.15486799999780487</c:v>
                </c:pt>
                <c:pt idx="31">
                  <c:v>-0.13894900000013877</c:v>
                </c:pt>
                <c:pt idx="32">
                  <c:v>-0.15054599999712082</c:v>
                </c:pt>
                <c:pt idx="33">
                  <c:v>-0.15433399999892572</c:v>
                </c:pt>
                <c:pt idx="34">
                  <c:v>-0.15283099999942351</c:v>
                </c:pt>
                <c:pt idx="35">
                  <c:v>-0.16904100000101607</c:v>
                </c:pt>
                <c:pt idx="36">
                  <c:v>-0.17336100000102306</c:v>
                </c:pt>
                <c:pt idx="37">
                  <c:v>-0.17329099999915343</c:v>
                </c:pt>
                <c:pt idx="38">
                  <c:v>-0.17226099999970756</c:v>
                </c:pt>
                <c:pt idx="39">
                  <c:v>-0.17219099999783793</c:v>
                </c:pt>
                <c:pt idx="40">
                  <c:v>-0.19044399999256711</c:v>
                </c:pt>
                <c:pt idx="41">
                  <c:v>-0.19156899999507004</c:v>
                </c:pt>
                <c:pt idx="42">
                  <c:v>-0.19136899999284651</c:v>
                </c:pt>
                <c:pt idx="43">
                  <c:v>-0.19013199999608332</c:v>
                </c:pt>
                <c:pt idx="44">
                  <c:v>-0.19109999999636784</c:v>
                </c:pt>
                <c:pt idx="45">
                  <c:v>-0.19069999999919673</c:v>
                </c:pt>
                <c:pt idx="46">
                  <c:v>-0.18909999999596039</c:v>
                </c:pt>
                <c:pt idx="47">
                  <c:v>-0.19702399999368936</c:v>
                </c:pt>
                <c:pt idx="48">
                  <c:v>-0.20260899999993853</c:v>
                </c:pt>
                <c:pt idx="49">
                  <c:v>-0.202408999997715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B-4277-8B3F-668055FA882F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4.1226694664894745E-3</c:v>
                </c:pt>
                <c:pt idx="1">
                  <c:v>2.8935600085741543E-4</c:v>
                </c:pt>
                <c:pt idx="2">
                  <c:v>-4.0528045135549461E-3</c:v>
                </c:pt>
                <c:pt idx="3">
                  <c:v>-8.9038120767476088E-3</c:v>
                </c:pt>
                <c:pt idx="4">
                  <c:v>-1.4263666688720577E-2</c:v>
                </c:pt>
                <c:pt idx="5">
                  <c:v>-2.0132368349473843E-2</c:v>
                </c:pt>
                <c:pt idx="6">
                  <c:v>-2.6509917059007411E-2</c:v>
                </c:pt>
                <c:pt idx="7">
                  <c:v>-3.3396312817321284E-2</c:v>
                </c:pt>
                <c:pt idx="8">
                  <c:v>-4.0791555624415471E-2</c:v>
                </c:pt>
                <c:pt idx="9">
                  <c:v>-4.8695645480289942E-2</c:v>
                </c:pt>
                <c:pt idx="10">
                  <c:v>-5.710858238494472E-2</c:v>
                </c:pt>
                <c:pt idx="11">
                  <c:v>-6.6030366338379803E-2</c:v>
                </c:pt>
                <c:pt idx="12">
                  <c:v>-7.5460997340595179E-2</c:v>
                </c:pt>
                <c:pt idx="13">
                  <c:v>-8.5400475391590874E-2</c:v>
                </c:pt>
                <c:pt idx="14">
                  <c:v>-9.5848800491366848E-2</c:v>
                </c:pt>
                <c:pt idx="15">
                  <c:v>-0.10680597263992314</c:v>
                </c:pt>
                <c:pt idx="16">
                  <c:v>-0.11827199183725977</c:v>
                </c:pt>
                <c:pt idx="17">
                  <c:v>-0.13024685808337663</c:v>
                </c:pt>
                <c:pt idx="18">
                  <c:v>-0.14273057137827386</c:v>
                </c:pt>
                <c:pt idx="19">
                  <c:v>-0.15572313172195135</c:v>
                </c:pt>
                <c:pt idx="20">
                  <c:v>-0.16922453911440916</c:v>
                </c:pt>
                <c:pt idx="21">
                  <c:v>-0.18323479355564726</c:v>
                </c:pt>
                <c:pt idx="22">
                  <c:v>-0.19775389504566568</c:v>
                </c:pt>
                <c:pt idx="23">
                  <c:v>-0.21278184358446434</c:v>
                </c:pt>
                <c:pt idx="24">
                  <c:v>-0.22831863917204337</c:v>
                </c:pt>
                <c:pt idx="25">
                  <c:v>-0.24436428180840272</c:v>
                </c:pt>
                <c:pt idx="26">
                  <c:v>-0.26091877149354237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BB-4277-8B3F-668055FA8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18000"/>
        <c:axId val="1"/>
      </c:scatterChart>
      <c:valAx>
        <c:axId val="778018000"/>
        <c:scaling>
          <c:orientation val="minMax"/>
          <c:max val="1.3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18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87983429782121"/>
          <c:y val="0.91317491002247464"/>
          <c:w val="0.15512064004047688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-- O-C Diagram</a:t>
            </a:r>
          </a:p>
        </c:rich>
      </c:tx>
      <c:layout>
        <c:manualLayout>
          <c:xMode val="edge"/>
          <c:yMode val="edge"/>
          <c:x val="0.3809530475357246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0814810910855"/>
          <c:y val="0.11077860506322082"/>
          <c:w val="0.82698540889355299"/>
          <c:h val="0.72455195744052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(2)'!$D$21:$D$47</c:f>
              <c:numCache>
                <c:formatCode>General</c:formatCode>
                <c:ptCount val="27"/>
                <c:pt idx="0">
                  <c:v>0</c:v>
                </c:pt>
                <c:pt idx="1">
                  <c:v>4.1999999999999997E-3</c:v>
                </c:pt>
                <c:pt idx="2">
                  <c:v>1.285E-2</c:v>
                </c:pt>
                <c:pt idx="3">
                  <c:v>1.435E-2</c:v>
                </c:pt>
                <c:pt idx="4">
                  <c:v>1.485E-2</c:v>
                </c:pt>
                <c:pt idx="5">
                  <c:v>1.83E-2</c:v>
                </c:pt>
                <c:pt idx="6">
                  <c:v>6.855E-2</c:v>
                </c:pt>
                <c:pt idx="7">
                  <c:v>7.9899999999999999E-2</c:v>
                </c:pt>
                <c:pt idx="8">
                  <c:v>8.14E-2</c:v>
                </c:pt>
                <c:pt idx="9">
                  <c:v>8.2150000000000001E-2</c:v>
                </c:pt>
                <c:pt idx="10">
                  <c:v>9.9699999999999997E-2</c:v>
                </c:pt>
                <c:pt idx="11">
                  <c:v>0.10489999999999999</c:v>
                </c:pt>
                <c:pt idx="12">
                  <c:v>0.1133</c:v>
                </c:pt>
                <c:pt idx="13">
                  <c:v>0.1145</c:v>
                </c:pt>
                <c:pt idx="14">
                  <c:v>0.17565</c:v>
                </c:pt>
                <c:pt idx="15">
                  <c:v>0.17615</c:v>
                </c:pt>
                <c:pt idx="16">
                  <c:v>0.1905</c:v>
                </c:pt>
                <c:pt idx="17">
                  <c:v>0.1905</c:v>
                </c:pt>
                <c:pt idx="18">
                  <c:v>0.2031</c:v>
                </c:pt>
                <c:pt idx="19">
                  <c:v>0.20335</c:v>
                </c:pt>
                <c:pt idx="20">
                  <c:v>0.36395</c:v>
                </c:pt>
                <c:pt idx="21">
                  <c:v>0.36940000000000001</c:v>
                </c:pt>
                <c:pt idx="22">
                  <c:v>0.37090000000000001</c:v>
                </c:pt>
                <c:pt idx="23">
                  <c:v>0.46589999999999998</c:v>
                </c:pt>
                <c:pt idx="24">
                  <c:v>0.56410000000000005</c:v>
                </c:pt>
                <c:pt idx="25">
                  <c:v>0.64775000000000005</c:v>
                </c:pt>
                <c:pt idx="26">
                  <c:v>0.65644999999999998</c:v>
                </c:pt>
              </c:numCache>
            </c:numRef>
          </c:xVal>
          <c:yVal>
            <c:numRef>
              <c:f>'Q_fit (2)'!$E$21:$E$47</c:f>
              <c:numCache>
                <c:formatCode>General</c:formatCode>
                <c:ptCount val="27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9-4914-B0B0-6CA65C758068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(2)'!$U$2:$U$16</c:f>
              <c:numCache>
                <c:formatCode>General</c:formatCode>
                <c:ptCount val="1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</c:numCache>
            </c:numRef>
          </c:xVal>
          <c:yVal>
            <c:numRef>
              <c:f>'Q_fit (2)'!$V$2:$V$16</c:f>
              <c:numCache>
                <c:formatCode>General</c:formatCode>
                <c:ptCount val="15"/>
                <c:pt idx="0">
                  <c:v>3.2983209840005035E-3</c:v>
                </c:pt>
                <c:pt idx="1">
                  <c:v>1.3870624558378957E-4</c:v>
                </c:pt>
                <c:pt idx="2">
                  <c:v>-3.6352460080757757E-3</c:v>
                </c:pt>
                <c:pt idx="3">
                  <c:v>-8.0235357769781919E-3</c:v>
                </c:pt>
                <c:pt idx="4">
                  <c:v>-1.3026163061123461E-2</c:v>
                </c:pt>
                <c:pt idx="5">
                  <c:v>-1.8643127860511578E-2</c:v>
                </c:pt>
                <c:pt idx="6">
                  <c:v>-2.4874430175142546E-2</c:v>
                </c:pt>
                <c:pt idx="7">
                  <c:v>-3.1720070005016365E-2</c:v>
                </c:pt>
                <c:pt idx="8">
                  <c:v>-3.9180047350133043E-2</c:v>
                </c:pt>
                <c:pt idx="9">
                  <c:v>-4.7254362210492562E-2</c:v>
                </c:pt>
                <c:pt idx="10">
                  <c:v>-5.5943014586094936E-2</c:v>
                </c:pt>
                <c:pt idx="11">
                  <c:v>-6.5246004476940164E-2</c:v>
                </c:pt>
                <c:pt idx="12">
                  <c:v>-7.5163331883028234E-2</c:v>
                </c:pt>
                <c:pt idx="13">
                  <c:v>-8.5694996804359172E-2</c:v>
                </c:pt>
                <c:pt idx="14">
                  <c:v>-9.6840999240932937E-2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9-4914-B0B0-6CA65C758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67840"/>
        <c:axId val="1"/>
      </c:scatterChart>
      <c:valAx>
        <c:axId val="711067840"/>
        <c:scaling>
          <c:orientation val="minMax"/>
          <c:max val="0.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678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8254634837312"/>
          <c:y val="0.91317491002247464"/>
          <c:w val="0.62857226180060821"/>
          <c:h val="0.97305514954343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 O-C Diagr.</a:t>
            </a:r>
          </a:p>
        </c:rich>
      </c:tx>
      <c:layout>
        <c:manualLayout>
          <c:xMode val="edge"/>
          <c:yMode val="edge"/>
          <c:x val="0.3570278028655141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804524059505675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(2)'!$C$21:$C$1969</c:f>
                <c:numCache>
                  <c:formatCode>General</c:formatCode>
                  <c:ptCount val="194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51778.433599999997</c:v>
                  </c:pt>
                  <c:pt idx="7">
                    <c:v>51799.4447</c:v>
                  </c:pt>
                  <c:pt idx="8">
                    <c:v>52145.431600000004</c:v>
                  </c:pt>
                  <c:pt idx="9">
                    <c:v>52145.431600000004</c:v>
                  </c:pt>
                  <c:pt idx="10">
                    <c:v>52846.481500000002</c:v>
                  </c:pt>
                  <c:pt idx="11">
                    <c:v>52868.506699999998</c:v>
                  </c:pt>
                </c:numCache>
              </c:numRef>
            </c:plus>
            <c:minus>
              <c:numRef>
                <c:f>'A (2)'!$C$21:$C$1969</c:f>
                <c:numCache>
                  <c:formatCode>General</c:formatCode>
                  <c:ptCount val="194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51778.433599999997</c:v>
                  </c:pt>
                  <c:pt idx="7">
                    <c:v>51799.4447</c:v>
                  </c:pt>
                  <c:pt idx="8">
                    <c:v>52145.431600000004</c:v>
                  </c:pt>
                  <c:pt idx="9">
                    <c:v>52145.431600000004</c:v>
                  </c:pt>
                  <c:pt idx="10">
                    <c:v>52846.481500000002</c:v>
                  </c:pt>
                  <c:pt idx="11">
                    <c:v>52868.506699999998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8-4E94-9F29-A8E526DC07F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(2)'!$D$21:$D$87</c:f>
                <c:numCache>
                  <c:formatCode>General</c:formatCode>
                  <c:ptCount val="67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1.2E-2</c:v>
                  </c:pt>
                  <c:pt idx="7">
                    <c:v>1.9E-3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1.5E-3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 (2)'!$D$21:$D$87</c:f>
                <c:numCache>
                  <c:formatCode>General</c:formatCode>
                  <c:ptCount val="67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1.2E-2</c:v>
                  </c:pt>
                  <c:pt idx="7">
                    <c:v>1.9E-3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1.5E-3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(2)'!$I$21:$I$968</c:f>
              <c:numCache>
                <c:formatCode>General</c:formatCode>
                <c:ptCount val="948"/>
                <c:pt idx="0">
                  <c:v>0</c:v>
                </c:pt>
                <c:pt idx="1">
                  <c:v>4.0841233931132592E-3</c:v>
                </c:pt>
                <c:pt idx="2">
                  <c:v>3.6930918140569702E-3</c:v>
                </c:pt>
                <c:pt idx="3">
                  <c:v>4.8374215912190266E-3</c:v>
                </c:pt>
                <c:pt idx="4">
                  <c:v>1.4188648565323092E-3</c:v>
                </c:pt>
                <c:pt idx="5">
                  <c:v>3.3808233638410456E-3</c:v>
                </c:pt>
                <c:pt idx="6">
                  <c:v>1.0139786267245654E-2</c:v>
                </c:pt>
                <c:pt idx="7">
                  <c:v>3.6867961898678914E-3</c:v>
                </c:pt>
                <c:pt idx="8">
                  <c:v>9.3298825013334863E-3</c:v>
                </c:pt>
                <c:pt idx="9">
                  <c:v>9.3298825013334863E-3</c:v>
                </c:pt>
                <c:pt idx="10">
                  <c:v>2.5825497796176933E-3</c:v>
                </c:pt>
                <c:pt idx="11">
                  <c:v>-2.2971867292653769E-4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8-4E94-9F29-A8E526DC07F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948"/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94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78-4E94-9F29-A8E526DC07F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78-4E94-9F29-A8E526DC07F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78-4E94-9F29-A8E526DC07F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78-4E94-9F29-A8E526DC07F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78-4E94-9F29-A8E526DC07F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997</c:v>
                </c:pt>
                <c:pt idx="7">
                  <c:v>1049</c:v>
                </c:pt>
                <c:pt idx="8">
                  <c:v>1905</c:v>
                </c:pt>
                <c:pt idx="9">
                  <c:v>1905</c:v>
                </c:pt>
                <c:pt idx="10">
                  <c:v>3639.5</c:v>
                </c:pt>
                <c:pt idx="11">
                  <c:v>3694</c:v>
                </c:pt>
              </c:numCache>
            </c:numRef>
          </c:xVal>
          <c:yVal>
            <c:numRef>
              <c:f>'A (2)'!$O$21:$O$968</c:f>
              <c:numCache>
                <c:formatCode>General</c:formatCode>
                <c:ptCount val="948"/>
                <c:pt idx="0">
                  <c:v>4.3544586322489904E-3</c:v>
                </c:pt>
                <c:pt idx="1">
                  <c:v>4.3544586322436666E-3</c:v>
                </c:pt>
                <c:pt idx="2">
                  <c:v>4.3544586322327031E-3</c:v>
                </c:pt>
                <c:pt idx="3">
                  <c:v>4.3544586322308019E-3</c:v>
                </c:pt>
                <c:pt idx="4">
                  <c:v>4.3544586322301678E-3</c:v>
                </c:pt>
                <c:pt idx="5">
                  <c:v>4.3544586322257954E-3</c:v>
                </c:pt>
                <c:pt idx="6">
                  <c:v>4.3544586321226202E-3</c:v>
                </c:pt>
                <c:pt idx="7">
                  <c:v>4.3544586321160291E-3</c:v>
                </c:pt>
                <c:pt idx="8">
                  <c:v>4.3544586320075299E-3</c:v>
                </c:pt>
                <c:pt idx="9">
                  <c:v>4.3544586320075299E-3</c:v>
                </c:pt>
                <c:pt idx="10">
                  <c:v>4.3544586317876815E-3</c:v>
                </c:pt>
                <c:pt idx="11">
                  <c:v>4.3544586317807729E-3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78-4E94-9F29-A8E526DC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57296"/>
        <c:axId val="1"/>
      </c:scatterChart>
      <c:valAx>
        <c:axId val="500357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357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16979027554388"/>
          <c:y val="0.14634168126798494"/>
          <c:w val="0.7495967140775776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(3)'!$C$21:$C$1781</c:f>
                <c:numCache>
                  <c:formatCode>General</c:formatCode>
                  <c:ptCount val="1761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</c:numCache>
              </c:numRef>
            </c:plus>
            <c:minus>
              <c:numRef>
                <c:f>'A (3)'!$C$21:$C$1781</c:f>
                <c:numCache>
                  <c:formatCode>General</c:formatCode>
                  <c:ptCount val="1761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51652.529240000003</c:v>
                  </c:pt>
                  <c:pt idx="7">
                    <c:v>51698.399469999997</c:v>
                  </c:pt>
                  <c:pt idx="8">
                    <c:v>51704.46617</c:v>
                  </c:pt>
                  <c:pt idx="9">
                    <c:v>51707.495819999996</c:v>
                  </c:pt>
                  <c:pt idx="10">
                    <c:v>51778.433599999997</c:v>
                  </c:pt>
                  <c:pt idx="11">
                    <c:v>51799.4447</c:v>
                  </c:pt>
                  <c:pt idx="12">
                    <c:v>51833.403149999998</c:v>
                  </c:pt>
                  <c:pt idx="13">
                    <c:v>51838.245589999999</c:v>
                  </c:pt>
                  <c:pt idx="14">
                    <c:v>52085.408199999998</c:v>
                  </c:pt>
                  <c:pt idx="15">
                    <c:v>52087.431579999997</c:v>
                  </c:pt>
                  <c:pt idx="16">
                    <c:v>52145.431600000004</c:v>
                  </c:pt>
                  <c:pt idx="17">
                    <c:v>52145.431600000004</c:v>
                  </c:pt>
                  <c:pt idx="18">
                    <c:v>52196.354449999999</c:v>
                  </c:pt>
                  <c:pt idx="19">
                    <c:v>52197.370799999997</c:v>
                  </c:pt>
                  <c:pt idx="20">
                    <c:v>52846.481500000002</c:v>
                  </c:pt>
                  <c:pt idx="21">
                    <c:v>52868.506699999998</c:v>
                  </c:pt>
                  <c:pt idx="22">
                    <c:v>52874.57202</c:v>
                  </c:pt>
                  <c:pt idx="23">
                    <c:v>53258.539499999999</c:v>
                  </c:pt>
                  <c:pt idx="24">
                    <c:v>53655.446300000003</c:v>
                  </c:pt>
                  <c:pt idx="25">
                    <c:v>53993.532599999999</c:v>
                  </c:pt>
                  <c:pt idx="26">
                    <c:v>54028.697800000002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(3)'!$H$21:$H$780</c:f>
              <c:numCache>
                <c:formatCode>General</c:formatCode>
                <c:ptCount val="7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C-46FB-91C9-B882D3DE51BC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(3)'!$D$21:$D$36</c:f>
                <c:numCache>
                  <c:formatCode>General</c:formatCode>
                  <c:ptCount val="16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2.0999999999999999E-3</c:v>
                  </c:pt>
                  <c:pt idx="15">
                    <c:v>2.5000000000000001E-3</c:v>
                  </c:pt>
                </c:numCache>
              </c:numRef>
            </c:plus>
            <c:minus>
              <c:numRef>
                <c:f>'A (3)'!$D$21:$D$36</c:f>
                <c:numCache>
                  <c:formatCode>General</c:formatCode>
                  <c:ptCount val="16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3.8E-3</c:v>
                  </c:pt>
                  <c:pt idx="9">
                    <c:v>2.5000000000000001E-3</c:v>
                  </c:pt>
                  <c:pt idx="10">
                    <c:v>1.2E-2</c:v>
                  </c:pt>
                  <c:pt idx="11">
                    <c:v>1.9E-3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2.0999999999999999E-3</c:v>
                  </c:pt>
                  <c:pt idx="1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(3)'!$I$21:$I$780</c:f>
              <c:numCache>
                <c:formatCode>General</c:formatCode>
                <c:ptCount val="760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10">
                  <c:v>-1.1800000356743112E-4</c:v>
                </c:pt>
                <c:pt idx="11">
                  <c:v>-7.1059999972931109E-3</c:v>
                </c:pt>
                <c:pt idx="16">
                  <c:v>-1.0269999991578516E-2</c:v>
                </c:pt>
                <c:pt idx="17">
                  <c:v>-1.0269999991578516E-2</c:v>
                </c:pt>
                <c:pt idx="20">
                  <c:v>-3.4862999993492849E-2</c:v>
                </c:pt>
                <c:pt idx="21">
                  <c:v>-3.8236000000324566E-2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C-46FB-91C9-B882D3DE51BC}"/>
            </c:ext>
          </c:extLst>
        </c:ser>
        <c:ser>
          <c:idx val="4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(3)'!$J$21:$J$780</c:f>
              <c:numCache>
                <c:formatCode>General</c:formatCode>
                <c:ptCount val="760"/>
                <c:pt idx="26">
                  <c:v>-8.601299999281764E-2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C-46FB-91C9-B882D3DE51BC}"/>
            </c:ext>
          </c:extLst>
        </c:ser>
        <c:ser>
          <c:idx val="2"/>
          <c:order val="3"/>
          <c:tx>
            <c:strRef>
              <c:f>'A (3)'!$K$20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(3)'!$K$21:$K$780</c:f>
              <c:numCache>
                <c:formatCode>General</c:formatCode>
                <c:ptCount val="760"/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8">
                  <c:v>-1.5864000000874512E-2</c:v>
                </c:pt>
                <c:pt idx="19">
                  <c:v>-9.9990000016987324E-3</c:v>
                </c:pt>
                <c:pt idx="22">
                  <c:v>-3.5825999999360647E-2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C-46FB-91C9-B882D3DE51BC}"/>
            </c:ext>
          </c:extLst>
        </c:ser>
        <c:ser>
          <c:idx val="5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(3)'!$L$21:$L$780</c:f>
              <c:numCache>
                <c:formatCode>General</c:formatCode>
                <c:ptCount val="7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C-46FB-91C9-B882D3DE51BC}"/>
            </c:ext>
          </c:extLst>
        </c:ser>
        <c:ser>
          <c:idx val="6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(3)'!$M$21:$M$780</c:f>
              <c:numCache>
                <c:formatCode>General</c:formatCode>
                <c:ptCount val="7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C-46FB-91C9-B882D3DE51BC}"/>
            </c:ext>
          </c:extLst>
        </c:ser>
        <c:ser>
          <c:idx val="7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(3)'!$N$21:$N$780</c:f>
              <c:numCache>
                <c:formatCode>General</c:formatCode>
                <c:ptCount val="7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C-46FB-91C9-B882D3DE51BC}"/>
            </c:ext>
          </c:extLst>
        </c:ser>
        <c:ser>
          <c:idx val="3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(3)'!$O$21:$O$780</c:f>
              <c:numCache>
                <c:formatCode>General</c:formatCode>
                <c:ptCount val="760"/>
                <c:pt idx="0">
                  <c:v>1.5429143227590224E-2</c:v>
                </c:pt>
                <c:pt idx="1">
                  <c:v>1.4806030390261257E-2</c:v>
                </c:pt>
                <c:pt idx="2">
                  <c:v>1.3522714665762313E-2</c:v>
                </c:pt>
                <c:pt idx="3">
                  <c:v>1.3300174366716254E-2</c:v>
                </c:pt>
                <c:pt idx="4">
                  <c:v>1.3225994267034235E-2</c:v>
                </c:pt>
                <c:pt idx="5">
                  <c:v>1.2714151579228297E-2</c:v>
                </c:pt>
                <c:pt idx="6">
                  <c:v>5.2590515611853021E-3</c:v>
                </c:pt>
                <c:pt idx="7">
                  <c:v>3.5751632984034505E-3</c:v>
                </c:pt>
                <c:pt idx="8">
                  <c:v>3.3526229993573915E-3</c:v>
                </c:pt>
                <c:pt idx="9">
                  <c:v>3.241352849834362E-3</c:v>
                </c:pt>
                <c:pt idx="10">
                  <c:v>6.3763135099546495E-4</c:v>
                </c:pt>
                <c:pt idx="11">
                  <c:v>-1.3384168569754301E-4</c:v>
                </c:pt>
                <c:pt idx="12">
                  <c:v>-1.3800673603554768E-3</c:v>
                </c:pt>
                <c:pt idx="13">
                  <c:v>-1.558099599592324E-3</c:v>
                </c:pt>
                <c:pt idx="14">
                  <c:v>-1.0630325790703353E-2</c:v>
                </c:pt>
                <c:pt idx="15">
                  <c:v>-1.0704505890385373E-2</c:v>
                </c:pt>
                <c:pt idx="16">
                  <c:v>-1.283347475125934E-2</c:v>
                </c:pt>
                <c:pt idx="17">
                  <c:v>-1.283347475125934E-2</c:v>
                </c:pt>
                <c:pt idx="18">
                  <c:v>-1.4702813263246243E-2</c:v>
                </c:pt>
                <c:pt idx="19">
                  <c:v>-1.4739903313087253E-2</c:v>
                </c:pt>
                <c:pt idx="20">
                  <c:v>-3.8566551330952027E-2</c:v>
                </c:pt>
                <c:pt idx="21">
                  <c:v>-3.9375114417486048E-2</c:v>
                </c:pt>
                <c:pt idx="22">
                  <c:v>-3.9597654716532107E-2</c:v>
                </c:pt>
                <c:pt idx="23">
                  <c:v>-5.3691873656115878E-2</c:v>
                </c:pt>
                <c:pt idx="24">
                  <c:v>-6.8260845233664574E-2</c:v>
                </c:pt>
                <c:pt idx="25">
                  <c:v>-8.0671175910466492E-2</c:v>
                </c:pt>
                <c:pt idx="26">
                  <c:v>-8.1961909644933634E-2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C-46FB-91C9-B882D3DE51BC}"/>
            </c:ext>
          </c:extLst>
        </c:ser>
        <c:ser>
          <c:idx val="8"/>
          <c:order val="8"/>
          <c:tx>
            <c:strRef>
              <c:f>'A (3)'!$V$1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'A (3)'!$V$2:$V$19</c:f>
              <c:numCache>
                <c:formatCode>General</c:formatCode>
                <c:ptCount val="18"/>
                <c:pt idx="0">
                  <c:v>4.3253141077491597E-3</c:v>
                </c:pt>
                <c:pt idx="1">
                  <c:v>2.6680612579878759E-5</c:v>
                </c:pt>
                <c:pt idx="2">
                  <c:v>-4.707020264867438E-3</c:v>
                </c:pt>
                <c:pt idx="3">
                  <c:v>-9.8757885245927927E-3</c:v>
                </c:pt>
                <c:pt idx="4">
                  <c:v>-1.5479624166596179E-2</c:v>
                </c:pt>
                <c:pt idx="5">
                  <c:v>-2.1518527190877604E-2</c:v>
                </c:pt>
                <c:pt idx="6">
                  <c:v>-2.7992497597437067E-2</c:v>
                </c:pt>
                <c:pt idx="7">
                  <c:v>-3.4901535386274565E-2</c:v>
                </c:pt>
                <c:pt idx="8">
                  <c:v>-4.2245640557390093E-2</c:v>
                </c:pt>
                <c:pt idx="9">
                  <c:v>-5.0024813110783668E-2</c:v>
                </c:pt>
                <c:pt idx="10">
                  <c:v>-5.8239053046455269E-2</c:v>
                </c:pt>
                <c:pt idx="11">
                  <c:v>-6.6888360364404917E-2</c:v>
                </c:pt>
                <c:pt idx="12">
                  <c:v>-7.5972735064632591E-2</c:v>
                </c:pt>
                <c:pt idx="13">
                  <c:v>-8.5492177147138304E-2</c:v>
                </c:pt>
                <c:pt idx="14">
                  <c:v>-9.5446686611922057E-2</c:v>
                </c:pt>
                <c:pt idx="15">
                  <c:v>-0.10583626345898384</c:v>
                </c:pt>
                <c:pt idx="16">
                  <c:v>-0.11666090768832366</c:v>
                </c:pt>
                <c:pt idx="17">
                  <c:v>-0.12792061929994153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BC-46FB-91C9-B882D3DE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55656"/>
        <c:axId val="1"/>
      </c:scatterChart>
      <c:valAx>
        <c:axId val="50035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9665831351049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35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16333600464724"/>
          <c:y val="0.92073298764483702"/>
          <c:w val="0.8723754764903175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  [51375.4523, 0.404194]</a:t>
            </a:r>
          </a:p>
        </c:rich>
      </c:tx>
      <c:layout>
        <c:manualLayout>
          <c:xMode val="edge"/>
          <c:yMode val="edge"/>
          <c:x val="0.24613019347813719"/>
          <c:y val="1.8633540372670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3480011821555"/>
          <c:y val="0.13975176471480238"/>
          <c:w val="0.80340618001265296"/>
          <c:h val="0.704970013116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(3)'!$G$21:$G$780</c:f>
              <c:numCache>
                <c:formatCode>General</c:formatCode>
                <c:ptCount val="760"/>
                <c:pt idx="0">
                  <c:v>0</c:v>
                </c:pt>
                <c:pt idx="1">
                  <c:v>3.651999999419786E-3</c:v>
                </c:pt>
                <c:pt idx="2">
                  <c:v>2.3710000023129396E-3</c:v>
                </c:pt>
                <c:pt idx="3">
                  <c:v>3.3610000027692877E-3</c:v>
                </c:pt>
                <c:pt idx="4">
                  <c:v>-1.0900000052060932E-4</c:v>
                </c:pt>
                <c:pt idx="5">
                  <c:v>1.4980000050854869E-3</c:v>
                </c:pt>
                <c:pt idx="6">
                  <c:v>1.9530000063241459E-3</c:v>
                </c:pt>
                <c:pt idx="7">
                  <c:v>-3.8360000035027042E-3</c:v>
                </c:pt>
                <c:pt idx="8">
                  <c:v>-4.6000001020729542E-5</c:v>
                </c:pt>
                <c:pt idx="9">
                  <c:v>-1.8510000008973293E-3</c:v>
                </c:pt>
                <c:pt idx="10">
                  <c:v>-1.1800000356743112E-4</c:v>
                </c:pt>
                <c:pt idx="11">
                  <c:v>-7.1059999972931109E-3</c:v>
                </c:pt>
                <c:pt idx="12">
                  <c:v>-9.5200000214390457E-4</c:v>
                </c:pt>
                <c:pt idx="13">
                  <c:v>-8.8399999949615449E-3</c:v>
                </c:pt>
                <c:pt idx="14">
                  <c:v>-1.0861000002478249E-2</c:v>
                </c:pt>
                <c:pt idx="15">
                  <c:v>-8.4510000015143305E-3</c:v>
                </c:pt>
                <c:pt idx="16">
                  <c:v>-1.0269999991578516E-2</c:v>
                </c:pt>
                <c:pt idx="17">
                  <c:v>-1.0269999991578516E-2</c:v>
                </c:pt>
                <c:pt idx="18">
                  <c:v>-1.5864000000874512E-2</c:v>
                </c:pt>
                <c:pt idx="19">
                  <c:v>-9.9990000016987324E-3</c:v>
                </c:pt>
                <c:pt idx="20">
                  <c:v>-3.4862999993492849E-2</c:v>
                </c:pt>
                <c:pt idx="21">
                  <c:v>-3.8236000000324566E-2</c:v>
                </c:pt>
                <c:pt idx="22">
                  <c:v>-3.5825999999360647E-2</c:v>
                </c:pt>
                <c:pt idx="23">
                  <c:v>-5.2645999996457249E-2</c:v>
                </c:pt>
                <c:pt idx="24">
                  <c:v>-6.4353999994636979E-2</c:v>
                </c:pt>
                <c:pt idx="25">
                  <c:v>-8.6334999999962747E-2</c:v>
                </c:pt>
                <c:pt idx="26">
                  <c:v>-8.601299999281764E-2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6-4A79-A23D-80AD965ABAE2}"/>
            </c:ext>
          </c:extLst>
        </c:ser>
        <c:ser>
          <c:idx val="8"/>
          <c:order val="1"/>
          <c:tx>
            <c:strRef>
              <c:f>'A (3)'!$V$1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'A (3)'!$V$2:$V$19</c:f>
              <c:numCache>
                <c:formatCode>General</c:formatCode>
                <c:ptCount val="18"/>
                <c:pt idx="0">
                  <c:v>4.3253141077491597E-3</c:v>
                </c:pt>
                <c:pt idx="1">
                  <c:v>2.6680612579878759E-5</c:v>
                </c:pt>
                <c:pt idx="2">
                  <c:v>-4.707020264867438E-3</c:v>
                </c:pt>
                <c:pt idx="3">
                  <c:v>-9.8757885245927927E-3</c:v>
                </c:pt>
                <c:pt idx="4">
                  <c:v>-1.5479624166596179E-2</c:v>
                </c:pt>
                <c:pt idx="5">
                  <c:v>-2.1518527190877604E-2</c:v>
                </c:pt>
                <c:pt idx="6">
                  <c:v>-2.7992497597437067E-2</c:v>
                </c:pt>
                <c:pt idx="7">
                  <c:v>-3.4901535386274565E-2</c:v>
                </c:pt>
                <c:pt idx="8">
                  <c:v>-4.2245640557390093E-2</c:v>
                </c:pt>
                <c:pt idx="9">
                  <c:v>-5.0024813110783668E-2</c:v>
                </c:pt>
                <c:pt idx="10">
                  <c:v>-5.8239053046455269E-2</c:v>
                </c:pt>
                <c:pt idx="11">
                  <c:v>-6.6888360364404917E-2</c:v>
                </c:pt>
                <c:pt idx="12">
                  <c:v>-7.5972735064632591E-2</c:v>
                </c:pt>
                <c:pt idx="13">
                  <c:v>-8.5492177147138304E-2</c:v>
                </c:pt>
                <c:pt idx="14">
                  <c:v>-9.5446686611922057E-2</c:v>
                </c:pt>
                <c:pt idx="15">
                  <c:v>-0.10583626345898384</c:v>
                </c:pt>
                <c:pt idx="16">
                  <c:v>-0.11666090768832366</c:v>
                </c:pt>
                <c:pt idx="17">
                  <c:v>-0.12792061929994153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6-4A79-A23D-80AD965AB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55872"/>
        <c:axId val="1"/>
      </c:scatterChart>
      <c:valAx>
        <c:axId val="702655872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6470653242648068"/>
              <c:y val="0.90062242219722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6335468935948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5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V2240 Cyg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[51375.4523, 0.404194]</a:t>
            </a:r>
          </a:p>
        </c:rich>
      </c:tx>
      <c:layout>
        <c:manualLayout>
          <c:xMode val="edge"/>
          <c:yMode val="edge"/>
          <c:x val="0.22935779816513763"/>
          <c:y val="1.4450867052023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1743119266056"/>
          <c:y val="0.11560709956294533"/>
          <c:w val="0.85871559633027528"/>
          <c:h val="0.763006857115439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(3)'!$F$30:$F$1000</c:f>
              <c:numCache>
                <c:formatCode>General</c:formatCode>
                <c:ptCount val="971"/>
                <c:pt idx="0">
                  <c:v>821.5</c:v>
                </c:pt>
                <c:pt idx="1">
                  <c:v>997</c:v>
                </c:pt>
                <c:pt idx="2">
                  <c:v>1049</c:v>
                </c:pt>
                <c:pt idx="3">
                  <c:v>1133</c:v>
                </c:pt>
                <c:pt idx="4">
                  <c:v>1145</c:v>
                </c:pt>
                <c:pt idx="5">
                  <c:v>1756.5</c:v>
                </c:pt>
                <c:pt idx="6">
                  <c:v>1761.5</c:v>
                </c:pt>
                <c:pt idx="7">
                  <c:v>1905</c:v>
                </c:pt>
                <c:pt idx="8">
                  <c:v>1905</c:v>
                </c:pt>
                <c:pt idx="9">
                  <c:v>2031</c:v>
                </c:pt>
                <c:pt idx="10">
                  <c:v>2033.5</c:v>
                </c:pt>
                <c:pt idx="11">
                  <c:v>3639.5</c:v>
                </c:pt>
                <c:pt idx="12">
                  <c:v>3694</c:v>
                </c:pt>
                <c:pt idx="13">
                  <c:v>3709</c:v>
                </c:pt>
                <c:pt idx="14">
                  <c:v>4659</c:v>
                </c:pt>
                <c:pt idx="15">
                  <c:v>5641</c:v>
                </c:pt>
                <c:pt idx="16">
                  <c:v>6477.5</c:v>
                </c:pt>
                <c:pt idx="17">
                  <c:v>6564.5</c:v>
                </c:pt>
              </c:numCache>
            </c:numRef>
          </c:xVal>
          <c:yVal>
            <c:numRef>
              <c:f>'A (3)'!$G$30:$G$1000</c:f>
              <c:numCache>
                <c:formatCode>General</c:formatCode>
                <c:ptCount val="971"/>
                <c:pt idx="0">
                  <c:v>-1.8510000008973293E-3</c:v>
                </c:pt>
                <c:pt idx="1">
                  <c:v>-1.1800000356743112E-4</c:v>
                </c:pt>
                <c:pt idx="2">
                  <c:v>-7.1059999972931109E-3</c:v>
                </c:pt>
                <c:pt idx="3">
                  <c:v>-9.5200000214390457E-4</c:v>
                </c:pt>
                <c:pt idx="4">
                  <c:v>-8.8399999949615449E-3</c:v>
                </c:pt>
                <c:pt idx="5">
                  <c:v>-1.0861000002478249E-2</c:v>
                </c:pt>
                <c:pt idx="6">
                  <c:v>-8.4510000015143305E-3</c:v>
                </c:pt>
                <c:pt idx="7">
                  <c:v>-1.0269999991578516E-2</c:v>
                </c:pt>
                <c:pt idx="8">
                  <c:v>-1.0269999991578516E-2</c:v>
                </c:pt>
                <c:pt idx="9">
                  <c:v>-1.5864000000874512E-2</c:v>
                </c:pt>
                <c:pt idx="10">
                  <c:v>-9.9990000016987324E-3</c:v>
                </c:pt>
                <c:pt idx="11">
                  <c:v>-3.4862999993492849E-2</c:v>
                </c:pt>
                <c:pt idx="12">
                  <c:v>-3.8236000000324566E-2</c:v>
                </c:pt>
                <c:pt idx="13">
                  <c:v>-3.5825999999360647E-2</c:v>
                </c:pt>
                <c:pt idx="14">
                  <c:v>-5.2645999996457249E-2</c:v>
                </c:pt>
                <c:pt idx="15">
                  <c:v>-6.4353999994636979E-2</c:v>
                </c:pt>
                <c:pt idx="16">
                  <c:v>-8.6334999999962747E-2</c:v>
                </c:pt>
                <c:pt idx="17">
                  <c:v>-8.601299999281764E-2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AA-45C9-A172-EF88B2CC461B}"/>
            </c:ext>
          </c:extLst>
        </c:ser>
        <c:ser>
          <c:idx val="8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(3)'!$F$30:$F$1000</c:f>
              <c:numCache>
                <c:formatCode>General</c:formatCode>
                <c:ptCount val="971"/>
                <c:pt idx="0">
                  <c:v>821.5</c:v>
                </c:pt>
                <c:pt idx="1">
                  <c:v>997</c:v>
                </c:pt>
                <c:pt idx="2">
                  <c:v>1049</c:v>
                </c:pt>
                <c:pt idx="3">
                  <c:v>1133</c:v>
                </c:pt>
                <c:pt idx="4">
                  <c:v>1145</c:v>
                </c:pt>
                <c:pt idx="5">
                  <c:v>1756.5</c:v>
                </c:pt>
                <c:pt idx="6">
                  <c:v>1761.5</c:v>
                </c:pt>
                <c:pt idx="7">
                  <c:v>1905</c:v>
                </c:pt>
                <c:pt idx="8">
                  <c:v>1905</c:v>
                </c:pt>
                <c:pt idx="9">
                  <c:v>2031</c:v>
                </c:pt>
                <c:pt idx="10">
                  <c:v>2033.5</c:v>
                </c:pt>
                <c:pt idx="11">
                  <c:v>3639.5</c:v>
                </c:pt>
                <c:pt idx="12">
                  <c:v>3694</c:v>
                </c:pt>
                <c:pt idx="13">
                  <c:v>3709</c:v>
                </c:pt>
                <c:pt idx="14">
                  <c:v>4659</c:v>
                </c:pt>
                <c:pt idx="15">
                  <c:v>5641</c:v>
                </c:pt>
                <c:pt idx="16">
                  <c:v>6477.5</c:v>
                </c:pt>
                <c:pt idx="17">
                  <c:v>6564.5</c:v>
                </c:pt>
              </c:numCache>
            </c:numRef>
          </c:xVal>
          <c:yVal>
            <c:numRef>
              <c:f>'A (3)'!$P$30:$P$1000</c:f>
              <c:numCache>
                <c:formatCode>General</c:formatCode>
                <c:ptCount val="971"/>
                <c:pt idx="0">
                  <c:v>-2.9671539752840941E-3</c:v>
                </c:pt>
                <c:pt idx="1">
                  <c:v>-4.6773206886688012E-3</c:v>
                </c:pt>
                <c:pt idx="2">
                  <c:v>-5.1943304461585984E-3</c:v>
                </c:pt>
                <c:pt idx="3">
                  <c:v>-6.0394404739616356E-3</c:v>
                </c:pt>
                <c:pt idx="4">
                  <c:v>-6.1611728731822673E-3</c:v>
                </c:pt>
                <c:pt idx="5">
                  <c:v>-1.269620954934958E-2</c:v>
                </c:pt>
                <c:pt idx="6">
                  <c:v>-1.2752326217898423E-2</c:v>
                </c:pt>
                <c:pt idx="7">
                  <c:v>-1.4381416959549243E-2</c:v>
                </c:pt>
                <c:pt idx="8">
                  <c:v>-1.4381416959549243E-2</c:v>
                </c:pt>
                <c:pt idx="9">
                  <c:v>-1.5841385264759748E-2</c:v>
                </c:pt>
                <c:pt idx="10">
                  <c:v>-1.5870632420656245E-2</c:v>
                </c:pt>
                <c:pt idx="11">
                  <c:v>-3.6906781869239964E-2</c:v>
                </c:pt>
                <c:pt idx="12">
                  <c:v>-3.7699393512504287E-2</c:v>
                </c:pt>
                <c:pt idx="13">
                  <c:v>-3.791845062155532E-2</c:v>
                </c:pt>
                <c:pt idx="14">
                  <c:v>-5.2589763573527772E-2</c:v>
                </c:pt>
                <c:pt idx="15">
                  <c:v>-6.9406108678222056E-2</c:v>
                </c:pt>
                <c:pt idx="16">
                  <c:v>-8.5054453743048847E-2</c:v>
                </c:pt>
                <c:pt idx="17">
                  <c:v>-8.6751867000092714E-2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A-45C9-A172-EF88B2CC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65240"/>
        <c:axId val="1"/>
      </c:scatterChart>
      <c:valAx>
        <c:axId val="5080652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6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  Weights = 1/e^2</a:t>
            </a:r>
          </a:p>
        </c:rich>
      </c:tx>
      <c:layout>
        <c:manualLayout>
          <c:xMode val="edge"/>
          <c:yMode val="edge"/>
          <c:x val="0.29675425038639874"/>
          <c:y val="1.82370820668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8438948995363"/>
          <c:y val="0.13677811550151975"/>
          <c:w val="0.84080370942812988"/>
          <c:h val="0.711246200607902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(3)'!$F$21:$F$780</c:f>
              <c:numCache>
                <c:formatCode>General</c:formatCode>
                <c:ptCount val="760"/>
                <c:pt idx="0">
                  <c:v>0</c:v>
                </c:pt>
                <c:pt idx="1">
                  <c:v>42</c:v>
                </c:pt>
                <c:pt idx="2">
                  <c:v>128.5</c:v>
                </c:pt>
                <c:pt idx="3">
                  <c:v>143.5</c:v>
                </c:pt>
                <c:pt idx="4">
                  <c:v>148.5</c:v>
                </c:pt>
                <c:pt idx="5">
                  <c:v>183</c:v>
                </c:pt>
                <c:pt idx="6">
                  <c:v>685.5</c:v>
                </c:pt>
                <c:pt idx="7">
                  <c:v>799</c:v>
                </c:pt>
                <c:pt idx="8">
                  <c:v>814</c:v>
                </c:pt>
                <c:pt idx="9">
                  <c:v>821.5</c:v>
                </c:pt>
                <c:pt idx="10">
                  <c:v>997</c:v>
                </c:pt>
                <c:pt idx="11">
                  <c:v>1049</c:v>
                </c:pt>
                <c:pt idx="12">
                  <c:v>1133</c:v>
                </c:pt>
                <c:pt idx="13">
                  <c:v>1145</c:v>
                </c:pt>
                <c:pt idx="14">
                  <c:v>1756.5</c:v>
                </c:pt>
                <c:pt idx="15">
                  <c:v>1761.5</c:v>
                </c:pt>
                <c:pt idx="16">
                  <c:v>1905</c:v>
                </c:pt>
                <c:pt idx="17">
                  <c:v>1905</c:v>
                </c:pt>
                <c:pt idx="18">
                  <c:v>2031</c:v>
                </c:pt>
                <c:pt idx="19">
                  <c:v>2033.5</c:v>
                </c:pt>
                <c:pt idx="20">
                  <c:v>3639.5</c:v>
                </c:pt>
                <c:pt idx="21">
                  <c:v>3694</c:v>
                </c:pt>
                <c:pt idx="22">
                  <c:v>3709</c:v>
                </c:pt>
                <c:pt idx="23">
                  <c:v>4659</c:v>
                </c:pt>
                <c:pt idx="24">
                  <c:v>5641</c:v>
                </c:pt>
                <c:pt idx="25">
                  <c:v>6477.5</c:v>
                </c:pt>
                <c:pt idx="26">
                  <c:v>6564.5</c:v>
                </c:pt>
              </c:numCache>
            </c:numRef>
          </c:xVal>
          <c:yVal>
            <c:numRef>
              <c:f>'A (3)'!$S$21:$S$780</c:f>
              <c:numCache>
                <c:formatCode>0</c:formatCode>
                <c:ptCount val="760"/>
                <c:pt idx="0">
                  <c:v>390625</c:v>
                </c:pt>
                <c:pt idx="1">
                  <c:v>250000</c:v>
                </c:pt>
                <c:pt idx="2">
                  <c:v>390625</c:v>
                </c:pt>
                <c:pt idx="3">
                  <c:v>160000</c:v>
                </c:pt>
                <c:pt idx="4">
                  <c:v>277008.31024930748</c:v>
                </c:pt>
                <c:pt idx="5">
                  <c:v>118906.06420927469</c:v>
                </c:pt>
                <c:pt idx="6">
                  <c:v>1000000</c:v>
                </c:pt>
                <c:pt idx="7">
                  <c:v>694444.44444444461</c:v>
                </c:pt>
                <c:pt idx="8">
                  <c:v>69252.077562326871</c:v>
                </c:pt>
                <c:pt idx="9">
                  <c:v>160000</c:v>
                </c:pt>
                <c:pt idx="10">
                  <c:v>6944.4444444444443</c:v>
                </c:pt>
                <c:pt idx="11">
                  <c:v>277008.31024930748</c:v>
                </c:pt>
                <c:pt idx="12">
                  <c:v>510204.08163265308</c:v>
                </c:pt>
                <c:pt idx="13">
                  <c:v>826446.28099173552</c:v>
                </c:pt>
                <c:pt idx="14">
                  <c:v>226757.36961451251</c:v>
                </c:pt>
                <c:pt idx="15">
                  <c:v>160000</c:v>
                </c:pt>
                <c:pt idx="16">
                  <c:v>41649.312786339025</c:v>
                </c:pt>
                <c:pt idx="17">
                  <c:v>41649.312786339025</c:v>
                </c:pt>
                <c:pt idx="18">
                  <c:v>160000</c:v>
                </c:pt>
                <c:pt idx="19">
                  <c:v>62500</c:v>
                </c:pt>
                <c:pt idx="20">
                  <c:v>444444.44444444444</c:v>
                </c:pt>
                <c:pt idx="21">
                  <c:v>6250000</c:v>
                </c:pt>
                <c:pt idx="22">
                  <c:v>386960.42542456725</c:v>
                </c:pt>
                <c:pt idx="23">
                  <c:v>25000000</c:v>
                </c:pt>
                <c:pt idx="24">
                  <c:v>173611.11111111115</c:v>
                </c:pt>
                <c:pt idx="25">
                  <c:v>2040816.3265306123</c:v>
                </c:pt>
                <c:pt idx="26">
                  <c:v>4000000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4-4135-92DF-A059384F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60056"/>
        <c:axId val="1"/>
      </c:scatterChart>
      <c:valAx>
        <c:axId val="616160056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888717156105101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6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V2240 Cyg - O-C Diagr.</a:t>
            </a:r>
          </a:p>
        </c:rich>
      </c:tx>
      <c:layout>
        <c:manualLayout>
          <c:xMode val="edge"/>
          <c:yMode val="edge"/>
          <c:x val="0.3570278028655141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804524059505675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B!$C$21:$C$1969</c:f>
                <c:numCache>
                  <c:formatCode>General</c:formatCode>
                  <c:ptCount val="194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51778.433599999997</c:v>
                  </c:pt>
                  <c:pt idx="7">
                    <c:v>51799.4447</c:v>
                  </c:pt>
                  <c:pt idx="8">
                    <c:v>52145.431600000004</c:v>
                  </c:pt>
                  <c:pt idx="9">
                    <c:v>52145.431600000004</c:v>
                  </c:pt>
                  <c:pt idx="10">
                    <c:v>52846.481500000002</c:v>
                  </c:pt>
                  <c:pt idx="11">
                    <c:v>52868.506699999998</c:v>
                  </c:pt>
                </c:numCache>
              </c:numRef>
            </c:plus>
            <c:minus>
              <c:numRef>
                <c:f>B!$C$21:$C$1969</c:f>
                <c:numCache>
                  <c:formatCode>General</c:formatCode>
                  <c:ptCount val="1949"/>
                  <c:pt idx="0">
                    <c:v>51375.452299999997</c:v>
                  </c:pt>
                  <c:pt idx="1">
                    <c:v>51392.432099999998</c:v>
                  </c:pt>
                  <c:pt idx="2">
                    <c:v>51427.393600000003</c:v>
                  </c:pt>
                  <c:pt idx="3">
                    <c:v>51433.457499999997</c:v>
                  </c:pt>
                  <c:pt idx="4">
                    <c:v>51435.474999999999</c:v>
                  </c:pt>
                  <c:pt idx="5">
                    <c:v>51449.421300000002</c:v>
                  </c:pt>
                  <c:pt idx="6">
                    <c:v>51778.433599999997</c:v>
                  </c:pt>
                  <c:pt idx="7">
                    <c:v>51799.4447</c:v>
                  </c:pt>
                  <c:pt idx="8">
                    <c:v>52145.431600000004</c:v>
                  </c:pt>
                  <c:pt idx="9">
                    <c:v>52145.431600000004</c:v>
                  </c:pt>
                  <c:pt idx="10">
                    <c:v>52846.481500000002</c:v>
                  </c:pt>
                  <c:pt idx="11">
                    <c:v>52868.506699999998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8-4955-91E5-6558BE3878D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B!$D$21:$D$87</c:f>
                <c:numCache>
                  <c:formatCode>General</c:formatCode>
                  <c:ptCount val="67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1.2E-2</c:v>
                  </c:pt>
                  <c:pt idx="7">
                    <c:v>1.9E-3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1.5E-3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B!$D$21:$D$87</c:f>
                <c:numCache>
                  <c:formatCode>General</c:formatCode>
                  <c:ptCount val="67"/>
                  <c:pt idx="0">
                    <c:v>1.6000000000000001E-3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2.5000000000000001E-3</c:v>
                  </c:pt>
                  <c:pt idx="4">
                    <c:v>1.9E-3</c:v>
                  </c:pt>
                  <c:pt idx="5">
                    <c:v>2.8999999999999998E-3</c:v>
                  </c:pt>
                  <c:pt idx="6">
                    <c:v>1.2E-2</c:v>
                  </c:pt>
                  <c:pt idx="7">
                    <c:v>1.9E-3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1.5E-3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B!$I$21:$I$968</c:f>
              <c:numCache>
                <c:formatCode>General</c:formatCode>
                <c:ptCount val="948"/>
                <c:pt idx="0">
                  <c:v>0</c:v>
                </c:pt>
                <c:pt idx="1">
                  <c:v>-6.7499997385311872E-5</c:v>
                </c:pt>
                <c:pt idx="2">
                  <c:v>-7.0074999966891482E-3</c:v>
                </c:pt>
                <c:pt idx="3">
                  <c:v>4.6625000031781383E-3</c:v>
                </c:pt>
                <c:pt idx="4">
                  <c:v>4.7525000045425259E-3</c:v>
                </c:pt>
                <c:pt idx="5">
                  <c:v>-2.6999999972758815E-3</c:v>
                </c:pt>
                <c:pt idx="6">
                  <c:v>3.6524999959510751E-3</c:v>
                </c:pt>
                <c:pt idx="7">
                  <c:v>6.5000000176951289E-5</c:v>
                </c:pt>
                <c:pt idx="8">
                  <c:v>1.1500000036903657E-3</c:v>
                </c:pt>
                <c:pt idx="9">
                  <c:v>1.1500000036903657E-3</c:v>
                </c:pt>
                <c:pt idx="10">
                  <c:v>1.0750000074040145E-3</c:v>
                </c:pt>
                <c:pt idx="11">
                  <c:v>2.8825000044889748E-3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8-4955-91E5-6558BE3878D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B!#REF!</c:f>
                <c:numCache>
                  <c:formatCode>General</c:formatCode>
                  <c:ptCount val="948"/>
                </c:numCache>
              </c:numRef>
            </c:plus>
            <c:minus>
              <c:numRef>
                <c:f>B!#REF!</c:f>
                <c:numCache>
                  <c:formatCode>General</c:formatCode>
                  <c:ptCount val="94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8-4955-91E5-6558BE3878D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8-4955-91E5-6558BE3878D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B8-4955-91E5-6558BE3878D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8-4955-91E5-6558BE3878D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B8-4955-91E5-6558BE3878D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50.5</c:v>
                </c:pt>
                <c:pt idx="2">
                  <c:v>154.5</c:v>
                </c:pt>
                <c:pt idx="3">
                  <c:v>172.5</c:v>
                </c:pt>
                <c:pt idx="4">
                  <c:v>178.5</c:v>
                </c:pt>
                <c:pt idx="5">
                  <c:v>220</c:v>
                </c:pt>
                <c:pt idx="6">
                  <c:v>1198.5</c:v>
                </c:pt>
                <c:pt idx="7">
                  <c:v>1261</c:v>
                </c:pt>
                <c:pt idx="8">
                  <c:v>2290</c:v>
                </c:pt>
                <c:pt idx="9">
                  <c:v>2290</c:v>
                </c:pt>
                <c:pt idx="10">
                  <c:v>4375</c:v>
                </c:pt>
                <c:pt idx="11">
                  <c:v>4440.5</c:v>
                </c:pt>
              </c:numCache>
            </c:numRef>
          </c:xVal>
          <c:yVal>
            <c:numRef>
              <c:f>B!$O$21:$O$968</c:f>
              <c:numCache>
                <c:formatCode>General</c:formatCode>
                <c:ptCount val="948"/>
                <c:pt idx="0">
                  <c:v>1.484675478229258E-4</c:v>
                </c:pt>
                <c:pt idx="1">
                  <c:v>1.7225362007497298E-4</c:v>
                </c:pt>
                <c:pt idx="2">
                  <c:v>2.2123879857423843E-4</c:v>
                </c:pt>
                <c:pt idx="3">
                  <c:v>2.2971700254526516E-4</c:v>
                </c:pt>
                <c:pt idx="4">
                  <c:v>2.325430705356074E-4</c:v>
                </c:pt>
                <c:pt idx="5">
                  <c:v>2.5209004080214119E-4</c:v>
                </c:pt>
                <c:pt idx="6">
                  <c:v>7.1297462889378786E-4</c:v>
                </c:pt>
                <c:pt idx="7">
                  <c:v>7.4241283712651949E-4</c:v>
                </c:pt>
                <c:pt idx="8">
                  <c:v>1.2270834974702134E-3</c:v>
                </c:pt>
                <c:pt idx="9">
                  <c:v>1.2270834974702134E-3</c:v>
                </c:pt>
                <c:pt idx="10">
                  <c:v>2.2091421241141407E-3</c:v>
                </c:pt>
                <c:pt idx="11">
                  <c:v>2.2399933663420435E-3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8-4955-91E5-6558BE38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11112"/>
        <c:axId val="1"/>
      </c:scatterChart>
      <c:valAx>
        <c:axId val="77801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1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063021807249861"/>
          <c:y val="0.91975600272188196"/>
          <c:w val="0.91437870750808814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19050</xdr:rowOff>
    </xdr:from>
    <xdr:to>
      <xdr:col>17</xdr:col>
      <xdr:colOff>476249</xdr:colOff>
      <xdr:row>18</xdr:row>
      <xdr:rowOff>85725</xdr:rowOff>
    </xdr:to>
    <xdr:graphicFrame macro="">
      <xdr:nvGraphicFramePr>
        <xdr:cNvPr id="1050" name="Chart 1">
          <a:extLst>
            <a:ext uri="{FF2B5EF4-FFF2-40B4-BE49-F238E27FC236}">
              <a16:creationId xmlns:a16="http://schemas.microsoft.com/office/drawing/2014/main" id="{6BA1D5E8-B78C-6B09-C3EC-0AB0B699E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</xdr:rowOff>
    </xdr:from>
    <xdr:to>
      <xdr:col>10</xdr:col>
      <xdr:colOff>28576</xdr:colOff>
      <xdr:row>20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071B41-4592-4F60-A136-57CE335D4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171450</xdr:colOff>
      <xdr:row>21</xdr:row>
      <xdr:rowOff>9525</xdr:rowOff>
    </xdr:from>
    <xdr:to>
      <xdr:col>29</xdr:col>
      <xdr:colOff>342900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6FA7B7-82D4-65FC-59ED-E4AD56EF8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228600</xdr:colOff>
      <xdr:row>0</xdr:row>
      <xdr:rowOff>66675</xdr:rowOff>
    </xdr:from>
    <xdr:to>
      <xdr:col>29</xdr:col>
      <xdr:colOff>114300</xdr:colOff>
      <xdr:row>19</xdr:row>
      <xdr:rowOff>123825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A27BC20-7B02-32C2-1331-71A9D8349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161925</xdr:colOff>
      <xdr:row>21</xdr:row>
      <xdr:rowOff>123825</xdr:rowOff>
    </xdr:from>
    <xdr:to>
      <xdr:col>19</xdr:col>
      <xdr:colOff>542925</xdr:colOff>
      <xdr:row>40</xdr:row>
      <xdr:rowOff>19050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1077137D-6B9E-0CC2-FD99-8C1C4BBCD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0</xdr:row>
      <xdr:rowOff>0</xdr:rowOff>
    </xdr:from>
    <xdr:to>
      <xdr:col>20</xdr:col>
      <xdr:colOff>47625</xdr:colOff>
      <xdr:row>19</xdr:row>
      <xdr:rowOff>152400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C86511A7-5A2F-BF78-DBC0-E2392DD76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21</xdr:row>
      <xdr:rowOff>85725</xdr:rowOff>
    </xdr:from>
    <xdr:to>
      <xdr:col>10</xdr:col>
      <xdr:colOff>19050</xdr:colOff>
      <xdr:row>41</xdr:row>
      <xdr:rowOff>28575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108DA81D-8165-51C0-3C5A-0BA28C0F7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19050</xdr:rowOff>
    </xdr:from>
    <xdr:to>
      <xdr:col>18</xdr:col>
      <xdr:colOff>76200</xdr:colOff>
      <xdr:row>19</xdr:row>
      <xdr:rowOff>28575</xdr:rowOff>
    </xdr:to>
    <xdr:graphicFrame macro="">
      <xdr:nvGraphicFramePr>
        <xdr:cNvPr id="59397" name="Chart 1">
          <a:extLst>
            <a:ext uri="{FF2B5EF4-FFF2-40B4-BE49-F238E27FC236}">
              <a16:creationId xmlns:a16="http://schemas.microsoft.com/office/drawing/2014/main" id="{3F19C694-BEDE-05CB-1A4D-A1E745D4A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180975</xdr:rowOff>
    </xdr:from>
    <xdr:to>
      <xdr:col>19</xdr:col>
      <xdr:colOff>57150</xdr:colOff>
      <xdr:row>19</xdr:row>
      <xdr:rowOff>47625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A342E166-0287-6A80-942E-3F98E4D70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0</xdr:row>
      <xdr:rowOff>0</xdr:rowOff>
    </xdr:from>
    <xdr:to>
      <xdr:col>26</xdr:col>
      <xdr:colOff>523875</xdr:colOff>
      <xdr:row>18</xdr:row>
      <xdr:rowOff>38100</xdr:rowOff>
    </xdr:to>
    <xdr:graphicFrame macro="">
      <xdr:nvGraphicFramePr>
        <xdr:cNvPr id="57361" name="Chart 1">
          <a:extLst>
            <a:ext uri="{FF2B5EF4-FFF2-40B4-BE49-F238E27FC236}">
              <a16:creationId xmlns:a16="http://schemas.microsoft.com/office/drawing/2014/main" id="{620E2B1A-ADC8-9895-1D64-5D4D82330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0</xdr:rowOff>
    </xdr:from>
    <xdr:to>
      <xdr:col>17</xdr:col>
      <xdr:colOff>476250</xdr:colOff>
      <xdr:row>17</xdr:row>
      <xdr:rowOff>161925</xdr:rowOff>
    </xdr:to>
    <xdr:graphicFrame macro="">
      <xdr:nvGraphicFramePr>
        <xdr:cNvPr id="57362" name="Chart 2">
          <a:extLst>
            <a:ext uri="{FF2B5EF4-FFF2-40B4-BE49-F238E27FC236}">
              <a16:creationId xmlns:a16="http://schemas.microsoft.com/office/drawing/2014/main" id="{003B3F8A-C149-3E2B-B6ED-D2E852923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45</xdr:row>
      <xdr:rowOff>104775</xdr:rowOff>
    </xdr:from>
    <xdr:to>
      <xdr:col>15</xdr:col>
      <xdr:colOff>314325</xdr:colOff>
      <xdr:row>66</xdr:row>
      <xdr:rowOff>0</xdr:rowOff>
    </xdr:to>
    <xdr:graphicFrame macro="">
      <xdr:nvGraphicFramePr>
        <xdr:cNvPr id="57363" name="Chart 3">
          <a:extLst>
            <a:ext uri="{FF2B5EF4-FFF2-40B4-BE49-F238E27FC236}">
              <a16:creationId xmlns:a16="http://schemas.microsoft.com/office/drawing/2014/main" id="{2D2EFA8E-3D5D-C8D4-155D-A89FD4902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123825</xdr:colOff>
      <xdr:row>18</xdr:row>
      <xdr:rowOff>152400</xdr:rowOff>
    </xdr:from>
    <xdr:to>
      <xdr:col>22</xdr:col>
      <xdr:colOff>9525</xdr:colOff>
      <xdr:row>38</xdr:row>
      <xdr:rowOff>9525</xdr:rowOff>
    </xdr:to>
    <xdr:graphicFrame macro="">
      <xdr:nvGraphicFramePr>
        <xdr:cNvPr id="57364" name="Chart 4">
          <a:extLst>
            <a:ext uri="{FF2B5EF4-FFF2-40B4-BE49-F238E27FC236}">
              <a16:creationId xmlns:a16="http://schemas.microsoft.com/office/drawing/2014/main" id="{D75A0F33-B7D9-19CA-EFD9-4CAE0CEE6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3CF7E944-8627-8FDE-25CB-2495C36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287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212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818" TargetMode="External"/><Relationship Id="rId2" Type="http://schemas.openxmlformats.org/officeDocument/2006/relationships/hyperlink" Target="http://www.konkoly.hu/cgi-bin/IBVS?4818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4" TargetMode="External"/><Relationship Id="rId41" Type="http://schemas.openxmlformats.org/officeDocument/2006/relationships/hyperlink" Target="http://var.astro.cz/oejv/issues/oejv0160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1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var.astro.cz/oejv/issues/oejv0137.pdf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bav-astro.de/sfs/BAVM_link.php?BAVMnr=231" TargetMode="External"/><Relationship Id="rId5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81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12" TargetMode="External"/><Relationship Id="rId36" Type="http://schemas.openxmlformats.org/officeDocument/2006/relationships/hyperlink" Target="http://www.bav-astro.de/sfs/BAVM_link.php?BAVMnr=215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var.astro.cz/oejv/issues/oejv0160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2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481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konkoly.hu/cgi-bin/IBVS?5760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bav-astro.de/sfs/BAVM_link.php?BAVMnr=212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var.astro.cz/oejv/issues/oejv0074.pdf" TargetMode="External"/><Relationship Id="rId51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818" TargetMode="External"/><Relationship Id="rId12" Type="http://schemas.openxmlformats.org/officeDocument/2006/relationships/hyperlink" Target="http://www.konkoly.hu/cgi-bin/IBVS?5287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12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25" TargetMode="External"/><Relationship Id="rId5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252"/>
  <sheetViews>
    <sheetView tabSelected="1" workbookViewId="0">
      <pane xSplit="14" ySplit="21" topLeftCell="O85" activePane="bottomRight" state="frozen"/>
      <selection pane="topRight" activeCell="O1" sqref="O1"/>
      <selection pane="bottomLeft" activeCell="A22" sqref="A22"/>
      <selection pane="bottomRight" activeCell="A104" sqref="A10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28" customWidth="1"/>
    <col min="4" max="4" width="11.7109375" style="28" customWidth="1"/>
    <col min="5" max="5" width="9.140625" customWidth="1"/>
    <col min="6" max="6" width="15.28515625" customWidth="1"/>
    <col min="7" max="7" width="8.140625" style="2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26" ht="21" thickBot="1">
      <c r="A1" s="1" t="s">
        <v>44</v>
      </c>
      <c r="V1" s="7" t="s">
        <v>11</v>
      </c>
      <c r="W1" s="7" t="s">
        <v>54</v>
      </c>
      <c r="Y1">
        <v>0</v>
      </c>
      <c r="Z1">
        <v>1</v>
      </c>
    </row>
    <row r="2" spans="1:26">
      <c r="A2" t="s">
        <v>26</v>
      </c>
      <c r="B2" s="11" t="s">
        <v>45</v>
      </c>
      <c r="V2">
        <v>0</v>
      </c>
      <c r="W2">
        <f t="shared" ref="W2:W24" si="0">+D$11+D$12*V2+D$13*V2^2</f>
        <v>5.6051742159557959E-3</v>
      </c>
      <c r="Y2">
        <v>1.00000000000001E-3</v>
      </c>
      <c r="Z2">
        <v>0.9</v>
      </c>
    </row>
    <row r="3" spans="1:26" ht="13.5" thickBot="1">
      <c r="V3">
        <v>500</v>
      </c>
      <c r="W3">
        <f t="shared" si="0"/>
        <v>1.1283173535648432E-3</v>
      </c>
      <c r="Y3">
        <v>2.00000000000001E-3</v>
      </c>
      <c r="Z3">
        <v>0.8</v>
      </c>
    </row>
    <row r="4" spans="1:26" ht="13.5" thickBot="1">
      <c r="A4" s="8" t="s">
        <v>1</v>
      </c>
      <c r="C4" s="118" t="s">
        <v>37</v>
      </c>
      <c r="D4" s="119" t="s">
        <v>37</v>
      </c>
      <c r="V4">
        <v>1000</v>
      </c>
      <c r="W4">
        <f t="shared" si="0"/>
        <v>-3.7988779130015337E-3</v>
      </c>
      <c r="Y4">
        <v>3.00000000000001E-3</v>
      </c>
      <c r="Z4">
        <v>0.7</v>
      </c>
    </row>
    <row r="5" spans="1:26">
      <c r="A5" s="86" t="s">
        <v>160</v>
      </c>
      <c r="B5" s="32"/>
      <c r="C5" s="137">
        <v>-9.5</v>
      </c>
      <c r="D5" s="120" t="s">
        <v>161</v>
      </c>
      <c r="V5">
        <v>1500</v>
      </c>
      <c r="W5">
        <f t="shared" si="0"/>
        <v>-9.1764115837433338E-3</v>
      </c>
      <c r="Y5">
        <v>4.0000000000000001E-3</v>
      </c>
      <c r="Z5">
        <v>0.6</v>
      </c>
    </row>
    <row r="6" spans="1:26">
      <c r="A6" s="8" t="s">
        <v>2</v>
      </c>
      <c r="V6">
        <v>2000</v>
      </c>
      <c r="W6">
        <f t="shared" si="0"/>
        <v>-1.500428365866056E-2</v>
      </c>
      <c r="Y6">
        <v>5.0000000000000001E-3</v>
      </c>
      <c r="Z6">
        <v>0.5</v>
      </c>
    </row>
    <row r="7" spans="1:26">
      <c r="A7" t="s">
        <v>3</v>
      </c>
      <c r="C7" s="16">
        <v>51375.452299999997</v>
      </c>
      <c r="D7" s="22" t="s">
        <v>36</v>
      </c>
      <c r="V7">
        <v>2500</v>
      </c>
      <c r="W7">
        <f t="shared" si="0"/>
        <v>-2.1282494137753211E-2</v>
      </c>
      <c r="Y7">
        <v>6.0000000000000001E-3</v>
      </c>
      <c r="Z7">
        <v>0.4</v>
      </c>
    </row>
    <row r="8" spans="1:26">
      <c r="A8" t="s">
        <v>4</v>
      </c>
      <c r="C8" s="28">
        <v>0.404194</v>
      </c>
      <c r="D8" s="22">
        <v>4818</v>
      </c>
      <c r="V8">
        <v>3000</v>
      </c>
      <c r="W8">
        <f t="shared" si="0"/>
        <v>-2.8011043021021281E-2</v>
      </c>
      <c r="Y8">
        <v>7.0000000000000001E-3</v>
      </c>
      <c r="Z8">
        <v>0.3</v>
      </c>
    </row>
    <row r="9" spans="1:26">
      <c r="A9" s="36" t="s">
        <v>55</v>
      </c>
      <c r="B9" s="71">
        <v>70</v>
      </c>
      <c r="C9" s="121" t="str">
        <f>"F"&amp;B9</f>
        <v>F70</v>
      </c>
      <c r="D9" s="36" t="str">
        <f>"G"&amp;B9</f>
        <v>G70</v>
      </c>
      <c r="V9">
        <v>3500</v>
      </c>
      <c r="W9">
        <f t="shared" si="0"/>
        <v>-3.5189930308464776E-2</v>
      </c>
      <c r="Y9">
        <v>8.0000000000000002E-3</v>
      </c>
      <c r="Z9">
        <v>0.2</v>
      </c>
    </row>
    <row r="10" spans="1:26" ht="13.5" thickBot="1">
      <c r="C10" s="117" t="s">
        <v>21</v>
      </c>
      <c r="D10" s="117" t="s">
        <v>22</v>
      </c>
      <c r="V10">
        <v>4000</v>
      </c>
      <c r="W10">
        <f t="shared" si="0"/>
        <v>-4.2819156000083708E-2</v>
      </c>
      <c r="Y10">
        <v>8.9999999999999993E-3</v>
      </c>
      <c r="Z10">
        <v>0.1</v>
      </c>
    </row>
    <row r="11" spans="1:26">
      <c r="A11" t="s">
        <v>16</v>
      </c>
      <c r="C11" s="122">
        <f ca="1">INTERCEPT(INDIRECT(D9):G1003,INDIRECT(C9):$F1003)</f>
        <v>1.4947846508734597E-2</v>
      </c>
      <c r="D11" s="28">
        <f>+E11*F11</f>
        <v>5.6051742159557959E-3</v>
      </c>
      <c r="E11" s="24">
        <v>5.6051742159557959E-3</v>
      </c>
      <c r="F11">
        <v>1</v>
      </c>
      <c r="V11">
        <v>4500</v>
      </c>
      <c r="W11">
        <f t="shared" si="0"/>
        <v>-5.089872009587805E-2</v>
      </c>
    </row>
    <row r="12" spans="1:26">
      <c r="A12" t="s">
        <v>17</v>
      </c>
      <c r="C12" s="122">
        <f ca="1">SLOPE(INDIRECT(D9):G1003,INDIRECT(C9):$F1003)</f>
        <v>-2.1429240912067684E-5</v>
      </c>
      <c r="D12" s="28">
        <f>+E12*F12</f>
        <v>-8.5033753206064807E-6</v>
      </c>
      <c r="E12" s="25">
        <v>-8.5033753206064808E-2</v>
      </c>
      <c r="F12">
        <v>1E-4</v>
      </c>
      <c r="V12">
        <v>5000</v>
      </c>
      <c r="W12">
        <f t="shared" si="0"/>
        <v>-5.9428622595847823E-2</v>
      </c>
    </row>
    <row r="13" spans="1:26" ht="13.5" thickBot="1">
      <c r="A13" t="s">
        <v>20</v>
      </c>
      <c r="D13" s="28">
        <f>+E13*F13</f>
        <v>-9.0067680835084845E-10</v>
      </c>
      <c r="E13" s="26">
        <v>-9.0067680835084846E-2</v>
      </c>
      <c r="F13">
        <v>1E-8</v>
      </c>
      <c r="V13">
        <v>5500</v>
      </c>
      <c r="W13">
        <f t="shared" si="0"/>
        <v>-6.8408863499993006E-2</v>
      </c>
    </row>
    <row r="14" spans="1:26">
      <c r="A14" t="s">
        <v>25</v>
      </c>
      <c r="E14">
        <f>SUM(T21:T760)</f>
        <v>5.8451857729651294E-2</v>
      </c>
      <c r="V14">
        <v>6000</v>
      </c>
      <c r="W14">
        <f t="shared" si="0"/>
        <v>-7.7839442808313633E-2</v>
      </c>
    </row>
    <row r="15" spans="1:26">
      <c r="A15" s="3" t="s">
        <v>18</v>
      </c>
      <c r="C15" s="79">
        <f ca="1">(C7+C11)+(C8+C12)*INT(MAX(F21:F3310))</f>
        <v>59717.589108314081</v>
      </c>
      <c r="D15" s="79">
        <f>+C7+INT(MAX(F21:F1365))*C8+D11+D12*INT(MAX(F21:F3800))+D13*INT(MAX(F21:F3827)^2)</f>
        <v>59717.462858540741</v>
      </c>
      <c r="E15" s="88" t="s">
        <v>162</v>
      </c>
      <c r="F15" s="87">
        <v>1</v>
      </c>
      <c r="V15">
        <v>6500</v>
      </c>
      <c r="W15">
        <f t="shared" si="0"/>
        <v>-8.772036052080967E-2</v>
      </c>
    </row>
    <row r="16" spans="1:26">
      <c r="A16" s="8" t="s">
        <v>5</v>
      </c>
      <c r="C16" s="123">
        <f ca="1">+C8+C12</f>
        <v>0.40417257075908791</v>
      </c>
      <c r="D16" s="79">
        <f>+C8+D12+2*D13*MAX(F21:F118)</f>
        <v>0.40414831668603068</v>
      </c>
      <c r="E16" s="88" t="s">
        <v>163</v>
      </c>
      <c r="F16" s="89">
        <f ca="1">NOW()+15018.5+$C$5/24</f>
        <v>60346.677941550923</v>
      </c>
      <c r="V16">
        <v>7000</v>
      </c>
      <c r="W16">
        <f t="shared" si="0"/>
        <v>-9.8051616637481145E-2</v>
      </c>
    </row>
    <row r="17" spans="1:23" ht="13.5" thickBot="1">
      <c r="A17" s="31" t="s">
        <v>48</v>
      </c>
      <c r="C17" s="136">
        <f>COUNT(C21:C4516)</f>
        <v>84</v>
      </c>
      <c r="E17" s="88" t="s">
        <v>164</v>
      </c>
      <c r="F17" s="89">
        <f ca="1">ROUND(2*(F16-$C$7)/$C$8,0)/2+F15</f>
        <v>22196.5</v>
      </c>
      <c r="V17">
        <v>7500</v>
      </c>
      <c r="W17">
        <f t="shared" si="0"/>
        <v>-0.10883321115832803</v>
      </c>
    </row>
    <row r="18" spans="1:23" ht="14.25" thickTop="1" thickBot="1">
      <c r="A18" s="8" t="s">
        <v>167</v>
      </c>
      <c r="C18" s="124">
        <f ca="1">+C15</f>
        <v>59717.589108314081</v>
      </c>
      <c r="D18" s="125">
        <f ca="1">C16</f>
        <v>0.40417257075908791</v>
      </c>
      <c r="E18" s="88" t="s">
        <v>165</v>
      </c>
      <c r="F18" s="33">
        <f ca="1">ROUND(2*(F16-$C$15)/$C$16,0)/2+F15</f>
        <v>1557.5</v>
      </c>
      <c r="V18">
        <v>8000</v>
      </c>
      <c r="W18">
        <f t="shared" si="0"/>
        <v>-0.12006514408335035</v>
      </c>
    </row>
    <row r="19" spans="1:23" ht="13.5" thickBot="1">
      <c r="A19" s="8" t="s">
        <v>168</v>
      </c>
      <c r="C19" s="126">
        <f>+D15</f>
        <v>59717.462858540741</v>
      </c>
      <c r="D19" s="127">
        <f>+D16</f>
        <v>0.40414831668603068</v>
      </c>
      <c r="E19" s="88" t="s">
        <v>166</v>
      </c>
      <c r="F19" s="90">
        <f ca="1">+$C$15+$C$16*F18-15018.5-$C$5/24</f>
        <v>45328.983720604694</v>
      </c>
      <c r="V19">
        <v>8500</v>
      </c>
      <c r="W19">
        <f t="shared" si="0"/>
        <v>-0.13174741541254809</v>
      </c>
    </row>
    <row r="20" spans="1:23" ht="15" thickBot="1">
      <c r="A20" s="7" t="s">
        <v>7</v>
      </c>
      <c r="B20" s="7" t="s">
        <v>8</v>
      </c>
      <c r="C20" s="117" t="s">
        <v>9</v>
      </c>
      <c r="D20" s="117" t="s">
        <v>14</v>
      </c>
      <c r="E20" s="7" t="s">
        <v>10</v>
      </c>
      <c r="F20" s="7" t="s">
        <v>11</v>
      </c>
      <c r="G20" s="117" t="s">
        <v>12</v>
      </c>
      <c r="H20" s="10" t="s">
        <v>179</v>
      </c>
      <c r="I20" s="10" t="s">
        <v>180</v>
      </c>
      <c r="J20" s="10" t="s">
        <v>177</v>
      </c>
      <c r="K20" s="10" t="s">
        <v>176</v>
      </c>
      <c r="L20" s="10" t="s">
        <v>28</v>
      </c>
      <c r="M20" s="10" t="s">
        <v>29</v>
      </c>
      <c r="N20" s="10" t="s">
        <v>31</v>
      </c>
      <c r="O20" s="10" t="s">
        <v>24</v>
      </c>
      <c r="P20" s="9" t="s">
        <v>23</v>
      </c>
      <c r="Q20" s="7" t="s">
        <v>15</v>
      </c>
      <c r="R20" s="9" t="s">
        <v>139</v>
      </c>
      <c r="S20" s="9" t="s">
        <v>141</v>
      </c>
      <c r="T20" s="9" t="s">
        <v>140</v>
      </c>
      <c r="U20" s="116" t="s">
        <v>414</v>
      </c>
      <c r="V20">
        <v>9000</v>
      </c>
      <c r="W20">
        <f t="shared" si="0"/>
        <v>-0.14388002514592124</v>
      </c>
    </row>
    <row r="21" spans="1:23">
      <c r="A21" s="13" t="s">
        <v>39</v>
      </c>
      <c r="B21" s="14" t="s">
        <v>30</v>
      </c>
      <c r="C21" s="16">
        <v>51375.452299999997</v>
      </c>
      <c r="D21" s="16">
        <v>1.6000000000000001E-3</v>
      </c>
      <c r="E21">
        <f t="shared" ref="E21:E38" si="1">+(C21-C$7)/C$8</f>
        <v>0</v>
      </c>
      <c r="F21">
        <f t="shared" ref="F21:F38" si="2">ROUND(2*E21,0)/2</f>
        <v>0</v>
      </c>
      <c r="G21" s="28">
        <f t="shared" ref="G21:G38" si="3">+C21-(C$7+F21*C$8)</f>
        <v>0</v>
      </c>
      <c r="K21" s="8">
        <f t="shared" ref="K21:K38" si="4">G21</f>
        <v>0</v>
      </c>
      <c r="O21">
        <f t="shared" ref="O21:O38" ca="1" si="5">+C$11+C$12*$F21</f>
        <v>1.4947846508734597E-2</v>
      </c>
      <c r="P21">
        <f t="shared" ref="P21:P38" si="6">+D$11+D$12*F21+D$13*F21^2</f>
        <v>5.6051742159557959E-3</v>
      </c>
      <c r="Q21" s="2">
        <f t="shared" ref="Q21:Q38" si="7">+C21-15018.5</f>
        <v>36356.952299999997</v>
      </c>
      <c r="R21">
        <f t="shared" ref="R21:R66" si="8">+(P21-G21)^2</f>
        <v>3.1417977991215668E-5</v>
      </c>
      <c r="S21" s="6">
        <v>0.9</v>
      </c>
      <c r="T21">
        <f t="shared" ref="T21:T38" si="9">+S21*R21</f>
        <v>2.8276180192094103E-5</v>
      </c>
      <c r="V21">
        <v>9500</v>
      </c>
      <c r="W21">
        <f t="shared" si="0"/>
        <v>-0.15646297328346984</v>
      </c>
    </row>
    <row r="22" spans="1:23">
      <c r="A22" s="13" t="s">
        <v>39</v>
      </c>
      <c r="B22" s="14" t="s">
        <v>30</v>
      </c>
      <c r="C22" s="16">
        <v>51392.432099999998</v>
      </c>
      <c r="D22" s="16">
        <v>2E-3</v>
      </c>
      <c r="E22">
        <f t="shared" si="1"/>
        <v>42.009035265246339</v>
      </c>
      <c r="F22">
        <f t="shared" si="2"/>
        <v>42</v>
      </c>
      <c r="G22" s="28">
        <f t="shared" si="3"/>
        <v>3.651999999419786E-3</v>
      </c>
      <c r="K22" s="8">
        <f t="shared" si="4"/>
        <v>3.651999999419786E-3</v>
      </c>
      <c r="O22">
        <f t="shared" ca="1" si="5"/>
        <v>1.4047818390427754E-2</v>
      </c>
      <c r="P22">
        <f t="shared" si="6"/>
        <v>5.2464436586003929E-3</v>
      </c>
      <c r="Q22" s="2">
        <f t="shared" si="7"/>
        <v>36373.932099999998</v>
      </c>
      <c r="R22">
        <f t="shared" si="8"/>
        <v>2.5422505823012433E-6</v>
      </c>
      <c r="S22" s="6">
        <v>0.9</v>
      </c>
      <c r="T22">
        <f t="shared" si="9"/>
        <v>2.2880255240711192E-6</v>
      </c>
      <c r="V22">
        <v>10500</v>
      </c>
      <c r="W22">
        <f t="shared" si="0"/>
        <v>-0.18297988477109328</v>
      </c>
    </row>
    <row r="23" spans="1:23">
      <c r="A23" s="13" t="s">
        <v>39</v>
      </c>
      <c r="B23" s="91" t="s">
        <v>32</v>
      </c>
      <c r="C23" s="92">
        <v>51427.393600000003</v>
      </c>
      <c r="D23" s="92">
        <v>1.6000000000000001E-3</v>
      </c>
      <c r="E23">
        <f t="shared" si="1"/>
        <v>128.5058659950565</v>
      </c>
      <c r="F23">
        <f t="shared" si="2"/>
        <v>128.5</v>
      </c>
      <c r="G23" s="28">
        <f t="shared" si="3"/>
        <v>2.3710000023129396E-3</v>
      </c>
      <c r="K23" s="8">
        <f t="shared" si="4"/>
        <v>2.3710000023129396E-3</v>
      </c>
      <c r="O23">
        <f t="shared" ca="1" si="5"/>
        <v>1.21941890515339E-2</v>
      </c>
      <c r="P23">
        <f t="shared" si="6"/>
        <v>4.4976182866291719E-3</v>
      </c>
      <c r="Q23" s="2">
        <f t="shared" si="7"/>
        <v>36408.893600000003</v>
      </c>
      <c r="R23">
        <f t="shared" si="8"/>
        <v>4.5225053271881157E-6</v>
      </c>
      <c r="S23" s="6">
        <v>0.9</v>
      </c>
      <c r="T23">
        <f t="shared" si="9"/>
        <v>4.0702547944693045E-6</v>
      </c>
      <c r="V23">
        <v>11000</v>
      </c>
      <c r="W23">
        <f t="shared" si="0"/>
        <v>-0.19691384812116813</v>
      </c>
    </row>
    <row r="24" spans="1:23">
      <c r="A24" s="13" t="s">
        <v>39</v>
      </c>
      <c r="B24" s="91" t="s">
        <v>32</v>
      </c>
      <c r="C24" s="92">
        <v>51433.457499999997</v>
      </c>
      <c r="D24" s="92">
        <v>2.5000000000000001E-3</v>
      </c>
      <c r="E24">
        <f t="shared" si="1"/>
        <v>143.50831531393243</v>
      </c>
      <c r="F24">
        <f t="shared" si="2"/>
        <v>143.5</v>
      </c>
      <c r="G24" s="28">
        <f t="shared" si="3"/>
        <v>3.3610000027692877E-3</v>
      </c>
      <c r="K24" s="8">
        <f t="shared" si="4"/>
        <v>3.3610000027692877E-3</v>
      </c>
      <c r="O24">
        <f t="shared" ca="1" si="5"/>
        <v>1.1872750437852884E-2</v>
      </c>
      <c r="P24">
        <f t="shared" si="6"/>
        <v>4.3663928954420029E-3</v>
      </c>
      <c r="Q24" s="2">
        <f t="shared" si="7"/>
        <v>36414.957499999997</v>
      </c>
      <c r="R24">
        <f t="shared" si="8"/>
        <v>1.0108148686368098E-6</v>
      </c>
      <c r="S24" s="6">
        <v>0.8</v>
      </c>
      <c r="T24">
        <f t="shared" si="9"/>
        <v>8.0865189490944791E-7</v>
      </c>
      <c r="V24">
        <v>11500</v>
      </c>
      <c r="W24">
        <f t="shared" si="0"/>
        <v>-0.21129814987541845</v>
      </c>
    </row>
    <row r="25" spans="1:23">
      <c r="A25" s="13" t="s">
        <v>39</v>
      </c>
      <c r="B25" s="91" t="s">
        <v>32</v>
      </c>
      <c r="C25" s="92">
        <v>51435.474999999999</v>
      </c>
      <c r="D25" s="92">
        <v>1.9E-3</v>
      </c>
      <c r="E25">
        <f t="shared" si="1"/>
        <v>148.49973032751933</v>
      </c>
      <c r="F25">
        <f t="shared" si="2"/>
        <v>148.5</v>
      </c>
      <c r="G25" s="28">
        <f t="shared" si="3"/>
        <v>-1.0900000052060932E-4</v>
      </c>
      <c r="K25" s="8">
        <f t="shared" si="4"/>
        <v>-1.0900000052060932E-4</v>
      </c>
      <c r="O25">
        <f t="shared" ca="1" si="5"/>
        <v>1.1765604233292546E-2</v>
      </c>
      <c r="P25">
        <f t="shared" si="6"/>
        <v>4.3225610306987777E-3</v>
      </c>
      <c r="Q25" s="2">
        <f t="shared" si="7"/>
        <v>36416.974999999999</v>
      </c>
      <c r="R25">
        <f t="shared" si="8"/>
        <v>1.9638733173422236E-5</v>
      </c>
      <c r="S25" s="6">
        <v>0.9</v>
      </c>
      <c r="T25">
        <f t="shared" si="9"/>
        <v>1.7674859856080012E-5</v>
      </c>
      <c r="V25">
        <v>12000</v>
      </c>
      <c r="W25">
        <f t="shared" ref="W25:W35" si="10">+D$11+D$12*V25+D$13*V25^2</f>
        <v>-0.22613279003384412</v>
      </c>
    </row>
    <row r="26" spans="1:23">
      <c r="A26" s="13" t="s">
        <v>39</v>
      </c>
      <c r="B26" s="91" t="s">
        <v>30</v>
      </c>
      <c r="C26" s="92">
        <v>51449.421300000002</v>
      </c>
      <c r="D26" s="92">
        <v>2.8999999999999998E-3</v>
      </c>
      <c r="E26">
        <f t="shared" si="1"/>
        <v>183.00370614112182</v>
      </c>
      <c r="F26">
        <f t="shared" si="2"/>
        <v>183</v>
      </c>
      <c r="G26" s="28">
        <f t="shared" si="3"/>
        <v>1.4980000050854869E-3</v>
      </c>
      <c r="K26" s="8">
        <f t="shared" si="4"/>
        <v>1.4980000050854869E-3</v>
      </c>
      <c r="O26">
        <f t="shared" ca="1" si="5"/>
        <v>1.1026295421826211E-2</v>
      </c>
      <c r="P26">
        <f t="shared" si="6"/>
        <v>4.0188937666499483E-3</v>
      </c>
      <c r="Q26" s="2">
        <f t="shared" si="7"/>
        <v>36430.921300000002</v>
      </c>
      <c r="R26">
        <f t="shared" si="8"/>
        <v>6.3549053570946193E-6</v>
      </c>
      <c r="S26" s="6">
        <v>0.8</v>
      </c>
      <c r="T26">
        <f t="shared" si="9"/>
        <v>5.0839242856756956E-6</v>
      </c>
      <c r="V26">
        <v>12500</v>
      </c>
      <c r="W26">
        <f t="shared" si="10"/>
        <v>-0.24141776859644529</v>
      </c>
    </row>
    <row r="27" spans="1:23">
      <c r="A27" s="37" t="s">
        <v>56</v>
      </c>
      <c r="B27" s="93" t="s">
        <v>32</v>
      </c>
      <c r="C27" s="37">
        <v>51652.529240000003</v>
      </c>
      <c r="D27" s="37">
        <v>1E-3</v>
      </c>
      <c r="E27">
        <f t="shared" si="1"/>
        <v>685.50483183819233</v>
      </c>
      <c r="F27">
        <f t="shared" si="2"/>
        <v>685.5</v>
      </c>
      <c r="G27" s="28">
        <f t="shared" si="3"/>
        <v>1.9530000063241459E-3</v>
      </c>
      <c r="K27">
        <f t="shared" si="4"/>
        <v>1.9530000063241459E-3</v>
      </c>
      <c r="O27">
        <f t="shared" ca="1" si="5"/>
        <v>2.5810186351219941E-4</v>
      </c>
      <c r="P27">
        <f t="shared" si="6"/>
        <v>-6.4712683050129559E-4</v>
      </c>
      <c r="Q27" s="2">
        <f t="shared" si="7"/>
        <v>36634.029240000003</v>
      </c>
      <c r="R27">
        <f t="shared" si="8"/>
        <v>6.7606595675798778E-6</v>
      </c>
      <c r="S27" s="6">
        <v>1</v>
      </c>
      <c r="T27">
        <f t="shared" si="9"/>
        <v>6.7606595675798778E-6</v>
      </c>
      <c r="V27">
        <v>13000</v>
      </c>
      <c r="W27">
        <f t="shared" si="10"/>
        <v>-0.25715308556322181</v>
      </c>
    </row>
    <row r="28" spans="1:23">
      <c r="A28" s="37" t="s">
        <v>56</v>
      </c>
      <c r="B28" s="93" t="s">
        <v>30</v>
      </c>
      <c r="C28" s="37">
        <v>51698.399469999997</v>
      </c>
      <c r="D28" s="37">
        <v>1.1999999999999999E-3</v>
      </c>
      <c r="E28">
        <f t="shared" si="1"/>
        <v>798.99050950780929</v>
      </c>
      <c r="F28">
        <f t="shared" si="2"/>
        <v>799</v>
      </c>
      <c r="G28" s="28">
        <f t="shared" si="3"/>
        <v>-3.8360000035027042E-3</v>
      </c>
      <c r="K28">
        <f t="shared" si="4"/>
        <v>-3.8360000035027042E-3</v>
      </c>
      <c r="O28">
        <f t="shared" ca="1" si="5"/>
        <v>-2.1741169800074817E-3</v>
      </c>
      <c r="P28">
        <f t="shared" si="6"/>
        <v>-1.7640156403367717E-3</v>
      </c>
      <c r="Q28" s="2">
        <f t="shared" si="7"/>
        <v>36679.899469999997</v>
      </c>
      <c r="R28">
        <f t="shared" si="8"/>
        <v>4.2931192012041351E-6</v>
      </c>
      <c r="S28" s="6">
        <v>0.9</v>
      </c>
      <c r="T28">
        <f t="shared" si="9"/>
        <v>3.8638072810837214E-6</v>
      </c>
      <c r="V28">
        <v>13500</v>
      </c>
      <c r="W28">
        <f t="shared" si="10"/>
        <v>-0.27333874093417382</v>
      </c>
    </row>
    <row r="29" spans="1:23">
      <c r="A29" s="37" t="s">
        <v>56</v>
      </c>
      <c r="B29" s="93" t="s">
        <v>30</v>
      </c>
      <c r="C29" s="37">
        <v>51704.46617</v>
      </c>
      <c r="D29" s="37">
        <v>3.8E-3</v>
      </c>
      <c r="E29">
        <f t="shared" si="1"/>
        <v>813.99988619326984</v>
      </c>
      <c r="F29">
        <f t="shared" si="2"/>
        <v>814</v>
      </c>
      <c r="G29" s="28">
        <f t="shared" si="3"/>
        <v>-4.6000001020729542E-5</v>
      </c>
      <c r="K29">
        <f t="shared" si="4"/>
        <v>-4.6000001020729542E-5</v>
      </c>
      <c r="O29">
        <f t="shared" ca="1" si="5"/>
        <v>-2.4955555936884977E-3</v>
      </c>
      <c r="P29">
        <f t="shared" si="6"/>
        <v>-1.9133581455239184E-3</v>
      </c>
      <c r="Q29" s="2">
        <f t="shared" si="7"/>
        <v>36685.96617</v>
      </c>
      <c r="R29">
        <f t="shared" si="8"/>
        <v>3.4870264398423926E-6</v>
      </c>
      <c r="S29" s="6">
        <v>0.7</v>
      </c>
      <c r="T29">
        <f t="shared" si="9"/>
        <v>2.4409185078896748E-6</v>
      </c>
      <c r="V29">
        <v>14000</v>
      </c>
      <c r="W29">
        <f t="shared" si="10"/>
        <v>-0.28997473470930124</v>
      </c>
    </row>
    <row r="30" spans="1:23">
      <c r="A30" s="37" t="s">
        <v>56</v>
      </c>
      <c r="B30" s="93" t="s">
        <v>32</v>
      </c>
      <c r="C30" s="37">
        <v>51707.495819999996</v>
      </c>
      <c r="D30" s="37">
        <v>2.5000000000000001E-3</v>
      </c>
      <c r="E30">
        <f t="shared" si="1"/>
        <v>821.49542051588901</v>
      </c>
      <c r="F30">
        <f t="shared" si="2"/>
        <v>821.5</v>
      </c>
      <c r="G30" s="28">
        <f t="shared" si="3"/>
        <v>-1.8510000008973293E-3</v>
      </c>
      <c r="K30">
        <f t="shared" si="4"/>
        <v>-1.8510000008973293E-3</v>
      </c>
      <c r="O30">
        <f t="shared" ca="1" si="5"/>
        <v>-2.6562749005290057E-3</v>
      </c>
      <c r="P30">
        <f t="shared" si="6"/>
        <v>-1.9881813873289002E-3</v>
      </c>
      <c r="Q30" s="2">
        <f t="shared" si="7"/>
        <v>36688.995819999996</v>
      </c>
      <c r="R30">
        <f t="shared" si="8"/>
        <v>1.8818732783287979E-8</v>
      </c>
      <c r="S30" s="6">
        <v>0.8</v>
      </c>
      <c r="T30">
        <f t="shared" si="9"/>
        <v>1.5054986226630385E-8</v>
      </c>
      <c r="V30">
        <v>14500</v>
      </c>
      <c r="W30">
        <f t="shared" si="10"/>
        <v>-0.30706106688860407</v>
      </c>
    </row>
    <row r="31" spans="1:23">
      <c r="A31" s="13" t="s">
        <v>33</v>
      </c>
      <c r="B31" s="91" t="s">
        <v>32</v>
      </c>
      <c r="C31" s="92">
        <v>51778.433599999997</v>
      </c>
      <c r="D31" s="92">
        <v>1.2E-2</v>
      </c>
      <c r="E31">
        <f t="shared" si="1"/>
        <v>996.99970806097929</v>
      </c>
      <c r="F31">
        <f t="shared" si="2"/>
        <v>997</v>
      </c>
      <c r="G31" s="28">
        <f t="shared" si="3"/>
        <v>-1.1800000356743112E-4</v>
      </c>
      <c r="K31" s="8">
        <f t="shared" si="4"/>
        <v>-1.1800000356743112E-4</v>
      </c>
      <c r="O31">
        <f t="shared" ca="1" si="5"/>
        <v>-6.4171066805968832E-3</v>
      </c>
      <c r="P31">
        <f t="shared" si="6"/>
        <v>-3.7679718322808833E-3</v>
      </c>
      <c r="Q31" s="2">
        <f t="shared" si="7"/>
        <v>36759.933599999997</v>
      </c>
      <c r="R31">
        <f t="shared" si="8"/>
        <v>1.3322294350401823E-5</v>
      </c>
      <c r="S31" s="6">
        <v>0.1</v>
      </c>
      <c r="T31">
        <f t="shared" si="9"/>
        <v>1.3322294350401823E-6</v>
      </c>
      <c r="V31">
        <v>15000</v>
      </c>
      <c r="W31">
        <f t="shared" si="10"/>
        <v>-0.32459773747208231</v>
      </c>
    </row>
    <row r="32" spans="1:23">
      <c r="A32" s="13" t="s">
        <v>33</v>
      </c>
      <c r="B32" s="91" t="s">
        <v>32</v>
      </c>
      <c r="C32" s="92">
        <v>51799.4447</v>
      </c>
      <c r="D32" s="92">
        <v>1.9E-3</v>
      </c>
      <c r="E32">
        <f t="shared" si="1"/>
        <v>1048.9824193332975</v>
      </c>
      <c r="F32">
        <f t="shared" si="2"/>
        <v>1049</v>
      </c>
      <c r="G32" s="28">
        <f t="shared" si="3"/>
        <v>-7.1059999972931109E-3</v>
      </c>
      <c r="K32" s="8">
        <f t="shared" si="4"/>
        <v>-7.1059999972931109E-3</v>
      </c>
      <c r="O32">
        <f t="shared" ca="1" si="5"/>
        <v>-7.5314272080244035E-3</v>
      </c>
      <c r="P32">
        <f t="shared" si="6"/>
        <v>-4.3059721559464839E-3</v>
      </c>
      <c r="Q32" s="2">
        <f t="shared" si="7"/>
        <v>36780.9447</v>
      </c>
      <c r="R32">
        <f t="shared" si="8"/>
        <v>7.8401559123162517E-6</v>
      </c>
      <c r="S32" s="6">
        <v>0.9</v>
      </c>
      <c r="T32">
        <f t="shared" si="9"/>
        <v>7.0561403210846263E-6</v>
      </c>
      <c r="V32">
        <v>15500</v>
      </c>
      <c r="W32">
        <f t="shared" si="10"/>
        <v>-0.34258474645973597</v>
      </c>
    </row>
    <row r="33" spans="1:23">
      <c r="A33" s="37" t="s">
        <v>56</v>
      </c>
      <c r="B33" s="93" t="s">
        <v>30</v>
      </c>
      <c r="C33" s="37">
        <v>51833.403149999998</v>
      </c>
      <c r="D33" s="37">
        <v>1.4E-3</v>
      </c>
      <c r="E33">
        <f t="shared" si="1"/>
        <v>1132.9976446953717</v>
      </c>
      <c r="F33">
        <f t="shared" si="2"/>
        <v>1133</v>
      </c>
      <c r="G33" s="28">
        <f t="shared" si="3"/>
        <v>-9.5200000214390457E-4</v>
      </c>
      <c r="K33">
        <f t="shared" si="4"/>
        <v>-9.5200000214390457E-4</v>
      </c>
      <c r="O33">
        <f t="shared" ca="1" si="5"/>
        <v>-9.3314834446380883E-3</v>
      </c>
      <c r="P33">
        <f t="shared" si="6"/>
        <v>-5.1853389337264385E-3</v>
      </c>
      <c r="Q33" s="2">
        <f t="shared" si="7"/>
        <v>36814.903149999998</v>
      </c>
      <c r="R33">
        <f t="shared" si="8"/>
        <v>1.7921158509652351E-5</v>
      </c>
      <c r="S33" s="6">
        <v>0.9</v>
      </c>
      <c r="T33">
        <f t="shared" si="9"/>
        <v>1.6129042658687117E-5</v>
      </c>
      <c r="V33">
        <v>16000</v>
      </c>
      <c r="W33">
        <f t="shared" si="10"/>
        <v>-0.36102209385156514</v>
      </c>
    </row>
    <row r="34" spans="1:23">
      <c r="A34" s="37" t="s">
        <v>56</v>
      </c>
      <c r="B34" s="93" t="s">
        <v>30</v>
      </c>
      <c r="C34" s="37">
        <v>51838.245589999999</v>
      </c>
      <c r="D34" s="37">
        <v>1.1000000000000001E-3</v>
      </c>
      <c r="E34">
        <f t="shared" si="1"/>
        <v>1144.9781293141448</v>
      </c>
      <c r="F34">
        <f t="shared" si="2"/>
        <v>1145</v>
      </c>
      <c r="G34" s="28">
        <f t="shared" si="3"/>
        <v>-8.8399999949615449E-3</v>
      </c>
      <c r="K34">
        <f t="shared" si="4"/>
        <v>-8.8399999949615449E-3</v>
      </c>
      <c r="O34">
        <f t="shared" ca="1" si="5"/>
        <v>-9.5886343355829004E-3</v>
      </c>
      <c r="P34">
        <f t="shared" si="6"/>
        <v>-5.312000338806795E-3</v>
      </c>
      <c r="Q34" s="2">
        <f t="shared" si="7"/>
        <v>36819.745589999999</v>
      </c>
      <c r="R34">
        <f t="shared" si="8"/>
        <v>1.2446781573828034E-5</v>
      </c>
      <c r="S34" s="6">
        <v>0.9</v>
      </c>
      <c r="T34">
        <f t="shared" si="9"/>
        <v>1.1202103416445231E-5</v>
      </c>
      <c r="V34">
        <v>16500</v>
      </c>
      <c r="W34">
        <f t="shared" si="10"/>
        <v>-0.37990977964756961</v>
      </c>
    </row>
    <row r="35" spans="1:23">
      <c r="A35" s="37" t="s">
        <v>56</v>
      </c>
      <c r="B35" s="93" t="s">
        <v>32</v>
      </c>
      <c r="C35" s="37">
        <v>52085.408199999998</v>
      </c>
      <c r="D35" s="37">
        <v>2.0999999999999999E-3</v>
      </c>
      <c r="E35">
        <f t="shared" si="1"/>
        <v>1756.4731292399215</v>
      </c>
      <c r="F35">
        <f t="shared" si="2"/>
        <v>1756.5</v>
      </c>
      <c r="G35" s="28">
        <f t="shared" si="3"/>
        <v>-1.0861000002478249E-2</v>
      </c>
      <c r="K35">
        <f t="shared" si="4"/>
        <v>-1.0861000002478249E-2</v>
      </c>
      <c r="O35">
        <f t="shared" ca="1" si="5"/>
        <v>-2.2692615153312293E-2</v>
      </c>
      <c r="P35">
        <f t="shared" si="6"/>
        <v>-1.2109855711249095E-2</v>
      </c>
      <c r="Q35" s="2">
        <f t="shared" si="7"/>
        <v>37066.908199999998</v>
      </c>
      <c r="R35">
        <f t="shared" si="8"/>
        <v>1.559640581329532E-6</v>
      </c>
      <c r="S35" s="6">
        <v>0.8</v>
      </c>
      <c r="T35">
        <f t="shared" si="9"/>
        <v>1.2477124650636257E-6</v>
      </c>
      <c r="V35">
        <v>17000</v>
      </c>
      <c r="W35">
        <f t="shared" si="10"/>
        <v>-0.3992478038477496</v>
      </c>
    </row>
    <row r="36" spans="1:23">
      <c r="A36" s="37" t="s">
        <v>56</v>
      </c>
      <c r="B36" s="93" t="s">
        <v>32</v>
      </c>
      <c r="C36" s="37">
        <v>52087.431579999997</v>
      </c>
      <c r="D36" s="37">
        <v>2.5000000000000001E-3</v>
      </c>
      <c r="E36">
        <f t="shared" si="1"/>
        <v>1761.4790917232804</v>
      </c>
      <c r="F36">
        <f t="shared" si="2"/>
        <v>1761.5</v>
      </c>
      <c r="G36" s="28">
        <f t="shared" si="3"/>
        <v>-8.4510000015143305E-3</v>
      </c>
      <c r="K36">
        <f t="shared" si="4"/>
        <v>-8.4510000015143305E-3</v>
      </c>
      <c r="O36">
        <f t="shared" ca="1" si="5"/>
        <v>-2.2799761357872629E-2</v>
      </c>
      <c r="P36">
        <f t="shared" si="6"/>
        <v>-1.2168215492911021E-2</v>
      </c>
      <c r="Q36" s="2">
        <f t="shared" si="7"/>
        <v>37068.931579999997</v>
      </c>
      <c r="R36">
        <f t="shared" si="8"/>
        <v>1.3817691009479536E-5</v>
      </c>
      <c r="S36" s="6">
        <v>0.8</v>
      </c>
      <c r="T36">
        <f t="shared" si="9"/>
        <v>1.105415280758363E-5</v>
      </c>
    </row>
    <row r="37" spans="1:23">
      <c r="A37" s="92" t="s">
        <v>34</v>
      </c>
      <c r="B37" s="91" t="s">
        <v>30</v>
      </c>
      <c r="C37" s="92">
        <v>52145.431600000004</v>
      </c>
      <c r="D37" s="92">
        <v>4.8999999999999998E-3</v>
      </c>
      <c r="E37">
        <f t="shared" si="1"/>
        <v>1904.9745914090915</v>
      </c>
      <c r="F37">
        <f t="shared" si="2"/>
        <v>1905</v>
      </c>
      <c r="G37" s="28">
        <f t="shared" si="3"/>
        <v>-1.0269999991578516E-2</v>
      </c>
      <c r="K37" s="8">
        <f t="shared" si="4"/>
        <v>-1.0269999991578516E-2</v>
      </c>
      <c r="O37">
        <f t="shared" ca="1" si="5"/>
        <v>-2.5874857428754339E-2</v>
      </c>
      <c r="P37">
        <f t="shared" si="6"/>
        <v>-1.3862334424224989E-2</v>
      </c>
      <c r="Q37" s="2">
        <f t="shared" si="7"/>
        <v>37126.931600000004</v>
      </c>
      <c r="R37">
        <f t="shared" si="8"/>
        <v>1.2904866675977458E-5</v>
      </c>
      <c r="S37" s="6">
        <v>0.6</v>
      </c>
      <c r="T37">
        <f t="shared" si="9"/>
        <v>7.7429200055864751E-6</v>
      </c>
    </row>
    <row r="38" spans="1:23">
      <c r="A38" s="92" t="s">
        <v>34</v>
      </c>
      <c r="B38" s="91" t="s">
        <v>30</v>
      </c>
      <c r="C38" s="92">
        <v>52145.431600000004</v>
      </c>
      <c r="D38" s="92">
        <v>4.8999999999999998E-3</v>
      </c>
      <c r="E38">
        <f t="shared" si="1"/>
        <v>1904.9745914090915</v>
      </c>
      <c r="F38">
        <f t="shared" si="2"/>
        <v>1905</v>
      </c>
      <c r="G38" s="28">
        <f t="shared" si="3"/>
        <v>-1.0269999991578516E-2</v>
      </c>
      <c r="K38" s="8">
        <f t="shared" si="4"/>
        <v>-1.0269999991578516E-2</v>
      </c>
      <c r="O38">
        <f t="shared" ca="1" si="5"/>
        <v>-2.5874857428754339E-2</v>
      </c>
      <c r="P38">
        <f t="shared" si="6"/>
        <v>-1.3862334424224989E-2</v>
      </c>
      <c r="Q38" s="2">
        <f t="shared" si="7"/>
        <v>37126.931600000004</v>
      </c>
      <c r="R38">
        <f t="shared" si="8"/>
        <v>1.2904866675977458E-5</v>
      </c>
      <c r="S38" s="6">
        <v>0.6</v>
      </c>
      <c r="T38">
        <f t="shared" si="9"/>
        <v>7.7429200055864751E-6</v>
      </c>
    </row>
    <row r="39" spans="1:23">
      <c r="A39" s="37" t="s">
        <v>56</v>
      </c>
      <c r="B39" s="93" t="s">
        <v>30</v>
      </c>
      <c r="C39" s="37">
        <v>52196.354449999999</v>
      </c>
      <c r="D39" s="37">
        <v>2.5000000000000001E-3</v>
      </c>
      <c r="E39">
        <f t="shared" ref="E39:E66" si="11">+(C39-C$7)/C$8</f>
        <v>2030.9607515203138</v>
      </c>
      <c r="F39">
        <f t="shared" ref="F39:F47" si="12">ROUND(2*E39,0)/2</f>
        <v>2031</v>
      </c>
      <c r="G39" s="28">
        <f t="shared" ref="G39:G66" si="13">+C39-(C$7+F39*C$8)</f>
        <v>-1.5864000000874512E-2</v>
      </c>
      <c r="K39">
        <f t="shared" ref="K39:K47" si="14">G39</f>
        <v>-1.5864000000874512E-2</v>
      </c>
      <c r="O39">
        <f t="shared" ref="O39:O66" ca="1" si="15">+C$11+C$12*$F39</f>
        <v>-2.8574941783674868E-2</v>
      </c>
      <c r="P39">
        <f t="shared" ref="P39:P66" si="16">+D$11+D$12*F39+D$13*F39^2</f>
        <v>-1.5380437768247691E-2</v>
      </c>
      <c r="Q39" s="2">
        <f t="shared" ref="Q39:Q66" si="17">+C39-15018.5</f>
        <v>37177.854449999999</v>
      </c>
      <c r="R39">
        <f t="shared" si="8"/>
        <v>2.3383243282303524E-7</v>
      </c>
      <c r="S39" s="6">
        <v>0.8</v>
      </c>
      <c r="T39">
        <f t="shared" ref="T39:T66" si="18">+S39*R39</f>
        <v>1.870659462584282E-7</v>
      </c>
    </row>
    <row r="40" spans="1:23">
      <c r="A40" s="37" t="s">
        <v>56</v>
      </c>
      <c r="B40" s="93" t="s">
        <v>32</v>
      </c>
      <c r="C40" s="37">
        <v>52197.370799999997</v>
      </c>
      <c r="D40" s="37">
        <v>4.0000000000000001E-3</v>
      </c>
      <c r="E40">
        <f t="shared" si="11"/>
        <v>2033.4752618791961</v>
      </c>
      <c r="F40">
        <f t="shared" si="12"/>
        <v>2033.5</v>
      </c>
      <c r="G40" s="28">
        <f t="shared" si="13"/>
        <v>-9.9990000016987324E-3</v>
      </c>
      <c r="K40">
        <f t="shared" si="14"/>
        <v>-9.9990000016987324E-3</v>
      </c>
      <c r="O40">
        <f t="shared" ca="1" si="15"/>
        <v>-2.8628514885955039E-2</v>
      </c>
      <c r="P40">
        <f t="shared" si="16"/>
        <v>-1.5410848208768061E-2</v>
      </c>
      <c r="Q40" s="2">
        <f t="shared" si="17"/>
        <v>37178.870799999997</v>
      </c>
      <c r="R40">
        <f t="shared" si="8"/>
        <v>2.9288101016359511E-5</v>
      </c>
      <c r="S40" s="6">
        <v>0.6</v>
      </c>
      <c r="T40">
        <f t="shared" si="18"/>
        <v>1.7572860609815705E-5</v>
      </c>
    </row>
    <row r="41" spans="1:23">
      <c r="A41" s="94" t="s">
        <v>35</v>
      </c>
      <c r="B41" s="95"/>
      <c r="C41" s="37">
        <v>52846.481500000002</v>
      </c>
      <c r="D41" s="37">
        <v>1.5E-3</v>
      </c>
      <c r="E41">
        <f t="shared" si="11"/>
        <v>3639.4137468641406</v>
      </c>
      <c r="F41">
        <f t="shared" si="12"/>
        <v>3639.5</v>
      </c>
      <c r="G41" s="28">
        <f t="shared" si="13"/>
        <v>-3.4862999993492849E-2</v>
      </c>
      <c r="K41">
        <f t="shared" si="14"/>
        <v>-3.4862999993492849E-2</v>
      </c>
      <c r="O41">
        <f t="shared" ca="1" si="15"/>
        <v>-6.304387579073574E-2</v>
      </c>
      <c r="P41">
        <f t="shared" si="16"/>
        <v>-3.7273189464903697E-2</v>
      </c>
      <c r="Q41" s="2">
        <f t="shared" si="17"/>
        <v>37827.981500000002</v>
      </c>
      <c r="R41">
        <f t="shared" si="8"/>
        <v>5.8090132880997023E-6</v>
      </c>
      <c r="S41" s="6">
        <v>0.9</v>
      </c>
      <c r="T41">
        <f t="shared" si="18"/>
        <v>5.2281119592897325E-6</v>
      </c>
    </row>
    <row r="42" spans="1:23">
      <c r="A42" s="94" t="s">
        <v>35</v>
      </c>
      <c r="B42" s="95"/>
      <c r="C42" s="37">
        <v>52868.506699999998</v>
      </c>
      <c r="D42" s="37">
        <v>4.0000000000000002E-4</v>
      </c>
      <c r="E42">
        <f t="shared" si="11"/>
        <v>3693.9054018614847</v>
      </c>
      <c r="F42">
        <f t="shared" si="12"/>
        <v>3694</v>
      </c>
      <c r="G42" s="28">
        <f t="shared" si="13"/>
        <v>-3.8236000000324566E-2</v>
      </c>
      <c r="K42">
        <f t="shared" si="14"/>
        <v>-3.8236000000324566E-2</v>
      </c>
      <c r="O42">
        <f t="shared" ca="1" si="15"/>
        <v>-6.4211769420443432E-2</v>
      </c>
      <c r="P42">
        <f t="shared" si="16"/>
        <v>-3.8096602098761985E-2</v>
      </c>
      <c r="Q42" s="2">
        <f t="shared" si="17"/>
        <v>37850.006699999998</v>
      </c>
      <c r="R42">
        <f t="shared" si="8"/>
        <v>1.9431774960051014E-8</v>
      </c>
      <c r="S42" s="6">
        <v>1</v>
      </c>
      <c r="T42">
        <f t="shared" si="18"/>
        <v>1.9431774960051014E-8</v>
      </c>
    </row>
    <row r="43" spans="1:23">
      <c r="A43" s="37" t="s">
        <v>56</v>
      </c>
      <c r="B43" s="93" t="s">
        <v>30</v>
      </c>
      <c r="C43" s="37">
        <v>52874.57202</v>
      </c>
      <c r="D43" s="37" t="s">
        <v>57</v>
      </c>
      <c r="E43">
        <f t="shared" si="11"/>
        <v>3708.9113643448504</v>
      </c>
      <c r="F43">
        <f t="shared" si="12"/>
        <v>3709</v>
      </c>
      <c r="G43" s="28">
        <f t="shared" si="13"/>
        <v>-3.5825999999360647E-2</v>
      </c>
      <c r="K43">
        <f t="shared" si="14"/>
        <v>-3.5825999999360647E-2</v>
      </c>
      <c r="O43">
        <f t="shared" ca="1" si="15"/>
        <v>-6.4533208034124448E-2</v>
      </c>
      <c r="P43">
        <f t="shared" si="16"/>
        <v>-3.8324168384754401E-2</v>
      </c>
      <c r="Q43" s="2">
        <f t="shared" si="17"/>
        <v>37856.07202</v>
      </c>
      <c r="R43">
        <f t="shared" si="8"/>
        <v>6.2408452817808338E-6</v>
      </c>
      <c r="S43" s="6">
        <v>1</v>
      </c>
      <c r="T43">
        <f t="shared" si="18"/>
        <v>6.2408452817808338E-6</v>
      </c>
    </row>
    <row r="44" spans="1:23">
      <c r="A44" s="94" t="s">
        <v>47</v>
      </c>
      <c r="B44" s="95"/>
      <c r="C44" s="37">
        <v>53258.539499999999</v>
      </c>
      <c r="D44" s="37">
        <v>2.0000000000000001E-4</v>
      </c>
      <c r="E44">
        <f t="shared" si="11"/>
        <v>4658.8697506642893</v>
      </c>
      <c r="F44">
        <f t="shared" si="12"/>
        <v>4659</v>
      </c>
      <c r="G44" s="28">
        <f t="shared" si="13"/>
        <v>-5.2645999996457249E-2</v>
      </c>
      <c r="K44">
        <f t="shared" si="14"/>
        <v>-5.2645999996457249E-2</v>
      </c>
      <c r="O44">
        <f t="shared" ca="1" si="15"/>
        <v>-8.4890986900588744E-2</v>
      </c>
      <c r="P44">
        <f t="shared" si="16"/>
        <v>-5.3562395294996457E-2</v>
      </c>
      <c r="Q44" s="2">
        <f t="shared" si="17"/>
        <v>38240.039499999999</v>
      </c>
      <c r="R44">
        <f t="shared" si="8"/>
        <v>8.3978034318476355E-7</v>
      </c>
      <c r="S44" s="6">
        <v>1</v>
      </c>
      <c r="T44">
        <f t="shared" si="18"/>
        <v>8.3978034318476355E-7</v>
      </c>
    </row>
    <row r="45" spans="1:23">
      <c r="A45" s="96" t="s">
        <v>49</v>
      </c>
      <c r="B45" s="95"/>
      <c r="C45" s="37">
        <v>53655.446300000003</v>
      </c>
      <c r="D45" s="37">
        <v>2.3999999999999998E-3</v>
      </c>
      <c r="E45">
        <f t="shared" si="11"/>
        <v>5640.8407843758341</v>
      </c>
      <c r="F45">
        <f t="shared" si="12"/>
        <v>5641</v>
      </c>
      <c r="G45" s="28">
        <f t="shared" si="13"/>
        <v>-6.4353999994636979E-2</v>
      </c>
      <c r="K45">
        <f t="shared" si="14"/>
        <v>-6.4353999994636979E-2</v>
      </c>
      <c r="O45">
        <f t="shared" ca="1" si="15"/>
        <v>-0.1059345014762392</v>
      </c>
      <c r="P45">
        <f t="shared" si="16"/>
        <v>-7.1022695505577521E-2</v>
      </c>
      <c r="Q45" s="2">
        <f t="shared" si="17"/>
        <v>38636.946300000003</v>
      </c>
      <c r="R45">
        <f t="shared" si="8"/>
        <v>4.4471499817638539E-5</v>
      </c>
      <c r="S45" s="6">
        <v>0.8</v>
      </c>
      <c r="T45">
        <f t="shared" si="18"/>
        <v>3.5577199854110835E-5</v>
      </c>
    </row>
    <row r="46" spans="1:23">
      <c r="A46" s="37" t="s">
        <v>53</v>
      </c>
      <c r="B46" s="95"/>
      <c r="C46" s="37">
        <v>53993.532599999999</v>
      </c>
      <c r="D46" s="37">
        <v>6.9999999999999999E-4</v>
      </c>
      <c r="E46">
        <f t="shared" si="11"/>
        <v>6477.2864020742554</v>
      </c>
      <c r="F46">
        <f t="shared" si="12"/>
        <v>6477.5</v>
      </c>
      <c r="G46" s="28">
        <f t="shared" si="13"/>
        <v>-8.6334999999962747E-2</v>
      </c>
      <c r="K46">
        <f t="shared" si="14"/>
        <v>-8.6334999999962747E-2</v>
      </c>
      <c r="O46">
        <f t="shared" ca="1" si="15"/>
        <v>-0.12386006149918383</v>
      </c>
      <c r="P46">
        <f t="shared" si="16"/>
        <v>-8.7266042577287622E-2</v>
      </c>
      <c r="Q46" s="2">
        <f t="shared" si="17"/>
        <v>38975.032599999999</v>
      </c>
      <c r="R46">
        <f t="shared" si="8"/>
        <v>8.6684028079174659E-7</v>
      </c>
      <c r="S46" s="6">
        <v>1</v>
      </c>
      <c r="T46">
        <f t="shared" si="18"/>
        <v>8.6684028079174659E-7</v>
      </c>
    </row>
    <row r="47" spans="1:23">
      <c r="A47" s="97" t="s">
        <v>52</v>
      </c>
      <c r="B47" s="93"/>
      <c r="C47" s="37">
        <v>54028.697800000002</v>
      </c>
      <c r="D47" s="92">
        <v>5.0000000000000001E-4</v>
      </c>
      <c r="E47">
        <f t="shared" si="11"/>
        <v>6564.2871987214176</v>
      </c>
      <c r="F47">
        <f t="shared" si="12"/>
        <v>6564.5</v>
      </c>
      <c r="G47" s="28">
        <f t="shared" si="13"/>
        <v>-8.601299999281764E-2</v>
      </c>
      <c r="K47">
        <f t="shared" si="14"/>
        <v>-8.601299999281764E-2</v>
      </c>
      <c r="O47">
        <f t="shared" ca="1" si="15"/>
        <v>-0.12572440545853372</v>
      </c>
      <c r="P47">
        <f t="shared" si="16"/>
        <v>-8.9027792773482925E-2</v>
      </c>
      <c r="Q47" s="2">
        <f t="shared" si="17"/>
        <v>39010.197800000002</v>
      </c>
      <c r="R47">
        <f t="shared" si="8"/>
        <v>9.0889755103515187E-6</v>
      </c>
      <c r="S47" s="6">
        <v>1</v>
      </c>
      <c r="T47">
        <f t="shared" si="18"/>
        <v>9.0889755103515187E-6</v>
      </c>
    </row>
    <row r="48" spans="1:23">
      <c r="A48" s="98" t="s">
        <v>292</v>
      </c>
      <c r="B48" s="93" t="s">
        <v>32</v>
      </c>
      <c r="C48" s="37">
        <v>55050.438600000001</v>
      </c>
      <c r="D48" s="37" t="s">
        <v>180</v>
      </c>
      <c r="E48">
        <f t="shared" si="11"/>
        <v>9092.1347174871571</v>
      </c>
      <c r="F48" s="99">
        <f t="shared" ref="F48:F89" si="19">ROUND(2*E48,0)/2+0.5</f>
        <v>9092.5</v>
      </c>
      <c r="G48" s="28">
        <f t="shared" si="13"/>
        <v>-0.14764499999728287</v>
      </c>
      <c r="I48">
        <f>G48</f>
        <v>-0.14764499999728287</v>
      </c>
      <c r="O48">
        <f t="shared" ca="1" si="15"/>
        <v>-0.17989752648424082</v>
      </c>
      <c r="P48">
        <f t="shared" si="16"/>
        <v>-0.14617392066492296</v>
      </c>
      <c r="Q48" s="2">
        <f t="shared" si="17"/>
        <v>40031.938600000001</v>
      </c>
      <c r="R48">
        <f t="shared" si="8"/>
        <v>2.16407440209646E-6</v>
      </c>
      <c r="S48" s="6">
        <v>0.1</v>
      </c>
      <c r="T48">
        <f t="shared" si="18"/>
        <v>2.16407440209646E-7</v>
      </c>
    </row>
    <row r="49" spans="1:20">
      <c r="A49" s="13" t="s">
        <v>170</v>
      </c>
      <c r="B49" s="100" t="s">
        <v>30</v>
      </c>
      <c r="C49" s="13">
        <v>55075.496299999999</v>
      </c>
      <c r="D49" s="13">
        <v>2.9999999999999997E-4</v>
      </c>
      <c r="E49">
        <f t="shared" si="11"/>
        <v>9154.1289578766682</v>
      </c>
      <c r="F49" s="99">
        <f t="shared" si="19"/>
        <v>9154.5</v>
      </c>
      <c r="G49" s="28">
        <f t="shared" si="13"/>
        <v>-0.14997299999959068</v>
      </c>
      <c r="K49">
        <f>G49</f>
        <v>-0.14997299999959068</v>
      </c>
      <c r="O49">
        <f t="shared" ca="1" si="15"/>
        <v>-0.18122613942078902</v>
      </c>
      <c r="P49">
        <f t="shared" si="16"/>
        <v>-0.14772007821756319</v>
      </c>
      <c r="Q49" s="2">
        <f t="shared" si="17"/>
        <v>40056.996299999999</v>
      </c>
      <c r="R49">
        <f t="shared" si="8"/>
        <v>5.0756565559339186E-6</v>
      </c>
      <c r="S49" s="6">
        <v>1</v>
      </c>
      <c r="T49">
        <f t="shared" si="18"/>
        <v>5.0756565559339186E-6</v>
      </c>
    </row>
    <row r="50" spans="1:20">
      <c r="A50" s="98" t="s">
        <v>292</v>
      </c>
      <c r="B50" s="93" t="s">
        <v>32</v>
      </c>
      <c r="C50" s="37">
        <v>55082.376900000003</v>
      </c>
      <c r="D50" s="37" t="s">
        <v>180</v>
      </c>
      <c r="E50">
        <f t="shared" si="11"/>
        <v>9171.1519715780196</v>
      </c>
      <c r="F50" s="99">
        <f t="shared" si="19"/>
        <v>9171.5</v>
      </c>
      <c r="G50" s="28">
        <f t="shared" si="13"/>
        <v>-0.14067099999374477</v>
      </c>
      <c r="I50">
        <f t="shared" ref="I50:I55" si="20">G50</f>
        <v>-0.14067099999374477</v>
      </c>
      <c r="O50">
        <f t="shared" ca="1" si="15"/>
        <v>-0.18159043651629417</v>
      </c>
      <c r="P50">
        <f t="shared" si="16"/>
        <v>-0.14814523425224074</v>
      </c>
      <c r="Q50" s="2">
        <f t="shared" si="17"/>
        <v>40063.876900000003</v>
      </c>
      <c r="R50">
        <f t="shared" si="8"/>
        <v>5.5864177750874816E-5</v>
      </c>
      <c r="S50" s="6">
        <v>0.1</v>
      </c>
      <c r="T50">
        <f t="shared" si="18"/>
        <v>5.5864177750874818E-6</v>
      </c>
    </row>
    <row r="51" spans="1:20">
      <c r="A51" s="98" t="s">
        <v>292</v>
      </c>
      <c r="B51" s="93" t="s">
        <v>30</v>
      </c>
      <c r="C51" s="37">
        <v>55082.5648</v>
      </c>
      <c r="D51" s="37" t="s">
        <v>180</v>
      </c>
      <c r="E51">
        <f t="shared" si="11"/>
        <v>9171.6168473554844</v>
      </c>
      <c r="F51" s="99">
        <f t="shared" si="19"/>
        <v>9172</v>
      </c>
      <c r="G51" s="28">
        <f t="shared" si="13"/>
        <v>-0.15486799999780487</v>
      </c>
      <c r="I51">
        <f t="shared" si="20"/>
        <v>-0.15486799999780487</v>
      </c>
      <c r="O51">
        <f t="shared" ca="1" si="15"/>
        <v>-0.18160115113675021</v>
      </c>
      <c r="P51">
        <f t="shared" si="16"/>
        <v>-0.14815774672241805</v>
      </c>
      <c r="Q51" s="2">
        <f t="shared" si="17"/>
        <v>40064.0648</v>
      </c>
      <c r="R51">
        <f t="shared" si="8"/>
        <v>4.5027499019839598E-5</v>
      </c>
      <c r="S51" s="6">
        <v>0.1</v>
      </c>
      <c r="T51">
        <f t="shared" si="18"/>
        <v>4.5027499019839598E-6</v>
      </c>
    </row>
    <row r="52" spans="1:20">
      <c r="A52" s="98" t="s">
        <v>292</v>
      </c>
      <c r="B52" s="93" t="s">
        <v>32</v>
      </c>
      <c r="C52" s="37">
        <v>55097.3338</v>
      </c>
      <c r="D52" s="37" t="s">
        <v>180</v>
      </c>
      <c r="E52">
        <f t="shared" si="11"/>
        <v>9208.1562319084478</v>
      </c>
      <c r="F52" s="99">
        <f t="shared" si="19"/>
        <v>9208.5</v>
      </c>
      <c r="G52" s="28">
        <f t="shared" si="13"/>
        <v>-0.13894900000013877</v>
      </c>
      <c r="I52">
        <f t="shared" si="20"/>
        <v>-0.13894900000013877</v>
      </c>
      <c r="O52">
        <f t="shared" ca="1" si="15"/>
        <v>-0.18238331843004066</v>
      </c>
      <c r="P52">
        <f t="shared" si="16"/>
        <v>-0.14907237340939028</v>
      </c>
      <c r="Q52" s="2">
        <f t="shared" si="17"/>
        <v>40078.8338</v>
      </c>
      <c r="R52">
        <f t="shared" si="8"/>
        <v>1.024826891831406E-4</v>
      </c>
      <c r="S52" s="6">
        <v>0.1</v>
      </c>
      <c r="T52">
        <f t="shared" si="18"/>
        <v>1.024826891831406E-5</v>
      </c>
    </row>
    <row r="53" spans="1:20">
      <c r="A53" s="98" t="s">
        <v>292</v>
      </c>
      <c r="B53" s="93" t="s">
        <v>30</v>
      </c>
      <c r="C53" s="37">
        <v>55097.524299999997</v>
      </c>
      <c r="D53" s="37" t="s">
        <v>180</v>
      </c>
      <c r="E53">
        <f t="shared" si="11"/>
        <v>9208.6275402405772</v>
      </c>
      <c r="F53" s="99">
        <f t="shared" si="19"/>
        <v>9209</v>
      </c>
      <c r="G53" s="28">
        <f t="shared" si="13"/>
        <v>-0.15054599999712082</v>
      </c>
      <c r="I53">
        <f t="shared" si="20"/>
        <v>-0.15054599999712082</v>
      </c>
      <c r="O53">
        <f t="shared" ca="1" si="15"/>
        <v>-0.1823940330504967</v>
      </c>
      <c r="P53">
        <f t="shared" si="16"/>
        <v>-0.14908491920460948</v>
      </c>
      <c r="Q53" s="2">
        <f t="shared" si="17"/>
        <v>40079.024299999997</v>
      </c>
      <c r="R53">
        <f t="shared" si="8"/>
        <v>2.1347570822455589E-6</v>
      </c>
      <c r="S53" s="6">
        <v>0.1</v>
      </c>
      <c r="T53">
        <f t="shared" si="18"/>
        <v>2.134757082245559E-7</v>
      </c>
    </row>
    <row r="54" spans="1:20">
      <c r="A54" s="98" t="s">
        <v>292</v>
      </c>
      <c r="B54" s="93" t="s">
        <v>30</v>
      </c>
      <c r="C54" s="37">
        <v>55098.3289</v>
      </c>
      <c r="D54" s="37" t="s">
        <v>180</v>
      </c>
      <c r="E54">
        <f t="shared" si="11"/>
        <v>9210.6181685032516</v>
      </c>
      <c r="F54" s="99">
        <f t="shared" si="19"/>
        <v>9211</v>
      </c>
      <c r="G54" s="28">
        <f t="shared" si="13"/>
        <v>-0.15433399999892572</v>
      </c>
      <c r="I54">
        <f t="shared" si="20"/>
        <v>-0.15433399999892572</v>
      </c>
      <c r="O54">
        <f t="shared" ca="1" si="15"/>
        <v>-0.18243689153232084</v>
      </c>
      <c r="P54">
        <f t="shared" si="16"/>
        <v>-0.14913510688887033</v>
      </c>
      <c r="Q54" s="2">
        <f t="shared" si="17"/>
        <v>40079.8289</v>
      </c>
      <c r="R54">
        <f t="shared" si="8"/>
        <v>2.7028489569781422E-5</v>
      </c>
      <c r="S54" s="6">
        <v>0.1</v>
      </c>
      <c r="T54">
        <f t="shared" si="18"/>
        <v>2.7028489569781425E-6</v>
      </c>
    </row>
    <row r="55" spans="1:20">
      <c r="A55" s="98" t="s">
        <v>292</v>
      </c>
      <c r="B55" s="93" t="s">
        <v>32</v>
      </c>
      <c r="C55" s="37">
        <v>55098.532500000001</v>
      </c>
      <c r="D55" s="37" t="s">
        <v>180</v>
      </c>
      <c r="E55">
        <f t="shared" si="11"/>
        <v>9211.1218870146604</v>
      </c>
      <c r="F55" s="99">
        <f t="shared" si="19"/>
        <v>9211.5</v>
      </c>
      <c r="G55" s="28">
        <f t="shared" si="13"/>
        <v>-0.15283099999942351</v>
      </c>
      <c r="I55">
        <f t="shared" si="20"/>
        <v>-0.15283099999942351</v>
      </c>
      <c r="O55">
        <f t="shared" ca="1" si="15"/>
        <v>-0.18244760615277686</v>
      </c>
      <c r="P55">
        <f t="shared" si="16"/>
        <v>-0.14914765493578155</v>
      </c>
      <c r="Q55" s="2">
        <f t="shared" si="17"/>
        <v>40080.032500000001</v>
      </c>
      <c r="R55">
        <f t="shared" si="8"/>
        <v>1.3567030857855575E-5</v>
      </c>
      <c r="S55" s="6">
        <v>0.1</v>
      </c>
      <c r="T55">
        <f t="shared" si="18"/>
        <v>1.3567030857855576E-6</v>
      </c>
    </row>
    <row r="56" spans="1:20">
      <c r="A56" s="98" t="s">
        <v>172</v>
      </c>
      <c r="B56" s="100" t="s">
        <v>30</v>
      </c>
      <c r="C56" s="37">
        <v>55387.514999999999</v>
      </c>
      <c r="D56" s="37">
        <v>5.1000000000000004E-3</v>
      </c>
      <c r="E56">
        <f t="shared" si="11"/>
        <v>9926.0817825103841</v>
      </c>
      <c r="F56" s="99">
        <f t="shared" si="19"/>
        <v>9926.5</v>
      </c>
      <c r="G56" s="28">
        <f t="shared" si="13"/>
        <v>-0.16904100000101607</v>
      </c>
      <c r="K56">
        <f t="shared" ref="K56:K66" si="21">G56</f>
        <v>-0.16904100000101607</v>
      </c>
      <c r="O56">
        <f t="shared" ca="1" si="15"/>
        <v>-0.19776951340490526</v>
      </c>
      <c r="P56">
        <f t="shared" si="16"/>
        <v>-0.16755213251214146</v>
      </c>
      <c r="Q56" s="2">
        <f t="shared" si="17"/>
        <v>40369.014999999999</v>
      </c>
      <c r="R56">
        <f t="shared" si="8"/>
        <v>2.2167263994277936E-6</v>
      </c>
      <c r="S56" s="6">
        <v>0.5</v>
      </c>
      <c r="T56">
        <f t="shared" si="18"/>
        <v>1.1083631997138968E-6</v>
      </c>
    </row>
    <row r="57" spans="1:20">
      <c r="A57" s="128" t="s">
        <v>415</v>
      </c>
      <c r="B57" s="142"/>
      <c r="C57" s="129">
        <v>55387.514999999999</v>
      </c>
      <c r="D57" s="129">
        <v>5.1000000000000004E-3</v>
      </c>
      <c r="E57">
        <f t="shared" si="11"/>
        <v>9926.0817825103841</v>
      </c>
      <c r="F57" s="99">
        <f t="shared" si="19"/>
        <v>9926.5</v>
      </c>
      <c r="G57" s="28">
        <f t="shared" si="13"/>
        <v>-0.16904100000101607</v>
      </c>
      <c r="K57">
        <f t="shared" si="21"/>
        <v>-0.16904100000101607</v>
      </c>
      <c r="O57">
        <f t="shared" ca="1" si="15"/>
        <v>-0.19776951340490526</v>
      </c>
      <c r="P57">
        <f t="shared" si="16"/>
        <v>-0.16755213251214146</v>
      </c>
      <c r="Q57" s="2">
        <f t="shared" si="17"/>
        <v>40369.014999999999</v>
      </c>
      <c r="R57">
        <f t="shared" si="8"/>
        <v>2.2167263994277936E-6</v>
      </c>
      <c r="S57" s="6">
        <v>0.2</v>
      </c>
      <c r="T57">
        <f t="shared" si="18"/>
        <v>4.4334527988555874E-7</v>
      </c>
    </row>
    <row r="58" spans="1:20">
      <c r="A58" s="98" t="s">
        <v>334</v>
      </c>
      <c r="B58" s="93" t="s">
        <v>32</v>
      </c>
      <c r="C58" s="37">
        <v>55480.475299999998</v>
      </c>
      <c r="D58" s="37" t="s">
        <v>176</v>
      </c>
      <c r="E58">
        <f t="shared" si="11"/>
        <v>10156.071094573401</v>
      </c>
      <c r="F58" s="99">
        <f t="shared" si="19"/>
        <v>10156.5</v>
      </c>
      <c r="G58" s="28">
        <f t="shared" si="13"/>
        <v>-0.17336100000102306</v>
      </c>
      <c r="K58">
        <f t="shared" si="21"/>
        <v>-0.17336100000102306</v>
      </c>
      <c r="O58">
        <f t="shared" ca="1" si="15"/>
        <v>-0.20269823881468083</v>
      </c>
      <c r="P58">
        <f t="shared" si="16"/>
        <v>-0.17366821607456626</v>
      </c>
      <c r="Q58" s="2">
        <f t="shared" si="17"/>
        <v>40461.975299999998</v>
      </c>
      <c r="R58">
        <f t="shared" si="8"/>
        <v>9.4381715843299864E-8</v>
      </c>
      <c r="S58" s="6">
        <v>1</v>
      </c>
      <c r="T58">
        <f t="shared" si="18"/>
        <v>9.4381715843299864E-8</v>
      </c>
    </row>
    <row r="59" spans="1:20">
      <c r="A59" s="96" t="s">
        <v>169</v>
      </c>
      <c r="B59" s="93" t="s">
        <v>32</v>
      </c>
      <c r="C59" s="37">
        <v>55480.47537</v>
      </c>
      <c r="D59" s="37">
        <v>5.9999999999999995E-4</v>
      </c>
      <c r="E59">
        <f t="shared" si="11"/>
        <v>10156.071267757568</v>
      </c>
      <c r="F59" s="99">
        <f t="shared" si="19"/>
        <v>10156.5</v>
      </c>
      <c r="G59" s="28">
        <f t="shared" si="13"/>
        <v>-0.17329099999915343</v>
      </c>
      <c r="K59">
        <f t="shared" si="21"/>
        <v>-0.17329099999915343</v>
      </c>
      <c r="O59">
        <f t="shared" ca="1" si="15"/>
        <v>-0.20269823881468083</v>
      </c>
      <c r="P59">
        <f t="shared" si="16"/>
        <v>-0.17366821607456626</v>
      </c>
      <c r="Q59" s="2">
        <f t="shared" si="17"/>
        <v>40461.97537</v>
      </c>
      <c r="R59">
        <f t="shared" si="8"/>
        <v>1.4229196754985665E-7</v>
      </c>
      <c r="S59" s="6">
        <v>1</v>
      </c>
      <c r="T59">
        <f t="shared" si="18"/>
        <v>1.4229196754985665E-7</v>
      </c>
    </row>
    <row r="60" spans="1:20">
      <c r="A60" s="98" t="s">
        <v>334</v>
      </c>
      <c r="B60" s="93" t="s">
        <v>32</v>
      </c>
      <c r="C60" s="37">
        <v>55480.4764</v>
      </c>
      <c r="D60" s="37" t="s">
        <v>176</v>
      </c>
      <c r="E60">
        <f t="shared" si="11"/>
        <v>10156.073816038839</v>
      </c>
      <c r="F60" s="99">
        <f t="shared" si="19"/>
        <v>10156.5</v>
      </c>
      <c r="G60" s="28">
        <f t="shared" si="13"/>
        <v>-0.17226099999970756</v>
      </c>
      <c r="K60">
        <f t="shared" si="21"/>
        <v>-0.17226099999970756</v>
      </c>
      <c r="O60">
        <f t="shared" ca="1" si="15"/>
        <v>-0.20269823881468083</v>
      </c>
      <c r="P60">
        <f t="shared" si="16"/>
        <v>-0.17366821607456626</v>
      </c>
      <c r="Q60" s="2">
        <f t="shared" si="17"/>
        <v>40461.9764</v>
      </c>
      <c r="R60">
        <f t="shared" si="8"/>
        <v>1.9802570813407025E-6</v>
      </c>
      <c r="S60" s="6">
        <v>1</v>
      </c>
      <c r="T60">
        <f t="shared" si="18"/>
        <v>1.9802570813407025E-6</v>
      </c>
    </row>
    <row r="61" spans="1:20">
      <c r="A61" s="96" t="s">
        <v>169</v>
      </c>
      <c r="B61" s="93" t="s">
        <v>32</v>
      </c>
      <c r="C61" s="37">
        <v>55480.476470000001</v>
      </c>
      <c r="D61" s="37">
        <v>4.0000000000000002E-4</v>
      </c>
      <c r="E61">
        <f t="shared" si="11"/>
        <v>10156.073989223007</v>
      </c>
      <c r="F61" s="99">
        <f t="shared" si="19"/>
        <v>10156.5</v>
      </c>
      <c r="G61" s="28">
        <f t="shared" si="13"/>
        <v>-0.17219099999783793</v>
      </c>
      <c r="K61">
        <f t="shared" si="21"/>
        <v>-0.17219099999783793</v>
      </c>
      <c r="O61">
        <f t="shared" ca="1" si="15"/>
        <v>-0.20269823881468083</v>
      </c>
      <c r="P61">
        <f t="shared" si="16"/>
        <v>-0.17366821607456626</v>
      </c>
      <c r="Q61" s="2">
        <f t="shared" si="17"/>
        <v>40461.976470000001</v>
      </c>
      <c r="R61">
        <f t="shared" si="8"/>
        <v>2.1821673373446145E-6</v>
      </c>
      <c r="S61" s="6">
        <v>1</v>
      </c>
      <c r="T61">
        <f t="shared" si="18"/>
        <v>2.1821673373446145E-6</v>
      </c>
    </row>
    <row r="62" spans="1:20">
      <c r="A62" s="96" t="s">
        <v>173</v>
      </c>
      <c r="B62" s="93" t="s">
        <v>30</v>
      </c>
      <c r="C62" s="37">
        <v>55692.457970000003</v>
      </c>
      <c r="D62" s="37">
        <v>5.9999999999999995E-4</v>
      </c>
      <c r="E62">
        <f t="shared" si="11"/>
        <v>10680.528830215208</v>
      </c>
      <c r="F62" s="99">
        <f t="shared" si="19"/>
        <v>10681</v>
      </c>
      <c r="G62" s="28">
        <f t="shared" si="13"/>
        <v>-0.19044399999256711</v>
      </c>
      <c r="K62">
        <f t="shared" si="21"/>
        <v>-0.19044399999256711</v>
      </c>
      <c r="O62">
        <f t="shared" ca="1" si="15"/>
        <v>-0.21393787567306033</v>
      </c>
      <c r="P62">
        <f t="shared" si="16"/>
        <v>-0.18797197532558302</v>
      </c>
      <c r="Q62" s="2">
        <f t="shared" si="17"/>
        <v>40673.957970000003</v>
      </c>
      <c r="R62">
        <f t="shared" si="8"/>
        <v>6.1109059541778316E-6</v>
      </c>
      <c r="S62" s="6">
        <v>1</v>
      </c>
      <c r="T62">
        <f t="shared" si="18"/>
        <v>6.1109059541778316E-6</v>
      </c>
    </row>
    <row r="63" spans="1:20">
      <c r="A63" s="96" t="s">
        <v>173</v>
      </c>
      <c r="B63" s="93" t="s">
        <v>32</v>
      </c>
      <c r="C63" s="37">
        <v>55693.467329999999</v>
      </c>
      <c r="D63" s="37">
        <v>2.9999999999999997E-4</v>
      </c>
      <c r="E63">
        <f t="shared" si="11"/>
        <v>10683.026046898278</v>
      </c>
      <c r="F63" s="99">
        <f t="shared" si="19"/>
        <v>10683.5</v>
      </c>
      <c r="G63" s="28">
        <f t="shared" si="13"/>
        <v>-0.19156899999507004</v>
      </c>
      <c r="K63">
        <f t="shared" si="21"/>
        <v>-0.19156899999507004</v>
      </c>
      <c r="O63">
        <f t="shared" ca="1" si="15"/>
        <v>-0.21399144877534051</v>
      </c>
      <c r="P63">
        <f t="shared" si="16"/>
        <v>-0.18804134003806455</v>
      </c>
      <c r="Q63" s="2">
        <f t="shared" si="17"/>
        <v>40674.967329999999</v>
      </c>
      <c r="R63">
        <f t="shared" si="8"/>
        <v>1.2444384772259984E-5</v>
      </c>
      <c r="S63" s="6">
        <v>1</v>
      </c>
      <c r="T63">
        <f t="shared" si="18"/>
        <v>1.2444384772259984E-5</v>
      </c>
    </row>
    <row r="64" spans="1:20">
      <c r="A64" s="96" t="s">
        <v>173</v>
      </c>
      <c r="B64" s="93" t="s">
        <v>32</v>
      </c>
      <c r="C64" s="37">
        <v>55693.467530000002</v>
      </c>
      <c r="D64" s="37">
        <v>4.0000000000000002E-4</v>
      </c>
      <c r="E64">
        <f t="shared" si="11"/>
        <v>10683.02654171018</v>
      </c>
      <c r="F64" s="99">
        <f t="shared" si="19"/>
        <v>10683.5</v>
      </c>
      <c r="G64" s="28">
        <f t="shared" si="13"/>
        <v>-0.19136899999284651</v>
      </c>
      <c r="K64">
        <f t="shared" si="21"/>
        <v>-0.19136899999284651</v>
      </c>
      <c r="O64">
        <f t="shared" ca="1" si="15"/>
        <v>-0.21399144877534051</v>
      </c>
      <c r="P64">
        <f t="shared" si="16"/>
        <v>-0.18804134003806455</v>
      </c>
      <c r="Q64" s="2">
        <f t="shared" si="17"/>
        <v>40674.967530000002</v>
      </c>
      <c r="R64">
        <f t="shared" si="8"/>
        <v>1.1073320774659467E-5</v>
      </c>
      <c r="S64" s="6">
        <v>1</v>
      </c>
      <c r="T64">
        <f t="shared" si="18"/>
        <v>1.1073320774659467E-5</v>
      </c>
    </row>
    <row r="65" spans="1:20">
      <c r="A65" s="13" t="s">
        <v>171</v>
      </c>
      <c r="B65" s="100" t="s">
        <v>30</v>
      </c>
      <c r="C65" s="13">
        <v>55711.455399999999</v>
      </c>
      <c r="D65" s="13">
        <v>1E-3</v>
      </c>
      <c r="E65">
        <f t="shared" si="11"/>
        <v>10727.529602121758</v>
      </c>
      <c r="F65" s="99">
        <f t="shared" si="19"/>
        <v>10728</v>
      </c>
      <c r="G65" s="28">
        <f t="shared" si="13"/>
        <v>-0.19013199999608332</v>
      </c>
      <c r="K65">
        <f t="shared" si="21"/>
        <v>-0.19013199999608332</v>
      </c>
      <c r="O65">
        <f t="shared" ca="1" si="15"/>
        <v>-0.21494504999592751</v>
      </c>
      <c r="P65">
        <f t="shared" si="16"/>
        <v>-0.18927791568578073</v>
      </c>
      <c r="Q65" s="2">
        <f t="shared" si="17"/>
        <v>40692.955399999999</v>
      </c>
      <c r="R65">
        <f t="shared" si="8"/>
        <v>7.2946000910505787E-7</v>
      </c>
      <c r="S65" s="6">
        <v>1</v>
      </c>
      <c r="T65">
        <f t="shared" si="18"/>
        <v>7.2946000910505787E-7</v>
      </c>
    </row>
    <row r="66" spans="1:20">
      <c r="A66" s="96" t="s">
        <v>173</v>
      </c>
      <c r="B66" s="93" t="s">
        <v>30</v>
      </c>
      <c r="C66" s="37">
        <v>55728.43058</v>
      </c>
      <c r="D66" s="37">
        <v>6.9999999999999999E-4</v>
      </c>
      <c r="E66">
        <f t="shared" si="11"/>
        <v>10769.527207232179</v>
      </c>
      <c r="F66" s="99">
        <f t="shared" si="19"/>
        <v>10770</v>
      </c>
      <c r="G66" s="28">
        <f t="shared" si="13"/>
        <v>-0.19109999999636784</v>
      </c>
      <c r="K66">
        <f t="shared" si="21"/>
        <v>-0.19109999999636784</v>
      </c>
      <c r="O66">
        <f t="shared" ca="1" si="15"/>
        <v>-0.21584507811423437</v>
      </c>
      <c r="P66">
        <f t="shared" si="16"/>
        <v>-0.19044829295033514</v>
      </c>
      <c r="Q66" s="2">
        <f t="shared" si="17"/>
        <v>40709.93058</v>
      </c>
      <c r="R66">
        <f t="shared" si="8"/>
        <v>4.2472207384867662E-7</v>
      </c>
      <c r="S66" s="6">
        <v>1</v>
      </c>
      <c r="T66">
        <f t="shared" si="18"/>
        <v>4.2472207384867662E-7</v>
      </c>
    </row>
    <row r="67" spans="1:20">
      <c r="A67" s="96" t="s">
        <v>173</v>
      </c>
      <c r="B67" s="93" t="s">
        <v>30</v>
      </c>
      <c r="C67" s="37">
        <v>55728.430979999997</v>
      </c>
      <c r="D67" s="37">
        <v>2.0000000000000001E-4</v>
      </c>
      <c r="E67">
        <f t="shared" ref="E67:E102" si="22">+(C67-C$7)/C$8</f>
        <v>10769.528196855965</v>
      </c>
      <c r="F67" s="99">
        <f t="shared" si="19"/>
        <v>10770</v>
      </c>
      <c r="G67" s="28">
        <f t="shared" ref="G67:G102" si="23">+C67-(C$7+F67*C$8)</f>
        <v>-0.19069999999919673</v>
      </c>
      <c r="K67">
        <f>G67</f>
        <v>-0.19069999999919673</v>
      </c>
      <c r="O67">
        <f t="shared" ref="O67:O102" ca="1" si="24">+C$11+C$12*$F67</f>
        <v>-0.21584507811423437</v>
      </c>
      <c r="P67">
        <f t="shared" ref="P67:P102" si="25">+D$11+D$12*F67+D$13*F67^2</f>
        <v>-0.19044829295033514</v>
      </c>
      <c r="Q67" s="2">
        <f t="shared" ref="Q67:Q102" si="26">+C67-15018.5</f>
        <v>40709.930979999997</v>
      </c>
      <c r="R67">
        <f>+(P67-G67)^2</f>
        <v>6.3356438446615448E-8</v>
      </c>
      <c r="S67" s="6">
        <v>1</v>
      </c>
      <c r="T67">
        <f t="shared" ref="T67:T102" si="27">+S67*R67</f>
        <v>6.3356438446615448E-8</v>
      </c>
    </row>
    <row r="68" spans="1:20">
      <c r="A68" s="96" t="s">
        <v>173</v>
      </c>
      <c r="B68" s="93" t="s">
        <v>30</v>
      </c>
      <c r="C68" s="37">
        <v>55728.432580000001</v>
      </c>
      <c r="D68" s="37">
        <v>1.8E-3</v>
      </c>
      <c r="E68">
        <f t="shared" si="22"/>
        <v>10769.532155351151</v>
      </c>
      <c r="F68" s="99">
        <f t="shared" si="19"/>
        <v>10770</v>
      </c>
      <c r="G68" s="28">
        <f t="shared" si="23"/>
        <v>-0.18909999999596039</v>
      </c>
      <c r="K68">
        <f>G68</f>
        <v>-0.18909999999596039</v>
      </c>
      <c r="O68">
        <f t="shared" ca="1" si="24"/>
        <v>-0.21584507811423437</v>
      </c>
      <c r="P68">
        <f t="shared" si="25"/>
        <v>-0.19044829295033514</v>
      </c>
      <c r="Q68" s="2">
        <f t="shared" si="26"/>
        <v>40709.932580000001</v>
      </c>
      <c r="R68">
        <f>+(P68-G68)^2</f>
        <v>1.8178938908165832E-6</v>
      </c>
      <c r="S68" s="6">
        <v>0.9</v>
      </c>
      <c r="T68">
        <f t="shared" si="27"/>
        <v>1.636104501734925E-6</v>
      </c>
    </row>
    <row r="69" spans="1:20">
      <c r="A69" s="98" t="s">
        <v>366</v>
      </c>
      <c r="B69" s="93" t="s">
        <v>30</v>
      </c>
      <c r="C69" s="37">
        <v>55799.5628</v>
      </c>
      <c r="D69" s="37" t="s">
        <v>180</v>
      </c>
      <c r="E69">
        <f t="shared" si="22"/>
        <v>10945.512550903781</v>
      </c>
      <c r="F69" s="99">
        <f t="shared" si="19"/>
        <v>10946</v>
      </c>
      <c r="G69" s="28">
        <f t="shared" si="23"/>
        <v>-0.19702399999368936</v>
      </c>
      <c r="I69">
        <f>G69</f>
        <v>-0.19702399999368936</v>
      </c>
      <c r="O69">
        <f t="shared" ca="1" si="24"/>
        <v>-0.21961662451475827</v>
      </c>
      <c r="P69">
        <f t="shared" si="25"/>
        <v>-0.19538728817910775</v>
      </c>
      <c r="Q69" s="2">
        <f t="shared" si="26"/>
        <v>40781.0628</v>
      </c>
      <c r="R69">
        <f>+(P69-U69)^2</f>
        <v>3.8176192381985698E-2</v>
      </c>
      <c r="S69" s="6">
        <v>0.1</v>
      </c>
      <c r="T69">
        <f t="shared" si="27"/>
        <v>3.8176192381985698E-3</v>
      </c>
    </row>
    <row r="70" spans="1:20">
      <c r="A70" s="96" t="s">
        <v>173</v>
      </c>
      <c r="B70" s="93" t="s">
        <v>32</v>
      </c>
      <c r="C70" s="37">
        <v>55875.343589999997</v>
      </c>
      <c r="D70" s="37">
        <v>6.9999999999999999E-4</v>
      </c>
      <c r="E70">
        <f t="shared" si="22"/>
        <v>11132.998733281542</v>
      </c>
      <c r="F70" s="99">
        <f t="shared" si="19"/>
        <v>11133.5</v>
      </c>
      <c r="G70" s="28">
        <f t="shared" si="23"/>
        <v>-0.20260899999993853</v>
      </c>
      <c r="K70">
        <f t="shared" ref="K70:K102" si="28">G70</f>
        <v>-0.20260899999993853</v>
      </c>
      <c r="O70">
        <f t="shared" ca="1" si="24"/>
        <v>-0.22363460718577097</v>
      </c>
      <c r="P70">
        <f t="shared" si="25"/>
        <v>-0.20071038859984319</v>
      </c>
      <c r="Q70" s="2">
        <f t="shared" si="26"/>
        <v>40856.843589999997</v>
      </c>
      <c r="R70">
        <f t="shared" ref="R70:R102" si="29">+(P70-G70)^2</f>
        <v>3.6047252485719883E-6</v>
      </c>
      <c r="S70" s="6">
        <v>1</v>
      </c>
      <c r="T70">
        <f t="shared" si="27"/>
        <v>3.6047252485719883E-6</v>
      </c>
    </row>
    <row r="71" spans="1:20">
      <c r="A71" s="96" t="s">
        <v>173</v>
      </c>
      <c r="B71" s="93" t="s">
        <v>32</v>
      </c>
      <c r="C71" s="37">
        <v>55875.343789999999</v>
      </c>
      <c r="D71" s="37">
        <v>5.0000000000000001E-4</v>
      </c>
      <c r="E71">
        <f t="shared" si="22"/>
        <v>11132.999228093444</v>
      </c>
      <c r="F71" s="99">
        <f t="shared" si="19"/>
        <v>11133.5</v>
      </c>
      <c r="G71" s="28">
        <f t="shared" si="23"/>
        <v>-0.202408999997715</v>
      </c>
      <c r="K71">
        <f t="shared" si="28"/>
        <v>-0.202408999997715</v>
      </c>
      <c r="O71">
        <f t="shared" ca="1" si="24"/>
        <v>-0.22363460718577097</v>
      </c>
      <c r="P71">
        <f t="shared" si="25"/>
        <v>-0.20071038859984319</v>
      </c>
      <c r="Q71" s="2">
        <f t="shared" si="26"/>
        <v>40856.843789999999</v>
      </c>
      <c r="R71">
        <f t="shared" si="29"/>
        <v>2.8852806809800162E-6</v>
      </c>
      <c r="S71" s="6">
        <v>1</v>
      </c>
      <c r="T71">
        <f t="shared" si="27"/>
        <v>2.8852806809800162E-6</v>
      </c>
    </row>
    <row r="72" spans="1:20">
      <c r="A72" s="96" t="s">
        <v>173</v>
      </c>
      <c r="B72" s="93" t="s">
        <v>30</v>
      </c>
      <c r="C72" s="37">
        <v>56169.373399999997</v>
      </c>
      <c r="D72" s="37">
        <v>4.0000000000000002E-4</v>
      </c>
      <c r="E72">
        <f t="shared" si="22"/>
        <v>11860.445973962997</v>
      </c>
      <c r="F72" s="99">
        <f t="shared" si="19"/>
        <v>11861</v>
      </c>
      <c r="G72" s="28">
        <f t="shared" si="23"/>
        <v>-0.22393400000146357</v>
      </c>
      <c r="K72">
        <f t="shared" si="28"/>
        <v>-0.22393400000146357</v>
      </c>
      <c r="O72">
        <f t="shared" ca="1" si="24"/>
        <v>-0.23922437994930018</v>
      </c>
      <c r="P72">
        <f t="shared" si="25"/>
        <v>-0.22196356500823555</v>
      </c>
      <c r="Q72" s="2">
        <f t="shared" si="26"/>
        <v>41150.873399999997</v>
      </c>
      <c r="R72">
        <f t="shared" si="29"/>
        <v>3.8826140625375105E-6</v>
      </c>
      <c r="S72" s="6">
        <v>1</v>
      </c>
      <c r="T72">
        <f t="shared" si="27"/>
        <v>3.8826140625375105E-6</v>
      </c>
    </row>
    <row r="73" spans="1:20">
      <c r="A73" s="96" t="s">
        <v>173</v>
      </c>
      <c r="B73" s="93" t="s">
        <v>30</v>
      </c>
      <c r="C73" s="37">
        <v>56169.3747</v>
      </c>
      <c r="D73" s="37">
        <v>2.9999999999999997E-4</v>
      </c>
      <c r="E73">
        <f t="shared" si="22"/>
        <v>11860.449190240339</v>
      </c>
      <c r="F73" s="99">
        <f t="shared" si="19"/>
        <v>11861</v>
      </c>
      <c r="G73" s="28">
        <f t="shared" si="23"/>
        <v>-0.22263399999792455</v>
      </c>
      <c r="K73">
        <f t="shared" si="28"/>
        <v>-0.22263399999792455</v>
      </c>
      <c r="O73">
        <f t="shared" ca="1" si="24"/>
        <v>-0.23922437994930018</v>
      </c>
      <c r="P73">
        <f t="shared" si="25"/>
        <v>-0.22196356500823555</v>
      </c>
      <c r="Q73" s="2">
        <f t="shared" si="26"/>
        <v>41150.8747</v>
      </c>
      <c r="R73">
        <f t="shared" si="29"/>
        <v>4.4948307539928276E-7</v>
      </c>
      <c r="S73" s="6">
        <v>1</v>
      </c>
      <c r="T73">
        <f t="shared" si="27"/>
        <v>4.4948307539928276E-7</v>
      </c>
    </row>
    <row r="74" spans="1:20">
      <c r="A74" s="96" t="s">
        <v>173</v>
      </c>
      <c r="B74" s="93" t="s">
        <v>30</v>
      </c>
      <c r="C74" s="37">
        <v>56181.498529999997</v>
      </c>
      <c r="D74" s="37">
        <v>5.0000000000000001E-4</v>
      </c>
      <c r="E74">
        <f t="shared" si="22"/>
        <v>11890.444266861952</v>
      </c>
      <c r="F74" s="99">
        <f t="shared" si="19"/>
        <v>11891</v>
      </c>
      <c r="G74" s="28">
        <f t="shared" si="23"/>
        <v>-0.2246240000022226</v>
      </c>
      <c r="K74">
        <f t="shared" si="28"/>
        <v>-0.2246240000022226</v>
      </c>
      <c r="O74">
        <f t="shared" ca="1" si="24"/>
        <v>-0.23986725717666224</v>
      </c>
      <c r="P74">
        <f t="shared" si="25"/>
        <v>-0.22286045253441225</v>
      </c>
      <c r="Q74" s="2">
        <f t="shared" si="26"/>
        <v>41162.998529999997</v>
      </c>
      <c r="R74">
        <f t="shared" si="29"/>
        <v>3.1100996712202983E-6</v>
      </c>
      <c r="S74" s="6">
        <v>1</v>
      </c>
      <c r="T74">
        <f t="shared" si="27"/>
        <v>3.1100996712202983E-6</v>
      </c>
    </row>
    <row r="75" spans="1:20">
      <c r="A75" s="96" t="s">
        <v>173</v>
      </c>
      <c r="B75" s="93" t="s">
        <v>30</v>
      </c>
      <c r="C75" s="37">
        <v>56181.499530000001</v>
      </c>
      <c r="D75" s="37">
        <v>4.0000000000000002E-4</v>
      </c>
      <c r="E75">
        <f t="shared" si="22"/>
        <v>11890.446740921449</v>
      </c>
      <c r="F75" s="99">
        <f t="shared" si="19"/>
        <v>11891</v>
      </c>
      <c r="G75" s="28">
        <f t="shared" si="23"/>
        <v>-0.2236239999983809</v>
      </c>
      <c r="K75">
        <f t="shared" si="28"/>
        <v>-0.2236239999983809</v>
      </c>
      <c r="O75">
        <f t="shared" ca="1" si="24"/>
        <v>-0.23986725717666224</v>
      </c>
      <c r="P75">
        <f t="shared" si="25"/>
        <v>-0.22286045253441225</v>
      </c>
      <c r="Q75" s="2">
        <f t="shared" si="26"/>
        <v>41162.999530000001</v>
      </c>
      <c r="R75">
        <f t="shared" si="29"/>
        <v>5.8300472973294859E-7</v>
      </c>
      <c r="S75" s="6">
        <v>1</v>
      </c>
      <c r="T75">
        <f t="shared" si="27"/>
        <v>5.8300472973294859E-7</v>
      </c>
    </row>
    <row r="76" spans="1:20">
      <c r="A76" s="96" t="s">
        <v>174</v>
      </c>
      <c r="B76" s="93" t="s">
        <v>32</v>
      </c>
      <c r="C76" s="37">
        <v>56229.392</v>
      </c>
      <c r="D76" s="37">
        <v>1.5E-3</v>
      </c>
      <c r="E76">
        <f t="shared" si="22"/>
        <v>12008.935560646627</v>
      </c>
      <c r="F76" s="99">
        <f t="shared" si="19"/>
        <v>12009.5</v>
      </c>
      <c r="G76" s="28">
        <f t="shared" si="23"/>
        <v>-0.22814300000027288</v>
      </c>
      <c r="K76">
        <f t="shared" si="28"/>
        <v>-0.22814300000027288</v>
      </c>
      <c r="O76">
        <f t="shared" ca="1" si="24"/>
        <v>-0.24240662222474224</v>
      </c>
      <c r="P76">
        <f t="shared" si="25"/>
        <v>-0.22641900769777584</v>
      </c>
      <c r="Q76" s="2">
        <f t="shared" si="26"/>
        <v>41210.892</v>
      </c>
      <c r="R76">
        <f t="shared" si="29"/>
        <v>2.9721494590690279E-6</v>
      </c>
      <c r="S76" s="6">
        <v>0.9</v>
      </c>
      <c r="T76">
        <f t="shared" si="27"/>
        <v>2.6749345131621252E-6</v>
      </c>
    </row>
    <row r="77" spans="1:20">
      <c r="A77" s="96" t="s">
        <v>173</v>
      </c>
      <c r="B77" s="93" t="s">
        <v>30</v>
      </c>
      <c r="C77" s="37">
        <v>56464.411740000003</v>
      </c>
      <c r="D77" s="37">
        <v>1.1000000000000001E-3</v>
      </c>
      <c r="E77">
        <f t="shared" si="22"/>
        <v>12590.388377858171</v>
      </c>
      <c r="F77" s="99">
        <f t="shared" si="19"/>
        <v>12591</v>
      </c>
      <c r="G77" s="28">
        <f t="shared" si="23"/>
        <v>-0.24721399999543792</v>
      </c>
      <c r="K77">
        <f t="shared" si="28"/>
        <v>-0.24721399999543792</v>
      </c>
      <c r="O77">
        <f t="shared" ca="1" si="24"/>
        <v>-0.25486772581510964</v>
      </c>
      <c r="P77">
        <f t="shared" si="25"/>
        <v>-0.24424807399426859</v>
      </c>
      <c r="Q77" s="2">
        <f t="shared" si="26"/>
        <v>41445.911740000003</v>
      </c>
      <c r="R77">
        <f t="shared" si="29"/>
        <v>8.7967170444122463E-6</v>
      </c>
      <c r="S77" s="6">
        <v>0.9</v>
      </c>
      <c r="T77">
        <f t="shared" si="27"/>
        <v>7.9170453399710225E-6</v>
      </c>
    </row>
    <row r="78" spans="1:20">
      <c r="A78" s="96" t="s">
        <v>173</v>
      </c>
      <c r="B78" s="93" t="s">
        <v>30</v>
      </c>
      <c r="C78" s="37">
        <v>56464.41388</v>
      </c>
      <c r="D78" s="37">
        <v>1.1000000000000001E-3</v>
      </c>
      <c r="E78">
        <f t="shared" si="22"/>
        <v>12590.393672345464</v>
      </c>
      <c r="F78" s="99">
        <f t="shared" si="19"/>
        <v>12591</v>
      </c>
      <c r="G78" s="28">
        <f t="shared" si="23"/>
        <v>-0.24507399999856716</v>
      </c>
      <c r="K78">
        <f t="shared" si="28"/>
        <v>-0.24507399999856716</v>
      </c>
      <c r="O78">
        <f t="shared" ca="1" si="24"/>
        <v>-0.25486772581510964</v>
      </c>
      <c r="P78">
        <f t="shared" si="25"/>
        <v>-0.24424807399426859</v>
      </c>
      <c r="Q78" s="2">
        <f t="shared" si="26"/>
        <v>41445.91388</v>
      </c>
      <c r="R78">
        <f t="shared" si="29"/>
        <v>6.8215376457659502E-7</v>
      </c>
      <c r="S78" s="6">
        <v>0.9</v>
      </c>
      <c r="T78">
        <f t="shared" si="27"/>
        <v>6.1393838811893558E-7</v>
      </c>
    </row>
    <row r="79" spans="1:20">
      <c r="A79" s="96" t="s">
        <v>173</v>
      </c>
      <c r="B79" s="93" t="s">
        <v>30</v>
      </c>
      <c r="C79" s="37">
        <v>56515.33466</v>
      </c>
      <c r="D79" s="37">
        <v>5.9999999999999995E-4</v>
      </c>
      <c r="E79">
        <f t="shared" si="22"/>
        <v>12716.374711153563</v>
      </c>
      <c r="F79" s="99">
        <f t="shared" si="19"/>
        <v>12717</v>
      </c>
      <c r="G79" s="28">
        <f t="shared" si="23"/>
        <v>-0.25273799999558832</v>
      </c>
      <c r="K79">
        <f t="shared" si="28"/>
        <v>-0.25273799999558832</v>
      </c>
      <c r="O79">
        <f t="shared" ca="1" si="24"/>
        <v>-0.25756781017003016</v>
      </c>
      <c r="P79">
        <f t="shared" si="25"/>
        <v>-0.24819158469654867</v>
      </c>
      <c r="Q79" s="2">
        <f t="shared" si="26"/>
        <v>41496.83466</v>
      </c>
      <c r="R79">
        <f t="shared" si="29"/>
        <v>2.0669892071341809E-5</v>
      </c>
      <c r="S79" s="6">
        <v>1</v>
      </c>
      <c r="T79">
        <f t="shared" si="27"/>
        <v>2.0669892071341809E-5</v>
      </c>
    </row>
    <row r="80" spans="1:20">
      <c r="A80" s="96" t="s">
        <v>173</v>
      </c>
      <c r="B80" s="93" t="s">
        <v>30</v>
      </c>
      <c r="C80" s="37">
        <v>56515.336439999999</v>
      </c>
      <c r="D80" s="37">
        <v>5.0000000000000001E-4</v>
      </c>
      <c r="E80">
        <f t="shared" si="22"/>
        <v>12716.379114979445</v>
      </c>
      <c r="F80" s="99">
        <f t="shared" si="19"/>
        <v>12717</v>
      </c>
      <c r="G80" s="28">
        <f t="shared" si="23"/>
        <v>-0.25095799999689916</v>
      </c>
      <c r="K80">
        <f t="shared" si="28"/>
        <v>-0.25095799999689916</v>
      </c>
      <c r="O80">
        <f t="shared" ca="1" si="24"/>
        <v>-0.25756781017003016</v>
      </c>
      <c r="P80">
        <f t="shared" si="25"/>
        <v>-0.24819158469654867</v>
      </c>
      <c r="Q80" s="2">
        <f t="shared" si="26"/>
        <v>41496.836439999999</v>
      </c>
      <c r="R80">
        <f t="shared" si="29"/>
        <v>7.653053614013285E-6</v>
      </c>
      <c r="S80" s="6">
        <v>1</v>
      </c>
      <c r="T80">
        <f t="shared" si="27"/>
        <v>7.653053614013285E-6</v>
      </c>
    </row>
    <row r="81" spans="1:20">
      <c r="A81" s="96" t="s">
        <v>173</v>
      </c>
      <c r="B81" s="93" t="s">
        <v>30</v>
      </c>
      <c r="C81" s="37">
        <v>56519.377690000001</v>
      </c>
      <c r="D81" s="37">
        <v>4.0000000000000002E-4</v>
      </c>
      <c r="E81">
        <f t="shared" si="22"/>
        <v>12726.377407878404</v>
      </c>
      <c r="F81" s="99">
        <f t="shared" si="19"/>
        <v>12727</v>
      </c>
      <c r="G81" s="28">
        <f t="shared" si="23"/>
        <v>-0.25164799999765819</v>
      </c>
      <c r="K81">
        <f t="shared" si="28"/>
        <v>-0.25164799999765819</v>
      </c>
      <c r="O81">
        <f t="shared" ca="1" si="24"/>
        <v>-0.2577821025791508</v>
      </c>
      <c r="P81">
        <f t="shared" si="25"/>
        <v>-0.24850578665687154</v>
      </c>
      <c r="Q81" s="2">
        <f t="shared" si="26"/>
        <v>41500.877690000001</v>
      </c>
      <c r="R81">
        <f t="shared" si="29"/>
        <v>9.8735046790176235E-6</v>
      </c>
      <c r="S81" s="6">
        <v>1</v>
      </c>
      <c r="T81">
        <f t="shared" si="27"/>
        <v>9.8735046790176235E-6</v>
      </c>
    </row>
    <row r="82" spans="1:20">
      <c r="A82" s="96" t="s">
        <v>173</v>
      </c>
      <c r="B82" s="93" t="s">
        <v>30</v>
      </c>
      <c r="C82" s="37">
        <v>56519.378019999996</v>
      </c>
      <c r="D82" s="37">
        <v>2.9999999999999997E-4</v>
      </c>
      <c r="E82">
        <f t="shared" si="22"/>
        <v>12726.378224318023</v>
      </c>
      <c r="F82" s="99">
        <f t="shared" si="19"/>
        <v>12727</v>
      </c>
      <c r="G82" s="28">
        <f t="shared" si="23"/>
        <v>-0.25131800000235671</v>
      </c>
      <c r="K82">
        <f t="shared" si="28"/>
        <v>-0.25131800000235671</v>
      </c>
      <c r="O82">
        <f t="shared" ca="1" si="24"/>
        <v>-0.2577821025791508</v>
      </c>
      <c r="P82">
        <f t="shared" si="25"/>
        <v>-0.24850578665687154</v>
      </c>
      <c r="Q82" s="2">
        <f t="shared" si="26"/>
        <v>41500.878019999996</v>
      </c>
      <c r="R82">
        <f t="shared" si="29"/>
        <v>7.908543900524926E-6</v>
      </c>
      <c r="S82" s="6">
        <v>1</v>
      </c>
      <c r="T82">
        <f t="shared" si="27"/>
        <v>7.908543900524926E-6</v>
      </c>
    </row>
    <row r="83" spans="1:20">
      <c r="A83" s="96" t="s">
        <v>173</v>
      </c>
      <c r="B83" s="93" t="s">
        <v>32</v>
      </c>
      <c r="C83" s="37">
        <v>56520.387759999998</v>
      </c>
      <c r="D83" s="37">
        <v>2.0000000000000001E-4</v>
      </c>
      <c r="E83">
        <f t="shared" si="22"/>
        <v>12728.876381143709</v>
      </c>
      <c r="F83" s="99">
        <f t="shared" si="19"/>
        <v>12729.5</v>
      </c>
      <c r="G83" s="28">
        <f t="shared" si="23"/>
        <v>-0.25206299999990733</v>
      </c>
      <c r="K83">
        <f t="shared" si="28"/>
        <v>-0.25206299999990733</v>
      </c>
      <c r="O83">
        <f t="shared" ca="1" si="24"/>
        <v>-0.25783567568143101</v>
      </c>
      <c r="P83">
        <f t="shared" si="25"/>
        <v>-0.24858436529310252</v>
      </c>
      <c r="Q83" s="2">
        <f t="shared" si="26"/>
        <v>41501.887759999998</v>
      </c>
      <c r="R83">
        <f t="shared" si="29"/>
        <v>1.2100899423387037E-5</v>
      </c>
      <c r="S83" s="6">
        <v>1</v>
      </c>
      <c r="T83">
        <f t="shared" si="27"/>
        <v>1.2100899423387037E-5</v>
      </c>
    </row>
    <row r="84" spans="1:20">
      <c r="A84" s="96" t="s">
        <v>173</v>
      </c>
      <c r="B84" s="93" t="s">
        <v>32</v>
      </c>
      <c r="C84" s="37">
        <v>56520.389139999999</v>
      </c>
      <c r="D84" s="37">
        <v>2.9999999999999997E-4</v>
      </c>
      <c r="E84">
        <f t="shared" si="22"/>
        <v>12728.879795345805</v>
      </c>
      <c r="F84" s="99">
        <f t="shared" si="19"/>
        <v>12729.5</v>
      </c>
      <c r="G84" s="28">
        <f t="shared" si="23"/>
        <v>-0.25068299999838928</v>
      </c>
      <c r="K84">
        <f t="shared" si="28"/>
        <v>-0.25068299999838928</v>
      </c>
      <c r="O84">
        <f t="shared" ca="1" si="24"/>
        <v>-0.25783567568143101</v>
      </c>
      <c r="P84">
        <f t="shared" si="25"/>
        <v>-0.24858436529310252</v>
      </c>
      <c r="Q84" s="2">
        <f t="shared" si="26"/>
        <v>41501.889139999999</v>
      </c>
      <c r="R84">
        <f t="shared" si="29"/>
        <v>4.4042676262340526E-6</v>
      </c>
      <c r="S84" s="6">
        <v>1</v>
      </c>
      <c r="T84">
        <f t="shared" si="27"/>
        <v>4.4042676262340526E-6</v>
      </c>
    </row>
    <row r="85" spans="1:20">
      <c r="A85" s="132" t="s">
        <v>416</v>
      </c>
      <c r="B85" s="133" t="s">
        <v>32</v>
      </c>
      <c r="C85" s="134">
        <v>56957.287409999997</v>
      </c>
      <c r="D85" s="134">
        <v>1.5E-3</v>
      </c>
      <c r="E85">
        <f t="shared" si="22"/>
        <v>13809.792104781367</v>
      </c>
      <c r="F85" s="99">
        <f t="shared" si="19"/>
        <v>13810.5</v>
      </c>
      <c r="G85" s="28">
        <f t="shared" si="23"/>
        <v>-0.2861269999993965</v>
      </c>
      <c r="K85">
        <f t="shared" si="28"/>
        <v>-0.2861269999993965</v>
      </c>
      <c r="O85">
        <f t="shared" ca="1" si="24"/>
        <v>-0.28100068510737614</v>
      </c>
      <c r="P85">
        <f t="shared" si="25"/>
        <v>-0.28361669747029378</v>
      </c>
      <c r="Q85" s="2">
        <f t="shared" si="26"/>
        <v>41938.787409999997</v>
      </c>
      <c r="R85">
        <f t="shared" si="29"/>
        <v>6.3016187876195424E-6</v>
      </c>
      <c r="S85" s="6">
        <v>1</v>
      </c>
      <c r="T85">
        <f t="shared" si="27"/>
        <v>6.3016187876195424E-6</v>
      </c>
    </row>
    <row r="86" spans="1:20">
      <c r="A86" s="132" t="s">
        <v>416</v>
      </c>
      <c r="B86" s="133" t="s">
        <v>32</v>
      </c>
      <c r="C86" s="134">
        <v>56957.28976</v>
      </c>
      <c r="D86" s="134">
        <v>8.0000000000000004E-4</v>
      </c>
      <c r="E86">
        <f t="shared" si="22"/>
        <v>13809.797918821167</v>
      </c>
      <c r="F86" s="99">
        <f t="shared" si="19"/>
        <v>13810.5</v>
      </c>
      <c r="G86" s="28">
        <f t="shared" si="23"/>
        <v>-0.28377699999691686</v>
      </c>
      <c r="K86">
        <f t="shared" si="28"/>
        <v>-0.28377699999691686</v>
      </c>
      <c r="O86">
        <f t="shared" ca="1" si="24"/>
        <v>-0.28100068510737614</v>
      </c>
      <c r="P86">
        <f t="shared" si="25"/>
        <v>-0.28361669747029378</v>
      </c>
      <c r="Q86" s="2">
        <f t="shared" si="26"/>
        <v>41938.78976</v>
      </c>
      <c r="R86">
        <f t="shared" si="29"/>
        <v>2.5696900041743123E-8</v>
      </c>
      <c r="S86" s="6">
        <v>1</v>
      </c>
      <c r="T86">
        <f t="shared" si="27"/>
        <v>2.5696900041743123E-8</v>
      </c>
    </row>
    <row r="87" spans="1:20">
      <c r="A87" s="132" t="s">
        <v>416</v>
      </c>
      <c r="B87" s="133" t="s">
        <v>30</v>
      </c>
      <c r="C87" s="134">
        <v>56960.319170000002</v>
      </c>
      <c r="D87" s="134">
        <v>5.0000000000000001E-4</v>
      </c>
      <c r="E87">
        <f t="shared" si="22"/>
        <v>13817.292859369523</v>
      </c>
      <c r="F87" s="99">
        <f t="shared" si="19"/>
        <v>13818</v>
      </c>
      <c r="G87" s="28">
        <f t="shared" si="23"/>
        <v>-0.28582199999073055</v>
      </c>
      <c r="K87">
        <f t="shared" si="28"/>
        <v>-0.28582199999073055</v>
      </c>
      <c r="O87">
        <f t="shared" ca="1" si="24"/>
        <v>-0.28116140441421666</v>
      </c>
      <c r="P87">
        <f t="shared" si="25"/>
        <v>-0.28386710540419474</v>
      </c>
      <c r="Q87" s="2">
        <f t="shared" si="26"/>
        <v>41941.819170000002</v>
      </c>
      <c r="R87">
        <f t="shared" si="29"/>
        <v>3.8216128444669951E-6</v>
      </c>
      <c r="S87" s="6">
        <v>1</v>
      </c>
      <c r="T87">
        <f t="shared" si="27"/>
        <v>3.8216128444669951E-6</v>
      </c>
    </row>
    <row r="88" spans="1:20">
      <c r="A88" s="132" t="s">
        <v>416</v>
      </c>
      <c r="B88" s="133" t="s">
        <v>30</v>
      </c>
      <c r="C88" s="134">
        <v>56960.319949999997</v>
      </c>
      <c r="D88" s="134">
        <v>1.6999999999999999E-3</v>
      </c>
      <c r="E88">
        <f t="shared" si="22"/>
        <v>13817.294789135911</v>
      </c>
      <c r="F88" s="99">
        <f t="shared" si="19"/>
        <v>13818</v>
      </c>
      <c r="G88" s="28">
        <f t="shared" si="23"/>
        <v>-0.28504199999588309</v>
      </c>
      <c r="K88">
        <f t="shared" si="28"/>
        <v>-0.28504199999588309</v>
      </c>
      <c r="O88">
        <f t="shared" ca="1" si="24"/>
        <v>-0.28116140441421666</v>
      </c>
      <c r="P88">
        <f t="shared" si="25"/>
        <v>-0.28386710540419474</v>
      </c>
      <c r="Q88" s="2">
        <f t="shared" si="26"/>
        <v>41941.819949999997</v>
      </c>
      <c r="R88">
        <f t="shared" si="29"/>
        <v>1.3803773015785274E-6</v>
      </c>
      <c r="S88" s="6">
        <v>1</v>
      </c>
      <c r="T88">
        <f t="shared" si="27"/>
        <v>1.3803773015785274E-6</v>
      </c>
    </row>
    <row r="89" spans="1:20">
      <c r="A89" s="132" t="s">
        <v>416</v>
      </c>
      <c r="B89" s="133" t="s">
        <v>30</v>
      </c>
      <c r="C89" s="134">
        <v>56960.32159</v>
      </c>
      <c r="D89" s="134">
        <v>4.0000000000000002E-4</v>
      </c>
      <c r="E89">
        <f t="shared" si="22"/>
        <v>13817.298846593474</v>
      </c>
      <c r="F89" s="99">
        <f t="shared" si="19"/>
        <v>13818</v>
      </c>
      <c r="G89" s="28">
        <f t="shared" si="23"/>
        <v>-0.28340199999365723</v>
      </c>
      <c r="K89">
        <f t="shared" si="28"/>
        <v>-0.28340199999365723</v>
      </c>
      <c r="O89">
        <f t="shared" ca="1" si="24"/>
        <v>-0.28116140441421666</v>
      </c>
      <c r="P89">
        <f t="shared" si="25"/>
        <v>-0.28386710540419474</v>
      </c>
      <c r="Q89" s="2">
        <f t="shared" si="26"/>
        <v>41941.82159</v>
      </c>
      <c r="R89">
        <f t="shared" si="29"/>
        <v>2.1632304291126951E-7</v>
      </c>
      <c r="S89" s="6">
        <v>1</v>
      </c>
      <c r="T89">
        <f t="shared" si="27"/>
        <v>2.1632304291126951E-7</v>
      </c>
    </row>
    <row r="90" spans="1:20">
      <c r="A90" s="132" t="s">
        <v>416</v>
      </c>
      <c r="B90" s="133" t="s">
        <v>32</v>
      </c>
      <c r="C90" s="134">
        <v>57205.443310000002</v>
      </c>
      <c r="D90" s="134">
        <v>6.9999999999999999E-4</v>
      </c>
      <c r="E90">
        <f t="shared" si="22"/>
        <v>14423.744563254291</v>
      </c>
      <c r="F90" s="131">
        <f>ROUND(2*E90,0)/2+1</f>
        <v>14424.5</v>
      </c>
      <c r="G90" s="28">
        <f t="shared" si="23"/>
        <v>-0.30534299999271752</v>
      </c>
      <c r="K90">
        <f t="shared" si="28"/>
        <v>-0.30534299999271752</v>
      </c>
      <c r="O90">
        <f t="shared" ca="1" si="24"/>
        <v>-0.29415823902738569</v>
      </c>
      <c r="P90">
        <f t="shared" si="25"/>
        <v>-0.30445216426299088</v>
      </c>
      <c r="Q90" s="2">
        <f t="shared" si="26"/>
        <v>42186.943310000002</v>
      </c>
      <c r="R90">
        <f t="shared" si="29"/>
        <v>7.9358829735760716E-7</v>
      </c>
      <c r="S90" s="6">
        <v>1</v>
      </c>
      <c r="T90">
        <f t="shared" si="27"/>
        <v>7.9358829735760716E-7</v>
      </c>
    </row>
    <row r="91" spans="1:20">
      <c r="A91" s="132" t="s">
        <v>416</v>
      </c>
      <c r="B91" s="133" t="s">
        <v>32</v>
      </c>
      <c r="C91" s="134">
        <v>57205.443550000004</v>
      </c>
      <c r="D91" s="134">
        <v>4.0000000000000002E-4</v>
      </c>
      <c r="E91">
        <f t="shared" si="22"/>
        <v>14423.745157028572</v>
      </c>
      <c r="F91" s="131">
        <f t="shared" ref="F91:F103" si="30">ROUND(2*E91,0)/2+1</f>
        <v>14424.5</v>
      </c>
      <c r="G91" s="28">
        <f t="shared" si="23"/>
        <v>-0.30510299999150448</v>
      </c>
      <c r="K91">
        <f t="shared" si="28"/>
        <v>-0.30510299999150448</v>
      </c>
      <c r="O91">
        <f t="shared" ca="1" si="24"/>
        <v>-0.29415823902738569</v>
      </c>
      <c r="P91">
        <f t="shared" si="25"/>
        <v>-0.30445216426299088</v>
      </c>
      <c r="Q91" s="2">
        <f t="shared" si="26"/>
        <v>42186.943550000004</v>
      </c>
      <c r="R91">
        <f t="shared" si="29"/>
        <v>4.2358714550982719E-7</v>
      </c>
      <c r="S91" s="6">
        <v>1</v>
      </c>
      <c r="T91">
        <f t="shared" si="27"/>
        <v>4.2358714550982719E-7</v>
      </c>
    </row>
    <row r="92" spans="1:20">
      <c r="A92" s="132" t="s">
        <v>416</v>
      </c>
      <c r="B92" s="133" t="s">
        <v>30</v>
      </c>
      <c r="C92" s="134">
        <v>57206.453690000002</v>
      </c>
      <c r="D92" s="134">
        <v>2.9999999999999997E-4</v>
      </c>
      <c r="E92">
        <f t="shared" si="22"/>
        <v>14426.244303478044</v>
      </c>
      <c r="F92" s="131">
        <f t="shared" si="30"/>
        <v>14427</v>
      </c>
      <c r="G92" s="28">
        <f t="shared" si="23"/>
        <v>-0.30544799999188399</v>
      </c>
      <c r="K92">
        <f t="shared" si="28"/>
        <v>-0.30544799999188399</v>
      </c>
      <c r="O92">
        <f t="shared" ca="1" si="24"/>
        <v>-0.29421181212966585</v>
      </c>
      <c r="P92">
        <f t="shared" si="25"/>
        <v>-0.30453838739363276</v>
      </c>
      <c r="Q92" s="2">
        <f t="shared" si="26"/>
        <v>42187.953690000002</v>
      </c>
      <c r="R92">
        <f t="shared" si="29"/>
        <v>8.2739507889735427E-7</v>
      </c>
      <c r="S92" s="6">
        <v>1</v>
      </c>
      <c r="T92">
        <f t="shared" si="27"/>
        <v>8.2739507889735427E-7</v>
      </c>
    </row>
    <row r="93" spans="1:20">
      <c r="A93" s="132" t="s">
        <v>416</v>
      </c>
      <c r="B93" s="133" t="s">
        <v>30</v>
      </c>
      <c r="C93" s="134">
        <v>57206.454420000002</v>
      </c>
      <c r="D93" s="134">
        <v>5.0000000000000001E-4</v>
      </c>
      <c r="E93">
        <f t="shared" si="22"/>
        <v>14426.246109541469</v>
      </c>
      <c r="F93" s="131">
        <f t="shared" si="30"/>
        <v>14427</v>
      </c>
      <c r="G93" s="28">
        <f t="shared" si="23"/>
        <v>-0.30471799999213545</v>
      </c>
      <c r="K93">
        <f t="shared" si="28"/>
        <v>-0.30471799999213545</v>
      </c>
      <c r="O93">
        <f t="shared" ca="1" si="24"/>
        <v>-0.29421181212966585</v>
      </c>
      <c r="P93">
        <f t="shared" si="25"/>
        <v>-0.30453838739363276</v>
      </c>
      <c r="Q93" s="2">
        <f t="shared" si="26"/>
        <v>42187.954420000002</v>
      </c>
      <c r="R93">
        <f t="shared" si="29"/>
        <v>3.2260685540887628E-8</v>
      </c>
      <c r="S93" s="6">
        <v>1</v>
      </c>
      <c r="T93">
        <f t="shared" si="27"/>
        <v>3.2260685540887628E-8</v>
      </c>
    </row>
    <row r="94" spans="1:20">
      <c r="A94" s="132" t="s">
        <v>416</v>
      </c>
      <c r="B94" s="133" t="s">
        <v>32</v>
      </c>
      <c r="C94" s="134">
        <v>57330.330779999997</v>
      </c>
      <c r="D94" s="134">
        <v>2.0000000000000001E-4</v>
      </c>
      <c r="E94">
        <f t="shared" si="22"/>
        <v>14732.723593126071</v>
      </c>
      <c r="F94" s="131">
        <f t="shared" si="30"/>
        <v>14733.5</v>
      </c>
      <c r="G94" s="28">
        <f t="shared" si="23"/>
        <v>-0.31381900000269525</v>
      </c>
      <c r="K94">
        <f t="shared" si="28"/>
        <v>-0.31381900000269525</v>
      </c>
      <c r="O94">
        <f t="shared" ca="1" si="24"/>
        <v>-0.30077987446921461</v>
      </c>
      <c r="P94">
        <f t="shared" si="25"/>
        <v>-0.31519464495982752</v>
      </c>
      <c r="Q94" s="2">
        <f t="shared" si="26"/>
        <v>42311.830779999997</v>
      </c>
      <c r="R94">
        <f t="shared" si="29"/>
        <v>1.8923990480834491E-6</v>
      </c>
      <c r="S94" s="6">
        <v>1</v>
      </c>
      <c r="T94">
        <f t="shared" si="27"/>
        <v>1.8923990480834491E-6</v>
      </c>
    </row>
    <row r="95" spans="1:20">
      <c r="A95" s="132" t="s">
        <v>416</v>
      </c>
      <c r="B95" s="133" t="s">
        <v>32</v>
      </c>
      <c r="C95" s="134">
        <v>57332.351719999999</v>
      </c>
      <c r="D95" s="134">
        <v>2.9999999999999997E-4</v>
      </c>
      <c r="E95">
        <f t="shared" si="22"/>
        <v>14737.723518904293</v>
      </c>
      <c r="F95" s="131">
        <f t="shared" si="30"/>
        <v>14738.5</v>
      </c>
      <c r="G95" s="28">
        <f t="shared" si="23"/>
        <v>-0.3138489999982994</v>
      </c>
      <c r="K95">
        <f t="shared" si="28"/>
        <v>-0.3138489999982994</v>
      </c>
      <c r="O95">
        <f t="shared" ca="1" si="24"/>
        <v>-0.30088702067377499</v>
      </c>
      <c r="P95">
        <f t="shared" si="25"/>
        <v>-0.31536988557090917</v>
      </c>
      <c r="Q95" s="2">
        <f t="shared" si="26"/>
        <v>42313.851719999999</v>
      </c>
      <c r="R95">
        <f t="shared" si="29"/>
        <v>2.313092924972532E-6</v>
      </c>
      <c r="S95" s="6">
        <v>1</v>
      </c>
      <c r="T95">
        <f t="shared" si="27"/>
        <v>2.313092924972532E-6</v>
      </c>
    </row>
    <row r="96" spans="1:20">
      <c r="A96" s="132" t="s">
        <v>416</v>
      </c>
      <c r="B96" s="133" t="s">
        <v>32</v>
      </c>
      <c r="C96" s="134">
        <v>57332.351719999999</v>
      </c>
      <c r="D96" s="134">
        <v>2.9999999999999997E-4</v>
      </c>
      <c r="E96">
        <f t="shared" si="22"/>
        <v>14737.723518904293</v>
      </c>
      <c r="F96" s="131">
        <f t="shared" si="30"/>
        <v>14738.5</v>
      </c>
      <c r="G96" s="28">
        <f t="shared" si="23"/>
        <v>-0.3138489999982994</v>
      </c>
      <c r="K96">
        <f t="shared" si="28"/>
        <v>-0.3138489999982994</v>
      </c>
      <c r="O96">
        <f t="shared" ca="1" si="24"/>
        <v>-0.30088702067377499</v>
      </c>
      <c r="P96">
        <f t="shared" si="25"/>
        <v>-0.31536988557090917</v>
      </c>
      <c r="Q96" s="2">
        <f t="shared" si="26"/>
        <v>42313.851719999999</v>
      </c>
      <c r="R96">
        <f t="shared" si="29"/>
        <v>2.313092924972532E-6</v>
      </c>
      <c r="S96" s="6">
        <v>1</v>
      </c>
      <c r="T96">
        <f t="shared" si="27"/>
        <v>2.313092924972532E-6</v>
      </c>
    </row>
    <row r="97" spans="1:20">
      <c r="A97" s="132" t="s">
        <v>416</v>
      </c>
      <c r="B97" s="133" t="s">
        <v>32</v>
      </c>
      <c r="C97" s="134">
        <v>57568.376620000003</v>
      </c>
      <c r="D97" s="134">
        <v>1.2999999999999999E-3</v>
      </c>
      <c r="E97">
        <f t="shared" si="22"/>
        <v>15321.663161749075</v>
      </c>
      <c r="F97" s="131">
        <f t="shared" si="30"/>
        <v>15322.5</v>
      </c>
      <c r="G97" s="28">
        <f t="shared" si="23"/>
        <v>-0.33824499999172986</v>
      </c>
      <c r="K97">
        <f t="shared" si="28"/>
        <v>-0.33824499999172986</v>
      </c>
      <c r="O97">
        <f t="shared" ca="1" si="24"/>
        <v>-0.31340169736642248</v>
      </c>
      <c r="P97">
        <f t="shared" si="25"/>
        <v>-0.33614780015107093</v>
      </c>
      <c r="Q97" s="2">
        <f t="shared" si="26"/>
        <v>42549.876620000003</v>
      </c>
      <c r="R97">
        <f t="shared" si="29"/>
        <v>4.3982471716598224E-6</v>
      </c>
      <c r="S97" s="6">
        <v>1</v>
      </c>
      <c r="T97">
        <f t="shared" si="27"/>
        <v>4.3982471716598224E-6</v>
      </c>
    </row>
    <row r="98" spans="1:20">
      <c r="A98" s="132" t="s">
        <v>416</v>
      </c>
      <c r="B98" s="133" t="s">
        <v>32</v>
      </c>
      <c r="C98" s="134">
        <v>57568.380169999997</v>
      </c>
      <c r="D98" s="134">
        <v>8.9999999999999998E-4</v>
      </c>
      <c r="E98">
        <f t="shared" si="22"/>
        <v>15321.671944660236</v>
      </c>
      <c r="F98" s="131">
        <f t="shared" si="30"/>
        <v>15322.5</v>
      </c>
      <c r="G98" s="28">
        <f t="shared" si="23"/>
        <v>-0.33469499999773689</v>
      </c>
      <c r="K98">
        <f t="shared" si="28"/>
        <v>-0.33469499999773689</v>
      </c>
      <c r="O98">
        <f t="shared" ca="1" si="24"/>
        <v>-0.31340169736642248</v>
      </c>
      <c r="P98">
        <f t="shared" si="25"/>
        <v>-0.33614780015107093</v>
      </c>
      <c r="Q98" s="2">
        <f t="shared" si="26"/>
        <v>42549.880169999997</v>
      </c>
      <c r="R98">
        <f t="shared" si="29"/>
        <v>2.1106282855274218E-6</v>
      </c>
      <c r="S98" s="6">
        <v>1</v>
      </c>
      <c r="T98">
        <f t="shared" si="27"/>
        <v>2.1106282855274218E-6</v>
      </c>
    </row>
    <row r="99" spans="1:20">
      <c r="A99" s="132" t="s">
        <v>416</v>
      </c>
      <c r="B99" s="133" t="s">
        <v>30</v>
      </c>
      <c r="C99" s="134">
        <v>57579.493199999997</v>
      </c>
      <c r="D99" s="134">
        <v>1E-4</v>
      </c>
      <c r="E99">
        <f t="shared" si="22"/>
        <v>15349.166241953122</v>
      </c>
      <c r="F99" s="131">
        <f t="shared" si="30"/>
        <v>15350</v>
      </c>
      <c r="G99" s="28">
        <f t="shared" si="23"/>
        <v>-0.33699999999953434</v>
      </c>
      <c r="K99">
        <f t="shared" si="28"/>
        <v>-0.33699999999953434</v>
      </c>
      <c r="O99">
        <f t="shared" ca="1" si="24"/>
        <v>-0.31399100149150433</v>
      </c>
      <c r="P99">
        <f t="shared" si="25"/>
        <v>-0.33714135823100144</v>
      </c>
      <c r="Q99" s="2">
        <f t="shared" si="26"/>
        <v>42560.993199999997</v>
      </c>
      <c r="R99">
        <f t="shared" si="29"/>
        <v>1.9982149603507234E-8</v>
      </c>
      <c r="S99" s="6">
        <v>1</v>
      </c>
      <c r="T99">
        <f t="shared" si="27"/>
        <v>1.9982149603507234E-8</v>
      </c>
    </row>
    <row r="100" spans="1:20">
      <c r="A100" s="132" t="s">
        <v>416</v>
      </c>
      <c r="B100" s="133" t="s">
        <v>32</v>
      </c>
      <c r="C100" s="134">
        <v>57640.320169999999</v>
      </c>
      <c r="D100" s="134">
        <v>2.0000000000000001E-4</v>
      </c>
      <c r="E100">
        <f t="shared" si="22"/>
        <v>15499.655784103677</v>
      </c>
      <c r="F100" s="131">
        <f t="shared" si="30"/>
        <v>15500.5</v>
      </c>
      <c r="G100" s="28">
        <f t="shared" si="23"/>
        <v>-0.34122699999716133</v>
      </c>
      <c r="K100">
        <f t="shared" si="28"/>
        <v>-0.34122699999716133</v>
      </c>
      <c r="O100">
        <f t="shared" ca="1" si="24"/>
        <v>-0.31721610224877056</v>
      </c>
      <c r="P100">
        <f t="shared" si="25"/>
        <v>-0.34260295886309494</v>
      </c>
      <c r="Q100" s="2">
        <f t="shared" si="26"/>
        <v>42621.820169999999</v>
      </c>
      <c r="R100">
        <f t="shared" si="29"/>
        <v>1.8932628007413144E-6</v>
      </c>
      <c r="S100" s="6">
        <v>1</v>
      </c>
      <c r="T100">
        <f t="shared" si="27"/>
        <v>1.8932628007413144E-6</v>
      </c>
    </row>
    <row r="101" spans="1:20">
      <c r="A101" s="132" t="s">
        <v>416</v>
      </c>
      <c r="B101" s="133" t="s">
        <v>30</v>
      </c>
      <c r="C101" s="134">
        <v>57645.375039999999</v>
      </c>
      <c r="D101" s="134">
        <v>4.0000000000000002E-4</v>
      </c>
      <c r="E101">
        <f t="shared" si="22"/>
        <v>15512.161833179121</v>
      </c>
      <c r="F101" s="131">
        <f t="shared" si="30"/>
        <v>15513</v>
      </c>
      <c r="G101" s="28">
        <f t="shared" si="23"/>
        <v>-0.33878199999890057</v>
      </c>
      <c r="K101">
        <f t="shared" si="28"/>
        <v>-0.33878199999890057</v>
      </c>
      <c r="O101">
        <f t="shared" ca="1" si="24"/>
        <v>-0.3174839677601714</v>
      </c>
      <c r="P101">
        <f t="shared" si="25"/>
        <v>-0.34305841530704989</v>
      </c>
      <c r="Q101" s="2">
        <f t="shared" si="26"/>
        <v>42626.875039999999</v>
      </c>
      <c r="R101">
        <f t="shared" si="29"/>
        <v>1.8287727887773821E-5</v>
      </c>
      <c r="S101" s="6">
        <v>1</v>
      </c>
      <c r="T101">
        <f t="shared" si="27"/>
        <v>1.8287727887773821E-5</v>
      </c>
    </row>
    <row r="102" spans="1:20">
      <c r="A102" s="66" t="s">
        <v>417</v>
      </c>
      <c r="B102" s="6"/>
      <c r="C102" s="28">
        <v>57875.946000000004</v>
      </c>
      <c r="D102" s="28">
        <v>2E-3</v>
      </c>
      <c r="E102">
        <f t="shared" si="22"/>
        <v>16082.608104029268</v>
      </c>
      <c r="F102" s="131">
        <f t="shared" si="30"/>
        <v>16083.5</v>
      </c>
      <c r="G102" s="28">
        <f t="shared" si="23"/>
        <v>-0.36049899999488844</v>
      </c>
      <c r="K102">
        <f t="shared" si="28"/>
        <v>-0.36049899999488844</v>
      </c>
      <c r="O102">
        <f t="shared" ca="1" si="24"/>
        <v>-0.32970934970050597</v>
      </c>
      <c r="P102">
        <f t="shared" si="25"/>
        <v>-0.36414501386662623</v>
      </c>
      <c r="Q102" s="2">
        <f t="shared" si="26"/>
        <v>42857.446000000004</v>
      </c>
      <c r="R102">
        <f t="shared" si="29"/>
        <v>1.3293417152904438E-5</v>
      </c>
      <c r="S102" s="6">
        <v>1</v>
      </c>
      <c r="T102">
        <f t="shared" si="27"/>
        <v>1.3293417152904438E-5</v>
      </c>
    </row>
    <row r="103" spans="1:20">
      <c r="A103" s="130" t="s">
        <v>0</v>
      </c>
      <c r="B103" s="143" t="s">
        <v>30</v>
      </c>
      <c r="C103" s="135">
        <v>58018.4136</v>
      </c>
      <c r="D103" s="135">
        <v>3.0000000000000001E-3</v>
      </c>
      <c r="E103">
        <f>+(C103-C$7)/C$8</f>
        <v>16435.081421297702</v>
      </c>
      <c r="F103" s="131">
        <f t="shared" si="30"/>
        <v>16436</v>
      </c>
      <c r="G103" s="28">
        <f>+C103-(C$7+F103*C$8)</f>
        <v>-0.37128399999346584</v>
      </c>
      <c r="K103">
        <f>G103</f>
        <v>-0.37128399999346584</v>
      </c>
      <c r="O103">
        <f ca="1">+C$11+C$12*$F103</f>
        <v>-0.33726315712200983</v>
      </c>
      <c r="P103">
        <f>+D$11+D$12*F103+D$13*F103^2</f>
        <v>-0.37746702338002081</v>
      </c>
      <c r="Q103" s="2">
        <f>+C103-15018.5</f>
        <v>42999.9136</v>
      </c>
      <c r="R103">
        <f>+(P103-G103)^2</f>
        <v>3.8229778198685623E-5</v>
      </c>
      <c r="S103" s="6">
        <v>1</v>
      </c>
      <c r="T103">
        <f>+S103*R103</f>
        <v>3.8229778198685623E-5</v>
      </c>
    </row>
    <row r="104" spans="1:20" ht="12" customHeight="1">
      <c r="A104" s="138" t="s">
        <v>418</v>
      </c>
      <c r="B104" s="139" t="s">
        <v>30</v>
      </c>
      <c r="C104" s="140">
        <v>59717.695599999999</v>
      </c>
      <c r="D104" s="141">
        <v>8.9999999999999998E-4</v>
      </c>
      <c r="E104">
        <f>+(C104-C$7)/C$8</f>
        <v>20639.206173273236</v>
      </c>
      <c r="F104" s="131">
        <f t="shared" ref="F104" si="31">ROUND(2*E104,0)/2+1</f>
        <v>20640</v>
      </c>
      <c r="G104" s="28">
        <f>+C104-(C$7+F104*C$8)</f>
        <v>-0.32085999999981141</v>
      </c>
      <c r="K104">
        <f>G104</f>
        <v>-0.32085999999981141</v>
      </c>
      <c r="O104">
        <f ca="1">+C$11+C$12*$F104</f>
        <v>-0.42735168591634237</v>
      </c>
      <c r="P104">
        <f>+D$11+D$12*F104+D$13*F104^2</f>
        <v>-0.55360145925618354</v>
      </c>
      <c r="Q104" s="2">
        <f>+C104-15018.5</f>
        <v>44699.195599999999</v>
      </c>
      <c r="R104">
        <f>+(P104-G104)^2</f>
        <v>5.4168586856785529E-2</v>
      </c>
      <c r="S104" s="6">
        <v>1</v>
      </c>
      <c r="T104">
        <f>+S104*R104</f>
        <v>5.4168586856785529E-2</v>
      </c>
    </row>
    <row r="105" spans="1:20">
      <c r="B105" s="6"/>
    </row>
    <row r="106" spans="1:20">
      <c r="B106" s="6"/>
    </row>
    <row r="107" spans="1:20">
      <c r="B107" s="6"/>
    </row>
    <row r="108" spans="1:20">
      <c r="B108" s="6"/>
    </row>
    <row r="109" spans="1:20">
      <c r="B109" s="6"/>
    </row>
    <row r="110" spans="1:20">
      <c r="B110" s="6"/>
    </row>
    <row r="111" spans="1:20">
      <c r="B111" s="6"/>
    </row>
    <row r="112" spans="1:20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</sheetData>
  <phoneticPr fontId="8" type="noConversion"/>
  <hyperlinks>
    <hyperlink ref="H934" r:id="rId1" display="http://vsolj.cetus-net.org/bulletin.html" xr:uid="{00000000-0004-0000-0000-000000000000}"/>
    <hyperlink ref="H64643" r:id="rId2" display="http://vsolj.cetus-net.org/bulletin.html" xr:uid="{00000000-0004-0000-0000-000001000000}"/>
    <hyperlink ref="H64636" r:id="rId3" display="https://www.aavso.org/ejaavso" xr:uid="{00000000-0004-0000-0000-000002000000}"/>
    <hyperlink ref="AP787" r:id="rId4" display="http://cdsbib.u-strasbg.fr/cgi-bin/cdsbib?1990RMxAA..21..381G" xr:uid="{00000000-0004-0000-0000-000003000000}"/>
    <hyperlink ref="AP791" r:id="rId5" display="http://cdsbib.u-strasbg.fr/cgi-bin/cdsbib?1990RMxAA..21..381G" xr:uid="{00000000-0004-0000-0000-000004000000}"/>
    <hyperlink ref="AP790" r:id="rId6" display="http://cdsbib.u-strasbg.fr/cgi-bin/cdsbib?1990RMxAA..21..381G" xr:uid="{00000000-0004-0000-0000-000005000000}"/>
    <hyperlink ref="AP771" r:id="rId7" display="http://cdsbib.u-strasbg.fr/cgi-bin/cdsbib?1990RMxAA..21..381G" xr:uid="{00000000-0004-0000-0000-000006000000}"/>
    <hyperlink ref="I64643" r:id="rId8" display="http://vsolj.cetus-net.org/bulletin.html" xr:uid="{00000000-0004-0000-0000-000007000000}"/>
    <hyperlink ref="AQ927" r:id="rId9" display="http://cdsbib.u-strasbg.fr/cgi-bin/cdsbib?1990RMxAA..21..381G" xr:uid="{00000000-0004-0000-0000-000008000000}"/>
    <hyperlink ref="AQ55693" r:id="rId10" display="http://cdsbib.u-strasbg.fr/cgi-bin/cdsbib?1990RMxAA..21..381G" xr:uid="{00000000-0004-0000-0000-000009000000}"/>
    <hyperlink ref="AQ928" r:id="rId11" display="http://cdsbib.u-strasbg.fr/cgi-bin/cdsbib?1990RMxAA..21..381G" xr:uid="{00000000-0004-0000-0000-00000A000000}"/>
    <hyperlink ref="H64640" r:id="rId12" display="https://www.aavso.org/ejaavso" xr:uid="{00000000-0004-0000-0000-00000B000000}"/>
    <hyperlink ref="H1813" r:id="rId13" display="http://vsolj.cetus-net.org/bulletin.html" xr:uid="{00000000-0004-0000-0000-00000C000000}"/>
    <hyperlink ref="AP3057" r:id="rId14" display="http://cdsbib.u-strasbg.fr/cgi-bin/cdsbib?1990RMxAA..21..381G" xr:uid="{00000000-0004-0000-0000-00000D000000}"/>
    <hyperlink ref="AP3060" r:id="rId15" display="http://cdsbib.u-strasbg.fr/cgi-bin/cdsbib?1990RMxAA..21..381G" xr:uid="{00000000-0004-0000-0000-00000E000000}"/>
    <hyperlink ref="AP3058" r:id="rId16" display="http://cdsbib.u-strasbg.fr/cgi-bin/cdsbib?1990RMxAA..21..381G" xr:uid="{00000000-0004-0000-0000-00000F000000}"/>
    <hyperlink ref="AP3042" r:id="rId17" display="http://cdsbib.u-strasbg.fr/cgi-bin/cdsbib?1990RMxAA..21..381G" xr:uid="{00000000-0004-0000-0000-000010000000}"/>
    <hyperlink ref="I1813" r:id="rId18" display="http://vsolj.cetus-net.org/bulletin.html" xr:uid="{00000000-0004-0000-0000-000011000000}"/>
    <hyperlink ref="AQ3271" r:id="rId19" display="http://cdsbib.u-strasbg.fr/cgi-bin/cdsbib?1990RMxAA..21..381G" xr:uid="{00000000-0004-0000-0000-000012000000}"/>
    <hyperlink ref="AQ65508" r:id="rId20" display="http://cdsbib.u-strasbg.fr/cgi-bin/cdsbib?1990RMxAA..21..381G" xr:uid="{00000000-0004-0000-0000-000013000000}"/>
    <hyperlink ref="AQ327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A194-3162-45A1-A4FE-7A4E02D95FF3}">
  <sheetPr>
    <tabColor indexed="12"/>
  </sheetPr>
  <dimension ref="A1"/>
  <sheetViews>
    <sheetView workbookViewId="0">
      <selection activeCell="Y11" sqref="Y1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B9" sqref="B9"/>
    </sheetView>
  </sheetViews>
  <sheetFormatPr defaultRowHeight="12.75"/>
  <cols>
    <col min="1" max="1" width="9.140625" style="32"/>
    <col min="2" max="2" width="10.7109375" style="32" customWidth="1"/>
    <col min="3" max="4" width="9.140625" style="32"/>
    <col min="5" max="5" width="10.85546875" style="32" customWidth="1"/>
    <col min="6" max="6" width="12" style="32" bestFit="1" customWidth="1"/>
    <col min="7" max="7" width="10.7109375" style="32" customWidth="1"/>
    <col min="8" max="13" width="9.140625" style="32"/>
    <col min="14" max="14" width="12.140625" style="32" customWidth="1"/>
    <col min="15" max="15" width="11" style="32" customWidth="1"/>
    <col min="16" max="16384" width="9.140625" style="32"/>
  </cols>
  <sheetData>
    <row r="1" spans="1:28" ht="18.75" thickBot="1">
      <c r="A1" s="43" t="s">
        <v>59</v>
      </c>
      <c r="D1" s="44" t="s">
        <v>60</v>
      </c>
      <c r="M1" s="45" t="s">
        <v>61</v>
      </c>
      <c r="N1" s="32" t="s">
        <v>62</v>
      </c>
      <c r="O1" s="32">
        <f ca="1">H18*J18-I18*I18</f>
        <v>46.141156395435019</v>
      </c>
      <c r="P1" s="32" t="s">
        <v>154</v>
      </c>
      <c r="U1" s="9" t="s">
        <v>120</v>
      </c>
      <c r="V1" s="75" t="s">
        <v>127</v>
      </c>
      <c r="AA1" s="32">
        <v>1</v>
      </c>
      <c r="AB1" s="32" t="s">
        <v>63</v>
      </c>
    </row>
    <row r="2" spans="1:28">
      <c r="M2" s="45" t="s">
        <v>64</v>
      </c>
      <c r="N2" s="32" t="s">
        <v>65</v>
      </c>
      <c r="O2" s="32">
        <f ca="1">+F18*J18-H18*I18</f>
        <v>156.90644544662109</v>
      </c>
      <c r="P2" s="32" t="s">
        <v>155</v>
      </c>
      <c r="U2" s="32">
        <v>0</v>
      </c>
      <c r="V2" s="32">
        <f t="shared" ref="V2:V24" ca="1" si="0">+E$4+E$5*U2+E$6*U2^2</f>
        <v>4.1226694664894745E-3</v>
      </c>
      <c r="AA2" s="32">
        <v>2</v>
      </c>
      <c r="AB2" s="32" t="s">
        <v>66</v>
      </c>
    </row>
    <row r="3" spans="1:28" ht="13.5" thickBot="1">
      <c r="A3" s="32" t="s">
        <v>67</v>
      </c>
      <c r="B3" s="32" t="s">
        <v>68</v>
      </c>
      <c r="E3" s="46" t="s">
        <v>69</v>
      </c>
      <c r="F3" s="46" t="s">
        <v>70</v>
      </c>
      <c r="G3" s="46" t="s">
        <v>71</v>
      </c>
      <c r="H3" s="46" t="s">
        <v>72</v>
      </c>
      <c r="M3" s="45" t="s">
        <v>73</v>
      </c>
      <c r="N3" s="32" t="s">
        <v>74</v>
      </c>
      <c r="O3" s="32">
        <f ca="1">+F18*I18-H18*H18</f>
        <v>100.73163367111124</v>
      </c>
      <c r="P3" s="32" t="s">
        <v>156</v>
      </c>
      <c r="U3" s="32">
        <v>0.05</v>
      </c>
      <c r="V3" s="32">
        <f t="shared" ca="1" si="0"/>
        <v>2.8935600085741543E-4</v>
      </c>
      <c r="AA3" s="32">
        <v>3</v>
      </c>
      <c r="AB3" s="32" t="s">
        <v>75</v>
      </c>
    </row>
    <row r="4" spans="1:28">
      <c r="A4" s="32" t="s">
        <v>76</v>
      </c>
      <c r="B4" s="32" t="s">
        <v>77</v>
      </c>
      <c r="D4" s="47" t="s">
        <v>78</v>
      </c>
      <c r="E4" s="48">
        <f ca="1">(G18*O1-K18*O2+L18*O3)/O7</f>
        <v>4.1226694664894745E-3</v>
      </c>
      <c r="F4" s="49">
        <f ca="1">+E7/O7*O18</f>
        <v>5.6306350761840113E-4</v>
      </c>
      <c r="G4" s="50">
        <f>+B18</f>
        <v>1</v>
      </c>
      <c r="H4" s="51">
        <f ca="1">ABS(F4/E4)</f>
        <v>0.13657740747716543</v>
      </c>
      <c r="M4" s="45" t="s">
        <v>79</v>
      </c>
      <c r="N4" s="32" t="s">
        <v>80</v>
      </c>
      <c r="O4" s="32">
        <f ca="1">+C18*J18-H18*H18</f>
        <v>1010.8815918997693</v>
      </c>
      <c r="P4" s="32" t="s">
        <v>157</v>
      </c>
      <c r="U4" s="32">
        <v>0.1</v>
      </c>
      <c r="V4" s="32">
        <f t="shared" ca="1" si="0"/>
        <v>-4.0528045135549461E-3</v>
      </c>
      <c r="AA4" s="32">
        <v>4</v>
      </c>
      <c r="AB4" s="32" t="s">
        <v>81</v>
      </c>
    </row>
    <row r="5" spans="1:28">
      <c r="A5" s="32" t="s">
        <v>82</v>
      </c>
      <c r="B5" s="52">
        <v>40323</v>
      </c>
      <c r="D5" s="53" t="s">
        <v>83</v>
      </c>
      <c r="E5" s="54">
        <f ca="1">+(-G18*O2+K18*O4-L18*O5)/O7</f>
        <v>-7.1577798824838154E-2</v>
      </c>
      <c r="F5" s="55">
        <f ca="1">P18*E7/O7</f>
        <v>2.7102631635341338E-3</v>
      </c>
      <c r="G5" s="56">
        <f>+B18/A18</f>
        <v>1E-4</v>
      </c>
      <c r="H5" s="51">
        <f ca="1">ABS(F5/E5)</f>
        <v>3.7864578235586192E-2</v>
      </c>
      <c r="M5" s="45" t="s">
        <v>84</v>
      </c>
      <c r="N5" s="32" t="s">
        <v>85</v>
      </c>
      <c r="O5" s="32">
        <f ca="1">+C18*I18-F18*H18</f>
        <v>758.0338080614888</v>
      </c>
      <c r="P5" s="32" t="s">
        <v>158</v>
      </c>
      <c r="U5" s="32">
        <v>0.15</v>
      </c>
      <c r="V5" s="32">
        <f t="shared" ca="1" si="0"/>
        <v>-8.9038120767476088E-3</v>
      </c>
      <c r="AA5" s="32">
        <v>5</v>
      </c>
      <c r="AB5" s="32" t="s">
        <v>86</v>
      </c>
    </row>
    <row r="6" spans="1:28" ht="13.5" thickBot="1">
      <c r="D6" s="57" t="s">
        <v>87</v>
      </c>
      <c r="E6" s="58">
        <f ca="1">+(G18*O3-K18*O5+L18*O6)/O7</f>
        <v>-0.10176940975606047</v>
      </c>
      <c r="F6" s="59">
        <f ca="1">Q18*E7/O7</f>
        <v>2.0852377594996374E-3</v>
      </c>
      <c r="G6" s="60">
        <f>+B18/A18^2</f>
        <v>1E-8</v>
      </c>
      <c r="H6" s="51">
        <f ca="1">ABS(F6/E6)</f>
        <v>2.0489828569291269E-2</v>
      </c>
      <c r="M6" s="61" t="s">
        <v>88</v>
      </c>
      <c r="N6" s="62" t="s">
        <v>89</v>
      </c>
      <c r="O6" s="62">
        <f ca="1">+C18*H18-F18*F18</f>
        <v>590.78489363402514</v>
      </c>
      <c r="P6" s="32" t="s">
        <v>159</v>
      </c>
      <c r="U6" s="32">
        <v>0.2</v>
      </c>
      <c r="V6" s="32">
        <f t="shared" ca="1" si="0"/>
        <v>-1.4263666688720577E-2</v>
      </c>
      <c r="AA6" s="32">
        <v>6</v>
      </c>
      <c r="AB6" s="32" t="s">
        <v>90</v>
      </c>
    </row>
    <row r="7" spans="1:28">
      <c r="D7" s="44" t="s">
        <v>91</v>
      </c>
      <c r="E7" s="63">
        <f ca="1">SQRT(N18/(B15-3))</f>
        <v>1.893156663819283E-3</v>
      </c>
      <c r="G7" s="64">
        <f>+B22</f>
        <v>3.651999999419786E-3</v>
      </c>
      <c r="M7" s="45" t="s">
        <v>92</v>
      </c>
      <c r="N7" s="32" t="s">
        <v>93</v>
      </c>
      <c r="O7" s="32">
        <f ca="1">+C18*O1-F18*O2+H18*O3</f>
        <v>450.16572874296071</v>
      </c>
      <c r="U7" s="32">
        <v>0.25</v>
      </c>
      <c r="V7" s="32">
        <f t="shared" ca="1" si="0"/>
        <v>-2.0132368349473843E-2</v>
      </c>
      <c r="AA7" s="32">
        <v>7</v>
      </c>
      <c r="AB7" s="32" t="s">
        <v>94</v>
      </c>
    </row>
    <row r="8" spans="1:28">
      <c r="A8" s="69">
        <v>21</v>
      </c>
      <c r="B8" s="32" t="s">
        <v>99</v>
      </c>
      <c r="C8" s="82">
        <v>21</v>
      </c>
      <c r="D8" s="44" t="s">
        <v>95</v>
      </c>
      <c r="F8" s="83">
        <f ca="1">CORREL(INDIRECT(E12):INDIRECT(E13),INDIRECT(M12):INDIRECT(M13))</f>
        <v>0.99956616168367607</v>
      </c>
      <c r="G8" s="63"/>
      <c r="K8" s="64"/>
      <c r="U8" s="32">
        <v>0.3</v>
      </c>
      <c r="V8" s="32">
        <f t="shared" ca="1" si="0"/>
        <v>-2.6509917059007411E-2</v>
      </c>
      <c r="AA8" s="32">
        <v>8</v>
      </c>
      <c r="AB8" s="32" t="s">
        <v>96</v>
      </c>
    </row>
    <row r="9" spans="1:28">
      <c r="A9" s="69">
        <f>20+COUNT(A21:A1449)</f>
        <v>83</v>
      </c>
      <c r="B9" s="32" t="s">
        <v>101</v>
      </c>
      <c r="C9" s="82">
        <f>A9</f>
        <v>83</v>
      </c>
      <c r="E9" s="66">
        <f ca="1">E6*G6</f>
        <v>-1.0176940975606048E-9</v>
      </c>
      <c r="F9" s="67">
        <f ca="1">H6</f>
        <v>2.0489828569291269E-2</v>
      </c>
      <c r="G9" s="68">
        <f ca="1">F8</f>
        <v>0.99956616168367607</v>
      </c>
      <c r="K9" s="64"/>
      <c r="U9" s="32">
        <v>0.35</v>
      </c>
      <c r="V9" s="32">
        <f t="shared" ca="1" si="0"/>
        <v>-3.3396312817321284E-2</v>
      </c>
      <c r="AA9" s="32">
        <v>9</v>
      </c>
      <c r="AB9" s="32" t="s">
        <v>30</v>
      </c>
    </row>
    <row r="10" spans="1:28">
      <c r="A10" s="101" t="s">
        <v>4</v>
      </c>
      <c r="B10" s="102">
        <f>'Active 1'!C8</f>
        <v>0.404194</v>
      </c>
      <c r="D10" s="32" t="s">
        <v>144</v>
      </c>
      <c r="E10" s="32">
        <f ca="1">2*E9*365.2422/B10</f>
        <v>-1.8392397270620046E-6</v>
      </c>
      <c r="F10" s="32">
        <f ca="1">+F9*E10</f>
        <v>-3.7685706705330539E-8</v>
      </c>
      <c r="G10" s="32" t="s">
        <v>145</v>
      </c>
      <c r="U10" s="32">
        <v>0.4</v>
      </c>
      <c r="V10" s="32">
        <f t="shared" ca="1" si="0"/>
        <v>-4.0791555624415471E-2</v>
      </c>
      <c r="AA10" s="32">
        <v>10</v>
      </c>
      <c r="AB10" s="32" t="s">
        <v>97</v>
      </c>
    </row>
    <row r="11" spans="1:28">
      <c r="U11" s="32">
        <v>0.45</v>
      </c>
      <c r="V11" s="32">
        <f t="shared" ca="1" si="0"/>
        <v>-4.8695645480289942E-2</v>
      </c>
      <c r="AA11" s="32">
        <v>11</v>
      </c>
      <c r="AB11" s="32" t="s">
        <v>98</v>
      </c>
    </row>
    <row r="12" spans="1:28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2">
        <v>0.5</v>
      </c>
      <c r="V12" s="32">
        <f t="shared" ca="1" si="0"/>
        <v>-5.710858238494472E-2</v>
      </c>
      <c r="AA12" s="32">
        <v>12</v>
      </c>
      <c r="AB12" s="32" t="s">
        <v>100</v>
      </c>
    </row>
    <row r="13" spans="1:28">
      <c r="C13" s="6" t="str">
        <f t="shared" si="1"/>
        <v>C83</v>
      </c>
      <c r="D13" s="6" t="str">
        <f t="shared" si="1"/>
        <v>D83</v>
      </c>
      <c r="E13" s="6" t="str">
        <f t="shared" si="1"/>
        <v>E83</v>
      </c>
      <c r="F13" s="6" t="str">
        <f t="shared" si="1"/>
        <v>F83</v>
      </c>
      <c r="G13" s="6" t="str">
        <f t="shared" si="1"/>
        <v>G83</v>
      </c>
      <c r="H13" s="6" t="str">
        <f t="shared" si="1"/>
        <v>H83</v>
      </c>
      <c r="I13" s="6" t="str">
        <f t="shared" si="1"/>
        <v>I83</v>
      </c>
      <c r="J13" s="6" t="str">
        <f t="shared" si="1"/>
        <v>J83</v>
      </c>
      <c r="K13" s="6" t="str">
        <f t="shared" si="1"/>
        <v>K83</v>
      </c>
      <c r="L13" s="6" t="str">
        <f t="shared" si="1"/>
        <v>L83</v>
      </c>
      <c r="M13" s="6" t="str">
        <f t="shared" si="1"/>
        <v>M83</v>
      </c>
      <c r="N13" s="6" t="str">
        <f t="shared" si="1"/>
        <v>N83</v>
      </c>
      <c r="O13" s="6" t="str">
        <f t="shared" si="1"/>
        <v>O83</v>
      </c>
      <c r="P13" s="6" t="str">
        <f t="shared" si="1"/>
        <v>P83</v>
      </c>
      <c r="Q13" s="6" t="str">
        <f t="shared" si="1"/>
        <v>Q83</v>
      </c>
      <c r="U13" s="32">
        <v>0.55000000000000004</v>
      </c>
      <c r="V13" s="32">
        <f t="shared" ca="1" si="0"/>
        <v>-6.6030366338379803E-2</v>
      </c>
      <c r="AA13" s="32">
        <v>13</v>
      </c>
      <c r="AB13" s="32" t="s">
        <v>102</v>
      </c>
    </row>
    <row r="14" spans="1:28">
      <c r="U14" s="32">
        <v>0.6</v>
      </c>
      <c r="V14" s="32">
        <f t="shared" ca="1" si="0"/>
        <v>-7.5460997340595179E-2</v>
      </c>
      <c r="AA14" s="32">
        <v>14</v>
      </c>
      <c r="AB14" s="32" t="s">
        <v>103</v>
      </c>
    </row>
    <row r="15" spans="1:28">
      <c r="A15" s="44" t="s">
        <v>107</v>
      </c>
      <c r="B15" s="44">
        <f>C9-C8+1</f>
        <v>63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2">
        <v>0.65</v>
      </c>
      <c r="V15" s="32">
        <f t="shared" ca="1" si="0"/>
        <v>-8.5400475391590874E-2</v>
      </c>
      <c r="AA15" s="32">
        <v>15</v>
      </c>
      <c r="AB15" s="32" t="s">
        <v>104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2">
        <v>0.7</v>
      </c>
      <c r="V16" s="32">
        <f t="shared" ca="1" si="0"/>
        <v>-9.5848800491366848E-2</v>
      </c>
      <c r="AA16" s="32">
        <v>16</v>
      </c>
      <c r="AB16" s="32" t="s">
        <v>105</v>
      </c>
    </row>
    <row r="17" spans="1:28">
      <c r="A17" s="44" t="s">
        <v>106</v>
      </c>
      <c r="U17" s="32">
        <v>0.75</v>
      </c>
      <c r="V17" s="32">
        <f t="shared" ca="1" si="0"/>
        <v>-0.10680597263992314</v>
      </c>
      <c r="AA17" s="32">
        <v>17</v>
      </c>
      <c r="AB17" s="32" t="s">
        <v>108</v>
      </c>
    </row>
    <row r="18" spans="1:28">
      <c r="A18" s="71">
        <v>10000</v>
      </c>
      <c r="B18" s="71">
        <v>1</v>
      </c>
      <c r="C18" s="32">
        <f ca="1">SUM(INDIRECT(C12):INDIRECT(C13))</f>
        <v>50.20000000000001</v>
      </c>
      <c r="D18" s="84">
        <f ca="1">SUM(INDIRECT(D12):INDIRECT(D13))</f>
        <v>44.719100000000012</v>
      </c>
      <c r="E18" s="84">
        <f ca="1">SUM(INDIRECT(E12):INDIRECT(E13))</f>
        <v>-7.5850839998820447</v>
      </c>
      <c r="F18" s="44">
        <f ca="1">SUM(INDIRECT(F12):INDIRECT(F13))</f>
        <v>36.297684999999994</v>
      </c>
      <c r="G18" s="44">
        <f ca="1">SUM(INDIRECT(G12):INDIRECT(G13))</f>
        <v>-6.2598208999072078</v>
      </c>
      <c r="H18" s="44">
        <f ca="1">SUM(INDIRECT(H12):INDIRECT(H13))</f>
        <v>38.014080278749987</v>
      </c>
      <c r="I18" s="44">
        <f ca="1">SUM(INDIRECT(I12):INDIRECT(I13))</f>
        <v>42.586791226778239</v>
      </c>
      <c r="J18" s="44">
        <f ca="1">SUM(INDIRECT(J12):INDIRECT(J13))</f>
        <v>48.923344448984416</v>
      </c>
      <c r="K18" s="44">
        <f ca="1">SUM(INDIRECT(K12):INDIRECT(K13))</f>
        <v>-6.9053534396033536</v>
      </c>
      <c r="L18" s="44">
        <f ca="1">SUM(INDIRECT(L12):INDIRECT(L13))</f>
        <v>-7.870449174829063</v>
      </c>
      <c r="N18" s="32">
        <f ca="1">SUM(INDIRECT(N12):INDIRECT(N13))</f>
        <v>2.1504252922580145E-4</v>
      </c>
      <c r="O18" s="32">
        <f ca="1">SQRT(SUM(INDIRECT(O12):INDIRECT(O13)))</f>
        <v>133.88849379440532</v>
      </c>
      <c r="P18" s="32">
        <f ca="1">SQRT(SUM(INDIRECT(P12):INDIRECT(P13)))</f>
        <v>644.46203286534274</v>
      </c>
      <c r="Q18" s="32">
        <f ca="1">SQRT(SUM(INDIRECT(Q12):INDIRECT(Q13)))</f>
        <v>495.83988137238475</v>
      </c>
      <c r="U18" s="32">
        <v>0.8</v>
      </c>
      <c r="V18" s="32">
        <f t="shared" ca="1" si="0"/>
        <v>-0.11827199183725977</v>
      </c>
      <c r="AA18" s="32">
        <v>18</v>
      </c>
      <c r="AB18" s="32" t="s">
        <v>110</v>
      </c>
    </row>
    <row r="19" spans="1:28">
      <c r="A19" s="72" t="s">
        <v>111</v>
      </c>
      <c r="F19" s="73" t="s">
        <v>112</v>
      </c>
      <c r="G19" s="73" t="s">
        <v>113</v>
      </c>
      <c r="H19" s="73" t="s">
        <v>114</v>
      </c>
      <c r="I19" s="73" t="s">
        <v>115</v>
      </c>
      <c r="J19" s="73" t="s">
        <v>116</v>
      </c>
      <c r="K19" s="73" t="s">
        <v>117</v>
      </c>
      <c r="L19" s="73" t="s">
        <v>118</v>
      </c>
      <c r="M19" s="74"/>
      <c r="N19" s="74"/>
      <c r="O19" s="74"/>
      <c r="P19" s="74"/>
      <c r="Q19" s="74"/>
      <c r="U19" s="32">
        <v>0.85</v>
      </c>
      <c r="V19" s="32">
        <f t="shared" ca="1" si="0"/>
        <v>-0.13024685808337663</v>
      </c>
      <c r="AA19" s="32">
        <v>19</v>
      </c>
      <c r="AB19" s="32" t="s">
        <v>119</v>
      </c>
    </row>
    <row r="20" spans="1:28" ht="15" thickBot="1">
      <c r="A20" s="9" t="s">
        <v>120</v>
      </c>
      <c r="B20" s="9" t="s">
        <v>121</v>
      </c>
      <c r="C20" s="9" t="s">
        <v>146</v>
      </c>
      <c r="D20" s="9" t="s">
        <v>120</v>
      </c>
      <c r="E20" s="9" t="s">
        <v>121</v>
      </c>
      <c r="F20" s="9" t="s">
        <v>147</v>
      </c>
      <c r="G20" s="9" t="s">
        <v>148</v>
      </c>
      <c r="H20" s="9" t="s">
        <v>149</v>
      </c>
      <c r="I20" s="9" t="s">
        <v>150</v>
      </c>
      <c r="J20" s="9" t="s">
        <v>151</v>
      </c>
      <c r="K20" s="9" t="s">
        <v>152</v>
      </c>
      <c r="L20" s="9" t="s">
        <v>153</v>
      </c>
      <c r="M20" s="75" t="s">
        <v>127</v>
      </c>
      <c r="N20" s="9" t="s">
        <v>128</v>
      </c>
      <c r="O20" s="9" t="s">
        <v>129</v>
      </c>
      <c r="P20" s="9" t="s">
        <v>130</v>
      </c>
      <c r="Q20" s="9" t="s">
        <v>131</v>
      </c>
      <c r="R20" s="46" t="s">
        <v>132</v>
      </c>
      <c r="U20" s="32">
        <v>0.9</v>
      </c>
      <c r="V20" s="32">
        <f t="shared" ca="1" si="0"/>
        <v>-0.14273057137827386</v>
      </c>
      <c r="AA20" s="32">
        <v>20</v>
      </c>
      <c r="AB20" s="32" t="s">
        <v>133</v>
      </c>
    </row>
    <row r="21" spans="1:28">
      <c r="A21" s="76">
        <v>0</v>
      </c>
      <c r="B21" s="76">
        <v>0</v>
      </c>
      <c r="C21" s="85">
        <v>0.9</v>
      </c>
      <c r="D21" s="77">
        <f>A21/A$18</f>
        <v>0</v>
      </c>
      <c r="E21" s="77">
        <f>B21/B$18</f>
        <v>0</v>
      </c>
      <c r="F21" s="69">
        <f>$C21*D21</f>
        <v>0</v>
      </c>
      <c r="G21" s="69">
        <f>$C21*E21</f>
        <v>0</v>
      </c>
      <c r="H21" s="69">
        <f>C21*D21*D21</f>
        <v>0</v>
      </c>
      <c r="I21" s="69">
        <f>C21*D21*D21*D21</f>
        <v>0</v>
      </c>
      <c r="J21" s="69">
        <f>C21*D21*D21*D21*D21</f>
        <v>0</v>
      </c>
      <c r="K21" s="69">
        <f>C21*E21*D21</f>
        <v>0</v>
      </c>
      <c r="L21" s="69">
        <f>C21*E21*D21*D21</f>
        <v>0</v>
      </c>
      <c r="M21" s="69">
        <f t="shared" ref="M21:M84" ca="1" si="4">+E$4+E$5*D21+E$6*D21^2</f>
        <v>4.1226694664894745E-3</v>
      </c>
      <c r="N21" s="69">
        <f ca="1">C21*(M21-E21)^2</f>
        <v>1.529676317693215E-5</v>
      </c>
      <c r="O21" s="79">
        <f ca="1">(C21*O$1-O$2*F21+O$3*H21)^2</f>
        <v>1724.4951139414752</v>
      </c>
      <c r="P21" s="69">
        <f ca="1">(-C21*O$2+O$4*F21-O$5*H21)^2</f>
        <v>19941.902424381726</v>
      </c>
      <c r="Q21" s="69">
        <f ca="1">+(C21*O$3-F21*O$5+H21*O$6)^2</f>
        <v>8218.9582378612722</v>
      </c>
      <c r="R21" s="32">
        <f t="shared" ref="R21:R84" ca="1" si="5">+E21-M21</f>
        <v>-4.1226694664894745E-3</v>
      </c>
      <c r="U21" s="32">
        <v>0.95</v>
      </c>
      <c r="V21" s="32">
        <f t="shared" ca="1" si="0"/>
        <v>-0.15572313172195135</v>
      </c>
      <c r="AA21" s="32">
        <v>21</v>
      </c>
      <c r="AB21" s="32" t="s">
        <v>134</v>
      </c>
    </row>
    <row r="22" spans="1:28">
      <c r="A22" s="76">
        <v>42</v>
      </c>
      <c r="B22" s="76">
        <v>3.651999999419786E-3</v>
      </c>
      <c r="C22" s="76">
        <v>0.9</v>
      </c>
      <c r="D22" s="77">
        <f t="shared" ref="D22:E85" si="6">A22/A$18</f>
        <v>4.1999999999999997E-3</v>
      </c>
      <c r="E22" s="77">
        <f t="shared" si="6"/>
        <v>3.651999999419786E-3</v>
      </c>
      <c r="F22" s="69">
        <f t="shared" ref="F22:G85" si="7">$C22*D22</f>
        <v>3.7799999999999999E-3</v>
      </c>
      <c r="G22" s="69">
        <f t="shared" si="7"/>
        <v>3.2867999994778073E-3</v>
      </c>
      <c r="H22" s="69">
        <f t="shared" ref="H22:H85" si="8">C22*D22*D22</f>
        <v>1.5875999999999998E-5</v>
      </c>
      <c r="I22" s="69">
        <f t="shared" ref="I22:I85" si="9">C22*D22*D22*D22</f>
        <v>6.6679199999999995E-8</v>
      </c>
      <c r="J22" s="69">
        <f t="shared" ref="J22:J85" si="10">C22*D22*D22*D22*D22</f>
        <v>2.8005263999999995E-10</v>
      </c>
      <c r="K22" s="69">
        <f t="shared" ref="K22:K85" si="11">C22*E22*D22</f>
        <v>1.380455999780679E-5</v>
      </c>
      <c r="L22" s="69">
        <f t="shared" ref="L22:L85" si="12">C22*E22*D22*D22</f>
        <v>5.7979151990788511E-8</v>
      </c>
      <c r="M22" s="69">
        <f t="shared" ca="1" si="4"/>
        <v>3.8202474990370575E-3</v>
      </c>
      <c r="N22" s="69">
        <f t="shared" ref="N22:N85" ca="1" si="13">C22*(M22-E22)^2</f>
        <v>2.5476499014717379E-8</v>
      </c>
      <c r="O22" s="79">
        <f t="shared" ref="O22:O85" ca="1" si="14">(C22*O$1-O$2*F22+O$3*H22)^2</f>
        <v>1675.7179117323547</v>
      </c>
      <c r="P22" s="69">
        <f t="shared" ref="P22:P85" ca="1" si="15">(-C22*O$2+O$4*F22-O$5*H22)^2</f>
        <v>18880.60203738627</v>
      </c>
      <c r="Q22" s="69">
        <f t="shared" ref="Q22:Q85" ca="1" si="16">+(C22*O$3-F22*O$5+H22*O$6)^2</f>
        <v>7709.2758120830113</v>
      </c>
      <c r="R22" s="32">
        <f t="shared" ca="1" si="5"/>
        <v>-1.6824749961727144E-4</v>
      </c>
      <c r="U22" s="32">
        <v>1</v>
      </c>
      <c r="V22" s="32">
        <f t="shared" ca="1" si="0"/>
        <v>-0.16922453911440916</v>
      </c>
      <c r="AA22" s="32">
        <v>22</v>
      </c>
      <c r="AB22" s="32" t="s">
        <v>135</v>
      </c>
    </row>
    <row r="23" spans="1:28">
      <c r="A23" s="76">
        <v>128.5</v>
      </c>
      <c r="B23" s="76">
        <v>2.3710000023129396E-3</v>
      </c>
      <c r="C23" s="76">
        <v>0.9</v>
      </c>
      <c r="D23" s="77">
        <f t="shared" si="6"/>
        <v>1.285E-2</v>
      </c>
      <c r="E23" s="77">
        <f t="shared" si="6"/>
        <v>2.3710000023129396E-3</v>
      </c>
      <c r="F23" s="69">
        <f t="shared" si="7"/>
        <v>1.1565000000000001E-2</v>
      </c>
      <c r="G23" s="69">
        <f t="shared" si="7"/>
        <v>2.1339000020816458E-3</v>
      </c>
      <c r="H23" s="69">
        <f t="shared" si="8"/>
        <v>1.4861025000000001E-4</v>
      </c>
      <c r="I23" s="69">
        <f t="shared" si="9"/>
        <v>1.9096417125000002E-6</v>
      </c>
      <c r="J23" s="69">
        <f t="shared" si="10"/>
        <v>2.4538896005625002E-8</v>
      </c>
      <c r="K23" s="69">
        <f t="shared" si="11"/>
        <v>2.7420615026749149E-5</v>
      </c>
      <c r="L23" s="69">
        <f t="shared" si="12"/>
        <v>3.5235490309372658E-7</v>
      </c>
      <c r="M23" s="69">
        <f t="shared" ca="1" si="4"/>
        <v>3.1860903322278593E-3</v>
      </c>
      <c r="N23" s="69">
        <f t="shared" ca="1" si="13"/>
        <v>5.9793502132873138E-7</v>
      </c>
      <c r="O23" s="79">
        <f t="shared" ca="1" si="14"/>
        <v>1578.2653149979708</v>
      </c>
      <c r="P23" s="69">
        <f t="shared" ca="1" si="15"/>
        <v>16805.909118963827</v>
      </c>
      <c r="Q23" s="69">
        <f t="shared" ca="1" si="16"/>
        <v>6720.6558006543946</v>
      </c>
      <c r="R23" s="32">
        <f t="shared" ca="1" si="5"/>
        <v>-8.1509032991491969E-4</v>
      </c>
      <c r="U23" s="32">
        <v>1.05</v>
      </c>
      <c r="V23" s="32">
        <f t="shared" ca="1" si="0"/>
        <v>-0.18323479355564726</v>
      </c>
      <c r="AA23" s="32">
        <v>23</v>
      </c>
      <c r="AB23" s="32" t="s">
        <v>136</v>
      </c>
    </row>
    <row r="24" spans="1:28">
      <c r="A24" s="76">
        <v>143.5</v>
      </c>
      <c r="B24" s="76">
        <v>3.3610000027692877E-3</v>
      </c>
      <c r="C24" s="76">
        <v>0.8</v>
      </c>
      <c r="D24" s="77">
        <f t="shared" si="6"/>
        <v>1.435E-2</v>
      </c>
      <c r="E24" s="77">
        <f t="shared" si="6"/>
        <v>3.3610000027692877E-3</v>
      </c>
      <c r="F24" s="69">
        <f t="shared" si="7"/>
        <v>1.1480000000000001E-2</v>
      </c>
      <c r="G24" s="69">
        <f t="shared" si="7"/>
        <v>2.6888000022154304E-3</v>
      </c>
      <c r="H24" s="69">
        <f t="shared" si="8"/>
        <v>1.6473800000000002E-4</v>
      </c>
      <c r="I24" s="69">
        <f t="shared" si="9"/>
        <v>2.3639903000000001E-6</v>
      </c>
      <c r="J24" s="69">
        <f t="shared" si="10"/>
        <v>3.3923260804999998E-8</v>
      </c>
      <c r="K24" s="69">
        <f t="shared" si="11"/>
        <v>3.8584280031791425E-5</v>
      </c>
      <c r="L24" s="69">
        <f t="shared" si="12"/>
        <v>5.5368441845620697E-7</v>
      </c>
      <c r="M24" s="69">
        <f t="shared" ca="1" si="4"/>
        <v>3.0745714420725547E-3</v>
      </c>
      <c r="N24" s="69">
        <f t="shared" ca="1" si="13"/>
        <v>6.5633056306241646E-8</v>
      </c>
      <c r="O24" s="79">
        <f t="shared" ca="1" si="14"/>
        <v>1233.9927853520203</v>
      </c>
      <c r="P24" s="69">
        <f t="shared" ca="1" si="15"/>
        <v>13006.287720664981</v>
      </c>
      <c r="Q24" s="69">
        <f t="shared" ca="1" si="16"/>
        <v>5181.1784940908447</v>
      </c>
      <c r="R24" s="32">
        <f t="shared" ca="1" si="5"/>
        <v>2.86428560696733E-4</v>
      </c>
      <c r="U24" s="32">
        <v>1.1000000000000001</v>
      </c>
      <c r="V24" s="32">
        <f t="shared" ca="1" si="0"/>
        <v>-0.19775389504566568</v>
      </c>
      <c r="AA24" s="32">
        <v>24</v>
      </c>
      <c r="AB24" s="32" t="s">
        <v>120</v>
      </c>
    </row>
    <row r="25" spans="1:28">
      <c r="A25" s="76">
        <v>148.5</v>
      </c>
      <c r="B25" s="76">
        <v>-1.0900000052060932E-4</v>
      </c>
      <c r="C25" s="76">
        <v>0.9</v>
      </c>
      <c r="D25" s="77">
        <f t="shared" si="6"/>
        <v>1.485E-2</v>
      </c>
      <c r="E25" s="77">
        <f t="shared" si="6"/>
        <v>-1.0900000052060932E-4</v>
      </c>
      <c r="F25" s="69">
        <f t="shared" si="7"/>
        <v>1.3365E-2</v>
      </c>
      <c r="G25" s="69">
        <f t="shared" si="7"/>
        <v>-9.810000046854839E-5</v>
      </c>
      <c r="H25" s="69">
        <f t="shared" si="8"/>
        <v>1.9847025000000002E-4</v>
      </c>
      <c r="I25" s="69">
        <f t="shared" si="9"/>
        <v>2.9472832125000004E-6</v>
      </c>
      <c r="J25" s="69">
        <f t="shared" si="10"/>
        <v>4.3767155705625009E-8</v>
      </c>
      <c r="K25" s="69">
        <f t="shared" si="11"/>
        <v>-1.4567850069579437E-6</v>
      </c>
      <c r="L25" s="69">
        <f t="shared" si="12"/>
        <v>-2.1633257353325462E-8</v>
      </c>
      <c r="M25" s="69">
        <f t="shared" ca="1" si="4"/>
        <v>3.0372967092776974E-3</v>
      </c>
      <c r="N25" s="69">
        <f t="shared" ca="1" si="13"/>
        <v>8.9092646874788852E-6</v>
      </c>
      <c r="O25" s="79">
        <f t="shared" ca="1" si="14"/>
        <v>1556.3007914221562</v>
      </c>
      <c r="P25" s="69">
        <f t="shared" ca="1" si="15"/>
        <v>16347.10957906228</v>
      </c>
      <c r="Q25" s="69">
        <f t="shared" ca="1" si="16"/>
        <v>6503.5517808990926</v>
      </c>
      <c r="R25" s="32">
        <f t="shared" ca="1" si="5"/>
        <v>-3.1462967097983068E-3</v>
      </c>
      <c r="U25" s="32">
        <v>1.1499999999999999</v>
      </c>
      <c r="V25" s="32">
        <f ca="1">+E$4+E$5*U25+E$6*U25^2</f>
        <v>-0.21278184358446434</v>
      </c>
      <c r="AA25" s="32">
        <v>25</v>
      </c>
      <c r="AB25" s="32" t="s">
        <v>121</v>
      </c>
    </row>
    <row r="26" spans="1:28">
      <c r="A26" s="76">
        <v>183</v>
      </c>
      <c r="B26" s="76">
        <v>1.4980000050854869E-3</v>
      </c>
      <c r="C26" s="76">
        <v>0.8</v>
      </c>
      <c r="D26" s="77">
        <f t="shared" si="6"/>
        <v>1.83E-2</v>
      </c>
      <c r="E26" s="77">
        <f t="shared" si="6"/>
        <v>1.4980000050854869E-3</v>
      </c>
      <c r="F26" s="69">
        <f t="shared" si="7"/>
        <v>1.464E-2</v>
      </c>
      <c r="G26" s="69">
        <f t="shared" si="7"/>
        <v>1.1984000040683896E-3</v>
      </c>
      <c r="H26" s="69">
        <f t="shared" si="8"/>
        <v>2.6791200000000003E-4</v>
      </c>
      <c r="I26" s="69">
        <f t="shared" si="9"/>
        <v>4.9027896000000003E-6</v>
      </c>
      <c r="J26" s="69">
        <f t="shared" si="10"/>
        <v>8.9721049680000001E-8</v>
      </c>
      <c r="K26" s="69">
        <f t="shared" si="11"/>
        <v>2.1930720074451531E-5</v>
      </c>
      <c r="L26" s="69">
        <f t="shared" si="12"/>
        <v>4.0133217736246304E-7</v>
      </c>
      <c r="M26" s="69">
        <f t="shared" ca="1" si="4"/>
        <v>2.7787141903617293E-3</v>
      </c>
      <c r="N26" s="69">
        <f t="shared" ca="1" si="13"/>
        <v>1.3121830594942314E-6</v>
      </c>
      <c r="O26" s="79">
        <f t="shared" ca="1" si="14"/>
        <v>1200.1237282252137</v>
      </c>
      <c r="P26" s="69">
        <f t="shared" ca="1" si="15"/>
        <v>12305.228887677147</v>
      </c>
      <c r="Q26" s="69">
        <f t="shared" ca="1" si="16"/>
        <v>4850.5611858944703</v>
      </c>
      <c r="R26" s="32">
        <f t="shared" ca="1" si="5"/>
        <v>-1.2807141852762423E-3</v>
      </c>
      <c r="U26" s="32">
        <v>1.2</v>
      </c>
      <c r="V26" s="32">
        <f ca="1">+E$4+E$5*U26+E$6*U26^2</f>
        <v>-0.22831863917204337</v>
      </c>
      <c r="AA26" s="32">
        <v>26</v>
      </c>
      <c r="AB26" s="32" t="s">
        <v>137</v>
      </c>
    </row>
    <row r="27" spans="1:28">
      <c r="A27" s="76">
        <v>685.5</v>
      </c>
      <c r="B27" s="76">
        <v>1.9530000063241459E-3</v>
      </c>
      <c r="C27" s="76">
        <v>1</v>
      </c>
      <c r="D27" s="77">
        <f t="shared" si="6"/>
        <v>6.855E-2</v>
      </c>
      <c r="E27" s="77">
        <f t="shared" si="6"/>
        <v>1.9530000063241459E-3</v>
      </c>
      <c r="F27" s="69">
        <f t="shared" si="7"/>
        <v>6.855E-2</v>
      </c>
      <c r="G27" s="69">
        <f t="shared" si="7"/>
        <v>1.9530000063241459E-3</v>
      </c>
      <c r="H27" s="69">
        <f t="shared" si="8"/>
        <v>4.6991024999999999E-3</v>
      </c>
      <c r="I27" s="69">
        <f t="shared" si="9"/>
        <v>3.22123476375E-4</v>
      </c>
      <c r="J27" s="69">
        <f t="shared" si="10"/>
        <v>2.2081564305506251E-5</v>
      </c>
      <c r="K27" s="69">
        <f t="shared" si="11"/>
        <v>1.338781504335202E-4</v>
      </c>
      <c r="L27" s="69">
        <f t="shared" si="12"/>
        <v>9.1773472122178094E-6</v>
      </c>
      <c r="M27" s="69">
        <f t="shared" ca="1" si="4"/>
        <v>-1.2622135307614095E-3</v>
      </c>
      <c r="N27" s="69">
        <f t="shared" ca="1" si="13"/>
        <v>1.0337598089058208E-5</v>
      </c>
      <c r="O27" s="79">
        <f t="shared" ca="1" si="14"/>
        <v>1285.8368869393501</v>
      </c>
      <c r="P27" s="69">
        <f t="shared" ca="1" si="15"/>
        <v>8312.441328581137</v>
      </c>
      <c r="Q27" s="69">
        <f t="shared" ca="1" si="16"/>
        <v>2656.843201532442</v>
      </c>
      <c r="R27" s="32">
        <f t="shared" ca="1" si="5"/>
        <v>3.2152135370855555E-3</v>
      </c>
      <c r="U27" s="32">
        <v>1.25</v>
      </c>
      <c r="V27" s="32">
        <f ca="1">+E$4+E$5*U27+E$6*U27^2</f>
        <v>-0.24436428180840272</v>
      </c>
    </row>
    <row r="28" spans="1:28">
      <c r="A28" s="76">
        <v>799</v>
      </c>
      <c r="B28" s="76">
        <v>-3.8360000035027042E-3</v>
      </c>
      <c r="C28" s="76">
        <v>0.9</v>
      </c>
      <c r="D28" s="77">
        <f t="shared" si="6"/>
        <v>7.9899999999999999E-2</v>
      </c>
      <c r="E28" s="77">
        <f t="shared" si="6"/>
        <v>-3.8360000035027042E-3</v>
      </c>
      <c r="F28" s="69">
        <f t="shared" si="7"/>
        <v>7.1910000000000002E-2</v>
      </c>
      <c r="G28" s="69">
        <f t="shared" si="7"/>
        <v>-3.452400003152434E-3</v>
      </c>
      <c r="H28" s="69">
        <f t="shared" si="8"/>
        <v>5.7456090000000005E-3</v>
      </c>
      <c r="I28" s="69">
        <f t="shared" si="9"/>
        <v>4.5907415910000001E-4</v>
      </c>
      <c r="J28" s="69">
        <f t="shared" si="10"/>
        <v>3.6680025312089997E-5</v>
      </c>
      <c r="K28" s="69">
        <f t="shared" si="11"/>
        <v>-2.7584676025187946E-4</v>
      </c>
      <c r="L28" s="69">
        <f t="shared" si="12"/>
        <v>-2.2040156144125169E-5</v>
      </c>
      <c r="M28" s="69">
        <f t="shared" ca="1" si="4"/>
        <v>-2.2460935891918817E-3</v>
      </c>
      <c r="N28" s="69">
        <f t="shared" ca="1" si="13"/>
        <v>2.2750221656400271E-6</v>
      </c>
      <c r="O28" s="79">
        <f t="shared" ca="1" si="14"/>
        <v>950.03654484609069</v>
      </c>
      <c r="P28" s="69">
        <f t="shared" ca="1" si="15"/>
        <v>5311.3007593642596</v>
      </c>
      <c r="Q28" s="69">
        <f t="shared" ca="1" si="16"/>
        <v>1563.6233967159092</v>
      </c>
      <c r="R28" s="32">
        <f t="shared" ca="1" si="5"/>
        <v>-1.5899064143108225E-3</v>
      </c>
      <c r="U28" s="32">
        <v>1.3</v>
      </c>
      <c r="V28" s="32">
        <f ca="1">+E$4+E$5*U28+E$6*U28^2</f>
        <v>-0.26091877149354237</v>
      </c>
    </row>
    <row r="29" spans="1:28">
      <c r="A29" s="76">
        <v>814</v>
      </c>
      <c r="B29" s="76">
        <v>-4.6000001020729542E-5</v>
      </c>
      <c r="C29" s="76">
        <v>0.7</v>
      </c>
      <c r="D29" s="77">
        <f t="shared" si="6"/>
        <v>8.14E-2</v>
      </c>
      <c r="E29" s="77">
        <f t="shared" si="6"/>
        <v>-4.6000001020729542E-5</v>
      </c>
      <c r="F29" s="69">
        <f t="shared" si="7"/>
        <v>5.6979999999999996E-2</v>
      </c>
      <c r="G29" s="69">
        <f t="shared" si="7"/>
        <v>-3.2200000714510675E-5</v>
      </c>
      <c r="H29" s="69">
        <f t="shared" si="8"/>
        <v>4.6381719999999994E-3</v>
      </c>
      <c r="I29" s="69">
        <f t="shared" si="9"/>
        <v>3.7754720079999994E-4</v>
      </c>
      <c r="J29" s="69">
        <f t="shared" si="10"/>
        <v>3.0732342145119992E-5</v>
      </c>
      <c r="K29" s="69">
        <f t="shared" si="11"/>
        <v>-2.6210800581611688E-6</v>
      </c>
      <c r="L29" s="69">
        <f t="shared" si="12"/>
        <v>-2.1335591673431915E-7</v>
      </c>
      <c r="M29" s="69">
        <f t="shared" ca="1" si="4"/>
        <v>-2.378083396119618E-3</v>
      </c>
      <c r="N29" s="69">
        <f t="shared" ca="1" si="13"/>
        <v>3.8070290731871706E-6</v>
      </c>
      <c r="O29" s="79">
        <f t="shared" ca="1" si="14"/>
        <v>567.65401462767454</v>
      </c>
      <c r="P29" s="69">
        <f t="shared" ca="1" si="15"/>
        <v>3108.1037428484115</v>
      </c>
      <c r="Q29" s="69">
        <f t="shared" ca="1" si="16"/>
        <v>903.57589319559963</v>
      </c>
      <c r="R29" s="32">
        <f t="shared" ca="1" si="5"/>
        <v>2.3320833950988885E-3</v>
      </c>
    </row>
    <row r="30" spans="1:28">
      <c r="A30" s="76">
        <v>821.5</v>
      </c>
      <c r="B30" s="76">
        <v>-1.8510000008973293E-3</v>
      </c>
      <c r="C30" s="76">
        <v>0.8</v>
      </c>
      <c r="D30" s="77">
        <f t="shared" si="6"/>
        <v>8.2150000000000001E-2</v>
      </c>
      <c r="E30" s="77">
        <f t="shared" si="6"/>
        <v>-1.8510000008973293E-3</v>
      </c>
      <c r="F30" s="69">
        <f t="shared" si="7"/>
        <v>6.5720000000000001E-2</v>
      </c>
      <c r="G30" s="69">
        <f t="shared" si="7"/>
        <v>-1.4808000007178635E-3</v>
      </c>
      <c r="H30" s="69">
        <f t="shared" si="8"/>
        <v>5.3988980000000001E-3</v>
      </c>
      <c r="I30" s="69">
        <f t="shared" si="9"/>
        <v>4.4351947069999999E-4</v>
      </c>
      <c r="J30" s="69">
        <f t="shared" si="10"/>
        <v>3.6435124518005003E-5</v>
      </c>
      <c r="K30" s="69">
        <f t="shared" si="11"/>
        <v>-1.2164772005897249E-4</v>
      </c>
      <c r="L30" s="69">
        <f t="shared" si="12"/>
        <v>-9.9933602028445894E-6</v>
      </c>
      <c r="M30" s="69">
        <f t="shared" ca="1" si="4"/>
        <v>-2.4442500354624492E-3</v>
      </c>
      <c r="N30" s="69">
        <f t="shared" ca="1" si="13"/>
        <v>2.8155648280921275E-7</v>
      </c>
      <c r="O30" s="79">
        <f t="shared" ca="1" si="14"/>
        <v>736.84414849044754</v>
      </c>
      <c r="P30" s="69">
        <f t="shared" ca="1" si="15"/>
        <v>3992.0365639441297</v>
      </c>
      <c r="Q30" s="69">
        <f t="shared" ca="1" si="16"/>
        <v>1153.0719032564189</v>
      </c>
      <c r="R30" s="32">
        <f t="shared" ca="1" si="5"/>
        <v>5.9325003456511989E-4</v>
      </c>
    </row>
    <row r="31" spans="1:28">
      <c r="A31" s="76">
        <v>997</v>
      </c>
      <c r="B31" s="76">
        <v>-1.1800000356743112E-4</v>
      </c>
      <c r="C31" s="76">
        <v>0.1</v>
      </c>
      <c r="D31" s="77">
        <f t="shared" si="6"/>
        <v>9.9699999999999997E-2</v>
      </c>
      <c r="E31" s="77">
        <f t="shared" si="6"/>
        <v>-1.1800000356743112E-4</v>
      </c>
      <c r="F31" s="69">
        <f t="shared" si="7"/>
        <v>9.9699999999999997E-3</v>
      </c>
      <c r="G31" s="69">
        <f t="shared" si="7"/>
        <v>-1.1800000356743114E-5</v>
      </c>
      <c r="H31" s="69">
        <f t="shared" si="8"/>
        <v>9.9400899999999991E-4</v>
      </c>
      <c r="I31" s="69">
        <f t="shared" si="9"/>
        <v>9.9102697299999982E-5</v>
      </c>
      <c r="J31" s="69">
        <f t="shared" si="10"/>
        <v>9.8805389208099984E-6</v>
      </c>
      <c r="K31" s="69">
        <f t="shared" si="11"/>
        <v>-1.1764600355672883E-6</v>
      </c>
      <c r="L31" s="69">
        <f t="shared" si="12"/>
        <v>-1.1729306554605864E-7</v>
      </c>
      <c r="M31" s="69">
        <f t="shared" ca="1" si="4"/>
        <v>-4.0252341685690085E-3</v>
      </c>
      <c r="N31" s="69">
        <f t="shared" ca="1" si="13"/>
        <v>1.5266478820155572E-6</v>
      </c>
      <c r="O31" s="79">
        <f t="shared" ca="1" si="14"/>
        <v>9.9217851449108938</v>
      </c>
      <c r="P31" s="69">
        <f t="shared" ca="1" si="15"/>
        <v>40.521468106208431</v>
      </c>
      <c r="Q31" s="69">
        <f t="shared" ca="1" si="16"/>
        <v>9.6274410790918417</v>
      </c>
      <c r="R31" s="32">
        <f t="shared" ca="1" si="5"/>
        <v>3.9072341650015774E-3</v>
      </c>
    </row>
    <row r="32" spans="1:28">
      <c r="A32" s="76">
        <v>1049</v>
      </c>
      <c r="B32" s="76">
        <v>-7.1059999972931109E-3</v>
      </c>
      <c r="C32" s="76">
        <v>0.9</v>
      </c>
      <c r="D32" s="77">
        <f t="shared" si="6"/>
        <v>0.10489999999999999</v>
      </c>
      <c r="E32" s="77">
        <f t="shared" si="6"/>
        <v>-7.1059999972931109E-3</v>
      </c>
      <c r="F32" s="69">
        <f t="shared" si="7"/>
        <v>9.4409999999999994E-2</v>
      </c>
      <c r="G32" s="69">
        <f t="shared" si="7"/>
        <v>-6.3953999975638002E-3</v>
      </c>
      <c r="H32" s="69">
        <f t="shared" si="8"/>
        <v>9.903608999999999E-3</v>
      </c>
      <c r="I32" s="69">
        <f t="shared" si="9"/>
        <v>1.0388885840999999E-3</v>
      </c>
      <c r="J32" s="69">
        <f t="shared" si="10"/>
        <v>1.0897941247208999E-4</v>
      </c>
      <c r="K32" s="69">
        <f t="shared" si="11"/>
        <v>-6.7087745974444256E-4</v>
      </c>
      <c r="L32" s="69">
        <f t="shared" si="12"/>
        <v>-7.0375045527192018E-5</v>
      </c>
      <c r="M32" s="69">
        <f t="shared" ca="1" si="4"/>
        <v>-4.5057132328858336E-3</v>
      </c>
      <c r="N32" s="69">
        <f t="shared" ca="1" si="13"/>
        <v>6.0853421314365011E-6</v>
      </c>
      <c r="O32" s="79">
        <f t="shared" ca="1" si="14"/>
        <v>767.90561494286317</v>
      </c>
      <c r="P32" s="69">
        <f t="shared" ca="1" si="15"/>
        <v>2839.3701144725792</v>
      </c>
      <c r="Q32" s="69">
        <f t="shared" ca="1" si="16"/>
        <v>622.17325716700668</v>
      </c>
      <c r="R32" s="32">
        <f t="shared" ca="1" si="5"/>
        <v>-2.6002867644072773E-3</v>
      </c>
    </row>
    <row r="33" spans="1:18">
      <c r="A33" s="76">
        <v>1133</v>
      </c>
      <c r="B33" s="76">
        <v>-9.5200000214390457E-4</v>
      </c>
      <c r="C33" s="76">
        <v>0.9</v>
      </c>
      <c r="D33" s="77">
        <f t="shared" si="6"/>
        <v>0.1133</v>
      </c>
      <c r="E33" s="77">
        <f t="shared" si="6"/>
        <v>-9.5200000214390457E-4</v>
      </c>
      <c r="F33" s="69">
        <f t="shared" si="7"/>
        <v>0.10197000000000001</v>
      </c>
      <c r="G33" s="69">
        <f t="shared" si="7"/>
        <v>-8.5680000192951418E-4</v>
      </c>
      <c r="H33" s="69">
        <f t="shared" si="8"/>
        <v>1.1553201000000001E-2</v>
      </c>
      <c r="I33" s="69">
        <f t="shared" si="9"/>
        <v>1.3089776733E-3</v>
      </c>
      <c r="J33" s="69">
        <f t="shared" si="10"/>
        <v>1.4830717038488998E-4</v>
      </c>
      <c r="K33" s="69">
        <f t="shared" si="11"/>
        <v>-9.707544021861395E-5</v>
      </c>
      <c r="L33" s="69">
        <f t="shared" si="12"/>
        <v>-1.0998647376768961E-5</v>
      </c>
      <c r="M33" s="69">
        <f t="shared" ca="1" si="4"/>
        <v>-5.2934978587681637E-3</v>
      </c>
      <c r="N33" s="69">
        <f t="shared" ca="1" si="13"/>
        <v>1.6963743275165733E-5</v>
      </c>
      <c r="O33" s="79">
        <f t="shared" ca="1" si="14"/>
        <v>712.41286139568695</v>
      </c>
      <c r="P33" s="69">
        <f t="shared" ca="1" si="15"/>
        <v>2199.039913533255</v>
      </c>
      <c r="Q33" s="69">
        <f t="shared" ca="1" si="16"/>
        <v>407.52383194413159</v>
      </c>
      <c r="R33" s="32">
        <f t="shared" ca="1" si="5"/>
        <v>4.3414978566242591E-3</v>
      </c>
    </row>
    <row r="34" spans="1:18">
      <c r="A34" s="76">
        <v>1145</v>
      </c>
      <c r="B34" s="76">
        <v>-8.8399999949615449E-3</v>
      </c>
      <c r="C34" s="76">
        <v>0.9</v>
      </c>
      <c r="D34" s="77">
        <f t="shared" si="6"/>
        <v>0.1145</v>
      </c>
      <c r="E34" s="77">
        <f t="shared" si="6"/>
        <v>-8.8399999949615449E-3</v>
      </c>
      <c r="F34" s="69">
        <f t="shared" si="7"/>
        <v>0.10305</v>
      </c>
      <c r="G34" s="69">
        <f t="shared" si="7"/>
        <v>-7.9559999954653907E-3</v>
      </c>
      <c r="H34" s="69">
        <f t="shared" si="8"/>
        <v>1.1799225E-2</v>
      </c>
      <c r="I34" s="69">
        <f t="shared" si="9"/>
        <v>1.3510112625000001E-3</v>
      </c>
      <c r="J34" s="69">
        <f t="shared" si="10"/>
        <v>1.5469078955625002E-4</v>
      </c>
      <c r="K34" s="69">
        <f t="shared" si="11"/>
        <v>-9.1096199948078726E-4</v>
      </c>
      <c r="L34" s="69">
        <f t="shared" si="12"/>
        <v>-1.0430514894055014E-4</v>
      </c>
      <c r="M34" s="69">
        <f t="shared" ca="1" si="4"/>
        <v>-5.4072109032088853E-3</v>
      </c>
      <c r="N34" s="69">
        <f t="shared" ca="1" si="13"/>
        <v>1.0605636853610445E-5</v>
      </c>
      <c r="O34" s="79">
        <f t="shared" ca="1" si="14"/>
        <v>704.71065016654666</v>
      </c>
      <c r="P34" s="69">
        <f t="shared" ca="1" si="15"/>
        <v>2114.9572455340531</v>
      </c>
      <c r="Q34" s="69">
        <f t="shared" ca="1" si="16"/>
        <v>380.7919134638492</v>
      </c>
      <c r="R34" s="32">
        <f t="shared" ca="1" si="5"/>
        <v>-3.4327890917526596E-3</v>
      </c>
    </row>
    <row r="35" spans="1:18">
      <c r="A35" s="76">
        <v>1756.5</v>
      </c>
      <c r="B35" s="76">
        <v>-1.0861000002478249E-2</v>
      </c>
      <c r="C35" s="76">
        <v>0.8</v>
      </c>
      <c r="D35" s="77">
        <f t="shared" si="6"/>
        <v>0.17565</v>
      </c>
      <c r="E35" s="77">
        <f t="shared" si="6"/>
        <v>-1.0861000002478249E-2</v>
      </c>
      <c r="F35" s="69">
        <f t="shared" si="7"/>
        <v>0.14052000000000001</v>
      </c>
      <c r="G35" s="69">
        <f t="shared" si="7"/>
        <v>-8.6888000019825998E-3</v>
      </c>
      <c r="H35" s="69">
        <f t="shared" si="8"/>
        <v>2.4682338000000002E-2</v>
      </c>
      <c r="I35" s="69">
        <f t="shared" si="9"/>
        <v>4.3354526697000004E-3</v>
      </c>
      <c r="J35" s="69">
        <f t="shared" si="10"/>
        <v>7.6152226143280503E-4</v>
      </c>
      <c r="K35" s="69">
        <f t="shared" si="11"/>
        <v>-1.5261877203482438E-3</v>
      </c>
      <c r="L35" s="69">
        <f t="shared" si="12"/>
        <v>-2.68074873079169E-4</v>
      </c>
      <c r="M35" s="69">
        <f t="shared" ca="1" si="4"/>
        <v>-1.1589854609167824E-2</v>
      </c>
      <c r="N35" s="69">
        <f t="shared" ca="1" si="13"/>
        <v>4.249832301540916E-7</v>
      </c>
      <c r="O35" s="79">
        <f t="shared" ca="1" si="14"/>
        <v>301.04761054541524</v>
      </c>
      <c r="P35" s="69">
        <f t="shared" ca="1" si="15"/>
        <v>4.7791282163760558</v>
      </c>
      <c r="Q35" s="69">
        <f t="shared" ca="1" si="16"/>
        <v>128.85998818902155</v>
      </c>
      <c r="R35" s="32">
        <f t="shared" ca="1" si="5"/>
        <v>7.2885460668957458E-4</v>
      </c>
    </row>
    <row r="36" spans="1:18">
      <c r="A36" s="76">
        <v>1761.5</v>
      </c>
      <c r="B36" s="76">
        <v>-8.4510000015143305E-3</v>
      </c>
      <c r="C36" s="76">
        <v>0.8</v>
      </c>
      <c r="D36" s="77">
        <f t="shared" si="6"/>
        <v>0.17615</v>
      </c>
      <c r="E36" s="77">
        <f t="shared" si="6"/>
        <v>-8.4510000015143305E-3</v>
      </c>
      <c r="F36" s="69">
        <f t="shared" si="7"/>
        <v>0.14092000000000002</v>
      </c>
      <c r="G36" s="69">
        <f t="shared" si="7"/>
        <v>-6.7608000012114649E-3</v>
      </c>
      <c r="H36" s="69">
        <f t="shared" si="8"/>
        <v>2.4823058000000002E-2</v>
      </c>
      <c r="I36" s="69">
        <f t="shared" si="9"/>
        <v>4.3725816667000003E-3</v>
      </c>
      <c r="J36" s="69">
        <f t="shared" si="10"/>
        <v>7.7023026058920506E-4</v>
      </c>
      <c r="K36" s="69">
        <f t="shared" si="11"/>
        <v>-1.1909149202133996E-3</v>
      </c>
      <c r="L36" s="69">
        <f t="shared" si="12"/>
        <v>-2.0977966319559035E-4</v>
      </c>
      <c r="M36" s="69">
        <f t="shared" ca="1" si="4"/>
        <v>-1.1643544747756335E-2</v>
      </c>
      <c r="N36" s="69">
        <f t="shared" ca="1" si="13"/>
        <v>8.1538735654059385E-6</v>
      </c>
      <c r="O36" s="79">
        <f t="shared" ca="1" si="14"/>
        <v>299.36391047611164</v>
      </c>
      <c r="P36" s="69">
        <f t="shared" ca="1" si="15"/>
        <v>3.5662041615709263</v>
      </c>
      <c r="Q36" s="69">
        <f t="shared" ca="1" si="16"/>
        <v>133.90492628115871</v>
      </c>
      <c r="R36" s="32">
        <f t="shared" ca="1" si="5"/>
        <v>3.1925447462420042E-3</v>
      </c>
    </row>
    <row r="37" spans="1:18">
      <c r="A37" s="76">
        <v>1905</v>
      </c>
      <c r="B37" s="76">
        <v>-1.0269999991578516E-2</v>
      </c>
      <c r="C37" s="76">
        <v>0.6</v>
      </c>
      <c r="D37" s="77">
        <f t="shared" si="6"/>
        <v>0.1905</v>
      </c>
      <c r="E37" s="77">
        <f t="shared" si="6"/>
        <v>-1.0269999991578516E-2</v>
      </c>
      <c r="F37" s="69">
        <f t="shared" si="7"/>
        <v>0.1143</v>
      </c>
      <c r="G37" s="69">
        <f t="shared" si="7"/>
        <v>-6.1619999949471095E-3</v>
      </c>
      <c r="H37" s="69">
        <f t="shared" si="8"/>
        <v>2.1774149999999999E-2</v>
      </c>
      <c r="I37" s="69">
        <f t="shared" si="9"/>
        <v>4.1479755749999998E-3</v>
      </c>
      <c r="J37" s="69">
        <f t="shared" si="10"/>
        <v>7.9018934703749993E-4</v>
      </c>
      <c r="K37" s="69">
        <f t="shared" si="11"/>
        <v>-1.1738609990374243E-3</v>
      </c>
      <c r="L37" s="69">
        <f t="shared" si="12"/>
        <v>-2.2362052031662933E-4</v>
      </c>
      <c r="M37" s="69">
        <f t="shared" ca="1" si="4"/>
        <v>-1.3206138532042069E-2</v>
      </c>
      <c r="N37" s="69">
        <f t="shared" ca="1" si="13"/>
        <v>5.1725457172772684E-6</v>
      </c>
      <c r="O37" s="79">
        <f t="shared" ca="1" si="14"/>
        <v>142.65036503481804</v>
      </c>
      <c r="P37" s="69">
        <f t="shared" ca="1" si="15"/>
        <v>23.954728920020873</v>
      </c>
      <c r="Q37" s="69">
        <f t="shared" ca="1" si="16"/>
        <v>177.96747725480418</v>
      </c>
      <c r="R37" s="32">
        <f t="shared" ca="1" si="5"/>
        <v>2.9361385404635537E-3</v>
      </c>
    </row>
    <row r="38" spans="1:18">
      <c r="A38" s="76">
        <v>1905</v>
      </c>
      <c r="B38" s="76">
        <v>-1.0269999991578516E-2</v>
      </c>
      <c r="C38" s="76">
        <v>0.6</v>
      </c>
      <c r="D38" s="77">
        <f t="shared" si="6"/>
        <v>0.1905</v>
      </c>
      <c r="E38" s="77">
        <f t="shared" si="6"/>
        <v>-1.0269999991578516E-2</v>
      </c>
      <c r="F38" s="69">
        <f t="shared" si="7"/>
        <v>0.1143</v>
      </c>
      <c r="G38" s="69">
        <f t="shared" si="7"/>
        <v>-6.1619999949471095E-3</v>
      </c>
      <c r="H38" s="69">
        <f t="shared" si="8"/>
        <v>2.1774149999999999E-2</v>
      </c>
      <c r="I38" s="69">
        <f t="shared" si="9"/>
        <v>4.1479755749999998E-3</v>
      </c>
      <c r="J38" s="69">
        <f t="shared" si="10"/>
        <v>7.9018934703749993E-4</v>
      </c>
      <c r="K38" s="69">
        <f t="shared" si="11"/>
        <v>-1.1738609990374243E-3</v>
      </c>
      <c r="L38" s="69">
        <f t="shared" si="12"/>
        <v>-2.2362052031662933E-4</v>
      </c>
      <c r="M38" s="69">
        <f t="shared" ca="1" si="4"/>
        <v>-1.3206138532042069E-2</v>
      </c>
      <c r="N38" s="69">
        <f t="shared" ca="1" si="13"/>
        <v>5.1725457172772684E-6</v>
      </c>
      <c r="O38" s="79">
        <f t="shared" ca="1" si="14"/>
        <v>142.65036503481804</v>
      </c>
      <c r="P38" s="69">
        <f t="shared" ca="1" si="15"/>
        <v>23.954728920020873</v>
      </c>
      <c r="Q38" s="69">
        <f t="shared" ca="1" si="16"/>
        <v>177.96747725480418</v>
      </c>
      <c r="R38" s="32">
        <f t="shared" ca="1" si="5"/>
        <v>2.9361385404635537E-3</v>
      </c>
    </row>
    <row r="39" spans="1:18">
      <c r="A39" s="76">
        <v>2031</v>
      </c>
      <c r="B39" s="76">
        <v>-1.5864000000874512E-2</v>
      </c>
      <c r="C39" s="76">
        <v>0.8</v>
      </c>
      <c r="D39" s="77">
        <f t="shared" si="6"/>
        <v>0.2031</v>
      </c>
      <c r="E39" s="77">
        <f t="shared" si="6"/>
        <v>-1.5864000000874512E-2</v>
      </c>
      <c r="F39" s="69">
        <f t="shared" si="7"/>
        <v>0.16248000000000001</v>
      </c>
      <c r="G39" s="69">
        <f t="shared" si="7"/>
        <v>-1.269120000069961E-2</v>
      </c>
      <c r="H39" s="69">
        <f t="shared" si="8"/>
        <v>3.2999688000000006E-2</v>
      </c>
      <c r="I39" s="69">
        <f t="shared" si="9"/>
        <v>6.7022366328000011E-3</v>
      </c>
      <c r="J39" s="69">
        <f t="shared" si="10"/>
        <v>1.3612242601216803E-3</v>
      </c>
      <c r="K39" s="69">
        <f t="shared" si="11"/>
        <v>-2.5775827201420911E-3</v>
      </c>
      <c r="L39" s="69">
        <f t="shared" si="12"/>
        <v>-5.2350705046085868E-4</v>
      </c>
      <c r="M39" s="69">
        <f t="shared" ca="1" si="4"/>
        <v>-1.4612729937202844E-2</v>
      </c>
      <c r="N39" s="69">
        <f t="shared" ca="1" si="13"/>
        <v>1.2525414177927189E-6</v>
      </c>
      <c r="O39" s="79">
        <f t="shared" ca="1" si="14"/>
        <v>217.35246183820806</v>
      </c>
      <c r="P39" s="69">
        <f t="shared" ca="1" si="15"/>
        <v>187.9094157502401</v>
      </c>
      <c r="Q39" s="69">
        <f t="shared" ca="1" si="16"/>
        <v>532.88532348052297</v>
      </c>
      <c r="R39" s="32">
        <f t="shared" ca="1" si="5"/>
        <v>-1.2512700636716674E-3</v>
      </c>
    </row>
    <row r="40" spans="1:18">
      <c r="A40" s="76">
        <v>2033.5</v>
      </c>
      <c r="B40" s="76">
        <v>-9.9990000016987324E-3</v>
      </c>
      <c r="C40" s="76">
        <v>0.6</v>
      </c>
      <c r="D40" s="77">
        <f t="shared" si="6"/>
        <v>0.20335</v>
      </c>
      <c r="E40" s="77">
        <f t="shared" si="6"/>
        <v>-9.9990000016987324E-3</v>
      </c>
      <c r="F40" s="69">
        <f t="shared" si="7"/>
        <v>0.12200999999999999</v>
      </c>
      <c r="G40" s="69">
        <f t="shared" si="7"/>
        <v>-5.9994000010192396E-3</v>
      </c>
      <c r="H40" s="69">
        <f t="shared" si="8"/>
        <v>2.4810733499999998E-2</v>
      </c>
      <c r="I40" s="69">
        <f t="shared" si="9"/>
        <v>5.0452626572249993E-3</v>
      </c>
      <c r="J40" s="69">
        <f t="shared" si="10"/>
        <v>1.0259541613467037E-3</v>
      </c>
      <c r="K40" s="69">
        <f t="shared" si="11"/>
        <v>-1.2199779902072625E-3</v>
      </c>
      <c r="L40" s="69">
        <f t="shared" si="12"/>
        <v>-2.4808252430864685E-4</v>
      </c>
      <c r="M40" s="69">
        <f t="shared" ca="1" si="4"/>
        <v>-1.4640965431057891E-2</v>
      </c>
      <c r="N40" s="69">
        <f t="shared" ca="1" si="13"/>
        <v>1.2928705828419336E-5</v>
      </c>
      <c r="O40" s="79">
        <f t="shared" ca="1" si="14"/>
        <v>121.87639240708661</v>
      </c>
      <c r="P40" s="69">
        <f t="shared" ca="1" si="15"/>
        <v>107.87774043964157</v>
      </c>
      <c r="Q40" s="69">
        <f t="shared" ca="1" si="16"/>
        <v>302.44403469601627</v>
      </c>
      <c r="R40" s="32">
        <f t="shared" ca="1" si="5"/>
        <v>4.641965429359159E-3</v>
      </c>
    </row>
    <row r="41" spans="1:18">
      <c r="A41" s="76">
        <v>3639.5</v>
      </c>
      <c r="B41" s="76">
        <v>-3.4862999993492849E-2</v>
      </c>
      <c r="C41" s="76">
        <v>0.9</v>
      </c>
      <c r="D41" s="77">
        <f t="shared" si="6"/>
        <v>0.36395</v>
      </c>
      <c r="E41" s="77">
        <f t="shared" si="6"/>
        <v>-3.4862999993492849E-2</v>
      </c>
      <c r="F41" s="69">
        <f t="shared" si="7"/>
        <v>0.32755499999999999</v>
      </c>
      <c r="G41" s="69">
        <f t="shared" si="7"/>
        <v>-3.1376699994143567E-2</v>
      </c>
      <c r="H41" s="69">
        <f t="shared" si="8"/>
        <v>0.11921364224999999</v>
      </c>
      <c r="I41" s="69">
        <f t="shared" si="9"/>
        <v>4.3387805096887493E-2</v>
      </c>
      <c r="J41" s="69">
        <f t="shared" si="10"/>
        <v>1.5790991665012202E-2</v>
      </c>
      <c r="K41" s="69">
        <f t="shared" si="11"/>
        <v>-1.1419549962868552E-2</v>
      </c>
      <c r="L41" s="69">
        <f t="shared" si="12"/>
        <v>-4.156145208986009E-3</v>
      </c>
      <c r="M41" s="69">
        <f t="shared" ca="1" si="4"/>
        <v>-3.5408405978757766E-2</v>
      </c>
      <c r="N41" s="69">
        <f t="shared" ca="1" si="13"/>
        <v>2.6772091988651545E-7</v>
      </c>
      <c r="O41" s="79">
        <f t="shared" ca="1" si="14"/>
        <v>4.5801776356691821</v>
      </c>
      <c r="P41" s="69">
        <f t="shared" ca="1" si="15"/>
        <v>9907.3252609401243</v>
      </c>
      <c r="Q41" s="69">
        <f t="shared" ca="1" si="16"/>
        <v>7605.5273681152885</v>
      </c>
      <c r="R41" s="32">
        <f t="shared" ca="1" si="5"/>
        <v>5.4540598526491707E-4</v>
      </c>
    </row>
    <row r="42" spans="1:18">
      <c r="A42" s="76">
        <v>3694</v>
      </c>
      <c r="B42" s="76">
        <v>-3.8236000000324566E-2</v>
      </c>
      <c r="C42" s="76">
        <v>1</v>
      </c>
      <c r="D42" s="77">
        <f t="shared" si="6"/>
        <v>0.36940000000000001</v>
      </c>
      <c r="E42" s="77">
        <f t="shared" si="6"/>
        <v>-3.8236000000324566E-2</v>
      </c>
      <c r="F42" s="69">
        <f t="shared" si="7"/>
        <v>0.36940000000000001</v>
      </c>
      <c r="G42" s="69">
        <f t="shared" si="7"/>
        <v>-3.8236000000324566E-2</v>
      </c>
      <c r="H42" s="69">
        <f t="shared" si="8"/>
        <v>0.13645636</v>
      </c>
      <c r="I42" s="69">
        <f t="shared" si="9"/>
        <v>5.0406979384000003E-2</v>
      </c>
      <c r="J42" s="69">
        <f t="shared" si="10"/>
        <v>1.8620338184449602E-2</v>
      </c>
      <c r="K42" s="69">
        <f t="shared" si="11"/>
        <v>-1.4124378400119895E-2</v>
      </c>
      <c r="L42" s="69">
        <f t="shared" si="12"/>
        <v>-5.2175453810042894E-3</v>
      </c>
      <c r="M42" s="69">
        <f t="shared" ca="1" si="4"/>
        <v>-3.6205252634066237E-2</v>
      </c>
      <c r="N42" s="69">
        <f t="shared" ca="1" si="13"/>
        <v>4.123934865565138E-6</v>
      </c>
      <c r="O42" s="79">
        <f t="shared" ca="1" si="14"/>
        <v>3.7071170831737956</v>
      </c>
      <c r="P42" s="69">
        <f t="shared" ca="1" si="15"/>
        <v>12785.88334669018</v>
      </c>
      <c r="Q42" s="69">
        <f t="shared" ca="1" si="16"/>
        <v>9735.7094807239064</v>
      </c>
      <c r="R42" s="32">
        <f t="shared" ca="1" si="5"/>
        <v>-2.0307473662583286E-3</v>
      </c>
    </row>
    <row r="43" spans="1:18">
      <c r="A43" s="76">
        <v>3709</v>
      </c>
      <c r="B43" s="76">
        <v>-3.5825999999360647E-2</v>
      </c>
      <c r="C43" s="76">
        <v>1</v>
      </c>
      <c r="D43" s="77">
        <f t="shared" si="6"/>
        <v>0.37090000000000001</v>
      </c>
      <c r="E43" s="77">
        <f t="shared" si="6"/>
        <v>-3.5825999999360647E-2</v>
      </c>
      <c r="F43" s="69">
        <f t="shared" si="7"/>
        <v>0.37090000000000001</v>
      </c>
      <c r="G43" s="69">
        <f t="shared" si="7"/>
        <v>-3.5825999999360647E-2</v>
      </c>
      <c r="H43" s="69">
        <f t="shared" si="8"/>
        <v>0.13756681000000001</v>
      </c>
      <c r="I43" s="69">
        <f t="shared" si="9"/>
        <v>5.1023529829000006E-2</v>
      </c>
      <c r="J43" s="69">
        <f t="shared" si="10"/>
        <v>1.8924627213576104E-2</v>
      </c>
      <c r="K43" s="69">
        <f t="shared" si="11"/>
        <v>-1.3287863399762864E-2</v>
      </c>
      <c r="L43" s="69">
        <f t="shared" si="12"/>
        <v>-4.9284685349720459E-3</v>
      </c>
      <c r="M43" s="69">
        <f t="shared" ca="1" si="4"/>
        <v>-3.6425629173367113E-2</v>
      </c>
      <c r="N43" s="69">
        <f t="shared" ca="1" si="13"/>
        <v>3.5955514631967706E-7</v>
      </c>
      <c r="O43" s="79">
        <f t="shared" ca="1" si="14"/>
        <v>3.2467905965403556</v>
      </c>
      <c r="P43" s="69">
        <f t="shared" ca="1" si="15"/>
        <v>12938.890542838113</v>
      </c>
      <c r="Q43" s="69">
        <f t="shared" ca="1" si="16"/>
        <v>9830.8637943089489</v>
      </c>
      <c r="R43" s="32">
        <f t="shared" ca="1" si="5"/>
        <v>5.9962917400646631E-4</v>
      </c>
    </row>
    <row r="44" spans="1:18">
      <c r="A44" s="76">
        <v>4659</v>
      </c>
      <c r="B44" s="76">
        <v>-5.2645999996457249E-2</v>
      </c>
      <c r="C44" s="76">
        <v>1</v>
      </c>
      <c r="D44" s="77">
        <f t="shared" si="6"/>
        <v>0.46589999999999998</v>
      </c>
      <c r="E44" s="77">
        <f t="shared" si="6"/>
        <v>-5.2645999996457249E-2</v>
      </c>
      <c r="F44" s="69">
        <f t="shared" si="7"/>
        <v>0.46589999999999998</v>
      </c>
      <c r="G44" s="69">
        <f t="shared" si="7"/>
        <v>-5.2645999996457249E-2</v>
      </c>
      <c r="H44" s="69">
        <f t="shared" si="8"/>
        <v>0.21706280999999999</v>
      </c>
      <c r="I44" s="69">
        <f t="shared" si="9"/>
        <v>0.10112956317899999</v>
      </c>
      <c r="J44" s="69">
        <f t="shared" si="10"/>
        <v>4.7116263485096094E-2</v>
      </c>
      <c r="K44" s="69">
        <f t="shared" si="11"/>
        <v>-2.452777139834943E-2</v>
      </c>
      <c r="L44" s="69">
        <f t="shared" si="12"/>
        <v>-1.1427488694490999E-2</v>
      </c>
      <c r="M44" s="69">
        <f t="shared" ca="1" si="4"/>
        <v>-5.1315781059694518E-2</v>
      </c>
      <c r="N44" s="69">
        <f t="shared" ca="1" si="13"/>
        <v>1.7694824197221704E-6</v>
      </c>
      <c r="O44" s="79">
        <f t="shared" ca="1" si="14"/>
        <v>25.973956287234301</v>
      </c>
      <c r="P44" s="69">
        <f t="shared" ca="1" si="15"/>
        <v>22356.930089294729</v>
      </c>
      <c r="Q44" s="69">
        <f t="shared" ca="1" si="16"/>
        <v>15425.363876562455</v>
      </c>
      <c r="R44" s="32">
        <f t="shared" ca="1" si="5"/>
        <v>-1.330218936762731E-3</v>
      </c>
    </row>
    <row r="45" spans="1:18">
      <c r="A45" s="76">
        <v>5641</v>
      </c>
      <c r="B45" s="76">
        <v>-6.4353999994636979E-2</v>
      </c>
      <c r="C45" s="76">
        <v>0.8</v>
      </c>
      <c r="D45" s="77">
        <f t="shared" si="6"/>
        <v>0.56410000000000005</v>
      </c>
      <c r="E45" s="77">
        <f t="shared" si="6"/>
        <v>-6.4353999994636979E-2</v>
      </c>
      <c r="F45" s="69">
        <f t="shared" si="7"/>
        <v>0.45128000000000007</v>
      </c>
      <c r="G45" s="69">
        <f t="shared" si="7"/>
        <v>-5.1483199995709585E-2</v>
      </c>
      <c r="H45" s="69">
        <f t="shared" si="8"/>
        <v>0.25456704800000007</v>
      </c>
      <c r="I45" s="69">
        <f t="shared" si="9"/>
        <v>0.14360127177680004</v>
      </c>
      <c r="J45" s="69">
        <f t="shared" si="10"/>
        <v>8.1005477409292911E-2</v>
      </c>
      <c r="K45" s="69">
        <f t="shared" si="11"/>
        <v>-2.904167311757978E-2</v>
      </c>
      <c r="L45" s="69">
        <f t="shared" si="12"/>
        <v>-1.6382407805626754E-2</v>
      </c>
      <c r="M45" s="69">
        <f t="shared" ca="1" si="4"/>
        <v>-6.863828962348012E-2</v>
      </c>
      <c r="N45" s="69">
        <f t="shared" ca="1" si="13"/>
        <v>1.468411009905032E-5</v>
      </c>
      <c r="O45" s="79">
        <f t="shared" ca="1" si="14"/>
        <v>68.1097140404584</v>
      </c>
      <c r="P45" s="69">
        <f t="shared" ca="1" si="15"/>
        <v>18959.929447285631</v>
      </c>
      <c r="Q45" s="69">
        <f t="shared" ca="1" si="16"/>
        <v>12344.504035543732</v>
      </c>
      <c r="R45" s="32">
        <f t="shared" ca="1" si="5"/>
        <v>4.2842896288431409E-3</v>
      </c>
    </row>
    <row r="46" spans="1:18">
      <c r="A46" s="76">
        <v>6477.5</v>
      </c>
      <c r="B46" s="76">
        <v>-8.6334999999962747E-2</v>
      </c>
      <c r="C46" s="76">
        <v>1</v>
      </c>
      <c r="D46" s="77">
        <f t="shared" si="6"/>
        <v>0.64775000000000005</v>
      </c>
      <c r="E46" s="77">
        <f t="shared" si="6"/>
        <v>-8.6334999999962747E-2</v>
      </c>
      <c r="F46" s="69">
        <f t="shared" si="7"/>
        <v>0.64775000000000005</v>
      </c>
      <c r="G46" s="69">
        <f t="shared" si="7"/>
        <v>-8.6334999999962747E-2</v>
      </c>
      <c r="H46" s="69">
        <f t="shared" si="8"/>
        <v>0.41958006250000007</v>
      </c>
      <c r="I46" s="69">
        <f t="shared" si="9"/>
        <v>0.27178298548437507</v>
      </c>
      <c r="J46" s="69">
        <f t="shared" si="10"/>
        <v>0.17604742884750396</v>
      </c>
      <c r="K46" s="69">
        <f t="shared" si="11"/>
        <v>-5.5923496249975876E-2</v>
      </c>
      <c r="L46" s="69">
        <f t="shared" si="12"/>
        <v>-3.6224444695921877E-2</v>
      </c>
      <c r="M46" s="69">
        <f t="shared" ca="1" si="4"/>
        <v>-8.4942265028335406E-2</v>
      </c>
      <c r="N46" s="69">
        <f t="shared" ca="1" si="13"/>
        <v>1.9397107011938096E-6</v>
      </c>
      <c r="O46" s="79">
        <f t="shared" ca="1" si="14"/>
        <v>175.03312467621438</v>
      </c>
      <c r="P46" s="69">
        <f t="shared" ca="1" si="15"/>
        <v>32341.070751028208</v>
      </c>
      <c r="Q46" s="69">
        <f t="shared" ca="1" si="16"/>
        <v>20278.672197801388</v>
      </c>
      <c r="R46" s="32">
        <f t="shared" ca="1" si="5"/>
        <v>-1.3927349716273407E-3</v>
      </c>
    </row>
    <row r="47" spans="1:18">
      <c r="A47" s="76">
        <v>6564.5</v>
      </c>
      <c r="B47" s="76">
        <v>-8.601299999281764E-2</v>
      </c>
      <c r="C47" s="76">
        <v>1</v>
      </c>
      <c r="D47" s="77">
        <f t="shared" si="6"/>
        <v>0.65644999999999998</v>
      </c>
      <c r="E47" s="77">
        <f t="shared" si="6"/>
        <v>-8.601299999281764E-2</v>
      </c>
      <c r="F47" s="69">
        <f t="shared" si="7"/>
        <v>0.65644999999999998</v>
      </c>
      <c r="G47" s="69">
        <f t="shared" si="7"/>
        <v>-8.601299999281764E-2</v>
      </c>
      <c r="H47" s="69">
        <f t="shared" si="8"/>
        <v>0.43092660249999998</v>
      </c>
      <c r="I47" s="69">
        <f t="shared" si="9"/>
        <v>0.28288176821112498</v>
      </c>
      <c r="J47" s="69">
        <f t="shared" si="10"/>
        <v>0.18569773674219298</v>
      </c>
      <c r="K47" s="69">
        <f t="shared" si="11"/>
        <v>-5.6463233845285135E-2</v>
      </c>
      <c r="L47" s="69">
        <f t="shared" si="12"/>
        <v>-3.7065289857737424E-2</v>
      </c>
      <c r="M47" s="69">
        <f t="shared" ca="1" si="4"/>
        <v>-8.6719722556685017E-2</v>
      </c>
      <c r="N47" s="69">
        <f t="shared" ca="1" si="13"/>
        <v>4.9945678227927775E-7</v>
      </c>
      <c r="O47" s="79">
        <f t="shared" ca="1" si="14"/>
        <v>180.960045177463</v>
      </c>
      <c r="P47" s="69">
        <f t="shared" ca="1" si="15"/>
        <v>32410.744034995885</v>
      </c>
      <c r="Q47" s="69">
        <f t="shared" ca="1" si="16"/>
        <v>20247.790928215218</v>
      </c>
      <c r="R47" s="32">
        <f t="shared" ca="1" si="5"/>
        <v>7.0672256386737631E-4</v>
      </c>
    </row>
    <row r="48" spans="1:18">
      <c r="A48" s="76">
        <v>9092.5</v>
      </c>
      <c r="B48" s="76">
        <v>-0.14764499999728287</v>
      </c>
      <c r="C48" s="76">
        <v>0.1</v>
      </c>
      <c r="D48" s="77">
        <f t="shared" si="6"/>
        <v>0.90925</v>
      </c>
      <c r="E48" s="77">
        <f t="shared" si="6"/>
        <v>-0.14764499999728287</v>
      </c>
      <c r="F48" s="69">
        <f t="shared" si="7"/>
        <v>9.0925000000000006E-2</v>
      </c>
      <c r="G48" s="69">
        <f t="shared" si="7"/>
        <v>-1.4764499999728287E-2</v>
      </c>
      <c r="H48" s="69">
        <f t="shared" si="8"/>
        <v>8.2673556250000002E-2</v>
      </c>
      <c r="I48" s="69">
        <f t="shared" si="9"/>
        <v>7.5170931020312498E-2</v>
      </c>
      <c r="J48" s="69">
        <f t="shared" si="10"/>
        <v>6.8349169030219134E-2</v>
      </c>
      <c r="K48" s="69">
        <f t="shared" si="11"/>
        <v>-1.3424621624752945E-2</v>
      </c>
      <c r="L48" s="69">
        <f t="shared" si="12"/>
        <v>-1.2206337212306616E-2</v>
      </c>
      <c r="M48" s="69">
        <f t="shared" ca="1" si="4"/>
        <v>-0.14509583433496426</v>
      </c>
      <c r="N48" s="69">
        <f t="shared" ca="1" si="13"/>
        <v>6.4982455739442718E-7</v>
      </c>
      <c r="O48" s="79">
        <f t="shared" ca="1" si="14"/>
        <v>1.7549904624486812</v>
      </c>
      <c r="P48" s="69">
        <f t="shared" ca="1" si="15"/>
        <v>183.72212610568334</v>
      </c>
      <c r="Q48" s="69">
        <f t="shared" ca="1" si="16"/>
        <v>100.17552686421334</v>
      </c>
      <c r="R48" s="32">
        <f t="shared" ca="1" si="5"/>
        <v>-2.5491656623186087E-3</v>
      </c>
    </row>
    <row r="49" spans="1:18">
      <c r="A49" s="76">
        <v>9154.5</v>
      </c>
      <c r="B49" s="76">
        <v>-0.14997299999959068</v>
      </c>
      <c r="C49" s="76">
        <v>1</v>
      </c>
      <c r="D49" s="77">
        <f t="shared" si="6"/>
        <v>0.91544999999999999</v>
      </c>
      <c r="E49" s="77">
        <f t="shared" si="6"/>
        <v>-0.14997299999959068</v>
      </c>
      <c r="F49" s="69">
        <f t="shared" si="7"/>
        <v>0.91544999999999999</v>
      </c>
      <c r="G49" s="69">
        <f t="shared" si="7"/>
        <v>-0.14997299999959068</v>
      </c>
      <c r="H49" s="69">
        <f t="shared" si="8"/>
        <v>0.83804870249999996</v>
      </c>
      <c r="I49" s="69">
        <f t="shared" si="9"/>
        <v>0.76719168470362498</v>
      </c>
      <c r="J49" s="69">
        <f t="shared" si="10"/>
        <v>0.70232562776193352</v>
      </c>
      <c r="K49" s="69">
        <f t="shared" si="11"/>
        <v>-0.13729278284962529</v>
      </c>
      <c r="L49" s="69">
        <f t="shared" si="12"/>
        <v>-0.12568467805968947</v>
      </c>
      <c r="M49" s="69">
        <f t="shared" ca="1" si="4"/>
        <v>-0.14669094826796591</v>
      </c>
      <c r="N49" s="69">
        <f t="shared" ca="1" si="13"/>
        <v>1.0771863569061144E-5</v>
      </c>
      <c r="O49" s="79">
        <f t="shared" ca="1" si="14"/>
        <v>171.10822310350443</v>
      </c>
      <c r="P49" s="69">
        <f t="shared" ca="1" si="15"/>
        <v>17751.794006475615</v>
      </c>
      <c r="Q49" s="69">
        <f t="shared" ca="1" si="16"/>
        <v>9624.3756567267483</v>
      </c>
      <c r="R49" s="32">
        <f t="shared" ca="1" si="5"/>
        <v>-3.2820517316247688E-3</v>
      </c>
    </row>
    <row r="50" spans="1:18">
      <c r="A50" s="76">
        <v>9171.5</v>
      </c>
      <c r="B50" s="76">
        <v>-0.14067099999374477</v>
      </c>
      <c r="C50" s="76">
        <v>0.1</v>
      </c>
      <c r="D50" s="77">
        <f t="shared" si="6"/>
        <v>0.91715000000000002</v>
      </c>
      <c r="E50" s="77">
        <f t="shared" si="6"/>
        <v>-0.14067099999374477</v>
      </c>
      <c r="F50" s="69">
        <f t="shared" si="7"/>
        <v>9.1715000000000005E-2</v>
      </c>
      <c r="G50" s="69">
        <f t="shared" si="7"/>
        <v>-1.4067099999374479E-2</v>
      </c>
      <c r="H50" s="69">
        <f t="shared" si="8"/>
        <v>8.4116412250000008E-2</v>
      </c>
      <c r="I50" s="69">
        <f t="shared" si="9"/>
        <v>7.7147367495087507E-2</v>
      </c>
      <c r="J50" s="69">
        <f t="shared" si="10"/>
        <v>7.0755708098119513E-2</v>
      </c>
      <c r="K50" s="69">
        <f t="shared" si="11"/>
        <v>-1.2901640764426304E-2</v>
      </c>
      <c r="L50" s="69">
        <f t="shared" si="12"/>
        <v>-1.1832739827093585E-2</v>
      </c>
      <c r="M50" s="69">
        <f t="shared" ca="1" si="4"/>
        <v>-0.14712968498051038</v>
      </c>
      <c r="N50" s="69">
        <f t="shared" ca="1" si="13"/>
        <v>4.1714611758271439E-6</v>
      </c>
      <c r="O50" s="79">
        <f t="shared" ca="1" si="14"/>
        <v>1.6987873814460694</v>
      </c>
      <c r="P50" s="69">
        <f t="shared" ca="1" si="15"/>
        <v>175.80840954014238</v>
      </c>
      <c r="Q50" s="69">
        <f t="shared" ca="1" si="16"/>
        <v>95.163959724922535</v>
      </c>
      <c r="R50" s="32">
        <f t="shared" ca="1" si="5"/>
        <v>6.458684986765606E-3</v>
      </c>
    </row>
    <row r="51" spans="1:18">
      <c r="A51" s="76">
        <v>9172</v>
      </c>
      <c r="B51" s="76">
        <v>-0.15486799999780487</v>
      </c>
      <c r="C51" s="76">
        <v>0.1</v>
      </c>
      <c r="D51" s="77">
        <f t="shared" si="6"/>
        <v>0.91720000000000002</v>
      </c>
      <c r="E51" s="77">
        <f t="shared" si="6"/>
        <v>-0.15486799999780487</v>
      </c>
      <c r="F51" s="69">
        <f t="shared" si="7"/>
        <v>9.172000000000001E-2</v>
      </c>
      <c r="G51" s="69">
        <f t="shared" si="7"/>
        <v>-1.5486799999780488E-2</v>
      </c>
      <c r="H51" s="69">
        <f t="shared" si="8"/>
        <v>8.4125584000000017E-2</v>
      </c>
      <c r="I51" s="69">
        <f t="shared" si="9"/>
        <v>7.7159985644800019E-2</v>
      </c>
      <c r="J51" s="69">
        <f t="shared" si="10"/>
        <v>7.0771138833410574E-2</v>
      </c>
      <c r="K51" s="69">
        <f t="shared" si="11"/>
        <v>-1.4204492959798663E-2</v>
      </c>
      <c r="L51" s="69">
        <f t="shared" si="12"/>
        <v>-1.3028360942727335E-2</v>
      </c>
      <c r="M51" s="69">
        <f t="shared" ca="1" si="4"/>
        <v>-0.14714259790629092</v>
      </c>
      <c r="N51" s="69">
        <f t="shared" ca="1" si="13"/>
        <v>5.9681837475568203E-6</v>
      </c>
      <c r="O51" s="79">
        <f t="shared" ca="1" si="14"/>
        <v>1.698424141977664</v>
      </c>
      <c r="P51" s="69">
        <f t="shared" ca="1" si="15"/>
        <v>175.7580785797644</v>
      </c>
      <c r="Q51" s="69">
        <f t="shared" ca="1" si="16"/>
        <v>95.132192371058892</v>
      </c>
      <c r="R51" s="32">
        <f t="shared" ca="1" si="5"/>
        <v>-7.7254020915139554E-3</v>
      </c>
    </row>
    <row r="52" spans="1:18">
      <c r="A52" s="76">
        <v>9208.5</v>
      </c>
      <c r="B52" s="76">
        <v>-0.13894900000013877</v>
      </c>
      <c r="C52" s="76">
        <v>0.1</v>
      </c>
      <c r="D52" s="77">
        <f t="shared" si="6"/>
        <v>0.92084999999999995</v>
      </c>
      <c r="E52" s="77">
        <f t="shared" si="6"/>
        <v>-0.13894900000013877</v>
      </c>
      <c r="F52" s="69">
        <f t="shared" si="7"/>
        <v>9.2085E-2</v>
      </c>
      <c r="G52" s="69">
        <f t="shared" si="7"/>
        <v>-1.3894900000013878E-2</v>
      </c>
      <c r="H52" s="69">
        <f t="shared" si="8"/>
        <v>8.4796472249999991E-2</v>
      </c>
      <c r="I52" s="69">
        <f t="shared" si="9"/>
        <v>7.8084831471412486E-2</v>
      </c>
      <c r="J52" s="69">
        <f t="shared" si="10"/>
        <v>7.1904417060450185E-2</v>
      </c>
      <c r="K52" s="69">
        <f t="shared" si="11"/>
        <v>-1.2795118665012779E-2</v>
      </c>
      <c r="L52" s="69">
        <f t="shared" si="12"/>
        <v>-1.1782385022677016E-2</v>
      </c>
      <c r="M52" s="69">
        <f t="shared" ca="1" si="4"/>
        <v>-0.14808661588414934</v>
      </c>
      <c r="N52" s="69">
        <f t="shared" ca="1" si="13"/>
        <v>8.3496024043722374E-6</v>
      </c>
      <c r="O52" s="79">
        <f t="shared" ca="1" si="14"/>
        <v>1.6716607706662436</v>
      </c>
      <c r="P52" s="69">
        <f t="shared" ca="1" si="15"/>
        <v>172.07652140932979</v>
      </c>
      <c r="Q52" s="69">
        <f t="shared" ca="1" si="16"/>
        <v>92.812125731573417</v>
      </c>
      <c r="R52" s="32">
        <f t="shared" ca="1" si="5"/>
        <v>9.1376158840105748E-3</v>
      </c>
    </row>
    <row r="53" spans="1:18">
      <c r="A53" s="76">
        <v>9209</v>
      </c>
      <c r="B53" s="76">
        <v>-0.15054599999712082</v>
      </c>
      <c r="C53" s="31">
        <v>0.1</v>
      </c>
      <c r="D53" s="77">
        <f t="shared" si="6"/>
        <v>0.92090000000000005</v>
      </c>
      <c r="E53" s="77">
        <f t="shared" si="6"/>
        <v>-0.15054599999712082</v>
      </c>
      <c r="F53" s="69">
        <f t="shared" si="7"/>
        <v>9.2090000000000005E-2</v>
      </c>
      <c r="G53" s="69">
        <f t="shared" si="7"/>
        <v>-1.5054599999712082E-2</v>
      </c>
      <c r="H53" s="69">
        <f t="shared" si="8"/>
        <v>8.4805681000000008E-2</v>
      </c>
      <c r="I53" s="69">
        <f t="shared" si="9"/>
        <v>7.8097551632900011E-2</v>
      </c>
      <c r="J53" s="69">
        <f t="shared" si="10"/>
        <v>7.1920035298737625E-2</v>
      </c>
      <c r="K53" s="69">
        <f t="shared" si="11"/>
        <v>-1.3863781139734858E-2</v>
      </c>
      <c r="L53" s="69">
        <f t="shared" si="12"/>
        <v>-1.2767156051581831E-2</v>
      </c>
      <c r="M53" s="69">
        <f t="shared" ca="1" si="4"/>
        <v>-0.1480995664646115</v>
      </c>
      <c r="N53" s="69">
        <f t="shared" ca="1" si="13"/>
        <v>5.9850370289859931E-7</v>
      </c>
      <c r="O53" s="79">
        <f t="shared" ca="1" si="14"/>
        <v>1.6712908065593506</v>
      </c>
      <c r="P53" s="69">
        <f t="shared" ca="1" si="15"/>
        <v>172.02599181190743</v>
      </c>
      <c r="Q53" s="69">
        <f t="shared" ca="1" si="16"/>
        <v>92.78033230336294</v>
      </c>
      <c r="R53" s="32">
        <f t="shared" ca="1" si="5"/>
        <v>-2.4464335325093123E-3</v>
      </c>
    </row>
    <row r="54" spans="1:18">
      <c r="A54" s="76">
        <v>9211</v>
      </c>
      <c r="B54" s="76">
        <v>-0.15433399999892572</v>
      </c>
      <c r="C54" s="31">
        <v>0.1</v>
      </c>
      <c r="D54" s="77">
        <f t="shared" si="6"/>
        <v>0.92110000000000003</v>
      </c>
      <c r="E54" s="77">
        <f t="shared" si="6"/>
        <v>-0.15433399999892572</v>
      </c>
      <c r="F54" s="69">
        <f t="shared" si="7"/>
        <v>9.2110000000000011E-2</v>
      </c>
      <c r="G54" s="69">
        <f t="shared" si="7"/>
        <v>-1.5433399999892572E-2</v>
      </c>
      <c r="H54" s="69">
        <f t="shared" si="8"/>
        <v>8.4842521000000018E-2</v>
      </c>
      <c r="I54" s="69">
        <f t="shared" si="9"/>
        <v>7.8148446093100024E-2</v>
      </c>
      <c r="J54" s="69">
        <f t="shared" si="10"/>
        <v>7.1982533696354434E-2</v>
      </c>
      <c r="K54" s="69">
        <f t="shared" si="11"/>
        <v>-1.4215704739901049E-2</v>
      </c>
      <c r="L54" s="69">
        <f t="shared" si="12"/>
        <v>-1.3094085635922856E-2</v>
      </c>
      <c r="M54" s="69">
        <f t="shared" ca="1" si="4"/>
        <v>-0.1481513738749306</v>
      </c>
      <c r="N54" s="69">
        <f t="shared" ca="1" si="13"/>
        <v>3.8224865789106879E-6</v>
      </c>
      <c r="O54" s="79">
        <f t="shared" ca="1" si="14"/>
        <v>1.6698100579048933</v>
      </c>
      <c r="P54" s="69">
        <f t="shared" ca="1" si="15"/>
        <v>171.82384825791175</v>
      </c>
      <c r="Q54" s="69">
        <f t="shared" ca="1" si="16"/>
        <v>92.653156188232018</v>
      </c>
      <c r="R54" s="32">
        <f t="shared" ca="1" si="5"/>
        <v>-6.1826261239951164E-3</v>
      </c>
    </row>
    <row r="55" spans="1:18">
      <c r="A55" s="76">
        <v>9211.5</v>
      </c>
      <c r="B55" s="76">
        <v>-0.15283099999942351</v>
      </c>
      <c r="C55" s="31">
        <v>0.1</v>
      </c>
      <c r="D55" s="77">
        <f t="shared" si="6"/>
        <v>0.92115000000000002</v>
      </c>
      <c r="E55" s="77">
        <f t="shared" si="6"/>
        <v>-0.15283099999942351</v>
      </c>
      <c r="F55" s="69">
        <f t="shared" si="7"/>
        <v>9.2115000000000002E-2</v>
      </c>
      <c r="G55" s="69">
        <f t="shared" si="7"/>
        <v>-1.5283099999942353E-2</v>
      </c>
      <c r="H55" s="69">
        <f t="shared" si="8"/>
        <v>8.4851732250000006E-2</v>
      </c>
      <c r="I55" s="69">
        <f t="shared" si="9"/>
        <v>7.8161173162087511E-2</v>
      </c>
      <c r="J55" s="69">
        <f t="shared" si="10"/>
        <v>7.1998164658256911E-2</v>
      </c>
      <c r="K55" s="69">
        <f t="shared" si="11"/>
        <v>-1.4078027564946898E-2</v>
      </c>
      <c r="L55" s="69">
        <f t="shared" si="12"/>
        <v>-1.2967975091450836E-2</v>
      </c>
      <c r="M55" s="69">
        <f t="shared" ca="1" si="4"/>
        <v>-0.148164326999628</v>
      </c>
      <c r="N55" s="69">
        <f t="shared" ca="1" si="13"/>
        <v>2.1777836887020398E-6</v>
      </c>
      <c r="O55" s="79">
        <f t="shared" ca="1" si="14"/>
        <v>1.6694396479009339</v>
      </c>
      <c r="P55" s="69">
        <f t="shared" ca="1" si="15"/>
        <v>171.77330610024799</v>
      </c>
      <c r="Q55" s="69">
        <f t="shared" ca="1" si="16"/>
        <v>92.621361573507059</v>
      </c>
      <c r="R55" s="32">
        <f t="shared" ca="1" si="5"/>
        <v>-4.666672999795507E-3</v>
      </c>
    </row>
    <row r="56" spans="1:18">
      <c r="A56" s="76">
        <v>9926.5</v>
      </c>
      <c r="B56" s="76">
        <v>-0.16904100000101607</v>
      </c>
      <c r="C56" s="31">
        <v>0.5</v>
      </c>
      <c r="D56" s="77">
        <f t="shared" si="6"/>
        <v>0.99265000000000003</v>
      </c>
      <c r="E56" s="77">
        <f t="shared" si="6"/>
        <v>-0.16904100000101607</v>
      </c>
      <c r="F56" s="69">
        <f t="shared" si="7"/>
        <v>0.49632500000000002</v>
      </c>
      <c r="G56" s="69">
        <f t="shared" si="7"/>
        <v>-8.4520500000508036E-2</v>
      </c>
      <c r="H56" s="69">
        <f t="shared" si="8"/>
        <v>0.49267701125000002</v>
      </c>
      <c r="I56" s="69">
        <f t="shared" si="9"/>
        <v>0.48905583521731255</v>
      </c>
      <c r="J56" s="69">
        <f t="shared" si="10"/>
        <v>0.48546127482846529</v>
      </c>
      <c r="K56" s="69">
        <f t="shared" si="11"/>
        <v>-8.38992743255043E-2</v>
      </c>
      <c r="L56" s="69">
        <f t="shared" si="12"/>
        <v>-8.3282614659211843E-2</v>
      </c>
      <c r="M56" s="69">
        <f t="shared" ca="1" si="4"/>
        <v>-0.16720792980757104</v>
      </c>
      <c r="N56" s="69">
        <f t="shared" ca="1" si="13"/>
        <v>1.6800731670482997E-6</v>
      </c>
      <c r="O56" s="79">
        <f t="shared" ca="1" si="14"/>
        <v>26.810162965056602</v>
      </c>
      <c r="P56" s="69">
        <f t="shared" ca="1" si="15"/>
        <v>2480.7125840523659</v>
      </c>
      <c r="Q56" s="69">
        <f t="shared" ca="1" si="16"/>
        <v>1210.9827382027268</v>
      </c>
      <c r="R56" s="32">
        <f t="shared" ca="1" si="5"/>
        <v>-1.83307019344503E-3</v>
      </c>
    </row>
    <row r="57" spans="1:18">
      <c r="A57" s="76">
        <v>10156.5</v>
      </c>
      <c r="B57" s="76">
        <v>-0.17336100000102306</v>
      </c>
      <c r="C57" s="31">
        <v>1</v>
      </c>
      <c r="D57" s="77">
        <f t="shared" si="6"/>
        <v>1.0156499999999999</v>
      </c>
      <c r="E57" s="77">
        <f t="shared" si="6"/>
        <v>-0.17336100000102306</v>
      </c>
      <c r="F57" s="69">
        <f t="shared" si="7"/>
        <v>1.0156499999999999</v>
      </c>
      <c r="G57" s="69">
        <f t="shared" si="7"/>
        <v>-0.17336100000102306</v>
      </c>
      <c r="H57" s="69">
        <f t="shared" si="8"/>
        <v>1.0315449225</v>
      </c>
      <c r="I57" s="69">
        <f t="shared" si="9"/>
        <v>1.0476886005371249</v>
      </c>
      <c r="J57" s="69">
        <f t="shared" si="10"/>
        <v>1.0640849271355308</v>
      </c>
      <c r="K57" s="69">
        <f t="shared" si="11"/>
        <v>-0.17607409965103907</v>
      </c>
      <c r="L57" s="69">
        <f t="shared" si="12"/>
        <v>-0.17882965931057782</v>
      </c>
      <c r="M57" s="69">
        <f t="shared" ca="1" si="4"/>
        <v>-0.17355503980964351</v>
      </c>
      <c r="N57" s="69">
        <f t="shared" ca="1" si="13"/>
        <v>3.7651447329462932E-8</v>
      </c>
      <c r="O57" s="79">
        <f t="shared" ca="1" si="14"/>
        <v>86.707192115099801</v>
      </c>
      <c r="P57" s="69">
        <f t="shared" ca="1" si="15"/>
        <v>7717.53773854873</v>
      </c>
      <c r="Q57" s="69">
        <f t="shared" ca="1" si="16"/>
        <v>3569.3749502612923</v>
      </c>
      <c r="R57" s="32">
        <f t="shared" ca="1" si="5"/>
        <v>1.9403980862045533E-4</v>
      </c>
    </row>
    <row r="58" spans="1:18">
      <c r="A58" s="76">
        <v>10156.5</v>
      </c>
      <c r="B58" s="76">
        <v>-0.17329099999915343</v>
      </c>
      <c r="C58" s="31">
        <v>1</v>
      </c>
      <c r="D58" s="77">
        <f t="shared" si="6"/>
        <v>1.0156499999999999</v>
      </c>
      <c r="E58" s="77">
        <f t="shared" si="6"/>
        <v>-0.17329099999915343</v>
      </c>
      <c r="F58" s="69">
        <f t="shared" si="7"/>
        <v>1.0156499999999999</v>
      </c>
      <c r="G58" s="69">
        <f t="shared" si="7"/>
        <v>-0.17329099999915343</v>
      </c>
      <c r="H58" s="69">
        <f t="shared" si="8"/>
        <v>1.0315449225</v>
      </c>
      <c r="I58" s="69">
        <f t="shared" si="9"/>
        <v>1.0476886005371249</v>
      </c>
      <c r="J58" s="69">
        <f t="shared" si="10"/>
        <v>1.0640849271355308</v>
      </c>
      <c r="K58" s="69">
        <f t="shared" si="11"/>
        <v>-0.17600300414914016</v>
      </c>
      <c r="L58" s="69">
        <f t="shared" si="12"/>
        <v>-0.17875745116407418</v>
      </c>
      <c r="M58" s="69">
        <f t="shared" ca="1" si="4"/>
        <v>-0.17355503980964351</v>
      </c>
      <c r="N58" s="69">
        <f t="shared" ca="1" si="13"/>
        <v>6.9717021523640213E-8</v>
      </c>
      <c r="O58" s="79">
        <f t="shared" ca="1" si="14"/>
        <v>86.707192115099801</v>
      </c>
      <c r="P58" s="69">
        <f t="shared" ca="1" si="15"/>
        <v>7717.53773854873</v>
      </c>
      <c r="Q58" s="69">
        <f t="shared" ca="1" si="16"/>
        <v>3569.3749502612923</v>
      </c>
      <c r="R58" s="32">
        <f t="shared" ca="1" si="5"/>
        <v>2.640398104900854E-4</v>
      </c>
    </row>
    <row r="59" spans="1:18">
      <c r="A59" s="76">
        <v>10156.5</v>
      </c>
      <c r="B59" s="76">
        <v>-0.17226099999970756</v>
      </c>
      <c r="C59" s="31">
        <v>1</v>
      </c>
      <c r="D59" s="77">
        <f t="shared" si="6"/>
        <v>1.0156499999999999</v>
      </c>
      <c r="E59" s="77">
        <f t="shared" si="6"/>
        <v>-0.17226099999970756</v>
      </c>
      <c r="F59" s="69">
        <f t="shared" si="7"/>
        <v>1.0156499999999999</v>
      </c>
      <c r="G59" s="69">
        <f t="shared" si="7"/>
        <v>-0.17226099999970756</v>
      </c>
      <c r="H59" s="69">
        <f t="shared" si="8"/>
        <v>1.0315449225</v>
      </c>
      <c r="I59" s="69">
        <f t="shared" si="9"/>
        <v>1.0476886005371249</v>
      </c>
      <c r="J59" s="69">
        <f t="shared" si="10"/>
        <v>1.0640849271355308</v>
      </c>
      <c r="K59" s="69">
        <f t="shared" si="11"/>
        <v>-0.17495688464970297</v>
      </c>
      <c r="L59" s="69">
        <f t="shared" si="12"/>
        <v>-0.17769495989447082</v>
      </c>
      <c r="M59" s="69">
        <f t="shared" ca="1" si="4"/>
        <v>-0.17355503980964351</v>
      </c>
      <c r="N59" s="69">
        <f t="shared" ca="1" si="13"/>
        <v>1.6745390296990656E-6</v>
      </c>
      <c r="O59" s="79">
        <f t="shared" ca="1" si="14"/>
        <v>86.707192115099801</v>
      </c>
      <c r="P59" s="69">
        <f t="shared" ca="1" si="15"/>
        <v>7717.53773854873</v>
      </c>
      <c r="Q59" s="69">
        <f t="shared" ca="1" si="16"/>
        <v>3569.3749502612923</v>
      </c>
      <c r="R59" s="32">
        <f t="shared" ca="1" si="5"/>
        <v>1.2940398099359485E-3</v>
      </c>
    </row>
    <row r="60" spans="1:18">
      <c r="A60" s="76">
        <v>10156.5</v>
      </c>
      <c r="B60" s="76">
        <v>-0.17219099999783793</v>
      </c>
      <c r="C60" s="31">
        <v>1</v>
      </c>
      <c r="D60" s="77">
        <f t="shared" si="6"/>
        <v>1.0156499999999999</v>
      </c>
      <c r="E60" s="77">
        <f t="shared" si="6"/>
        <v>-0.17219099999783793</v>
      </c>
      <c r="F60" s="69">
        <f t="shared" si="7"/>
        <v>1.0156499999999999</v>
      </c>
      <c r="G60" s="69">
        <f t="shared" si="7"/>
        <v>-0.17219099999783793</v>
      </c>
      <c r="H60" s="69">
        <f t="shared" si="8"/>
        <v>1.0315449225</v>
      </c>
      <c r="I60" s="69">
        <f t="shared" si="9"/>
        <v>1.0476886005371249</v>
      </c>
      <c r="J60" s="69">
        <f t="shared" si="10"/>
        <v>1.0640849271355308</v>
      </c>
      <c r="K60" s="69">
        <f t="shared" si="11"/>
        <v>-0.17488578914780409</v>
      </c>
      <c r="L60" s="69">
        <f t="shared" si="12"/>
        <v>-0.17762275174796721</v>
      </c>
      <c r="M60" s="69">
        <f t="shared" ca="1" si="4"/>
        <v>-0.17355503980964351</v>
      </c>
      <c r="N60" s="69">
        <f t="shared" ca="1" si="13"/>
        <v>1.8606046081905981E-6</v>
      </c>
      <c r="O60" s="79">
        <f t="shared" ca="1" si="14"/>
        <v>86.707192115099801</v>
      </c>
      <c r="P60" s="69">
        <f t="shared" ca="1" si="15"/>
        <v>7717.53773854873</v>
      </c>
      <c r="Q60" s="69">
        <f t="shared" ca="1" si="16"/>
        <v>3569.3749502612923</v>
      </c>
      <c r="R60" s="32">
        <f t="shared" ca="1" si="5"/>
        <v>1.3640398118055785E-3</v>
      </c>
    </row>
    <row r="61" spans="1:18">
      <c r="A61" s="76">
        <v>10681</v>
      </c>
      <c r="B61" s="76">
        <v>-0.19044399999256711</v>
      </c>
      <c r="C61" s="31">
        <v>1</v>
      </c>
      <c r="D61" s="77">
        <f t="shared" si="6"/>
        <v>1.0681</v>
      </c>
      <c r="E61" s="77">
        <f t="shared" si="6"/>
        <v>-0.19044399999256711</v>
      </c>
      <c r="F61" s="69">
        <f t="shared" si="7"/>
        <v>1.0681</v>
      </c>
      <c r="G61" s="69">
        <f t="shared" si="7"/>
        <v>-0.19044399999256711</v>
      </c>
      <c r="H61" s="69">
        <f t="shared" si="8"/>
        <v>1.1408376100000002</v>
      </c>
      <c r="I61" s="69">
        <f t="shared" si="9"/>
        <v>1.2185286512410003</v>
      </c>
      <c r="J61" s="69">
        <f t="shared" si="10"/>
        <v>1.3015104523905126</v>
      </c>
      <c r="K61" s="69">
        <f t="shared" si="11"/>
        <v>-0.20341323639206094</v>
      </c>
      <c r="L61" s="69">
        <f t="shared" si="12"/>
        <v>-0.2172656777903603</v>
      </c>
      <c r="M61" s="69">
        <f t="shared" ca="1" si="4"/>
        <v>-0.18843194765553489</v>
      </c>
      <c r="N61" s="69">
        <f t="shared" ca="1" si="13"/>
        <v>4.0483546069568253E-6</v>
      </c>
      <c r="O61" s="79">
        <f t="shared" ca="1" si="14"/>
        <v>42.669398772407327</v>
      </c>
      <c r="P61" s="69">
        <f t="shared" ca="1" si="15"/>
        <v>3366.634292436574</v>
      </c>
      <c r="Q61" s="69">
        <f t="shared" ca="1" si="16"/>
        <v>1220.4298154659739</v>
      </c>
      <c r="R61" s="32">
        <f t="shared" ca="1" si="5"/>
        <v>-2.0120523370322219E-3</v>
      </c>
    </row>
    <row r="62" spans="1:18">
      <c r="A62" s="76">
        <v>10683.5</v>
      </c>
      <c r="B62" s="76">
        <v>-0.19156899999507004</v>
      </c>
      <c r="C62" s="31">
        <v>1</v>
      </c>
      <c r="D62" s="77">
        <f t="shared" si="6"/>
        <v>1.0683499999999999</v>
      </c>
      <c r="E62" s="77">
        <f t="shared" si="6"/>
        <v>-0.19156899999507004</v>
      </c>
      <c r="F62" s="69">
        <f t="shared" si="7"/>
        <v>1.0683499999999999</v>
      </c>
      <c r="G62" s="69">
        <f t="shared" si="7"/>
        <v>-0.19156899999507004</v>
      </c>
      <c r="H62" s="69">
        <f t="shared" si="8"/>
        <v>1.1413717224999997</v>
      </c>
      <c r="I62" s="69">
        <f t="shared" si="9"/>
        <v>1.2193844797328746</v>
      </c>
      <c r="J62" s="69">
        <f t="shared" si="10"/>
        <v>1.3027294089226165</v>
      </c>
      <c r="K62" s="69">
        <f t="shared" si="11"/>
        <v>-0.20466274114473307</v>
      </c>
      <c r="L62" s="69">
        <f t="shared" si="12"/>
        <v>-0.21865143950197555</v>
      </c>
      <c r="M62" s="69">
        <f t="shared" ca="1" si="4"/>
        <v>-0.18850419841910937</v>
      </c>
      <c r="N62" s="69">
        <f t="shared" ca="1" si="13"/>
        <v>9.3930087000110312E-6</v>
      </c>
      <c r="O62" s="79">
        <f t="shared" ca="1" si="14"/>
        <v>42.479192716410665</v>
      </c>
      <c r="P62" s="69">
        <f t="shared" ca="1" si="15"/>
        <v>3349.0005618304849</v>
      </c>
      <c r="Q62" s="69">
        <f t="shared" ca="1" si="16"/>
        <v>1211.6395736067764</v>
      </c>
      <c r="R62" s="32">
        <f t="shared" ca="1" si="5"/>
        <v>-3.0648015759606739E-3</v>
      </c>
    </row>
    <row r="63" spans="1:18">
      <c r="A63" s="76">
        <v>10683.5</v>
      </c>
      <c r="B63" s="76">
        <v>-0.19136899999284651</v>
      </c>
      <c r="C63" s="31">
        <v>1</v>
      </c>
      <c r="D63" s="77">
        <f t="shared" si="6"/>
        <v>1.0683499999999999</v>
      </c>
      <c r="E63" s="77">
        <f t="shared" si="6"/>
        <v>-0.19136899999284651</v>
      </c>
      <c r="F63" s="69">
        <f t="shared" si="7"/>
        <v>1.0683499999999999</v>
      </c>
      <c r="G63" s="69">
        <f t="shared" si="7"/>
        <v>-0.19136899999284651</v>
      </c>
      <c r="H63" s="69">
        <f t="shared" si="8"/>
        <v>1.1413717224999997</v>
      </c>
      <c r="I63" s="69">
        <f t="shared" si="9"/>
        <v>1.2193844797328746</v>
      </c>
      <c r="J63" s="69">
        <f t="shared" si="10"/>
        <v>1.3027294089226165</v>
      </c>
      <c r="K63" s="69">
        <f t="shared" si="11"/>
        <v>-0.20444907114235755</v>
      </c>
      <c r="L63" s="69">
        <f t="shared" si="12"/>
        <v>-0.21842316515493768</v>
      </c>
      <c r="M63" s="69">
        <f t="shared" ca="1" si="4"/>
        <v>-0.18850419841910937</v>
      </c>
      <c r="N63" s="69">
        <f t="shared" ca="1" si="13"/>
        <v>8.2070880568868008E-6</v>
      </c>
      <c r="O63" s="79">
        <f t="shared" ca="1" si="14"/>
        <v>42.479192716410665</v>
      </c>
      <c r="P63" s="69">
        <f t="shared" ca="1" si="15"/>
        <v>3349.0005618304849</v>
      </c>
      <c r="Q63" s="69">
        <f t="shared" ca="1" si="16"/>
        <v>1211.6395736067764</v>
      </c>
      <c r="R63" s="32">
        <f t="shared" ca="1" si="5"/>
        <v>-2.8648015737371413E-3</v>
      </c>
    </row>
    <row r="64" spans="1:18">
      <c r="A64" s="76">
        <v>10728</v>
      </c>
      <c r="B64" s="76">
        <v>-0.19013199999608332</v>
      </c>
      <c r="C64" s="31">
        <v>1</v>
      </c>
      <c r="D64" s="77">
        <f t="shared" si="6"/>
        <v>1.0728</v>
      </c>
      <c r="E64" s="77">
        <f t="shared" si="6"/>
        <v>-0.19013199999608332</v>
      </c>
      <c r="F64" s="69">
        <f t="shared" si="7"/>
        <v>1.0728</v>
      </c>
      <c r="G64" s="69">
        <f t="shared" si="7"/>
        <v>-0.19013199999608332</v>
      </c>
      <c r="H64" s="69">
        <f t="shared" si="8"/>
        <v>1.1508998399999999</v>
      </c>
      <c r="I64" s="69">
        <f t="shared" si="9"/>
        <v>1.2346853483519999</v>
      </c>
      <c r="J64" s="69">
        <f t="shared" si="10"/>
        <v>1.3245704417120254</v>
      </c>
      <c r="K64" s="69">
        <f t="shared" si="11"/>
        <v>-0.20397360959579819</v>
      </c>
      <c r="L64" s="69">
        <f t="shared" si="12"/>
        <v>-0.2188228883743723</v>
      </c>
      <c r="M64" s="69">
        <f t="shared" ca="1" si="4"/>
        <v>-0.18979239051794133</v>
      </c>
      <c r="N64" s="69">
        <f t="shared" ca="1" si="13"/>
        <v>1.1533459764387407E-7</v>
      </c>
      <c r="O64" s="79">
        <f t="shared" ca="1" si="14"/>
        <v>39.138251748222906</v>
      </c>
      <c r="P64" s="69">
        <f t="shared" ca="1" si="15"/>
        <v>3041.1185871882822</v>
      </c>
      <c r="Q64" s="69">
        <f t="shared" ca="1" si="16"/>
        <v>1059.6845312873277</v>
      </c>
      <c r="R64" s="32">
        <f t="shared" ca="1" si="5"/>
        <v>-3.3960947814198894E-4</v>
      </c>
    </row>
    <row r="65" spans="1:18">
      <c r="A65" s="76">
        <v>10770</v>
      </c>
      <c r="B65" s="76">
        <v>-0.19109999999636784</v>
      </c>
      <c r="C65" s="31">
        <v>1</v>
      </c>
      <c r="D65" s="77">
        <f t="shared" si="6"/>
        <v>1.077</v>
      </c>
      <c r="E65" s="77">
        <f t="shared" si="6"/>
        <v>-0.19109999999636784</v>
      </c>
      <c r="F65" s="69">
        <f t="shared" si="7"/>
        <v>1.077</v>
      </c>
      <c r="G65" s="69">
        <f t="shared" si="7"/>
        <v>-0.19109999999636784</v>
      </c>
      <c r="H65" s="69">
        <f t="shared" si="8"/>
        <v>1.159929</v>
      </c>
      <c r="I65" s="69">
        <f t="shared" si="9"/>
        <v>1.249243533</v>
      </c>
      <c r="J65" s="69">
        <f t="shared" si="10"/>
        <v>1.3454352850410001</v>
      </c>
      <c r="K65" s="69">
        <f t="shared" si="11"/>
        <v>-0.20581469999608815</v>
      </c>
      <c r="L65" s="69">
        <f t="shared" si="12"/>
        <v>-0.22166243189578694</v>
      </c>
      <c r="M65" s="69">
        <f t="shared" ca="1" si="4"/>
        <v>-0.19101190955679867</v>
      </c>
      <c r="N65" s="69">
        <f t="shared" ca="1" si="13"/>
        <v>7.7599255434898966E-9</v>
      </c>
      <c r="O65" s="79">
        <f t="shared" ca="1" si="14"/>
        <v>36.066537573333029</v>
      </c>
      <c r="P65" s="69">
        <f t="shared" ca="1" si="15"/>
        <v>2761.2536370548678</v>
      </c>
      <c r="Q65" s="69">
        <f t="shared" ca="1" si="16"/>
        <v>924.29660581169901</v>
      </c>
      <c r="R65" s="32">
        <f t="shared" ca="1" si="5"/>
        <v>-8.809043956917173E-5</v>
      </c>
    </row>
    <row r="66" spans="1:18">
      <c r="A66" s="76">
        <v>10770</v>
      </c>
      <c r="B66" s="76">
        <v>-0.19069999999919673</v>
      </c>
      <c r="C66" s="31">
        <v>1</v>
      </c>
      <c r="D66" s="77">
        <f t="shared" si="6"/>
        <v>1.077</v>
      </c>
      <c r="E66" s="77">
        <f t="shared" si="6"/>
        <v>-0.19069999999919673</v>
      </c>
      <c r="F66" s="69">
        <f t="shared" si="7"/>
        <v>1.077</v>
      </c>
      <c r="G66" s="69">
        <f t="shared" si="7"/>
        <v>-0.19069999999919673</v>
      </c>
      <c r="H66" s="69">
        <f t="shared" si="8"/>
        <v>1.159929</v>
      </c>
      <c r="I66" s="69">
        <f t="shared" si="9"/>
        <v>1.249243533</v>
      </c>
      <c r="J66" s="69">
        <f t="shared" si="10"/>
        <v>1.3454352850410001</v>
      </c>
      <c r="K66" s="69">
        <f t="shared" si="11"/>
        <v>-0.20538389999913487</v>
      </c>
      <c r="L66" s="69">
        <f t="shared" si="12"/>
        <v>-0.22119846029906826</v>
      </c>
      <c r="M66" s="69">
        <f t="shared" ca="1" si="4"/>
        <v>-0.19101190955679867</v>
      </c>
      <c r="N66" s="69">
        <f t="shared" ca="1" si="13"/>
        <v>9.7287572123435398E-8</v>
      </c>
      <c r="O66" s="79">
        <f t="shared" ca="1" si="14"/>
        <v>36.066537573333029</v>
      </c>
      <c r="P66" s="69">
        <f t="shared" ca="1" si="15"/>
        <v>2761.2536370548678</v>
      </c>
      <c r="Q66" s="69">
        <f t="shared" ca="1" si="16"/>
        <v>924.29660581169901</v>
      </c>
      <c r="R66" s="32">
        <f t="shared" ca="1" si="5"/>
        <v>3.1190955760193595E-4</v>
      </c>
    </row>
    <row r="67" spans="1:18">
      <c r="A67" s="76">
        <v>10770</v>
      </c>
      <c r="B67" s="76">
        <v>-0.18909999999596039</v>
      </c>
      <c r="C67" s="31">
        <v>0.9</v>
      </c>
      <c r="D67" s="77">
        <f t="shared" si="6"/>
        <v>1.077</v>
      </c>
      <c r="E67" s="77">
        <f t="shared" si="6"/>
        <v>-0.18909999999596039</v>
      </c>
      <c r="F67" s="69">
        <f t="shared" si="7"/>
        <v>0.96929999999999994</v>
      </c>
      <c r="G67" s="69">
        <f t="shared" si="7"/>
        <v>-0.17018999999636436</v>
      </c>
      <c r="H67" s="69">
        <f t="shared" si="8"/>
        <v>1.0439360999999998</v>
      </c>
      <c r="I67" s="69">
        <f t="shared" si="9"/>
        <v>1.1243191796999998</v>
      </c>
      <c r="J67" s="69">
        <f t="shared" si="10"/>
        <v>1.2108917565368997</v>
      </c>
      <c r="K67" s="69">
        <f t="shared" si="11"/>
        <v>-0.1832946299960844</v>
      </c>
      <c r="L67" s="69">
        <f t="shared" si="12"/>
        <v>-0.19740831650578289</v>
      </c>
      <c r="M67" s="69">
        <f t="shared" ca="1" si="4"/>
        <v>-0.19101190955679867</v>
      </c>
      <c r="N67" s="69">
        <f t="shared" ca="1" si="13"/>
        <v>3.289858351942349E-6</v>
      </c>
      <c r="O67" s="79">
        <f t="shared" ca="1" si="14"/>
        <v>29.213895434399937</v>
      </c>
      <c r="P67" s="69">
        <f t="shared" ca="1" si="15"/>
        <v>2236.6154460144485</v>
      </c>
      <c r="Q67" s="69">
        <f t="shared" ca="1" si="16"/>
        <v>748.68025070748058</v>
      </c>
      <c r="R67" s="32">
        <f t="shared" ca="1" si="5"/>
        <v>1.9119095608382819E-3</v>
      </c>
    </row>
    <row r="68" spans="1:18">
      <c r="A68" s="76">
        <v>10946</v>
      </c>
      <c r="B68" s="76">
        <v>-0.19702399999368936</v>
      </c>
      <c r="C68" s="31">
        <v>0.1</v>
      </c>
      <c r="D68" s="77">
        <f t="shared" si="6"/>
        <v>1.0946</v>
      </c>
      <c r="E68" s="77">
        <f t="shared" si="6"/>
        <v>-0.19702399999368936</v>
      </c>
      <c r="F68" s="69">
        <f t="shared" si="7"/>
        <v>0.10946</v>
      </c>
      <c r="G68" s="69">
        <f t="shared" si="7"/>
        <v>-1.9702399999368937E-2</v>
      </c>
      <c r="H68" s="69">
        <f t="shared" si="8"/>
        <v>0.11981491600000001</v>
      </c>
      <c r="I68" s="69">
        <f t="shared" si="9"/>
        <v>0.13114940705360001</v>
      </c>
      <c r="J68" s="69">
        <f t="shared" si="10"/>
        <v>0.14355614096087058</v>
      </c>
      <c r="K68" s="69">
        <f t="shared" si="11"/>
        <v>-2.156624703930924E-2</v>
      </c>
      <c r="L68" s="69">
        <f t="shared" si="12"/>
        <v>-2.3606414009227895E-2</v>
      </c>
      <c r="M68" s="69">
        <f t="shared" ca="1" si="4"/>
        <v>-0.19616132194009805</v>
      </c>
      <c r="N68" s="69">
        <f t="shared" ca="1" si="13"/>
        <v>7.442134241480802E-8</v>
      </c>
      <c r="O68" s="79">
        <f t="shared" ca="1" si="14"/>
        <v>0.24178034890598465</v>
      </c>
      <c r="P68" s="69">
        <f t="shared" ca="1" si="15"/>
        <v>17.112265930499571</v>
      </c>
      <c r="Q68" s="69">
        <f t="shared" ca="1" si="16"/>
        <v>4.4790425415629933</v>
      </c>
      <c r="R68" s="32">
        <f t="shared" ca="1" si="5"/>
        <v>-8.6267805359130367E-4</v>
      </c>
    </row>
    <row r="69" spans="1:18">
      <c r="A69" s="76">
        <v>11133.5</v>
      </c>
      <c r="B69" s="76">
        <v>-0.20260899999993853</v>
      </c>
      <c r="C69" s="31">
        <v>1</v>
      </c>
      <c r="D69" s="77">
        <f t="shared" si="6"/>
        <v>1.1133500000000001</v>
      </c>
      <c r="E69" s="77">
        <f t="shared" si="6"/>
        <v>-0.20260899999993853</v>
      </c>
      <c r="F69" s="69">
        <f t="shared" si="7"/>
        <v>1.1133500000000001</v>
      </c>
      <c r="G69" s="69">
        <f t="shared" si="7"/>
        <v>-0.20260899999993853</v>
      </c>
      <c r="H69" s="69">
        <f t="shared" si="8"/>
        <v>1.2395482225000001</v>
      </c>
      <c r="I69" s="69">
        <f t="shared" si="9"/>
        <v>1.3800510135203752</v>
      </c>
      <c r="J69" s="69">
        <f t="shared" si="10"/>
        <v>1.5364797959029097</v>
      </c>
      <c r="K69" s="69">
        <f t="shared" si="11"/>
        <v>-0.22557473014993157</v>
      </c>
      <c r="L69" s="69">
        <f t="shared" si="12"/>
        <v>-0.25114362581242633</v>
      </c>
      <c r="M69" s="69">
        <f t="shared" ca="1" si="4"/>
        <v>-0.20171656382314301</v>
      </c>
      <c r="N69" s="69">
        <f t="shared" ca="1" si="13"/>
        <v>7.9644232965340305E-7</v>
      </c>
      <c r="O69" s="79">
        <f t="shared" ca="1" si="14"/>
        <v>13.608109931487446</v>
      </c>
      <c r="P69" s="69">
        <f t="shared" ca="1" si="15"/>
        <v>837.47240693303127</v>
      </c>
      <c r="Q69" s="69">
        <f t="shared" ca="1" si="16"/>
        <v>119.22328894513001</v>
      </c>
      <c r="R69" s="32">
        <f t="shared" ca="1" si="5"/>
        <v>-8.9243617679551912E-4</v>
      </c>
    </row>
    <row r="70" spans="1:18">
      <c r="A70" s="76">
        <v>11133.5</v>
      </c>
      <c r="B70" s="76">
        <v>-0.202408999997715</v>
      </c>
      <c r="C70" s="31">
        <v>1</v>
      </c>
      <c r="D70" s="77">
        <f t="shared" si="6"/>
        <v>1.1133500000000001</v>
      </c>
      <c r="E70" s="77">
        <f t="shared" si="6"/>
        <v>-0.202408999997715</v>
      </c>
      <c r="F70" s="69">
        <f t="shared" si="7"/>
        <v>1.1133500000000001</v>
      </c>
      <c r="G70" s="69">
        <f t="shared" si="7"/>
        <v>-0.202408999997715</v>
      </c>
      <c r="H70" s="69">
        <f t="shared" si="8"/>
        <v>1.2395482225000001</v>
      </c>
      <c r="I70" s="69">
        <f t="shared" si="9"/>
        <v>1.3800510135203752</v>
      </c>
      <c r="J70" s="69">
        <f t="shared" si="10"/>
        <v>1.5364797959029097</v>
      </c>
      <c r="K70" s="69">
        <f t="shared" si="11"/>
        <v>-0.22535206014745601</v>
      </c>
      <c r="L70" s="69">
        <f t="shared" si="12"/>
        <v>-0.25089571616517015</v>
      </c>
      <c r="M70" s="69">
        <f t="shared" ca="1" si="4"/>
        <v>-0.20171656382314301</v>
      </c>
      <c r="N70" s="69">
        <f t="shared" ca="1" si="13"/>
        <v>4.7946785585588655E-7</v>
      </c>
      <c r="O70" s="79">
        <f t="shared" ca="1" si="14"/>
        <v>13.608109931487446</v>
      </c>
      <c r="P70" s="69">
        <f t="shared" ca="1" si="15"/>
        <v>837.47240693303127</v>
      </c>
      <c r="Q70" s="69">
        <f t="shared" ca="1" si="16"/>
        <v>119.22328894513001</v>
      </c>
      <c r="R70" s="32">
        <f t="shared" ca="1" si="5"/>
        <v>-6.9243617457198647E-4</v>
      </c>
    </row>
    <row r="71" spans="1:18">
      <c r="A71" s="76">
        <v>11861</v>
      </c>
      <c r="B71" s="76">
        <v>-0.22393400000146357</v>
      </c>
      <c r="C71" s="76">
        <v>1</v>
      </c>
      <c r="D71" s="77">
        <f t="shared" si="6"/>
        <v>1.1860999999999999</v>
      </c>
      <c r="E71" s="77">
        <f t="shared" si="6"/>
        <v>-0.22393400000146357</v>
      </c>
      <c r="F71" s="69">
        <f t="shared" si="7"/>
        <v>1.1860999999999999</v>
      </c>
      <c r="G71" s="69">
        <f t="shared" si="7"/>
        <v>-0.22393400000146357</v>
      </c>
      <c r="H71" s="69">
        <f t="shared" si="8"/>
        <v>1.4068332099999998</v>
      </c>
      <c r="I71" s="69">
        <f t="shared" si="9"/>
        <v>1.6686448703809997</v>
      </c>
      <c r="J71" s="69">
        <f t="shared" si="10"/>
        <v>1.9791796807589037</v>
      </c>
      <c r="K71" s="69">
        <f t="shared" si="11"/>
        <v>-0.26560811740173595</v>
      </c>
      <c r="L71" s="69">
        <f t="shared" si="12"/>
        <v>-0.315037788050199</v>
      </c>
      <c r="M71" s="69">
        <f t="shared" ca="1" si="4"/>
        <v>-0.22394834312657491</v>
      </c>
      <c r="N71" s="69">
        <f t="shared" ca="1" si="13"/>
        <v>2.057252379594933E-10</v>
      </c>
      <c r="O71" s="79">
        <f t="shared" ca="1" si="14"/>
        <v>3.0521103173065174</v>
      </c>
      <c r="P71" s="69">
        <f t="shared" ca="1" si="15"/>
        <v>591.79926915315002</v>
      </c>
      <c r="Q71" s="69">
        <f t="shared" ca="1" si="16"/>
        <v>1073.4497014256597</v>
      </c>
      <c r="R71" s="32">
        <f t="shared" ca="1" si="5"/>
        <v>1.4343125111337951E-5</v>
      </c>
    </row>
    <row r="72" spans="1:18">
      <c r="A72" s="76">
        <v>11861</v>
      </c>
      <c r="B72" s="76">
        <v>-0.22263399999792455</v>
      </c>
      <c r="C72" s="76">
        <v>1</v>
      </c>
      <c r="D72" s="77">
        <f t="shared" si="6"/>
        <v>1.1860999999999999</v>
      </c>
      <c r="E72" s="77">
        <f t="shared" si="6"/>
        <v>-0.22263399999792455</v>
      </c>
      <c r="F72" s="69">
        <f t="shared" si="7"/>
        <v>1.1860999999999999</v>
      </c>
      <c r="G72" s="69">
        <f t="shared" si="7"/>
        <v>-0.22263399999792455</v>
      </c>
      <c r="H72" s="69">
        <f t="shared" si="8"/>
        <v>1.4068332099999998</v>
      </c>
      <c r="I72" s="69">
        <f t="shared" si="9"/>
        <v>1.6686448703809997</v>
      </c>
      <c r="J72" s="69">
        <f t="shared" si="10"/>
        <v>1.9791796807589037</v>
      </c>
      <c r="K72" s="69">
        <f t="shared" si="11"/>
        <v>-0.26406618739753829</v>
      </c>
      <c r="L72" s="69">
        <f t="shared" si="12"/>
        <v>-0.31320890487222014</v>
      </c>
      <c r="M72" s="69">
        <f t="shared" ca="1" si="4"/>
        <v>-0.22394834312657491</v>
      </c>
      <c r="N72" s="69">
        <f t="shared" ca="1" si="13"/>
        <v>1.7274978598304266E-6</v>
      </c>
      <c r="O72" s="79">
        <f t="shared" ca="1" si="14"/>
        <v>3.0521103173065174</v>
      </c>
      <c r="P72" s="69">
        <f t="shared" ca="1" si="15"/>
        <v>591.79926915315002</v>
      </c>
      <c r="Q72" s="69">
        <f t="shared" ca="1" si="16"/>
        <v>1073.4497014256597</v>
      </c>
      <c r="R72" s="32">
        <f t="shared" ca="1" si="5"/>
        <v>1.3143431286503637E-3</v>
      </c>
    </row>
    <row r="73" spans="1:18">
      <c r="A73" s="76">
        <v>11891</v>
      </c>
      <c r="B73" s="76">
        <v>-0.2246240000022226</v>
      </c>
      <c r="C73" s="76">
        <v>1</v>
      </c>
      <c r="D73" s="77">
        <f t="shared" si="6"/>
        <v>1.1891</v>
      </c>
      <c r="E73" s="77">
        <f t="shared" si="6"/>
        <v>-0.2246240000022226</v>
      </c>
      <c r="F73" s="69">
        <f t="shared" si="7"/>
        <v>1.1891</v>
      </c>
      <c r="G73" s="69">
        <f t="shared" si="7"/>
        <v>-0.2246240000022226</v>
      </c>
      <c r="H73" s="69">
        <f t="shared" si="8"/>
        <v>1.41395881</v>
      </c>
      <c r="I73" s="69">
        <f t="shared" si="9"/>
        <v>1.6813384209710001</v>
      </c>
      <c r="J73" s="69">
        <f t="shared" si="10"/>
        <v>1.9992795163766162</v>
      </c>
      <c r="K73" s="69">
        <f t="shared" si="11"/>
        <v>-0.26710039840264288</v>
      </c>
      <c r="L73" s="69">
        <f t="shared" si="12"/>
        <v>-0.31760908374058267</v>
      </c>
      <c r="M73" s="69">
        <f t="shared" ca="1" si="4"/>
        <v>-0.22488824462920723</v>
      </c>
      <c r="N73" s="69">
        <f t="shared" ca="1" si="13"/>
        <v>6.9825222890245037E-8</v>
      </c>
      <c r="O73" s="79">
        <f t="shared" ca="1" si="14"/>
        <v>3.9763669702825024</v>
      </c>
      <c r="P73" s="69">
        <f t="shared" ca="1" si="15"/>
        <v>712.66177091640816</v>
      </c>
      <c r="Q73" s="69">
        <f t="shared" ca="1" si="16"/>
        <v>1204.0301553148815</v>
      </c>
      <c r="R73" s="32">
        <f t="shared" ca="1" si="5"/>
        <v>2.642446269846277E-4</v>
      </c>
    </row>
    <row r="74" spans="1:18">
      <c r="A74" s="76">
        <v>11891</v>
      </c>
      <c r="B74" s="76">
        <v>-0.2236239999983809</v>
      </c>
      <c r="C74" s="76">
        <v>1</v>
      </c>
      <c r="D74" s="77">
        <f t="shared" si="6"/>
        <v>1.1891</v>
      </c>
      <c r="E74" s="77">
        <f t="shared" si="6"/>
        <v>-0.2236239999983809</v>
      </c>
      <c r="F74" s="69">
        <f t="shared" si="7"/>
        <v>1.1891</v>
      </c>
      <c r="G74" s="69">
        <f t="shared" si="7"/>
        <v>-0.2236239999983809</v>
      </c>
      <c r="H74" s="69">
        <f t="shared" si="8"/>
        <v>1.41395881</v>
      </c>
      <c r="I74" s="69">
        <f t="shared" si="9"/>
        <v>1.6813384209710001</v>
      </c>
      <c r="J74" s="69">
        <f t="shared" si="10"/>
        <v>1.9992795163766162</v>
      </c>
      <c r="K74" s="69">
        <f t="shared" si="11"/>
        <v>-0.26591129839807476</v>
      </c>
      <c r="L74" s="69">
        <f t="shared" si="12"/>
        <v>-0.31619512492515073</v>
      </c>
      <c r="M74" s="69">
        <f t="shared" ca="1" si="4"/>
        <v>-0.22488824462920723</v>
      </c>
      <c r="N74" s="69">
        <f t="shared" ca="1" si="13"/>
        <v>1.5983144865732118E-6</v>
      </c>
      <c r="O74" s="79">
        <f t="shared" ca="1" si="14"/>
        <v>3.9763669702825024</v>
      </c>
      <c r="P74" s="69">
        <f t="shared" ca="1" si="15"/>
        <v>712.66177091640816</v>
      </c>
      <c r="Q74" s="69">
        <f t="shared" ca="1" si="16"/>
        <v>1204.0301553148815</v>
      </c>
      <c r="R74" s="32">
        <f t="shared" ca="1" si="5"/>
        <v>1.2642446308263333E-3</v>
      </c>
    </row>
    <row r="75" spans="1:18">
      <c r="A75" s="76">
        <v>12009.5</v>
      </c>
      <c r="B75" s="76">
        <v>-0.22814300000027288</v>
      </c>
      <c r="C75" s="76">
        <v>0.9</v>
      </c>
      <c r="D75" s="77">
        <f t="shared" si="6"/>
        <v>1.20095</v>
      </c>
      <c r="E75" s="77">
        <f t="shared" si="6"/>
        <v>-0.22814300000027288</v>
      </c>
      <c r="F75" s="69">
        <f t="shared" si="7"/>
        <v>1.0808549999999999</v>
      </c>
      <c r="G75" s="69">
        <f t="shared" si="7"/>
        <v>-0.20532870000024558</v>
      </c>
      <c r="H75" s="69">
        <f t="shared" si="8"/>
        <v>1.2980528122499999</v>
      </c>
      <c r="I75" s="69">
        <f t="shared" si="9"/>
        <v>1.5588965248716373</v>
      </c>
      <c r="J75" s="69">
        <f t="shared" si="10"/>
        <v>1.8721567815445928</v>
      </c>
      <c r="K75" s="69">
        <f t="shared" si="11"/>
        <v>-0.24658950226529491</v>
      </c>
      <c r="L75" s="69">
        <f t="shared" si="12"/>
        <v>-0.29614166274550591</v>
      </c>
      <c r="M75" s="69">
        <f t="shared" ca="1" si="4"/>
        <v>-0.22861876418206309</v>
      </c>
      <c r="N75" s="69">
        <f t="shared" ca="1" si="13"/>
        <v>2.037164010070584E-7</v>
      </c>
      <c r="O75" s="79">
        <f t="shared" ca="1" si="14"/>
        <v>7.2302102711507308</v>
      </c>
      <c r="P75" s="69">
        <f t="shared" ca="1" si="15"/>
        <v>1060.628653067783</v>
      </c>
      <c r="Q75" s="69">
        <f t="shared" ca="1" si="16"/>
        <v>1459.5327266225834</v>
      </c>
      <c r="R75" s="32">
        <f t="shared" ca="1" si="5"/>
        <v>4.757641817902114E-4</v>
      </c>
    </row>
    <row r="76" spans="1:18">
      <c r="A76" s="76">
        <v>12591</v>
      </c>
      <c r="B76" s="76">
        <v>-0.24721399999543792</v>
      </c>
      <c r="C76" s="76">
        <v>0.9</v>
      </c>
      <c r="D76" s="77">
        <f t="shared" si="6"/>
        <v>1.2591000000000001</v>
      </c>
      <c r="E76" s="77">
        <f t="shared" si="6"/>
        <v>-0.24721399999543792</v>
      </c>
      <c r="F76" s="69">
        <f t="shared" si="7"/>
        <v>1.1331900000000001</v>
      </c>
      <c r="G76" s="69">
        <f t="shared" si="7"/>
        <v>-0.22249259999589413</v>
      </c>
      <c r="H76" s="69">
        <f t="shared" si="8"/>
        <v>1.4267995290000004</v>
      </c>
      <c r="I76" s="69">
        <f t="shared" si="9"/>
        <v>1.7964832869639007</v>
      </c>
      <c r="J76" s="69">
        <f t="shared" si="10"/>
        <v>2.2619521066162473</v>
      </c>
      <c r="K76" s="69">
        <f t="shared" si="11"/>
        <v>-0.2801404326548303</v>
      </c>
      <c r="L76" s="69">
        <f t="shared" si="12"/>
        <v>-0.35272481875569683</v>
      </c>
      <c r="M76" s="69">
        <f t="shared" ca="1" si="4"/>
        <v>-0.24733932137448103</v>
      </c>
      <c r="N76" s="69">
        <f t="shared" ca="1" si="13"/>
        <v>1.4134903240741072E-8</v>
      </c>
      <c r="O76" s="79">
        <f t="shared" ca="1" si="14"/>
        <v>55.444007850733044</v>
      </c>
      <c r="P76" s="69">
        <f t="shared" ca="1" si="15"/>
        <v>5968.6703295840553</v>
      </c>
      <c r="Q76" s="69">
        <f t="shared" ca="1" si="16"/>
        <v>5564.2271398582452</v>
      </c>
      <c r="R76" s="32">
        <f t="shared" ca="1" si="5"/>
        <v>1.2532137904311402E-4</v>
      </c>
    </row>
    <row r="77" spans="1:18">
      <c r="A77" s="76">
        <v>12591</v>
      </c>
      <c r="B77" s="76">
        <v>-0.24507399999856716</v>
      </c>
      <c r="C77" s="76">
        <v>0.9</v>
      </c>
      <c r="D77" s="77">
        <f t="shared" si="6"/>
        <v>1.2591000000000001</v>
      </c>
      <c r="E77" s="77">
        <f t="shared" si="6"/>
        <v>-0.24507399999856716</v>
      </c>
      <c r="F77" s="69">
        <f t="shared" si="7"/>
        <v>1.1331900000000001</v>
      </c>
      <c r="G77" s="69">
        <f t="shared" si="7"/>
        <v>-0.22056659999871045</v>
      </c>
      <c r="H77" s="69">
        <f t="shared" si="8"/>
        <v>1.4267995290000004</v>
      </c>
      <c r="I77" s="69">
        <f t="shared" si="9"/>
        <v>1.7964832869639007</v>
      </c>
      <c r="J77" s="69">
        <f t="shared" si="10"/>
        <v>2.2619521066162473</v>
      </c>
      <c r="K77" s="69">
        <f t="shared" si="11"/>
        <v>-0.27771540605837636</v>
      </c>
      <c r="L77" s="69">
        <f t="shared" si="12"/>
        <v>-0.34967146776810171</v>
      </c>
      <c r="M77" s="69">
        <f t="shared" ca="1" si="4"/>
        <v>-0.24733932137448103</v>
      </c>
      <c r="N77" s="69">
        <f t="shared" ca="1" si="13"/>
        <v>4.618512842555079E-6</v>
      </c>
      <c r="O77" s="79">
        <f t="shared" ca="1" si="14"/>
        <v>55.444007850733044</v>
      </c>
      <c r="P77" s="69">
        <f t="shared" ca="1" si="15"/>
        <v>5968.6703295840553</v>
      </c>
      <c r="Q77" s="69">
        <f t="shared" ca="1" si="16"/>
        <v>5564.2271398582452</v>
      </c>
      <c r="R77" s="32">
        <f t="shared" ca="1" si="5"/>
        <v>2.2653213759138702E-3</v>
      </c>
    </row>
    <row r="78" spans="1:18">
      <c r="A78" s="76">
        <v>12717</v>
      </c>
      <c r="B78" s="76">
        <v>-0.25273799999558832</v>
      </c>
      <c r="C78" s="76">
        <v>1</v>
      </c>
      <c r="D78" s="77">
        <f t="shared" si="6"/>
        <v>1.2717000000000001</v>
      </c>
      <c r="E78" s="77">
        <f t="shared" si="6"/>
        <v>-0.25273799999558832</v>
      </c>
      <c r="F78" s="69">
        <f t="shared" si="7"/>
        <v>1.2717000000000001</v>
      </c>
      <c r="G78" s="69">
        <f t="shared" si="7"/>
        <v>-0.25273799999558832</v>
      </c>
      <c r="H78" s="69">
        <f t="shared" si="8"/>
        <v>1.6172208900000002</v>
      </c>
      <c r="I78" s="69">
        <f t="shared" si="9"/>
        <v>2.0566198058130003</v>
      </c>
      <c r="J78" s="69">
        <f t="shared" si="10"/>
        <v>2.6154034070523924</v>
      </c>
      <c r="K78" s="69">
        <f t="shared" si="11"/>
        <v>-0.32140691459438969</v>
      </c>
      <c r="L78" s="69">
        <f t="shared" si="12"/>
        <v>-0.40873317328968539</v>
      </c>
      <c r="M78" s="69">
        <f t="shared" ca="1" si="4"/>
        <v>-0.25148643271952803</v>
      </c>
      <c r="N78" s="69">
        <f t="shared" ca="1" si="13"/>
        <v>1.5664206465049859E-6</v>
      </c>
      <c r="O78" s="79">
        <f t="shared" ca="1" si="14"/>
        <v>90.412180371237824</v>
      </c>
      <c r="P78" s="69">
        <f t="shared" ca="1" si="15"/>
        <v>9462.7047578606307</v>
      </c>
      <c r="Q78" s="69">
        <f t="shared" ca="1" si="16"/>
        <v>8495.2557070599742</v>
      </c>
      <c r="R78" s="32">
        <f t="shared" ca="1" si="5"/>
        <v>-1.2515672760602947E-3</v>
      </c>
    </row>
    <row r="79" spans="1:18">
      <c r="A79" s="76">
        <v>12717</v>
      </c>
      <c r="B79" s="76">
        <v>-0.25095799999689916</v>
      </c>
      <c r="C79" s="76">
        <v>1</v>
      </c>
      <c r="D79" s="77">
        <f t="shared" si="6"/>
        <v>1.2717000000000001</v>
      </c>
      <c r="E79" s="77">
        <f t="shared" si="6"/>
        <v>-0.25095799999689916</v>
      </c>
      <c r="F79" s="69">
        <f t="shared" si="7"/>
        <v>1.2717000000000001</v>
      </c>
      <c r="G79" s="69">
        <f t="shared" si="7"/>
        <v>-0.25095799999689916</v>
      </c>
      <c r="H79" s="69">
        <f t="shared" si="8"/>
        <v>1.6172208900000002</v>
      </c>
      <c r="I79" s="69">
        <f t="shared" si="9"/>
        <v>2.0566198058130003</v>
      </c>
      <c r="J79" s="69">
        <f t="shared" si="10"/>
        <v>2.6154034070523924</v>
      </c>
      <c r="K79" s="69">
        <f t="shared" si="11"/>
        <v>-0.31914328859605667</v>
      </c>
      <c r="L79" s="69">
        <f t="shared" si="12"/>
        <v>-0.40585452010760531</v>
      </c>
      <c r="M79" s="69">
        <f t="shared" ca="1" si="4"/>
        <v>-0.25148643271952803</v>
      </c>
      <c r="N79" s="69">
        <f t="shared" ca="1" si="13"/>
        <v>2.7924114234495895E-7</v>
      </c>
      <c r="O79" s="79">
        <f t="shared" ca="1" si="14"/>
        <v>90.412180371237824</v>
      </c>
      <c r="P79" s="69">
        <f t="shared" ca="1" si="15"/>
        <v>9462.7047578606307</v>
      </c>
      <c r="Q79" s="69">
        <f t="shared" ca="1" si="16"/>
        <v>8495.2557070599742</v>
      </c>
      <c r="R79" s="32">
        <f t="shared" ca="1" si="5"/>
        <v>5.2843272262886876E-4</v>
      </c>
    </row>
    <row r="80" spans="1:18">
      <c r="A80" s="76">
        <v>12727</v>
      </c>
      <c r="B80" s="76">
        <v>-0.25164799999765819</v>
      </c>
      <c r="C80" s="76">
        <v>1</v>
      </c>
      <c r="D80" s="77">
        <f t="shared" si="6"/>
        <v>1.2726999999999999</v>
      </c>
      <c r="E80" s="77">
        <f t="shared" si="6"/>
        <v>-0.25164799999765819</v>
      </c>
      <c r="F80" s="69">
        <f t="shared" si="7"/>
        <v>1.2726999999999999</v>
      </c>
      <c r="G80" s="69">
        <f t="shared" si="7"/>
        <v>-0.25164799999765819</v>
      </c>
      <c r="H80" s="69">
        <f t="shared" si="8"/>
        <v>1.6197652899999999</v>
      </c>
      <c r="I80" s="69">
        <f t="shared" si="9"/>
        <v>2.061475284583</v>
      </c>
      <c r="J80" s="69">
        <f t="shared" si="10"/>
        <v>2.6236395946887838</v>
      </c>
      <c r="K80" s="69">
        <f t="shared" si="11"/>
        <v>-0.32027240959701958</v>
      </c>
      <c r="L80" s="69">
        <f t="shared" si="12"/>
        <v>-0.40761069569412678</v>
      </c>
      <c r="M80" s="69">
        <f t="shared" ca="1" si="4"/>
        <v>-0.25181695260453618</v>
      </c>
      <c r="N80" s="69">
        <f t="shared" ca="1" si="13"/>
        <v>2.8544983370869409E-8</v>
      </c>
      <c r="O80" s="79">
        <f t="shared" ca="1" si="14"/>
        <v>92.312263177776927</v>
      </c>
      <c r="P80" s="69">
        <f t="shared" ca="1" si="15"/>
        <v>9642.1194488462879</v>
      </c>
      <c r="Q80" s="69">
        <f t="shared" ca="1" si="16"/>
        <v>8633.173200169198</v>
      </c>
      <c r="R80" s="32">
        <f t="shared" ca="1" si="5"/>
        <v>1.689526068779923E-4</v>
      </c>
    </row>
    <row r="81" spans="1:18">
      <c r="A81" s="76">
        <v>12727</v>
      </c>
      <c r="B81" s="76">
        <v>-0.25131800000235671</v>
      </c>
      <c r="C81" s="76">
        <v>1</v>
      </c>
      <c r="D81" s="77">
        <f t="shared" si="6"/>
        <v>1.2726999999999999</v>
      </c>
      <c r="E81" s="77">
        <f t="shared" si="6"/>
        <v>-0.25131800000235671</v>
      </c>
      <c r="F81" s="69">
        <f t="shared" si="7"/>
        <v>1.2726999999999999</v>
      </c>
      <c r="G81" s="69">
        <f t="shared" si="7"/>
        <v>-0.25131800000235671</v>
      </c>
      <c r="H81" s="69">
        <f t="shared" si="8"/>
        <v>1.6197652899999999</v>
      </c>
      <c r="I81" s="69">
        <f t="shared" si="9"/>
        <v>2.061475284583</v>
      </c>
      <c r="J81" s="69">
        <f t="shared" si="10"/>
        <v>2.6236395946887838</v>
      </c>
      <c r="K81" s="69">
        <f t="shared" si="11"/>
        <v>-0.3198524186029994</v>
      </c>
      <c r="L81" s="69">
        <f t="shared" si="12"/>
        <v>-0.40707617315603734</v>
      </c>
      <c r="M81" s="69">
        <f t="shared" ca="1" si="4"/>
        <v>-0.25181695260453618</v>
      </c>
      <c r="N81" s="69">
        <f t="shared" ca="1" si="13"/>
        <v>2.4895369922166438E-7</v>
      </c>
      <c r="O81" s="79">
        <f t="shared" ca="1" si="14"/>
        <v>92.312263177776927</v>
      </c>
      <c r="P81" s="69">
        <f t="shared" ca="1" si="15"/>
        <v>9642.1194488462879</v>
      </c>
      <c r="Q81" s="69">
        <f t="shared" ca="1" si="16"/>
        <v>8633.173200169198</v>
      </c>
      <c r="R81" s="32">
        <f t="shared" ca="1" si="5"/>
        <v>4.9895260217946991E-4</v>
      </c>
    </row>
    <row r="82" spans="1:18">
      <c r="A82" s="76">
        <v>12729.5</v>
      </c>
      <c r="B82" s="76">
        <v>-0.25206299999990733</v>
      </c>
      <c r="C82" s="76">
        <v>1</v>
      </c>
      <c r="D82" s="77">
        <f t="shared" si="6"/>
        <v>1.27295</v>
      </c>
      <c r="E82" s="77">
        <f t="shared" si="6"/>
        <v>-0.25206299999990733</v>
      </c>
      <c r="F82" s="69">
        <f t="shared" si="7"/>
        <v>1.27295</v>
      </c>
      <c r="G82" s="69">
        <f t="shared" si="7"/>
        <v>-0.25206299999990733</v>
      </c>
      <c r="H82" s="69">
        <f t="shared" si="8"/>
        <v>1.6204017025000002</v>
      </c>
      <c r="I82" s="69">
        <f t="shared" si="9"/>
        <v>2.0626903471973752</v>
      </c>
      <c r="J82" s="69">
        <f t="shared" si="10"/>
        <v>2.6257016774648987</v>
      </c>
      <c r="K82" s="69">
        <f t="shared" si="11"/>
        <v>-0.32086359584988206</v>
      </c>
      <c r="L82" s="69">
        <f t="shared" si="12"/>
        <v>-0.40844331433710734</v>
      </c>
      <c r="M82" s="69">
        <f t="shared" ca="1" si="4"/>
        <v>-0.25189961437872876</v>
      </c>
      <c r="N82" s="69">
        <f t="shared" ca="1" si="13"/>
        <v>2.6694861207906828E-8</v>
      </c>
      <c r="O82" s="79">
        <f t="shared" ca="1" si="14"/>
        <v>92.790977643225702</v>
      </c>
      <c r="P82" s="69">
        <f t="shared" ca="1" si="15"/>
        <v>9687.2830227029517</v>
      </c>
      <c r="Q82" s="69">
        <f t="shared" ca="1" si="16"/>
        <v>8667.8604696881157</v>
      </c>
      <c r="R82" s="32">
        <f t="shared" ca="1" si="5"/>
        <v>-1.6338562117856892E-4</v>
      </c>
    </row>
    <row r="83" spans="1:18">
      <c r="A83" s="76">
        <v>12729.5</v>
      </c>
      <c r="B83" s="76">
        <v>-0.25068299999838928</v>
      </c>
      <c r="C83" s="76">
        <v>1</v>
      </c>
      <c r="D83" s="77">
        <f t="shared" si="6"/>
        <v>1.27295</v>
      </c>
      <c r="E83" s="77">
        <f t="shared" si="6"/>
        <v>-0.25068299999838928</v>
      </c>
      <c r="F83" s="69">
        <f t="shared" si="7"/>
        <v>1.27295</v>
      </c>
      <c r="G83" s="69">
        <f t="shared" si="7"/>
        <v>-0.25068299999838928</v>
      </c>
      <c r="H83" s="69">
        <f t="shared" si="8"/>
        <v>1.6204017025000002</v>
      </c>
      <c r="I83" s="69">
        <f t="shared" si="9"/>
        <v>2.0626903471973752</v>
      </c>
      <c r="J83" s="69">
        <f t="shared" si="10"/>
        <v>2.6257016774648987</v>
      </c>
      <c r="K83" s="69">
        <f t="shared" si="11"/>
        <v>-0.31910692484794961</v>
      </c>
      <c r="L83" s="69">
        <f t="shared" si="12"/>
        <v>-0.40620715998519746</v>
      </c>
      <c r="M83" s="69">
        <f t="shared" ca="1" si="4"/>
        <v>-0.25189961437872876</v>
      </c>
      <c r="N83" s="69">
        <f t="shared" ca="1" si="13"/>
        <v>1.4801505504488337E-6</v>
      </c>
      <c r="O83" s="79">
        <f t="shared" ca="1" si="14"/>
        <v>92.790977643225702</v>
      </c>
      <c r="P83" s="69">
        <f t="shared" ca="1" si="15"/>
        <v>9687.2830227029517</v>
      </c>
      <c r="Q83" s="69">
        <f t="shared" ca="1" si="16"/>
        <v>8667.8604696881157</v>
      </c>
      <c r="R83" s="32">
        <f t="shared" ca="1" si="5"/>
        <v>1.2166143803394869E-3</v>
      </c>
    </row>
    <row r="84" spans="1:18">
      <c r="A84" s="76"/>
      <c r="B84" s="76"/>
      <c r="C84" s="76"/>
      <c r="D84" s="77">
        <f t="shared" si="6"/>
        <v>0</v>
      </c>
      <c r="E84" s="77">
        <f t="shared" si="6"/>
        <v>0</v>
      </c>
      <c r="F84" s="69">
        <f t="shared" si="7"/>
        <v>0</v>
      </c>
      <c r="G84" s="69">
        <f t="shared" si="7"/>
        <v>0</v>
      </c>
      <c r="H84" s="69">
        <f t="shared" si="8"/>
        <v>0</v>
      </c>
      <c r="I84" s="69">
        <f t="shared" si="9"/>
        <v>0</v>
      </c>
      <c r="J84" s="69">
        <f t="shared" si="10"/>
        <v>0</v>
      </c>
      <c r="K84" s="69">
        <f t="shared" si="11"/>
        <v>0</v>
      </c>
      <c r="L84" s="69">
        <f t="shared" si="12"/>
        <v>0</v>
      </c>
      <c r="M84" s="69">
        <f t="shared" ca="1" si="4"/>
        <v>4.1226694664894745E-3</v>
      </c>
      <c r="N84" s="69">
        <f t="shared" ca="1" si="13"/>
        <v>0</v>
      </c>
      <c r="O84" s="79">
        <f t="shared" ca="1" si="14"/>
        <v>0</v>
      </c>
      <c r="P84" s="69">
        <f t="shared" ca="1" si="15"/>
        <v>0</v>
      </c>
      <c r="Q84" s="69">
        <f t="shared" ca="1" si="16"/>
        <v>0</v>
      </c>
      <c r="R84" s="32">
        <f t="shared" ca="1" si="5"/>
        <v>-4.1226694664894745E-3</v>
      </c>
    </row>
    <row r="85" spans="1:18">
      <c r="A85" s="76"/>
      <c r="B85" s="76"/>
      <c r="C85" s="76"/>
      <c r="D85" s="77">
        <f t="shared" si="6"/>
        <v>0</v>
      </c>
      <c r="E85" s="77">
        <f t="shared" si="6"/>
        <v>0</v>
      </c>
      <c r="F85" s="69">
        <f t="shared" si="7"/>
        <v>0</v>
      </c>
      <c r="G85" s="69">
        <f t="shared" si="7"/>
        <v>0</v>
      </c>
      <c r="H85" s="69">
        <f t="shared" si="8"/>
        <v>0</v>
      </c>
      <c r="I85" s="69">
        <f t="shared" si="9"/>
        <v>0</v>
      </c>
      <c r="J85" s="69">
        <f t="shared" si="10"/>
        <v>0</v>
      </c>
      <c r="K85" s="69">
        <f t="shared" si="11"/>
        <v>0</v>
      </c>
      <c r="L85" s="69">
        <f t="shared" si="12"/>
        <v>0</v>
      </c>
      <c r="M85" s="69">
        <f t="shared" ref="M85:M148" ca="1" si="17">+E$4+E$5*D85+E$6*D85^2</f>
        <v>4.1226694664894745E-3</v>
      </c>
      <c r="N85" s="69">
        <f t="shared" ca="1" si="13"/>
        <v>0</v>
      </c>
      <c r="O85" s="79">
        <f t="shared" ca="1" si="14"/>
        <v>0</v>
      </c>
      <c r="P85" s="69">
        <f t="shared" ca="1" si="15"/>
        <v>0</v>
      </c>
      <c r="Q85" s="69">
        <f t="shared" ca="1" si="16"/>
        <v>0</v>
      </c>
      <c r="R85" s="32">
        <f t="shared" ref="R85:R148" ca="1" si="18">+E85-M85</f>
        <v>-4.1226694664894745E-3</v>
      </c>
    </row>
    <row r="86" spans="1:18">
      <c r="A86" s="76"/>
      <c r="B86" s="76"/>
      <c r="C86" s="76"/>
      <c r="D86" s="77">
        <f t="shared" ref="D86:E149" si="19">A86/A$18</f>
        <v>0</v>
      </c>
      <c r="E86" s="77">
        <f t="shared" si="19"/>
        <v>0</v>
      </c>
      <c r="F86" s="69">
        <f t="shared" ref="F86:G149" si="20">$C86*D86</f>
        <v>0</v>
      </c>
      <c r="G86" s="69">
        <f t="shared" si="20"/>
        <v>0</v>
      </c>
      <c r="H86" s="69">
        <f t="shared" ref="H86:H149" si="21">C86*D86*D86</f>
        <v>0</v>
      </c>
      <c r="I86" s="69">
        <f t="shared" ref="I86:I149" si="22">C86*D86*D86*D86</f>
        <v>0</v>
      </c>
      <c r="J86" s="69">
        <f t="shared" ref="J86:J149" si="23">C86*D86*D86*D86*D86</f>
        <v>0</v>
      </c>
      <c r="K86" s="69">
        <f t="shared" ref="K86:K149" si="24">C86*E86*D86</f>
        <v>0</v>
      </c>
      <c r="L86" s="69">
        <f t="shared" ref="L86:L149" si="25">C86*E86*D86*D86</f>
        <v>0</v>
      </c>
      <c r="M86" s="69">
        <f t="shared" ca="1" si="17"/>
        <v>4.1226694664894745E-3</v>
      </c>
      <c r="N86" s="69">
        <f t="shared" ref="N86:N149" ca="1" si="26">C86*(M86-E86)^2</f>
        <v>0</v>
      </c>
      <c r="O86" s="79">
        <f t="shared" ref="O86:O149" ca="1" si="27">(C86*O$1-O$2*F86+O$3*H86)^2</f>
        <v>0</v>
      </c>
      <c r="P86" s="69">
        <f t="shared" ref="P86:P149" ca="1" si="28">(-C86*O$2+O$4*F86-O$5*H86)^2</f>
        <v>0</v>
      </c>
      <c r="Q86" s="69">
        <f t="shared" ref="Q86:Q149" ca="1" si="29">+(C86*O$3-F86*O$5+H86*O$6)^2</f>
        <v>0</v>
      </c>
      <c r="R86" s="32">
        <f t="shared" ca="1" si="18"/>
        <v>-4.1226694664894745E-3</v>
      </c>
    </row>
    <row r="87" spans="1:18">
      <c r="A87" s="76"/>
      <c r="B87" s="76"/>
      <c r="C87" s="76"/>
      <c r="D87" s="77">
        <f t="shared" si="19"/>
        <v>0</v>
      </c>
      <c r="E87" s="77">
        <f t="shared" si="19"/>
        <v>0</v>
      </c>
      <c r="F87" s="69">
        <f t="shared" si="20"/>
        <v>0</v>
      </c>
      <c r="G87" s="69">
        <f t="shared" si="20"/>
        <v>0</v>
      </c>
      <c r="H87" s="69">
        <f t="shared" si="21"/>
        <v>0</v>
      </c>
      <c r="I87" s="69">
        <f t="shared" si="22"/>
        <v>0</v>
      </c>
      <c r="J87" s="69">
        <f t="shared" si="23"/>
        <v>0</v>
      </c>
      <c r="K87" s="69">
        <f t="shared" si="24"/>
        <v>0</v>
      </c>
      <c r="L87" s="69">
        <f t="shared" si="25"/>
        <v>0</v>
      </c>
      <c r="M87" s="69">
        <f t="shared" ca="1" si="17"/>
        <v>4.1226694664894745E-3</v>
      </c>
      <c r="N87" s="69">
        <f t="shared" ca="1" si="26"/>
        <v>0</v>
      </c>
      <c r="O87" s="79">
        <f t="shared" ca="1" si="27"/>
        <v>0</v>
      </c>
      <c r="P87" s="69">
        <f t="shared" ca="1" si="28"/>
        <v>0</v>
      </c>
      <c r="Q87" s="69">
        <f t="shared" ca="1" si="29"/>
        <v>0</v>
      </c>
      <c r="R87" s="32">
        <f t="shared" ca="1" si="18"/>
        <v>-4.1226694664894745E-3</v>
      </c>
    </row>
    <row r="88" spans="1:18">
      <c r="A88" s="76"/>
      <c r="B88" s="76"/>
      <c r="C88" s="76"/>
      <c r="D88" s="77">
        <f t="shared" si="19"/>
        <v>0</v>
      </c>
      <c r="E88" s="77">
        <f t="shared" si="19"/>
        <v>0</v>
      </c>
      <c r="F88" s="69">
        <f t="shared" si="20"/>
        <v>0</v>
      </c>
      <c r="G88" s="69">
        <f t="shared" si="20"/>
        <v>0</v>
      </c>
      <c r="H88" s="69">
        <f t="shared" si="21"/>
        <v>0</v>
      </c>
      <c r="I88" s="69">
        <f t="shared" si="22"/>
        <v>0</v>
      </c>
      <c r="J88" s="69">
        <f t="shared" si="23"/>
        <v>0</v>
      </c>
      <c r="K88" s="69">
        <f t="shared" si="24"/>
        <v>0</v>
      </c>
      <c r="L88" s="69">
        <f t="shared" si="25"/>
        <v>0</v>
      </c>
      <c r="M88" s="69">
        <f t="shared" ca="1" si="17"/>
        <v>4.1226694664894745E-3</v>
      </c>
      <c r="N88" s="69">
        <f t="shared" ca="1" si="26"/>
        <v>0</v>
      </c>
      <c r="O88" s="79">
        <f t="shared" ca="1" si="27"/>
        <v>0</v>
      </c>
      <c r="P88" s="69">
        <f t="shared" ca="1" si="28"/>
        <v>0</v>
      </c>
      <c r="Q88" s="69">
        <f t="shared" ca="1" si="29"/>
        <v>0</v>
      </c>
      <c r="R88" s="32">
        <f t="shared" ca="1" si="18"/>
        <v>-4.1226694664894745E-3</v>
      </c>
    </row>
    <row r="89" spans="1:18">
      <c r="A89" s="76"/>
      <c r="B89" s="76"/>
      <c r="C89" s="76"/>
      <c r="D89" s="77">
        <f t="shared" si="19"/>
        <v>0</v>
      </c>
      <c r="E89" s="77">
        <f t="shared" si="19"/>
        <v>0</v>
      </c>
      <c r="F89" s="69">
        <f t="shared" si="20"/>
        <v>0</v>
      </c>
      <c r="G89" s="69">
        <f t="shared" si="20"/>
        <v>0</v>
      </c>
      <c r="H89" s="69">
        <f t="shared" si="21"/>
        <v>0</v>
      </c>
      <c r="I89" s="69">
        <f t="shared" si="22"/>
        <v>0</v>
      </c>
      <c r="J89" s="69">
        <f t="shared" si="23"/>
        <v>0</v>
      </c>
      <c r="K89" s="69">
        <f t="shared" si="24"/>
        <v>0</v>
      </c>
      <c r="L89" s="69">
        <f t="shared" si="25"/>
        <v>0</v>
      </c>
      <c r="M89" s="69">
        <f t="shared" ca="1" si="17"/>
        <v>4.1226694664894745E-3</v>
      </c>
      <c r="N89" s="69">
        <f t="shared" ca="1" si="26"/>
        <v>0</v>
      </c>
      <c r="O89" s="79">
        <f t="shared" ca="1" si="27"/>
        <v>0</v>
      </c>
      <c r="P89" s="69">
        <f t="shared" ca="1" si="28"/>
        <v>0</v>
      </c>
      <c r="Q89" s="69">
        <f t="shared" ca="1" si="29"/>
        <v>0</v>
      </c>
      <c r="R89" s="32">
        <f t="shared" ca="1" si="18"/>
        <v>-4.1226694664894745E-3</v>
      </c>
    </row>
    <row r="90" spans="1:18">
      <c r="A90" s="76"/>
      <c r="B90" s="76"/>
      <c r="C90" s="76"/>
      <c r="D90" s="77">
        <f t="shared" si="19"/>
        <v>0</v>
      </c>
      <c r="E90" s="77">
        <f t="shared" si="19"/>
        <v>0</v>
      </c>
      <c r="F90" s="69">
        <f t="shared" si="20"/>
        <v>0</v>
      </c>
      <c r="G90" s="69">
        <f t="shared" si="20"/>
        <v>0</v>
      </c>
      <c r="H90" s="69">
        <f t="shared" si="21"/>
        <v>0</v>
      </c>
      <c r="I90" s="69">
        <f t="shared" si="22"/>
        <v>0</v>
      </c>
      <c r="J90" s="69">
        <f t="shared" si="23"/>
        <v>0</v>
      </c>
      <c r="K90" s="69">
        <f t="shared" si="24"/>
        <v>0</v>
      </c>
      <c r="L90" s="69">
        <f t="shared" si="25"/>
        <v>0</v>
      </c>
      <c r="M90" s="69">
        <f t="shared" ca="1" si="17"/>
        <v>4.1226694664894745E-3</v>
      </c>
      <c r="N90" s="69">
        <f t="shared" ca="1" si="26"/>
        <v>0</v>
      </c>
      <c r="O90" s="79">
        <f t="shared" ca="1" si="27"/>
        <v>0</v>
      </c>
      <c r="P90" s="69">
        <f t="shared" ca="1" si="28"/>
        <v>0</v>
      </c>
      <c r="Q90" s="69">
        <f t="shared" ca="1" si="29"/>
        <v>0</v>
      </c>
      <c r="R90" s="32">
        <f t="shared" ca="1" si="18"/>
        <v>-4.1226694664894745E-3</v>
      </c>
    </row>
    <row r="91" spans="1:18">
      <c r="A91" s="76"/>
      <c r="B91" s="76"/>
      <c r="C91" s="76"/>
      <c r="D91" s="77">
        <f t="shared" si="19"/>
        <v>0</v>
      </c>
      <c r="E91" s="77">
        <f t="shared" si="19"/>
        <v>0</v>
      </c>
      <c r="F91" s="69">
        <f t="shared" si="20"/>
        <v>0</v>
      </c>
      <c r="G91" s="69">
        <f t="shared" si="20"/>
        <v>0</v>
      </c>
      <c r="H91" s="69">
        <f t="shared" si="21"/>
        <v>0</v>
      </c>
      <c r="I91" s="69">
        <f t="shared" si="22"/>
        <v>0</v>
      </c>
      <c r="J91" s="69">
        <f t="shared" si="23"/>
        <v>0</v>
      </c>
      <c r="K91" s="69">
        <f t="shared" si="24"/>
        <v>0</v>
      </c>
      <c r="L91" s="69">
        <f t="shared" si="25"/>
        <v>0</v>
      </c>
      <c r="M91" s="69">
        <f t="shared" ca="1" si="17"/>
        <v>4.1226694664894745E-3</v>
      </c>
      <c r="N91" s="69">
        <f t="shared" ca="1" si="26"/>
        <v>0</v>
      </c>
      <c r="O91" s="79">
        <f t="shared" ca="1" si="27"/>
        <v>0</v>
      </c>
      <c r="P91" s="69">
        <f t="shared" ca="1" si="28"/>
        <v>0</v>
      </c>
      <c r="Q91" s="69">
        <f t="shared" ca="1" si="29"/>
        <v>0</v>
      </c>
      <c r="R91" s="32">
        <f t="shared" ca="1" si="18"/>
        <v>-4.1226694664894745E-3</v>
      </c>
    </row>
    <row r="92" spans="1:18">
      <c r="A92" s="76"/>
      <c r="B92" s="76"/>
      <c r="C92" s="76"/>
      <c r="D92" s="77">
        <f t="shared" si="19"/>
        <v>0</v>
      </c>
      <c r="E92" s="77">
        <f t="shared" si="19"/>
        <v>0</v>
      </c>
      <c r="F92" s="69">
        <f t="shared" si="20"/>
        <v>0</v>
      </c>
      <c r="G92" s="69">
        <f t="shared" si="20"/>
        <v>0</v>
      </c>
      <c r="H92" s="69">
        <f t="shared" si="21"/>
        <v>0</v>
      </c>
      <c r="I92" s="69">
        <f t="shared" si="22"/>
        <v>0</v>
      </c>
      <c r="J92" s="69">
        <f t="shared" si="23"/>
        <v>0</v>
      </c>
      <c r="K92" s="69">
        <f t="shared" si="24"/>
        <v>0</v>
      </c>
      <c r="L92" s="69">
        <f t="shared" si="25"/>
        <v>0</v>
      </c>
      <c r="M92" s="69">
        <f t="shared" ca="1" si="17"/>
        <v>4.1226694664894745E-3</v>
      </c>
      <c r="N92" s="69">
        <f t="shared" ca="1" si="26"/>
        <v>0</v>
      </c>
      <c r="O92" s="79">
        <f t="shared" ca="1" si="27"/>
        <v>0</v>
      </c>
      <c r="P92" s="69">
        <f t="shared" ca="1" si="28"/>
        <v>0</v>
      </c>
      <c r="Q92" s="69">
        <f t="shared" ca="1" si="29"/>
        <v>0</v>
      </c>
      <c r="R92" s="32">
        <f t="shared" ca="1" si="18"/>
        <v>-4.1226694664894745E-3</v>
      </c>
    </row>
    <row r="93" spans="1:18">
      <c r="A93" s="76"/>
      <c r="B93" s="76"/>
      <c r="C93" s="76"/>
      <c r="D93" s="77">
        <f t="shared" si="19"/>
        <v>0</v>
      </c>
      <c r="E93" s="77">
        <f t="shared" si="19"/>
        <v>0</v>
      </c>
      <c r="F93" s="69">
        <f t="shared" si="20"/>
        <v>0</v>
      </c>
      <c r="G93" s="69">
        <f t="shared" si="20"/>
        <v>0</v>
      </c>
      <c r="H93" s="69">
        <f t="shared" si="21"/>
        <v>0</v>
      </c>
      <c r="I93" s="69">
        <f t="shared" si="22"/>
        <v>0</v>
      </c>
      <c r="J93" s="69">
        <f t="shared" si="23"/>
        <v>0</v>
      </c>
      <c r="K93" s="69">
        <f t="shared" si="24"/>
        <v>0</v>
      </c>
      <c r="L93" s="69">
        <f t="shared" si="25"/>
        <v>0</v>
      </c>
      <c r="M93" s="69">
        <f t="shared" ca="1" si="17"/>
        <v>4.1226694664894745E-3</v>
      </c>
      <c r="N93" s="69">
        <f t="shared" ca="1" si="26"/>
        <v>0</v>
      </c>
      <c r="O93" s="79">
        <f t="shared" ca="1" si="27"/>
        <v>0</v>
      </c>
      <c r="P93" s="69">
        <f t="shared" ca="1" si="28"/>
        <v>0</v>
      </c>
      <c r="Q93" s="69">
        <f t="shared" ca="1" si="29"/>
        <v>0</v>
      </c>
      <c r="R93" s="32">
        <f t="shared" ca="1" si="18"/>
        <v>-4.1226694664894745E-3</v>
      </c>
    </row>
    <row r="94" spans="1:18">
      <c r="A94" s="76"/>
      <c r="B94" s="76"/>
      <c r="C94" s="76"/>
      <c r="D94" s="77">
        <f t="shared" si="19"/>
        <v>0</v>
      </c>
      <c r="E94" s="77">
        <f t="shared" si="19"/>
        <v>0</v>
      </c>
      <c r="F94" s="69">
        <f t="shared" si="20"/>
        <v>0</v>
      </c>
      <c r="G94" s="69">
        <f t="shared" si="20"/>
        <v>0</v>
      </c>
      <c r="H94" s="69">
        <f t="shared" si="21"/>
        <v>0</v>
      </c>
      <c r="I94" s="69">
        <f t="shared" si="22"/>
        <v>0</v>
      </c>
      <c r="J94" s="69">
        <f t="shared" si="23"/>
        <v>0</v>
      </c>
      <c r="K94" s="69">
        <f t="shared" si="24"/>
        <v>0</v>
      </c>
      <c r="L94" s="69">
        <f t="shared" si="25"/>
        <v>0</v>
      </c>
      <c r="M94" s="69">
        <f t="shared" ca="1" si="17"/>
        <v>4.1226694664894745E-3</v>
      </c>
      <c r="N94" s="69">
        <f t="shared" ca="1" si="26"/>
        <v>0</v>
      </c>
      <c r="O94" s="79">
        <f t="shared" ca="1" si="27"/>
        <v>0</v>
      </c>
      <c r="P94" s="69">
        <f t="shared" ca="1" si="28"/>
        <v>0</v>
      </c>
      <c r="Q94" s="69">
        <f t="shared" ca="1" si="29"/>
        <v>0</v>
      </c>
      <c r="R94" s="32">
        <f t="shared" ca="1" si="18"/>
        <v>-4.1226694664894745E-3</v>
      </c>
    </row>
    <row r="95" spans="1:18">
      <c r="A95" s="76"/>
      <c r="B95" s="76"/>
      <c r="C95" s="76"/>
      <c r="D95" s="77">
        <f t="shared" si="19"/>
        <v>0</v>
      </c>
      <c r="E95" s="77">
        <f t="shared" si="19"/>
        <v>0</v>
      </c>
      <c r="F95" s="69">
        <f t="shared" si="20"/>
        <v>0</v>
      </c>
      <c r="G95" s="69">
        <f t="shared" si="20"/>
        <v>0</v>
      </c>
      <c r="H95" s="69">
        <f t="shared" si="21"/>
        <v>0</v>
      </c>
      <c r="I95" s="69">
        <f t="shared" si="22"/>
        <v>0</v>
      </c>
      <c r="J95" s="69">
        <f t="shared" si="23"/>
        <v>0</v>
      </c>
      <c r="K95" s="69">
        <f t="shared" si="24"/>
        <v>0</v>
      </c>
      <c r="L95" s="69">
        <f t="shared" si="25"/>
        <v>0</v>
      </c>
      <c r="M95" s="69">
        <f t="shared" ca="1" si="17"/>
        <v>4.1226694664894745E-3</v>
      </c>
      <c r="N95" s="69">
        <f t="shared" ca="1" si="26"/>
        <v>0</v>
      </c>
      <c r="O95" s="79">
        <f t="shared" ca="1" si="27"/>
        <v>0</v>
      </c>
      <c r="P95" s="69">
        <f t="shared" ca="1" si="28"/>
        <v>0</v>
      </c>
      <c r="Q95" s="69">
        <f t="shared" ca="1" si="29"/>
        <v>0</v>
      </c>
      <c r="R95" s="32">
        <f t="shared" ca="1" si="18"/>
        <v>-4.1226694664894745E-3</v>
      </c>
    </row>
    <row r="96" spans="1:18">
      <c r="A96" s="76"/>
      <c r="B96" s="76"/>
      <c r="C96" s="76"/>
      <c r="D96" s="77">
        <f t="shared" si="19"/>
        <v>0</v>
      </c>
      <c r="E96" s="77">
        <f t="shared" si="19"/>
        <v>0</v>
      </c>
      <c r="F96" s="69">
        <f t="shared" si="20"/>
        <v>0</v>
      </c>
      <c r="G96" s="69">
        <f t="shared" si="20"/>
        <v>0</v>
      </c>
      <c r="H96" s="69">
        <f t="shared" si="21"/>
        <v>0</v>
      </c>
      <c r="I96" s="69">
        <f t="shared" si="22"/>
        <v>0</v>
      </c>
      <c r="J96" s="69">
        <f t="shared" si="23"/>
        <v>0</v>
      </c>
      <c r="K96" s="69">
        <f t="shared" si="24"/>
        <v>0</v>
      </c>
      <c r="L96" s="69">
        <f t="shared" si="25"/>
        <v>0</v>
      </c>
      <c r="M96" s="69">
        <f t="shared" ca="1" si="17"/>
        <v>4.1226694664894745E-3</v>
      </c>
      <c r="N96" s="69">
        <f t="shared" ca="1" si="26"/>
        <v>0</v>
      </c>
      <c r="O96" s="79">
        <f t="shared" ca="1" si="27"/>
        <v>0</v>
      </c>
      <c r="P96" s="69">
        <f t="shared" ca="1" si="28"/>
        <v>0</v>
      </c>
      <c r="Q96" s="69">
        <f t="shared" ca="1" si="29"/>
        <v>0</v>
      </c>
      <c r="R96" s="32">
        <f t="shared" ca="1" si="18"/>
        <v>-4.1226694664894745E-3</v>
      </c>
    </row>
    <row r="97" spans="1:18">
      <c r="A97" s="76"/>
      <c r="B97" s="76"/>
      <c r="C97" s="76"/>
      <c r="D97" s="77">
        <f t="shared" si="19"/>
        <v>0</v>
      </c>
      <c r="E97" s="77">
        <f t="shared" si="19"/>
        <v>0</v>
      </c>
      <c r="F97" s="69">
        <f t="shared" si="20"/>
        <v>0</v>
      </c>
      <c r="G97" s="69">
        <f t="shared" si="20"/>
        <v>0</v>
      </c>
      <c r="H97" s="69">
        <f t="shared" si="21"/>
        <v>0</v>
      </c>
      <c r="I97" s="69">
        <f t="shared" si="22"/>
        <v>0</v>
      </c>
      <c r="J97" s="69">
        <f t="shared" si="23"/>
        <v>0</v>
      </c>
      <c r="K97" s="69">
        <f t="shared" si="24"/>
        <v>0</v>
      </c>
      <c r="L97" s="69">
        <f t="shared" si="25"/>
        <v>0</v>
      </c>
      <c r="M97" s="69">
        <f t="shared" ca="1" si="17"/>
        <v>4.1226694664894745E-3</v>
      </c>
      <c r="N97" s="69">
        <f t="shared" ca="1" si="26"/>
        <v>0</v>
      </c>
      <c r="O97" s="79">
        <f t="shared" ca="1" si="27"/>
        <v>0</v>
      </c>
      <c r="P97" s="69">
        <f t="shared" ca="1" si="28"/>
        <v>0</v>
      </c>
      <c r="Q97" s="69">
        <f t="shared" ca="1" si="29"/>
        <v>0</v>
      </c>
      <c r="R97" s="32">
        <f t="shared" ca="1" si="18"/>
        <v>-4.1226694664894745E-3</v>
      </c>
    </row>
    <row r="98" spans="1:18">
      <c r="A98" s="76"/>
      <c r="B98" s="76"/>
      <c r="C98" s="76"/>
      <c r="D98" s="77">
        <f t="shared" si="19"/>
        <v>0</v>
      </c>
      <c r="E98" s="77">
        <f t="shared" si="19"/>
        <v>0</v>
      </c>
      <c r="F98" s="69">
        <f t="shared" si="20"/>
        <v>0</v>
      </c>
      <c r="G98" s="69">
        <f t="shared" si="20"/>
        <v>0</v>
      </c>
      <c r="H98" s="69">
        <f t="shared" si="21"/>
        <v>0</v>
      </c>
      <c r="I98" s="69">
        <f t="shared" si="22"/>
        <v>0</v>
      </c>
      <c r="J98" s="69">
        <f t="shared" si="23"/>
        <v>0</v>
      </c>
      <c r="K98" s="69">
        <f t="shared" si="24"/>
        <v>0</v>
      </c>
      <c r="L98" s="69">
        <f t="shared" si="25"/>
        <v>0</v>
      </c>
      <c r="M98" s="69">
        <f t="shared" ca="1" si="17"/>
        <v>4.1226694664894745E-3</v>
      </c>
      <c r="N98" s="69">
        <f t="shared" ca="1" si="26"/>
        <v>0</v>
      </c>
      <c r="O98" s="79">
        <f t="shared" ca="1" si="27"/>
        <v>0</v>
      </c>
      <c r="P98" s="69">
        <f t="shared" ca="1" si="28"/>
        <v>0</v>
      </c>
      <c r="Q98" s="69">
        <f t="shared" ca="1" si="29"/>
        <v>0</v>
      </c>
      <c r="R98" s="32">
        <f t="shared" ca="1" si="18"/>
        <v>-4.1226694664894745E-3</v>
      </c>
    </row>
    <row r="99" spans="1:18">
      <c r="A99" s="76"/>
      <c r="B99" s="76"/>
      <c r="C99" s="76"/>
      <c r="D99" s="77">
        <f t="shared" si="19"/>
        <v>0</v>
      </c>
      <c r="E99" s="77">
        <f t="shared" si="19"/>
        <v>0</v>
      </c>
      <c r="F99" s="69">
        <f t="shared" si="20"/>
        <v>0</v>
      </c>
      <c r="G99" s="69">
        <f t="shared" si="20"/>
        <v>0</v>
      </c>
      <c r="H99" s="69">
        <f t="shared" si="21"/>
        <v>0</v>
      </c>
      <c r="I99" s="69">
        <f t="shared" si="22"/>
        <v>0</v>
      </c>
      <c r="J99" s="69">
        <f t="shared" si="23"/>
        <v>0</v>
      </c>
      <c r="K99" s="69">
        <f t="shared" si="24"/>
        <v>0</v>
      </c>
      <c r="L99" s="69">
        <f t="shared" si="25"/>
        <v>0</v>
      </c>
      <c r="M99" s="69">
        <f t="shared" ca="1" si="17"/>
        <v>4.1226694664894745E-3</v>
      </c>
      <c r="N99" s="69">
        <f t="shared" ca="1" si="26"/>
        <v>0</v>
      </c>
      <c r="O99" s="79">
        <f t="shared" ca="1" si="27"/>
        <v>0</v>
      </c>
      <c r="P99" s="69">
        <f t="shared" ca="1" si="28"/>
        <v>0</v>
      </c>
      <c r="Q99" s="69">
        <f t="shared" ca="1" si="29"/>
        <v>0</v>
      </c>
      <c r="R99" s="32">
        <f t="shared" ca="1" si="18"/>
        <v>-4.1226694664894745E-3</v>
      </c>
    </row>
    <row r="100" spans="1:18">
      <c r="A100" s="76"/>
      <c r="B100" s="76"/>
      <c r="C100" s="76"/>
      <c r="D100" s="77">
        <f t="shared" si="19"/>
        <v>0</v>
      </c>
      <c r="E100" s="77">
        <f t="shared" si="19"/>
        <v>0</v>
      </c>
      <c r="F100" s="69">
        <f t="shared" si="20"/>
        <v>0</v>
      </c>
      <c r="G100" s="69">
        <f t="shared" si="20"/>
        <v>0</v>
      </c>
      <c r="H100" s="69">
        <f t="shared" si="21"/>
        <v>0</v>
      </c>
      <c r="I100" s="69">
        <f t="shared" si="22"/>
        <v>0</v>
      </c>
      <c r="J100" s="69">
        <f t="shared" si="23"/>
        <v>0</v>
      </c>
      <c r="K100" s="69">
        <f t="shared" si="24"/>
        <v>0</v>
      </c>
      <c r="L100" s="69">
        <f t="shared" si="25"/>
        <v>0</v>
      </c>
      <c r="M100" s="69">
        <f t="shared" ca="1" si="17"/>
        <v>4.1226694664894745E-3</v>
      </c>
      <c r="N100" s="69">
        <f t="shared" ca="1" si="26"/>
        <v>0</v>
      </c>
      <c r="O100" s="79">
        <f t="shared" ca="1" si="27"/>
        <v>0</v>
      </c>
      <c r="P100" s="69">
        <f t="shared" ca="1" si="28"/>
        <v>0</v>
      </c>
      <c r="Q100" s="69">
        <f t="shared" ca="1" si="29"/>
        <v>0</v>
      </c>
      <c r="R100" s="32">
        <f t="shared" ca="1" si="18"/>
        <v>-4.1226694664894745E-3</v>
      </c>
    </row>
    <row r="101" spans="1:18">
      <c r="A101" s="76"/>
      <c r="B101" s="76"/>
      <c r="C101" s="76"/>
      <c r="D101" s="77">
        <f t="shared" si="19"/>
        <v>0</v>
      </c>
      <c r="E101" s="77">
        <f t="shared" si="19"/>
        <v>0</v>
      </c>
      <c r="F101" s="69">
        <f t="shared" si="20"/>
        <v>0</v>
      </c>
      <c r="G101" s="69">
        <f t="shared" si="20"/>
        <v>0</v>
      </c>
      <c r="H101" s="69">
        <f t="shared" si="21"/>
        <v>0</v>
      </c>
      <c r="I101" s="69">
        <f t="shared" si="22"/>
        <v>0</v>
      </c>
      <c r="J101" s="69">
        <f t="shared" si="23"/>
        <v>0</v>
      </c>
      <c r="K101" s="69">
        <f t="shared" si="24"/>
        <v>0</v>
      </c>
      <c r="L101" s="69">
        <f t="shared" si="25"/>
        <v>0</v>
      </c>
      <c r="M101" s="69">
        <f t="shared" ca="1" si="17"/>
        <v>4.1226694664894745E-3</v>
      </c>
      <c r="N101" s="69">
        <f t="shared" ca="1" si="26"/>
        <v>0</v>
      </c>
      <c r="O101" s="79">
        <f t="shared" ca="1" si="27"/>
        <v>0</v>
      </c>
      <c r="P101" s="69">
        <f t="shared" ca="1" si="28"/>
        <v>0</v>
      </c>
      <c r="Q101" s="69">
        <f t="shared" ca="1" si="29"/>
        <v>0</v>
      </c>
      <c r="R101" s="32">
        <f t="shared" ca="1" si="18"/>
        <v>-4.1226694664894745E-3</v>
      </c>
    </row>
    <row r="102" spans="1:18">
      <c r="A102" s="76"/>
      <c r="B102" s="76"/>
      <c r="C102" s="76"/>
      <c r="D102" s="77">
        <f t="shared" si="19"/>
        <v>0</v>
      </c>
      <c r="E102" s="77">
        <f t="shared" si="19"/>
        <v>0</v>
      </c>
      <c r="F102" s="69">
        <f t="shared" si="20"/>
        <v>0</v>
      </c>
      <c r="G102" s="69">
        <f t="shared" si="20"/>
        <v>0</v>
      </c>
      <c r="H102" s="69">
        <f t="shared" si="21"/>
        <v>0</v>
      </c>
      <c r="I102" s="69">
        <f t="shared" si="22"/>
        <v>0</v>
      </c>
      <c r="J102" s="69">
        <f t="shared" si="23"/>
        <v>0</v>
      </c>
      <c r="K102" s="69">
        <f t="shared" si="24"/>
        <v>0</v>
      </c>
      <c r="L102" s="69">
        <f t="shared" si="25"/>
        <v>0</v>
      </c>
      <c r="M102" s="69">
        <f t="shared" ca="1" si="17"/>
        <v>4.1226694664894745E-3</v>
      </c>
      <c r="N102" s="69">
        <f t="shared" ca="1" si="26"/>
        <v>0</v>
      </c>
      <c r="O102" s="79">
        <f t="shared" ca="1" si="27"/>
        <v>0</v>
      </c>
      <c r="P102" s="69">
        <f t="shared" ca="1" si="28"/>
        <v>0</v>
      </c>
      <c r="Q102" s="69">
        <f t="shared" ca="1" si="29"/>
        <v>0</v>
      </c>
      <c r="R102" s="32">
        <f t="shared" ca="1" si="18"/>
        <v>-4.1226694664894745E-3</v>
      </c>
    </row>
    <row r="103" spans="1:18">
      <c r="A103" s="76"/>
      <c r="B103" s="76"/>
      <c r="C103" s="76"/>
      <c r="D103" s="77">
        <f t="shared" si="19"/>
        <v>0</v>
      </c>
      <c r="E103" s="77">
        <f t="shared" si="19"/>
        <v>0</v>
      </c>
      <c r="F103" s="69">
        <f t="shared" si="20"/>
        <v>0</v>
      </c>
      <c r="G103" s="69">
        <f t="shared" si="20"/>
        <v>0</v>
      </c>
      <c r="H103" s="69">
        <f t="shared" si="21"/>
        <v>0</v>
      </c>
      <c r="I103" s="69">
        <f t="shared" si="22"/>
        <v>0</v>
      </c>
      <c r="J103" s="69">
        <f t="shared" si="23"/>
        <v>0</v>
      </c>
      <c r="K103" s="69">
        <f t="shared" si="24"/>
        <v>0</v>
      </c>
      <c r="L103" s="69">
        <f t="shared" si="25"/>
        <v>0</v>
      </c>
      <c r="M103" s="69">
        <f t="shared" ca="1" si="17"/>
        <v>4.1226694664894745E-3</v>
      </c>
      <c r="N103" s="69">
        <f t="shared" ca="1" si="26"/>
        <v>0</v>
      </c>
      <c r="O103" s="79">
        <f t="shared" ca="1" si="27"/>
        <v>0</v>
      </c>
      <c r="P103" s="69">
        <f t="shared" ca="1" si="28"/>
        <v>0</v>
      </c>
      <c r="Q103" s="69">
        <f t="shared" ca="1" si="29"/>
        <v>0</v>
      </c>
      <c r="R103" s="32">
        <f t="shared" ca="1" si="18"/>
        <v>-4.1226694664894745E-3</v>
      </c>
    </row>
    <row r="104" spans="1:18">
      <c r="A104" s="76"/>
      <c r="B104" s="76"/>
      <c r="C104" s="76"/>
      <c r="D104" s="77">
        <f t="shared" si="19"/>
        <v>0</v>
      </c>
      <c r="E104" s="77">
        <f t="shared" si="19"/>
        <v>0</v>
      </c>
      <c r="F104" s="69">
        <f t="shared" si="20"/>
        <v>0</v>
      </c>
      <c r="G104" s="69">
        <f t="shared" si="20"/>
        <v>0</v>
      </c>
      <c r="H104" s="69">
        <f t="shared" si="21"/>
        <v>0</v>
      </c>
      <c r="I104" s="69">
        <f t="shared" si="22"/>
        <v>0</v>
      </c>
      <c r="J104" s="69">
        <f t="shared" si="23"/>
        <v>0</v>
      </c>
      <c r="K104" s="69">
        <f t="shared" si="24"/>
        <v>0</v>
      </c>
      <c r="L104" s="69">
        <f t="shared" si="25"/>
        <v>0</v>
      </c>
      <c r="M104" s="69">
        <f t="shared" ca="1" si="17"/>
        <v>4.1226694664894745E-3</v>
      </c>
      <c r="N104" s="69">
        <f t="shared" ca="1" si="26"/>
        <v>0</v>
      </c>
      <c r="O104" s="79">
        <f t="shared" ca="1" si="27"/>
        <v>0</v>
      </c>
      <c r="P104" s="69">
        <f t="shared" ca="1" si="28"/>
        <v>0</v>
      </c>
      <c r="Q104" s="69">
        <f t="shared" ca="1" si="29"/>
        <v>0</v>
      </c>
      <c r="R104" s="32">
        <f t="shared" ca="1" si="18"/>
        <v>-4.1226694664894745E-3</v>
      </c>
    </row>
    <row r="105" spans="1:18">
      <c r="A105" s="76"/>
      <c r="B105" s="76"/>
      <c r="C105" s="76"/>
      <c r="D105" s="77">
        <f t="shared" si="19"/>
        <v>0</v>
      </c>
      <c r="E105" s="77">
        <f t="shared" si="19"/>
        <v>0</v>
      </c>
      <c r="F105" s="69">
        <f t="shared" si="20"/>
        <v>0</v>
      </c>
      <c r="G105" s="69">
        <f t="shared" si="20"/>
        <v>0</v>
      </c>
      <c r="H105" s="69">
        <f t="shared" si="21"/>
        <v>0</v>
      </c>
      <c r="I105" s="69">
        <f t="shared" si="22"/>
        <v>0</v>
      </c>
      <c r="J105" s="69">
        <f t="shared" si="23"/>
        <v>0</v>
      </c>
      <c r="K105" s="69">
        <f t="shared" si="24"/>
        <v>0</v>
      </c>
      <c r="L105" s="69">
        <f t="shared" si="25"/>
        <v>0</v>
      </c>
      <c r="M105" s="69">
        <f t="shared" ca="1" si="17"/>
        <v>4.1226694664894745E-3</v>
      </c>
      <c r="N105" s="69">
        <f t="shared" ca="1" si="26"/>
        <v>0</v>
      </c>
      <c r="O105" s="79">
        <f t="shared" ca="1" si="27"/>
        <v>0</v>
      </c>
      <c r="P105" s="69">
        <f t="shared" ca="1" si="28"/>
        <v>0</v>
      </c>
      <c r="Q105" s="69">
        <f t="shared" ca="1" si="29"/>
        <v>0</v>
      </c>
      <c r="R105" s="32">
        <f t="shared" ca="1" si="18"/>
        <v>-4.1226694664894745E-3</v>
      </c>
    </row>
    <row r="106" spans="1:18">
      <c r="A106" s="76"/>
      <c r="B106" s="76"/>
      <c r="C106" s="76"/>
      <c r="D106" s="77">
        <f t="shared" si="19"/>
        <v>0</v>
      </c>
      <c r="E106" s="77">
        <f t="shared" si="19"/>
        <v>0</v>
      </c>
      <c r="F106" s="69">
        <f t="shared" si="20"/>
        <v>0</v>
      </c>
      <c r="G106" s="69">
        <f t="shared" si="20"/>
        <v>0</v>
      </c>
      <c r="H106" s="69">
        <f t="shared" si="21"/>
        <v>0</v>
      </c>
      <c r="I106" s="69">
        <f t="shared" si="22"/>
        <v>0</v>
      </c>
      <c r="J106" s="69">
        <f t="shared" si="23"/>
        <v>0</v>
      </c>
      <c r="K106" s="69">
        <f t="shared" si="24"/>
        <v>0</v>
      </c>
      <c r="L106" s="69">
        <f t="shared" si="25"/>
        <v>0</v>
      </c>
      <c r="M106" s="69">
        <f t="shared" ca="1" si="17"/>
        <v>4.1226694664894745E-3</v>
      </c>
      <c r="N106" s="69">
        <f t="shared" ca="1" si="26"/>
        <v>0</v>
      </c>
      <c r="O106" s="79">
        <f t="shared" ca="1" si="27"/>
        <v>0</v>
      </c>
      <c r="P106" s="69">
        <f t="shared" ca="1" si="28"/>
        <v>0</v>
      </c>
      <c r="Q106" s="69">
        <f t="shared" ca="1" si="29"/>
        <v>0</v>
      </c>
      <c r="R106" s="32">
        <f t="shared" ca="1" si="18"/>
        <v>-4.1226694664894745E-3</v>
      </c>
    </row>
    <row r="107" spans="1:18">
      <c r="A107" s="76"/>
      <c r="B107" s="76"/>
      <c r="C107" s="76"/>
      <c r="D107" s="77">
        <f t="shared" si="19"/>
        <v>0</v>
      </c>
      <c r="E107" s="77">
        <f t="shared" si="19"/>
        <v>0</v>
      </c>
      <c r="F107" s="69">
        <f t="shared" si="20"/>
        <v>0</v>
      </c>
      <c r="G107" s="69">
        <f t="shared" si="20"/>
        <v>0</v>
      </c>
      <c r="H107" s="69">
        <f t="shared" si="21"/>
        <v>0</v>
      </c>
      <c r="I107" s="69">
        <f t="shared" si="22"/>
        <v>0</v>
      </c>
      <c r="J107" s="69">
        <f t="shared" si="23"/>
        <v>0</v>
      </c>
      <c r="K107" s="69">
        <f t="shared" si="24"/>
        <v>0</v>
      </c>
      <c r="L107" s="69">
        <f t="shared" si="25"/>
        <v>0</v>
      </c>
      <c r="M107" s="69">
        <f t="shared" ca="1" si="17"/>
        <v>4.1226694664894745E-3</v>
      </c>
      <c r="N107" s="69">
        <f t="shared" ca="1" si="26"/>
        <v>0</v>
      </c>
      <c r="O107" s="79">
        <f t="shared" ca="1" si="27"/>
        <v>0</v>
      </c>
      <c r="P107" s="69">
        <f t="shared" ca="1" si="28"/>
        <v>0</v>
      </c>
      <c r="Q107" s="69">
        <f t="shared" ca="1" si="29"/>
        <v>0</v>
      </c>
      <c r="R107" s="32">
        <f t="shared" ca="1" si="18"/>
        <v>-4.1226694664894745E-3</v>
      </c>
    </row>
    <row r="108" spans="1:18">
      <c r="A108" s="76"/>
      <c r="B108" s="76"/>
      <c r="C108" s="76"/>
      <c r="D108" s="77">
        <f t="shared" si="19"/>
        <v>0</v>
      </c>
      <c r="E108" s="77">
        <f t="shared" si="19"/>
        <v>0</v>
      </c>
      <c r="F108" s="69">
        <f t="shared" si="20"/>
        <v>0</v>
      </c>
      <c r="G108" s="69">
        <f t="shared" si="20"/>
        <v>0</v>
      </c>
      <c r="H108" s="69">
        <f t="shared" si="21"/>
        <v>0</v>
      </c>
      <c r="I108" s="69">
        <f t="shared" si="22"/>
        <v>0</v>
      </c>
      <c r="J108" s="69">
        <f t="shared" si="23"/>
        <v>0</v>
      </c>
      <c r="K108" s="69">
        <f t="shared" si="24"/>
        <v>0</v>
      </c>
      <c r="L108" s="69">
        <f t="shared" si="25"/>
        <v>0</v>
      </c>
      <c r="M108" s="69">
        <f t="shared" ca="1" si="17"/>
        <v>4.1226694664894745E-3</v>
      </c>
      <c r="N108" s="69">
        <f t="shared" ca="1" si="26"/>
        <v>0</v>
      </c>
      <c r="O108" s="79">
        <f t="shared" ca="1" si="27"/>
        <v>0</v>
      </c>
      <c r="P108" s="69">
        <f t="shared" ca="1" si="28"/>
        <v>0</v>
      </c>
      <c r="Q108" s="69">
        <f t="shared" ca="1" si="29"/>
        <v>0</v>
      </c>
      <c r="R108" s="32">
        <f t="shared" ca="1" si="18"/>
        <v>-4.1226694664894745E-3</v>
      </c>
    </row>
    <row r="109" spans="1:18">
      <c r="A109" s="76"/>
      <c r="B109" s="76"/>
      <c r="C109" s="76"/>
      <c r="D109" s="77">
        <f t="shared" si="19"/>
        <v>0</v>
      </c>
      <c r="E109" s="77">
        <f t="shared" si="19"/>
        <v>0</v>
      </c>
      <c r="F109" s="69">
        <f t="shared" si="20"/>
        <v>0</v>
      </c>
      <c r="G109" s="69">
        <f t="shared" si="20"/>
        <v>0</v>
      </c>
      <c r="H109" s="69">
        <f t="shared" si="21"/>
        <v>0</v>
      </c>
      <c r="I109" s="69">
        <f t="shared" si="22"/>
        <v>0</v>
      </c>
      <c r="J109" s="69">
        <f t="shared" si="23"/>
        <v>0</v>
      </c>
      <c r="K109" s="69">
        <f t="shared" si="24"/>
        <v>0</v>
      </c>
      <c r="L109" s="69">
        <f t="shared" si="25"/>
        <v>0</v>
      </c>
      <c r="M109" s="69">
        <f t="shared" ca="1" si="17"/>
        <v>4.1226694664894745E-3</v>
      </c>
      <c r="N109" s="69">
        <f t="shared" ca="1" si="26"/>
        <v>0</v>
      </c>
      <c r="O109" s="79">
        <f t="shared" ca="1" si="27"/>
        <v>0</v>
      </c>
      <c r="P109" s="69">
        <f t="shared" ca="1" si="28"/>
        <v>0</v>
      </c>
      <c r="Q109" s="69">
        <f t="shared" ca="1" si="29"/>
        <v>0</v>
      </c>
      <c r="R109" s="32">
        <f t="shared" ca="1" si="18"/>
        <v>-4.1226694664894745E-3</v>
      </c>
    </row>
    <row r="110" spans="1:18">
      <c r="A110" s="76"/>
      <c r="B110" s="76"/>
      <c r="C110" s="76"/>
      <c r="D110" s="77">
        <f t="shared" si="19"/>
        <v>0</v>
      </c>
      <c r="E110" s="77">
        <f t="shared" si="19"/>
        <v>0</v>
      </c>
      <c r="F110" s="69">
        <f t="shared" si="20"/>
        <v>0</v>
      </c>
      <c r="G110" s="69">
        <f t="shared" si="20"/>
        <v>0</v>
      </c>
      <c r="H110" s="69">
        <f t="shared" si="21"/>
        <v>0</v>
      </c>
      <c r="I110" s="69">
        <f t="shared" si="22"/>
        <v>0</v>
      </c>
      <c r="J110" s="69">
        <f t="shared" si="23"/>
        <v>0</v>
      </c>
      <c r="K110" s="69">
        <f t="shared" si="24"/>
        <v>0</v>
      </c>
      <c r="L110" s="69">
        <f t="shared" si="25"/>
        <v>0</v>
      </c>
      <c r="M110" s="69">
        <f t="shared" ca="1" si="17"/>
        <v>4.1226694664894745E-3</v>
      </c>
      <c r="N110" s="69">
        <f t="shared" ca="1" si="26"/>
        <v>0</v>
      </c>
      <c r="O110" s="79">
        <f t="shared" ca="1" si="27"/>
        <v>0</v>
      </c>
      <c r="P110" s="69">
        <f t="shared" ca="1" si="28"/>
        <v>0</v>
      </c>
      <c r="Q110" s="69">
        <f t="shared" ca="1" si="29"/>
        <v>0</v>
      </c>
      <c r="R110" s="32">
        <f t="shared" ca="1" si="18"/>
        <v>-4.1226694664894745E-3</v>
      </c>
    </row>
    <row r="111" spans="1:18">
      <c r="A111" s="76"/>
      <c r="B111" s="76"/>
      <c r="C111" s="76"/>
      <c r="D111" s="77">
        <f t="shared" si="19"/>
        <v>0</v>
      </c>
      <c r="E111" s="77">
        <f t="shared" si="19"/>
        <v>0</v>
      </c>
      <c r="F111" s="69">
        <f t="shared" si="20"/>
        <v>0</v>
      </c>
      <c r="G111" s="69">
        <f t="shared" si="20"/>
        <v>0</v>
      </c>
      <c r="H111" s="69">
        <f t="shared" si="21"/>
        <v>0</v>
      </c>
      <c r="I111" s="69">
        <f t="shared" si="22"/>
        <v>0</v>
      </c>
      <c r="J111" s="69">
        <f t="shared" si="23"/>
        <v>0</v>
      </c>
      <c r="K111" s="69">
        <f t="shared" si="24"/>
        <v>0</v>
      </c>
      <c r="L111" s="69">
        <f t="shared" si="25"/>
        <v>0</v>
      </c>
      <c r="M111" s="69">
        <f t="shared" ca="1" si="17"/>
        <v>4.1226694664894745E-3</v>
      </c>
      <c r="N111" s="69">
        <f t="shared" ca="1" si="26"/>
        <v>0</v>
      </c>
      <c r="O111" s="79">
        <f t="shared" ca="1" si="27"/>
        <v>0</v>
      </c>
      <c r="P111" s="69">
        <f t="shared" ca="1" si="28"/>
        <v>0</v>
      </c>
      <c r="Q111" s="69">
        <f t="shared" ca="1" si="29"/>
        <v>0</v>
      </c>
      <c r="R111" s="32">
        <f t="shared" ca="1" si="18"/>
        <v>-4.1226694664894745E-3</v>
      </c>
    </row>
    <row r="112" spans="1:18">
      <c r="A112" s="76"/>
      <c r="B112" s="76"/>
      <c r="C112" s="76"/>
      <c r="D112" s="77">
        <f t="shared" si="19"/>
        <v>0</v>
      </c>
      <c r="E112" s="77">
        <f t="shared" si="19"/>
        <v>0</v>
      </c>
      <c r="F112" s="69">
        <f t="shared" si="20"/>
        <v>0</v>
      </c>
      <c r="G112" s="69">
        <f t="shared" si="20"/>
        <v>0</v>
      </c>
      <c r="H112" s="69">
        <f t="shared" si="21"/>
        <v>0</v>
      </c>
      <c r="I112" s="69">
        <f t="shared" si="22"/>
        <v>0</v>
      </c>
      <c r="J112" s="69">
        <f t="shared" si="23"/>
        <v>0</v>
      </c>
      <c r="K112" s="69">
        <f t="shared" si="24"/>
        <v>0</v>
      </c>
      <c r="L112" s="69">
        <f t="shared" si="25"/>
        <v>0</v>
      </c>
      <c r="M112" s="69">
        <f t="shared" ca="1" si="17"/>
        <v>4.1226694664894745E-3</v>
      </c>
      <c r="N112" s="69">
        <f t="shared" ca="1" si="26"/>
        <v>0</v>
      </c>
      <c r="O112" s="79">
        <f t="shared" ca="1" si="27"/>
        <v>0</v>
      </c>
      <c r="P112" s="69">
        <f t="shared" ca="1" si="28"/>
        <v>0</v>
      </c>
      <c r="Q112" s="69">
        <f t="shared" ca="1" si="29"/>
        <v>0</v>
      </c>
      <c r="R112" s="32">
        <f t="shared" ca="1" si="18"/>
        <v>-4.1226694664894745E-3</v>
      </c>
    </row>
    <row r="113" spans="1:18">
      <c r="A113" s="76"/>
      <c r="B113" s="76"/>
      <c r="C113" s="76"/>
      <c r="D113" s="77">
        <f t="shared" si="19"/>
        <v>0</v>
      </c>
      <c r="E113" s="77">
        <f t="shared" si="19"/>
        <v>0</v>
      </c>
      <c r="F113" s="69">
        <f t="shared" si="20"/>
        <v>0</v>
      </c>
      <c r="G113" s="69">
        <f t="shared" si="20"/>
        <v>0</v>
      </c>
      <c r="H113" s="69">
        <f t="shared" si="21"/>
        <v>0</v>
      </c>
      <c r="I113" s="69">
        <f t="shared" si="22"/>
        <v>0</v>
      </c>
      <c r="J113" s="69">
        <f t="shared" si="23"/>
        <v>0</v>
      </c>
      <c r="K113" s="69">
        <f t="shared" si="24"/>
        <v>0</v>
      </c>
      <c r="L113" s="69">
        <f t="shared" si="25"/>
        <v>0</v>
      </c>
      <c r="M113" s="69">
        <f t="shared" ca="1" si="17"/>
        <v>4.1226694664894745E-3</v>
      </c>
      <c r="N113" s="69">
        <f t="shared" ca="1" si="26"/>
        <v>0</v>
      </c>
      <c r="O113" s="79">
        <f t="shared" ca="1" si="27"/>
        <v>0</v>
      </c>
      <c r="P113" s="69">
        <f t="shared" ca="1" si="28"/>
        <v>0</v>
      </c>
      <c r="Q113" s="69">
        <f t="shared" ca="1" si="29"/>
        <v>0</v>
      </c>
      <c r="R113" s="32">
        <f t="shared" ca="1" si="18"/>
        <v>-4.1226694664894745E-3</v>
      </c>
    </row>
    <row r="114" spans="1:18">
      <c r="A114" s="76"/>
      <c r="B114" s="76"/>
      <c r="C114" s="76"/>
      <c r="D114" s="77">
        <f t="shared" si="19"/>
        <v>0</v>
      </c>
      <c r="E114" s="77">
        <f t="shared" si="19"/>
        <v>0</v>
      </c>
      <c r="F114" s="69">
        <f t="shared" si="20"/>
        <v>0</v>
      </c>
      <c r="G114" s="69">
        <f t="shared" si="20"/>
        <v>0</v>
      </c>
      <c r="H114" s="69">
        <f t="shared" si="21"/>
        <v>0</v>
      </c>
      <c r="I114" s="69">
        <f t="shared" si="22"/>
        <v>0</v>
      </c>
      <c r="J114" s="69">
        <f t="shared" si="23"/>
        <v>0</v>
      </c>
      <c r="K114" s="69">
        <f t="shared" si="24"/>
        <v>0</v>
      </c>
      <c r="L114" s="69">
        <f t="shared" si="25"/>
        <v>0</v>
      </c>
      <c r="M114" s="69">
        <f t="shared" ca="1" si="17"/>
        <v>4.1226694664894745E-3</v>
      </c>
      <c r="N114" s="69">
        <f t="shared" ca="1" si="26"/>
        <v>0</v>
      </c>
      <c r="O114" s="79">
        <f t="shared" ca="1" si="27"/>
        <v>0</v>
      </c>
      <c r="P114" s="69">
        <f t="shared" ca="1" si="28"/>
        <v>0</v>
      </c>
      <c r="Q114" s="69">
        <f t="shared" ca="1" si="29"/>
        <v>0</v>
      </c>
      <c r="R114" s="32">
        <f t="shared" ca="1" si="18"/>
        <v>-4.1226694664894745E-3</v>
      </c>
    </row>
    <row r="115" spans="1:18">
      <c r="A115" s="76"/>
      <c r="B115" s="76"/>
      <c r="C115" s="76"/>
      <c r="D115" s="77">
        <f t="shared" si="19"/>
        <v>0</v>
      </c>
      <c r="E115" s="77">
        <f t="shared" si="19"/>
        <v>0</v>
      </c>
      <c r="F115" s="69">
        <f t="shared" si="20"/>
        <v>0</v>
      </c>
      <c r="G115" s="69">
        <f t="shared" si="20"/>
        <v>0</v>
      </c>
      <c r="H115" s="69">
        <f t="shared" si="21"/>
        <v>0</v>
      </c>
      <c r="I115" s="69">
        <f t="shared" si="22"/>
        <v>0</v>
      </c>
      <c r="J115" s="69">
        <f t="shared" si="23"/>
        <v>0</v>
      </c>
      <c r="K115" s="69">
        <f t="shared" si="24"/>
        <v>0</v>
      </c>
      <c r="L115" s="69">
        <f t="shared" si="25"/>
        <v>0</v>
      </c>
      <c r="M115" s="69">
        <f t="shared" ca="1" si="17"/>
        <v>4.1226694664894745E-3</v>
      </c>
      <c r="N115" s="69">
        <f t="shared" ca="1" si="26"/>
        <v>0</v>
      </c>
      <c r="O115" s="79">
        <f t="shared" ca="1" si="27"/>
        <v>0</v>
      </c>
      <c r="P115" s="69">
        <f t="shared" ca="1" si="28"/>
        <v>0</v>
      </c>
      <c r="Q115" s="69">
        <f t="shared" ca="1" si="29"/>
        <v>0</v>
      </c>
      <c r="R115" s="32">
        <f t="shared" ca="1" si="18"/>
        <v>-4.1226694664894745E-3</v>
      </c>
    </row>
    <row r="116" spans="1:18">
      <c r="A116" s="76"/>
      <c r="B116" s="76"/>
      <c r="C116" s="76"/>
      <c r="D116" s="77">
        <f t="shared" si="19"/>
        <v>0</v>
      </c>
      <c r="E116" s="77">
        <f t="shared" si="19"/>
        <v>0</v>
      </c>
      <c r="F116" s="69">
        <f t="shared" si="20"/>
        <v>0</v>
      </c>
      <c r="G116" s="69">
        <f t="shared" si="20"/>
        <v>0</v>
      </c>
      <c r="H116" s="69">
        <f t="shared" si="21"/>
        <v>0</v>
      </c>
      <c r="I116" s="69">
        <f t="shared" si="22"/>
        <v>0</v>
      </c>
      <c r="J116" s="69">
        <f t="shared" si="23"/>
        <v>0</v>
      </c>
      <c r="K116" s="69">
        <f t="shared" si="24"/>
        <v>0</v>
      </c>
      <c r="L116" s="69">
        <f t="shared" si="25"/>
        <v>0</v>
      </c>
      <c r="M116" s="69">
        <f t="shared" ca="1" si="17"/>
        <v>4.1226694664894745E-3</v>
      </c>
      <c r="N116" s="69">
        <f t="shared" ca="1" si="26"/>
        <v>0</v>
      </c>
      <c r="O116" s="79">
        <f t="shared" ca="1" si="27"/>
        <v>0</v>
      </c>
      <c r="P116" s="69">
        <f t="shared" ca="1" si="28"/>
        <v>0</v>
      </c>
      <c r="Q116" s="69">
        <f t="shared" ca="1" si="29"/>
        <v>0</v>
      </c>
      <c r="R116" s="32">
        <f t="shared" ca="1" si="18"/>
        <v>-4.1226694664894745E-3</v>
      </c>
    </row>
    <row r="117" spans="1:18">
      <c r="A117" s="76"/>
      <c r="B117" s="76"/>
      <c r="C117" s="76"/>
      <c r="D117" s="77">
        <f t="shared" si="19"/>
        <v>0</v>
      </c>
      <c r="E117" s="77">
        <f t="shared" si="19"/>
        <v>0</v>
      </c>
      <c r="F117" s="69">
        <f t="shared" si="20"/>
        <v>0</v>
      </c>
      <c r="G117" s="69">
        <f t="shared" si="20"/>
        <v>0</v>
      </c>
      <c r="H117" s="69">
        <f t="shared" si="21"/>
        <v>0</v>
      </c>
      <c r="I117" s="69">
        <f t="shared" si="22"/>
        <v>0</v>
      </c>
      <c r="J117" s="69">
        <f t="shared" si="23"/>
        <v>0</v>
      </c>
      <c r="K117" s="69">
        <f t="shared" si="24"/>
        <v>0</v>
      </c>
      <c r="L117" s="69">
        <f t="shared" si="25"/>
        <v>0</v>
      </c>
      <c r="M117" s="69">
        <f t="shared" ca="1" si="17"/>
        <v>4.1226694664894745E-3</v>
      </c>
      <c r="N117" s="69">
        <f t="shared" ca="1" si="26"/>
        <v>0</v>
      </c>
      <c r="O117" s="79">
        <f t="shared" ca="1" si="27"/>
        <v>0</v>
      </c>
      <c r="P117" s="69">
        <f t="shared" ca="1" si="28"/>
        <v>0</v>
      </c>
      <c r="Q117" s="69">
        <f t="shared" ca="1" si="29"/>
        <v>0</v>
      </c>
      <c r="R117" s="32">
        <f t="shared" ca="1" si="18"/>
        <v>-4.1226694664894745E-3</v>
      </c>
    </row>
    <row r="118" spans="1:18">
      <c r="A118" s="76"/>
      <c r="B118" s="76"/>
      <c r="C118" s="76"/>
      <c r="D118" s="77">
        <f t="shared" si="19"/>
        <v>0</v>
      </c>
      <c r="E118" s="77">
        <f t="shared" si="19"/>
        <v>0</v>
      </c>
      <c r="F118" s="69">
        <f t="shared" si="20"/>
        <v>0</v>
      </c>
      <c r="G118" s="69">
        <f t="shared" si="20"/>
        <v>0</v>
      </c>
      <c r="H118" s="69">
        <f t="shared" si="21"/>
        <v>0</v>
      </c>
      <c r="I118" s="69">
        <f t="shared" si="22"/>
        <v>0</v>
      </c>
      <c r="J118" s="69">
        <f t="shared" si="23"/>
        <v>0</v>
      </c>
      <c r="K118" s="69">
        <f t="shared" si="24"/>
        <v>0</v>
      </c>
      <c r="L118" s="69">
        <f t="shared" si="25"/>
        <v>0</v>
      </c>
      <c r="M118" s="69">
        <f t="shared" ca="1" si="17"/>
        <v>4.1226694664894745E-3</v>
      </c>
      <c r="N118" s="69">
        <f t="shared" ca="1" si="26"/>
        <v>0</v>
      </c>
      <c r="O118" s="79">
        <f t="shared" ca="1" si="27"/>
        <v>0</v>
      </c>
      <c r="P118" s="69">
        <f t="shared" ca="1" si="28"/>
        <v>0</v>
      </c>
      <c r="Q118" s="69">
        <f t="shared" ca="1" si="29"/>
        <v>0</v>
      </c>
      <c r="R118" s="32">
        <f t="shared" ca="1" si="18"/>
        <v>-4.1226694664894745E-3</v>
      </c>
    </row>
    <row r="119" spans="1:18">
      <c r="A119" s="76"/>
      <c r="B119" s="76"/>
      <c r="C119" s="76"/>
      <c r="D119" s="77">
        <f t="shared" si="19"/>
        <v>0</v>
      </c>
      <c r="E119" s="77">
        <f t="shared" si="19"/>
        <v>0</v>
      </c>
      <c r="F119" s="69">
        <f t="shared" si="20"/>
        <v>0</v>
      </c>
      <c r="G119" s="69">
        <f t="shared" si="20"/>
        <v>0</v>
      </c>
      <c r="H119" s="69">
        <f t="shared" si="21"/>
        <v>0</v>
      </c>
      <c r="I119" s="69">
        <f t="shared" si="22"/>
        <v>0</v>
      </c>
      <c r="J119" s="69">
        <f t="shared" si="23"/>
        <v>0</v>
      </c>
      <c r="K119" s="69">
        <f t="shared" si="24"/>
        <v>0</v>
      </c>
      <c r="L119" s="69">
        <f t="shared" si="25"/>
        <v>0</v>
      </c>
      <c r="M119" s="69">
        <f t="shared" ca="1" si="17"/>
        <v>4.1226694664894745E-3</v>
      </c>
      <c r="N119" s="69">
        <f t="shared" ca="1" si="26"/>
        <v>0</v>
      </c>
      <c r="O119" s="79">
        <f t="shared" ca="1" si="27"/>
        <v>0</v>
      </c>
      <c r="P119" s="69">
        <f t="shared" ca="1" si="28"/>
        <v>0</v>
      </c>
      <c r="Q119" s="69">
        <f t="shared" ca="1" si="29"/>
        <v>0</v>
      </c>
      <c r="R119" s="32">
        <f t="shared" ca="1" si="18"/>
        <v>-4.1226694664894745E-3</v>
      </c>
    </row>
    <row r="120" spans="1:18">
      <c r="A120" s="76"/>
      <c r="B120" s="76"/>
      <c r="C120" s="76"/>
      <c r="D120" s="77">
        <f t="shared" si="19"/>
        <v>0</v>
      </c>
      <c r="E120" s="77">
        <f t="shared" si="19"/>
        <v>0</v>
      </c>
      <c r="F120" s="69">
        <f t="shared" si="20"/>
        <v>0</v>
      </c>
      <c r="G120" s="69">
        <f t="shared" si="20"/>
        <v>0</v>
      </c>
      <c r="H120" s="69">
        <f t="shared" si="21"/>
        <v>0</v>
      </c>
      <c r="I120" s="69">
        <f t="shared" si="22"/>
        <v>0</v>
      </c>
      <c r="J120" s="69">
        <f t="shared" si="23"/>
        <v>0</v>
      </c>
      <c r="K120" s="69">
        <f t="shared" si="24"/>
        <v>0</v>
      </c>
      <c r="L120" s="69">
        <f t="shared" si="25"/>
        <v>0</v>
      </c>
      <c r="M120" s="69">
        <f t="shared" ca="1" si="17"/>
        <v>4.1226694664894745E-3</v>
      </c>
      <c r="N120" s="69">
        <f t="shared" ca="1" si="26"/>
        <v>0</v>
      </c>
      <c r="O120" s="79">
        <f t="shared" ca="1" si="27"/>
        <v>0</v>
      </c>
      <c r="P120" s="69">
        <f t="shared" ca="1" si="28"/>
        <v>0</v>
      </c>
      <c r="Q120" s="69">
        <f t="shared" ca="1" si="29"/>
        <v>0</v>
      </c>
      <c r="R120" s="32">
        <f t="shared" ca="1" si="18"/>
        <v>-4.1226694664894745E-3</v>
      </c>
    </row>
    <row r="121" spans="1:18">
      <c r="A121" s="76"/>
      <c r="B121" s="76"/>
      <c r="C121" s="76"/>
      <c r="D121" s="77">
        <f t="shared" si="19"/>
        <v>0</v>
      </c>
      <c r="E121" s="77">
        <f t="shared" si="19"/>
        <v>0</v>
      </c>
      <c r="F121" s="69">
        <f t="shared" si="20"/>
        <v>0</v>
      </c>
      <c r="G121" s="69">
        <f t="shared" si="20"/>
        <v>0</v>
      </c>
      <c r="H121" s="69">
        <f t="shared" si="21"/>
        <v>0</v>
      </c>
      <c r="I121" s="69">
        <f t="shared" si="22"/>
        <v>0</v>
      </c>
      <c r="J121" s="69">
        <f t="shared" si="23"/>
        <v>0</v>
      </c>
      <c r="K121" s="69">
        <f t="shared" si="24"/>
        <v>0</v>
      </c>
      <c r="L121" s="69">
        <f t="shared" si="25"/>
        <v>0</v>
      </c>
      <c r="M121" s="69">
        <f t="shared" ca="1" si="17"/>
        <v>4.1226694664894745E-3</v>
      </c>
      <c r="N121" s="69">
        <f t="shared" ca="1" si="26"/>
        <v>0</v>
      </c>
      <c r="O121" s="79">
        <f t="shared" ca="1" si="27"/>
        <v>0</v>
      </c>
      <c r="P121" s="69">
        <f t="shared" ca="1" si="28"/>
        <v>0</v>
      </c>
      <c r="Q121" s="69">
        <f t="shared" ca="1" si="29"/>
        <v>0</v>
      </c>
      <c r="R121" s="32">
        <f t="shared" ca="1" si="18"/>
        <v>-4.1226694664894745E-3</v>
      </c>
    </row>
    <row r="122" spans="1:18">
      <c r="A122" s="76"/>
      <c r="B122" s="76"/>
      <c r="C122" s="76"/>
      <c r="D122" s="77">
        <f t="shared" si="19"/>
        <v>0</v>
      </c>
      <c r="E122" s="77">
        <f t="shared" si="19"/>
        <v>0</v>
      </c>
      <c r="F122" s="69">
        <f t="shared" si="20"/>
        <v>0</v>
      </c>
      <c r="G122" s="69">
        <f t="shared" si="20"/>
        <v>0</v>
      </c>
      <c r="H122" s="69">
        <f t="shared" si="21"/>
        <v>0</v>
      </c>
      <c r="I122" s="69">
        <f t="shared" si="22"/>
        <v>0</v>
      </c>
      <c r="J122" s="69">
        <f t="shared" si="23"/>
        <v>0</v>
      </c>
      <c r="K122" s="69">
        <f t="shared" si="24"/>
        <v>0</v>
      </c>
      <c r="L122" s="69">
        <f t="shared" si="25"/>
        <v>0</v>
      </c>
      <c r="M122" s="69">
        <f t="shared" ca="1" si="17"/>
        <v>4.1226694664894745E-3</v>
      </c>
      <c r="N122" s="69">
        <f t="shared" ca="1" si="26"/>
        <v>0</v>
      </c>
      <c r="O122" s="79">
        <f t="shared" ca="1" si="27"/>
        <v>0</v>
      </c>
      <c r="P122" s="69">
        <f t="shared" ca="1" si="28"/>
        <v>0</v>
      </c>
      <c r="Q122" s="69">
        <f t="shared" ca="1" si="29"/>
        <v>0</v>
      </c>
      <c r="R122" s="32">
        <f t="shared" ca="1" si="18"/>
        <v>-4.1226694664894745E-3</v>
      </c>
    </row>
    <row r="123" spans="1:18">
      <c r="A123" s="76"/>
      <c r="B123" s="76"/>
      <c r="C123" s="76"/>
      <c r="D123" s="77">
        <f t="shared" si="19"/>
        <v>0</v>
      </c>
      <c r="E123" s="77">
        <f t="shared" si="19"/>
        <v>0</v>
      </c>
      <c r="F123" s="69">
        <f t="shared" si="20"/>
        <v>0</v>
      </c>
      <c r="G123" s="69">
        <f t="shared" si="20"/>
        <v>0</v>
      </c>
      <c r="H123" s="69">
        <f t="shared" si="21"/>
        <v>0</v>
      </c>
      <c r="I123" s="69">
        <f t="shared" si="22"/>
        <v>0</v>
      </c>
      <c r="J123" s="69">
        <f t="shared" si="23"/>
        <v>0</v>
      </c>
      <c r="K123" s="69">
        <f t="shared" si="24"/>
        <v>0</v>
      </c>
      <c r="L123" s="69">
        <f t="shared" si="25"/>
        <v>0</v>
      </c>
      <c r="M123" s="69">
        <f t="shared" ca="1" si="17"/>
        <v>4.1226694664894745E-3</v>
      </c>
      <c r="N123" s="69">
        <f t="shared" ca="1" si="26"/>
        <v>0</v>
      </c>
      <c r="O123" s="79">
        <f t="shared" ca="1" si="27"/>
        <v>0</v>
      </c>
      <c r="P123" s="69">
        <f t="shared" ca="1" si="28"/>
        <v>0</v>
      </c>
      <c r="Q123" s="69">
        <f t="shared" ca="1" si="29"/>
        <v>0</v>
      </c>
      <c r="R123" s="32">
        <f t="shared" ca="1" si="18"/>
        <v>-4.1226694664894745E-3</v>
      </c>
    </row>
    <row r="124" spans="1:18">
      <c r="A124" s="76"/>
      <c r="B124" s="76"/>
      <c r="C124" s="76"/>
      <c r="D124" s="77">
        <f t="shared" si="19"/>
        <v>0</v>
      </c>
      <c r="E124" s="77">
        <f t="shared" si="19"/>
        <v>0</v>
      </c>
      <c r="F124" s="69">
        <f t="shared" si="20"/>
        <v>0</v>
      </c>
      <c r="G124" s="69">
        <f t="shared" si="20"/>
        <v>0</v>
      </c>
      <c r="H124" s="69">
        <f t="shared" si="21"/>
        <v>0</v>
      </c>
      <c r="I124" s="69">
        <f t="shared" si="22"/>
        <v>0</v>
      </c>
      <c r="J124" s="69">
        <f t="shared" si="23"/>
        <v>0</v>
      </c>
      <c r="K124" s="69">
        <f t="shared" si="24"/>
        <v>0</v>
      </c>
      <c r="L124" s="69">
        <f t="shared" si="25"/>
        <v>0</v>
      </c>
      <c r="M124" s="69">
        <f t="shared" ca="1" si="17"/>
        <v>4.1226694664894745E-3</v>
      </c>
      <c r="N124" s="69">
        <f t="shared" ca="1" si="26"/>
        <v>0</v>
      </c>
      <c r="O124" s="79">
        <f t="shared" ca="1" si="27"/>
        <v>0</v>
      </c>
      <c r="P124" s="69">
        <f t="shared" ca="1" si="28"/>
        <v>0</v>
      </c>
      <c r="Q124" s="69">
        <f t="shared" ca="1" si="29"/>
        <v>0</v>
      </c>
      <c r="R124" s="32">
        <f t="shared" ca="1" si="18"/>
        <v>-4.1226694664894745E-3</v>
      </c>
    </row>
    <row r="125" spans="1:18">
      <c r="A125" s="76"/>
      <c r="B125" s="76"/>
      <c r="C125" s="76"/>
      <c r="D125" s="77">
        <f t="shared" si="19"/>
        <v>0</v>
      </c>
      <c r="E125" s="77">
        <f t="shared" si="19"/>
        <v>0</v>
      </c>
      <c r="F125" s="69">
        <f t="shared" si="20"/>
        <v>0</v>
      </c>
      <c r="G125" s="69">
        <f t="shared" si="20"/>
        <v>0</v>
      </c>
      <c r="H125" s="69">
        <f t="shared" si="21"/>
        <v>0</v>
      </c>
      <c r="I125" s="69">
        <f t="shared" si="22"/>
        <v>0</v>
      </c>
      <c r="J125" s="69">
        <f t="shared" si="23"/>
        <v>0</v>
      </c>
      <c r="K125" s="69">
        <f t="shared" si="24"/>
        <v>0</v>
      </c>
      <c r="L125" s="69">
        <f t="shared" si="25"/>
        <v>0</v>
      </c>
      <c r="M125" s="69">
        <f t="shared" ca="1" si="17"/>
        <v>4.1226694664894745E-3</v>
      </c>
      <c r="N125" s="69">
        <f t="shared" ca="1" si="26"/>
        <v>0</v>
      </c>
      <c r="O125" s="79">
        <f t="shared" ca="1" si="27"/>
        <v>0</v>
      </c>
      <c r="P125" s="69">
        <f t="shared" ca="1" si="28"/>
        <v>0</v>
      </c>
      <c r="Q125" s="69">
        <f t="shared" ca="1" si="29"/>
        <v>0</v>
      </c>
      <c r="R125" s="32">
        <f t="shared" ca="1" si="18"/>
        <v>-4.1226694664894745E-3</v>
      </c>
    </row>
    <row r="126" spans="1:18">
      <c r="A126" s="76"/>
      <c r="B126" s="76"/>
      <c r="C126" s="76"/>
      <c r="D126" s="77">
        <f t="shared" si="19"/>
        <v>0</v>
      </c>
      <c r="E126" s="77">
        <f t="shared" si="19"/>
        <v>0</v>
      </c>
      <c r="F126" s="69">
        <f t="shared" si="20"/>
        <v>0</v>
      </c>
      <c r="G126" s="69">
        <f t="shared" si="20"/>
        <v>0</v>
      </c>
      <c r="H126" s="69">
        <f t="shared" si="21"/>
        <v>0</v>
      </c>
      <c r="I126" s="69">
        <f t="shared" si="22"/>
        <v>0</v>
      </c>
      <c r="J126" s="69">
        <f t="shared" si="23"/>
        <v>0</v>
      </c>
      <c r="K126" s="69">
        <f t="shared" si="24"/>
        <v>0</v>
      </c>
      <c r="L126" s="69">
        <f t="shared" si="25"/>
        <v>0</v>
      </c>
      <c r="M126" s="69">
        <f t="shared" ca="1" si="17"/>
        <v>4.1226694664894745E-3</v>
      </c>
      <c r="N126" s="69">
        <f t="shared" ca="1" si="26"/>
        <v>0</v>
      </c>
      <c r="O126" s="79">
        <f t="shared" ca="1" si="27"/>
        <v>0</v>
      </c>
      <c r="P126" s="69">
        <f t="shared" ca="1" si="28"/>
        <v>0</v>
      </c>
      <c r="Q126" s="69">
        <f t="shared" ca="1" si="29"/>
        <v>0</v>
      </c>
      <c r="R126" s="32">
        <f t="shared" ca="1" si="18"/>
        <v>-4.1226694664894745E-3</v>
      </c>
    </row>
    <row r="127" spans="1:18">
      <c r="A127" s="76"/>
      <c r="B127" s="76"/>
      <c r="C127" s="76"/>
      <c r="D127" s="77">
        <f t="shared" si="19"/>
        <v>0</v>
      </c>
      <c r="E127" s="77">
        <f t="shared" si="19"/>
        <v>0</v>
      </c>
      <c r="F127" s="69">
        <f t="shared" si="20"/>
        <v>0</v>
      </c>
      <c r="G127" s="69">
        <f t="shared" si="20"/>
        <v>0</v>
      </c>
      <c r="H127" s="69">
        <f t="shared" si="21"/>
        <v>0</v>
      </c>
      <c r="I127" s="69">
        <f t="shared" si="22"/>
        <v>0</v>
      </c>
      <c r="J127" s="69">
        <f t="shared" si="23"/>
        <v>0</v>
      </c>
      <c r="K127" s="69">
        <f t="shared" si="24"/>
        <v>0</v>
      </c>
      <c r="L127" s="69">
        <f t="shared" si="25"/>
        <v>0</v>
      </c>
      <c r="M127" s="69">
        <f t="shared" ca="1" si="17"/>
        <v>4.1226694664894745E-3</v>
      </c>
      <c r="N127" s="69">
        <f t="shared" ca="1" si="26"/>
        <v>0</v>
      </c>
      <c r="O127" s="79">
        <f t="shared" ca="1" si="27"/>
        <v>0</v>
      </c>
      <c r="P127" s="69">
        <f t="shared" ca="1" si="28"/>
        <v>0</v>
      </c>
      <c r="Q127" s="69">
        <f t="shared" ca="1" si="29"/>
        <v>0</v>
      </c>
      <c r="R127" s="32">
        <f t="shared" ca="1" si="18"/>
        <v>-4.1226694664894745E-3</v>
      </c>
    </row>
    <row r="128" spans="1:18">
      <c r="A128" s="76"/>
      <c r="B128" s="76"/>
      <c r="C128" s="76"/>
      <c r="D128" s="77">
        <f t="shared" si="19"/>
        <v>0</v>
      </c>
      <c r="E128" s="77">
        <f t="shared" si="19"/>
        <v>0</v>
      </c>
      <c r="F128" s="69">
        <f t="shared" si="20"/>
        <v>0</v>
      </c>
      <c r="G128" s="69">
        <f t="shared" si="20"/>
        <v>0</v>
      </c>
      <c r="H128" s="69">
        <f t="shared" si="21"/>
        <v>0</v>
      </c>
      <c r="I128" s="69">
        <f t="shared" si="22"/>
        <v>0</v>
      </c>
      <c r="J128" s="69">
        <f t="shared" si="23"/>
        <v>0</v>
      </c>
      <c r="K128" s="69">
        <f t="shared" si="24"/>
        <v>0</v>
      </c>
      <c r="L128" s="69">
        <f t="shared" si="25"/>
        <v>0</v>
      </c>
      <c r="M128" s="69">
        <f t="shared" ca="1" si="17"/>
        <v>4.1226694664894745E-3</v>
      </c>
      <c r="N128" s="69">
        <f t="shared" ca="1" si="26"/>
        <v>0</v>
      </c>
      <c r="O128" s="79">
        <f t="shared" ca="1" si="27"/>
        <v>0</v>
      </c>
      <c r="P128" s="69">
        <f t="shared" ca="1" si="28"/>
        <v>0</v>
      </c>
      <c r="Q128" s="69">
        <f t="shared" ca="1" si="29"/>
        <v>0</v>
      </c>
      <c r="R128" s="32">
        <f t="shared" ca="1" si="18"/>
        <v>-4.1226694664894745E-3</v>
      </c>
    </row>
    <row r="129" spans="1:18">
      <c r="A129" s="76"/>
      <c r="B129" s="76"/>
      <c r="C129" s="76"/>
      <c r="D129" s="77">
        <f t="shared" si="19"/>
        <v>0</v>
      </c>
      <c r="E129" s="77">
        <f t="shared" si="19"/>
        <v>0</v>
      </c>
      <c r="F129" s="69">
        <f t="shared" si="20"/>
        <v>0</v>
      </c>
      <c r="G129" s="69">
        <f t="shared" si="20"/>
        <v>0</v>
      </c>
      <c r="H129" s="69">
        <f t="shared" si="21"/>
        <v>0</v>
      </c>
      <c r="I129" s="69">
        <f t="shared" si="22"/>
        <v>0</v>
      </c>
      <c r="J129" s="69">
        <f t="shared" si="23"/>
        <v>0</v>
      </c>
      <c r="K129" s="69">
        <f t="shared" si="24"/>
        <v>0</v>
      </c>
      <c r="L129" s="69">
        <f t="shared" si="25"/>
        <v>0</v>
      </c>
      <c r="M129" s="69">
        <f t="shared" ca="1" si="17"/>
        <v>4.1226694664894745E-3</v>
      </c>
      <c r="N129" s="69">
        <f t="shared" ca="1" si="26"/>
        <v>0</v>
      </c>
      <c r="O129" s="79">
        <f t="shared" ca="1" si="27"/>
        <v>0</v>
      </c>
      <c r="P129" s="69">
        <f t="shared" ca="1" si="28"/>
        <v>0</v>
      </c>
      <c r="Q129" s="69">
        <f t="shared" ca="1" si="29"/>
        <v>0</v>
      </c>
      <c r="R129" s="32">
        <f t="shared" ca="1" si="18"/>
        <v>-4.1226694664894745E-3</v>
      </c>
    </row>
    <row r="130" spans="1:18">
      <c r="A130" s="76"/>
      <c r="B130" s="76"/>
      <c r="C130" s="76"/>
      <c r="D130" s="77">
        <f t="shared" si="19"/>
        <v>0</v>
      </c>
      <c r="E130" s="77">
        <f t="shared" si="19"/>
        <v>0</v>
      </c>
      <c r="F130" s="69">
        <f t="shared" si="20"/>
        <v>0</v>
      </c>
      <c r="G130" s="69">
        <f t="shared" si="20"/>
        <v>0</v>
      </c>
      <c r="H130" s="69">
        <f t="shared" si="21"/>
        <v>0</v>
      </c>
      <c r="I130" s="69">
        <f t="shared" si="22"/>
        <v>0</v>
      </c>
      <c r="J130" s="69">
        <f t="shared" si="23"/>
        <v>0</v>
      </c>
      <c r="K130" s="69">
        <f t="shared" si="24"/>
        <v>0</v>
      </c>
      <c r="L130" s="69">
        <f t="shared" si="25"/>
        <v>0</v>
      </c>
      <c r="M130" s="69">
        <f t="shared" ca="1" si="17"/>
        <v>4.1226694664894745E-3</v>
      </c>
      <c r="N130" s="69">
        <f t="shared" ca="1" si="26"/>
        <v>0</v>
      </c>
      <c r="O130" s="79">
        <f t="shared" ca="1" si="27"/>
        <v>0</v>
      </c>
      <c r="P130" s="69">
        <f t="shared" ca="1" si="28"/>
        <v>0</v>
      </c>
      <c r="Q130" s="69">
        <f t="shared" ca="1" si="29"/>
        <v>0</v>
      </c>
      <c r="R130" s="32">
        <f t="shared" ca="1" si="18"/>
        <v>-4.1226694664894745E-3</v>
      </c>
    </row>
    <row r="131" spans="1:18">
      <c r="A131" s="76"/>
      <c r="B131" s="76"/>
      <c r="C131" s="76"/>
      <c r="D131" s="77">
        <f t="shared" si="19"/>
        <v>0</v>
      </c>
      <c r="E131" s="77">
        <f t="shared" si="19"/>
        <v>0</v>
      </c>
      <c r="F131" s="69">
        <f t="shared" si="20"/>
        <v>0</v>
      </c>
      <c r="G131" s="69">
        <f t="shared" si="20"/>
        <v>0</v>
      </c>
      <c r="H131" s="69">
        <f t="shared" si="21"/>
        <v>0</v>
      </c>
      <c r="I131" s="69">
        <f t="shared" si="22"/>
        <v>0</v>
      </c>
      <c r="J131" s="69">
        <f t="shared" si="23"/>
        <v>0</v>
      </c>
      <c r="K131" s="69">
        <f t="shared" si="24"/>
        <v>0</v>
      </c>
      <c r="L131" s="69">
        <f t="shared" si="25"/>
        <v>0</v>
      </c>
      <c r="M131" s="69">
        <f t="shared" ca="1" si="17"/>
        <v>4.1226694664894745E-3</v>
      </c>
      <c r="N131" s="69">
        <f t="shared" ca="1" si="26"/>
        <v>0</v>
      </c>
      <c r="O131" s="79">
        <f t="shared" ca="1" si="27"/>
        <v>0</v>
      </c>
      <c r="P131" s="69">
        <f t="shared" ca="1" si="28"/>
        <v>0</v>
      </c>
      <c r="Q131" s="69">
        <f t="shared" ca="1" si="29"/>
        <v>0</v>
      </c>
      <c r="R131" s="32">
        <f t="shared" ca="1" si="18"/>
        <v>-4.1226694664894745E-3</v>
      </c>
    </row>
    <row r="132" spans="1:18">
      <c r="A132" s="76"/>
      <c r="B132" s="76"/>
      <c r="C132" s="76"/>
      <c r="D132" s="77">
        <f t="shared" si="19"/>
        <v>0</v>
      </c>
      <c r="E132" s="77">
        <f t="shared" si="19"/>
        <v>0</v>
      </c>
      <c r="F132" s="69">
        <f t="shared" si="20"/>
        <v>0</v>
      </c>
      <c r="G132" s="69">
        <f t="shared" si="20"/>
        <v>0</v>
      </c>
      <c r="H132" s="69">
        <f t="shared" si="21"/>
        <v>0</v>
      </c>
      <c r="I132" s="69">
        <f t="shared" si="22"/>
        <v>0</v>
      </c>
      <c r="J132" s="69">
        <f t="shared" si="23"/>
        <v>0</v>
      </c>
      <c r="K132" s="69">
        <f t="shared" si="24"/>
        <v>0</v>
      </c>
      <c r="L132" s="69">
        <f t="shared" si="25"/>
        <v>0</v>
      </c>
      <c r="M132" s="69">
        <f t="shared" ca="1" si="17"/>
        <v>4.1226694664894745E-3</v>
      </c>
      <c r="N132" s="69">
        <f t="shared" ca="1" si="26"/>
        <v>0</v>
      </c>
      <c r="O132" s="79">
        <f t="shared" ca="1" si="27"/>
        <v>0</v>
      </c>
      <c r="P132" s="69">
        <f t="shared" ca="1" si="28"/>
        <v>0</v>
      </c>
      <c r="Q132" s="69">
        <f t="shared" ca="1" si="29"/>
        <v>0</v>
      </c>
      <c r="R132" s="32">
        <f t="shared" ca="1" si="18"/>
        <v>-4.1226694664894745E-3</v>
      </c>
    </row>
    <row r="133" spans="1:18">
      <c r="A133" s="76"/>
      <c r="B133" s="76"/>
      <c r="C133" s="76"/>
      <c r="D133" s="77">
        <f t="shared" si="19"/>
        <v>0</v>
      </c>
      <c r="E133" s="77">
        <f t="shared" si="19"/>
        <v>0</v>
      </c>
      <c r="F133" s="69">
        <f t="shared" si="20"/>
        <v>0</v>
      </c>
      <c r="G133" s="69">
        <f t="shared" si="20"/>
        <v>0</v>
      </c>
      <c r="H133" s="69">
        <f t="shared" si="21"/>
        <v>0</v>
      </c>
      <c r="I133" s="69">
        <f t="shared" si="22"/>
        <v>0</v>
      </c>
      <c r="J133" s="69">
        <f t="shared" si="23"/>
        <v>0</v>
      </c>
      <c r="K133" s="69">
        <f t="shared" si="24"/>
        <v>0</v>
      </c>
      <c r="L133" s="69">
        <f t="shared" si="25"/>
        <v>0</v>
      </c>
      <c r="M133" s="69">
        <f t="shared" ca="1" si="17"/>
        <v>4.1226694664894745E-3</v>
      </c>
      <c r="N133" s="69">
        <f t="shared" ca="1" si="26"/>
        <v>0</v>
      </c>
      <c r="O133" s="79">
        <f t="shared" ca="1" si="27"/>
        <v>0</v>
      </c>
      <c r="P133" s="69">
        <f t="shared" ca="1" si="28"/>
        <v>0</v>
      </c>
      <c r="Q133" s="69">
        <f t="shared" ca="1" si="29"/>
        <v>0</v>
      </c>
      <c r="R133" s="32">
        <f t="shared" ca="1" si="18"/>
        <v>-4.1226694664894745E-3</v>
      </c>
    </row>
    <row r="134" spans="1:18">
      <c r="A134" s="76"/>
      <c r="B134" s="76"/>
      <c r="C134" s="76"/>
      <c r="D134" s="77">
        <f t="shared" si="19"/>
        <v>0</v>
      </c>
      <c r="E134" s="77">
        <f t="shared" si="19"/>
        <v>0</v>
      </c>
      <c r="F134" s="69">
        <f t="shared" si="20"/>
        <v>0</v>
      </c>
      <c r="G134" s="69">
        <f t="shared" si="20"/>
        <v>0</v>
      </c>
      <c r="H134" s="69">
        <f t="shared" si="21"/>
        <v>0</v>
      </c>
      <c r="I134" s="69">
        <f t="shared" si="22"/>
        <v>0</v>
      </c>
      <c r="J134" s="69">
        <f t="shared" si="23"/>
        <v>0</v>
      </c>
      <c r="K134" s="69">
        <f t="shared" si="24"/>
        <v>0</v>
      </c>
      <c r="L134" s="69">
        <f t="shared" si="25"/>
        <v>0</v>
      </c>
      <c r="M134" s="69">
        <f t="shared" ca="1" si="17"/>
        <v>4.1226694664894745E-3</v>
      </c>
      <c r="N134" s="69">
        <f t="shared" ca="1" si="26"/>
        <v>0</v>
      </c>
      <c r="O134" s="79">
        <f t="shared" ca="1" si="27"/>
        <v>0</v>
      </c>
      <c r="P134" s="69">
        <f t="shared" ca="1" si="28"/>
        <v>0</v>
      </c>
      <c r="Q134" s="69">
        <f t="shared" ca="1" si="29"/>
        <v>0</v>
      </c>
      <c r="R134" s="32">
        <f t="shared" ca="1" si="18"/>
        <v>-4.1226694664894745E-3</v>
      </c>
    </row>
    <row r="135" spans="1:18">
      <c r="A135" s="76"/>
      <c r="B135" s="76"/>
      <c r="C135" s="76"/>
      <c r="D135" s="77">
        <f t="shared" si="19"/>
        <v>0</v>
      </c>
      <c r="E135" s="77">
        <f t="shared" si="19"/>
        <v>0</v>
      </c>
      <c r="F135" s="69">
        <f t="shared" si="20"/>
        <v>0</v>
      </c>
      <c r="G135" s="69">
        <f t="shared" si="20"/>
        <v>0</v>
      </c>
      <c r="H135" s="69">
        <f t="shared" si="21"/>
        <v>0</v>
      </c>
      <c r="I135" s="69">
        <f t="shared" si="22"/>
        <v>0</v>
      </c>
      <c r="J135" s="69">
        <f t="shared" si="23"/>
        <v>0</v>
      </c>
      <c r="K135" s="69">
        <f t="shared" si="24"/>
        <v>0</v>
      </c>
      <c r="L135" s="69">
        <f t="shared" si="25"/>
        <v>0</v>
      </c>
      <c r="M135" s="69">
        <f t="shared" ca="1" si="17"/>
        <v>4.1226694664894745E-3</v>
      </c>
      <c r="N135" s="69">
        <f t="shared" ca="1" si="26"/>
        <v>0</v>
      </c>
      <c r="O135" s="79">
        <f t="shared" ca="1" si="27"/>
        <v>0</v>
      </c>
      <c r="P135" s="69">
        <f t="shared" ca="1" si="28"/>
        <v>0</v>
      </c>
      <c r="Q135" s="69">
        <f t="shared" ca="1" si="29"/>
        <v>0</v>
      </c>
      <c r="R135" s="32">
        <f t="shared" ca="1" si="18"/>
        <v>-4.1226694664894745E-3</v>
      </c>
    </row>
    <row r="136" spans="1:18">
      <c r="A136" s="76"/>
      <c r="B136" s="76"/>
      <c r="C136" s="76"/>
      <c r="D136" s="77">
        <f t="shared" si="19"/>
        <v>0</v>
      </c>
      <c r="E136" s="77">
        <f t="shared" si="19"/>
        <v>0</v>
      </c>
      <c r="F136" s="69">
        <f t="shared" si="20"/>
        <v>0</v>
      </c>
      <c r="G136" s="69">
        <f t="shared" si="20"/>
        <v>0</v>
      </c>
      <c r="H136" s="69">
        <f t="shared" si="21"/>
        <v>0</v>
      </c>
      <c r="I136" s="69">
        <f t="shared" si="22"/>
        <v>0</v>
      </c>
      <c r="J136" s="69">
        <f t="shared" si="23"/>
        <v>0</v>
      </c>
      <c r="K136" s="69">
        <f t="shared" si="24"/>
        <v>0</v>
      </c>
      <c r="L136" s="69">
        <f t="shared" si="25"/>
        <v>0</v>
      </c>
      <c r="M136" s="69">
        <f t="shared" ca="1" si="17"/>
        <v>4.1226694664894745E-3</v>
      </c>
      <c r="N136" s="69">
        <f t="shared" ca="1" si="26"/>
        <v>0</v>
      </c>
      <c r="O136" s="79">
        <f t="shared" ca="1" si="27"/>
        <v>0</v>
      </c>
      <c r="P136" s="69">
        <f t="shared" ca="1" si="28"/>
        <v>0</v>
      </c>
      <c r="Q136" s="69">
        <f t="shared" ca="1" si="29"/>
        <v>0</v>
      </c>
      <c r="R136" s="32">
        <f t="shared" ca="1" si="18"/>
        <v>-4.1226694664894745E-3</v>
      </c>
    </row>
    <row r="137" spans="1:18">
      <c r="A137" s="76"/>
      <c r="B137" s="76"/>
      <c r="C137" s="76"/>
      <c r="D137" s="77">
        <f t="shared" si="19"/>
        <v>0</v>
      </c>
      <c r="E137" s="77">
        <f t="shared" si="19"/>
        <v>0</v>
      </c>
      <c r="F137" s="69">
        <f t="shared" si="20"/>
        <v>0</v>
      </c>
      <c r="G137" s="69">
        <f t="shared" si="20"/>
        <v>0</v>
      </c>
      <c r="H137" s="69">
        <f t="shared" si="21"/>
        <v>0</v>
      </c>
      <c r="I137" s="69">
        <f t="shared" si="22"/>
        <v>0</v>
      </c>
      <c r="J137" s="69">
        <f t="shared" si="23"/>
        <v>0</v>
      </c>
      <c r="K137" s="69">
        <f t="shared" si="24"/>
        <v>0</v>
      </c>
      <c r="L137" s="69">
        <f t="shared" si="25"/>
        <v>0</v>
      </c>
      <c r="M137" s="69">
        <f t="shared" ca="1" si="17"/>
        <v>4.1226694664894745E-3</v>
      </c>
      <c r="N137" s="69">
        <f t="shared" ca="1" si="26"/>
        <v>0</v>
      </c>
      <c r="O137" s="79">
        <f t="shared" ca="1" si="27"/>
        <v>0</v>
      </c>
      <c r="P137" s="69">
        <f t="shared" ca="1" si="28"/>
        <v>0</v>
      </c>
      <c r="Q137" s="69">
        <f t="shared" ca="1" si="29"/>
        <v>0</v>
      </c>
      <c r="R137" s="32">
        <f t="shared" ca="1" si="18"/>
        <v>-4.1226694664894745E-3</v>
      </c>
    </row>
    <row r="138" spans="1:18">
      <c r="A138" s="76"/>
      <c r="B138" s="76"/>
      <c r="C138" s="76"/>
      <c r="D138" s="77">
        <f t="shared" si="19"/>
        <v>0</v>
      </c>
      <c r="E138" s="77">
        <f t="shared" si="19"/>
        <v>0</v>
      </c>
      <c r="F138" s="69">
        <f t="shared" si="20"/>
        <v>0</v>
      </c>
      <c r="G138" s="69">
        <f t="shared" si="20"/>
        <v>0</v>
      </c>
      <c r="H138" s="69">
        <f t="shared" si="21"/>
        <v>0</v>
      </c>
      <c r="I138" s="69">
        <f t="shared" si="22"/>
        <v>0</v>
      </c>
      <c r="J138" s="69">
        <f t="shared" si="23"/>
        <v>0</v>
      </c>
      <c r="K138" s="69">
        <f t="shared" si="24"/>
        <v>0</v>
      </c>
      <c r="L138" s="69">
        <f t="shared" si="25"/>
        <v>0</v>
      </c>
      <c r="M138" s="69">
        <f t="shared" ca="1" si="17"/>
        <v>4.1226694664894745E-3</v>
      </c>
      <c r="N138" s="69">
        <f t="shared" ca="1" si="26"/>
        <v>0</v>
      </c>
      <c r="O138" s="79">
        <f t="shared" ca="1" si="27"/>
        <v>0</v>
      </c>
      <c r="P138" s="69">
        <f t="shared" ca="1" si="28"/>
        <v>0</v>
      </c>
      <c r="Q138" s="69">
        <f t="shared" ca="1" si="29"/>
        <v>0</v>
      </c>
      <c r="R138" s="32">
        <f t="shared" ca="1" si="18"/>
        <v>-4.1226694664894745E-3</v>
      </c>
    </row>
    <row r="139" spans="1:18">
      <c r="A139" s="76"/>
      <c r="B139" s="76"/>
      <c r="C139" s="76"/>
      <c r="D139" s="77">
        <f t="shared" si="19"/>
        <v>0</v>
      </c>
      <c r="E139" s="77">
        <f t="shared" si="19"/>
        <v>0</v>
      </c>
      <c r="F139" s="69">
        <f t="shared" si="20"/>
        <v>0</v>
      </c>
      <c r="G139" s="69">
        <f t="shared" si="20"/>
        <v>0</v>
      </c>
      <c r="H139" s="69">
        <f t="shared" si="21"/>
        <v>0</v>
      </c>
      <c r="I139" s="69">
        <f t="shared" si="22"/>
        <v>0</v>
      </c>
      <c r="J139" s="69">
        <f t="shared" si="23"/>
        <v>0</v>
      </c>
      <c r="K139" s="69">
        <f t="shared" si="24"/>
        <v>0</v>
      </c>
      <c r="L139" s="69">
        <f t="shared" si="25"/>
        <v>0</v>
      </c>
      <c r="M139" s="69">
        <f t="shared" ca="1" si="17"/>
        <v>4.1226694664894745E-3</v>
      </c>
      <c r="N139" s="69">
        <f t="shared" ca="1" si="26"/>
        <v>0</v>
      </c>
      <c r="O139" s="79">
        <f t="shared" ca="1" si="27"/>
        <v>0</v>
      </c>
      <c r="P139" s="69">
        <f t="shared" ca="1" si="28"/>
        <v>0</v>
      </c>
      <c r="Q139" s="69">
        <f t="shared" ca="1" si="29"/>
        <v>0</v>
      </c>
      <c r="R139" s="32">
        <f t="shared" ca="1" si="18"/>
        <v>-4.1226694664894745E-3</v>
      </c>
    </row>
    <row r="140" spans="1:18">
      <c r="A140" s="76"/>
      <c r="B140" s="76"/>
      <c r="C140" s="76"/>
      <c r="D140" s="77">
        <f t="shared" si="19"/>
        <v>0</v>
      </c>
      <c r="E140" s="77">
        <f t="shared" si="19"/>
        <v>0</v>
      </c>
      <c r="F140" s="69">
        <f t="shared" si="20"/>
        <v>0</v>
      </c>
      <c r="G140" s="69">
        <f t="shared" si="20"/>
        <v>0</v>
      </c>
      <c r="H140" s="69">
        <f t="shared" si="21"/>
        <v>0</v>
      </c>
      <c r="I140" s="69">
        <f t="shared" si="22"/>
        <v>0</v>
      </c>
      <c r="J140" s="69">
        <f t="shared" si="23"/>
        <v>0</v>
      </c>
      <c r="K140" s="69">
        <f t="shared" si="24"/>
        <v>0</v>
      </c>
      <c r="L140" s="69">
        <f t="shared" si="25"/>
        <v>0</v>
      </c>
      <c r="M140" s="69">
        <f t="shared" ca="1" si="17"/>
        <v>4.1226694664894745E-3</v>
      </c>
      <c r="N140" s="69">
        <f t="shared" ca="1" si="26"/>
        <v>0</v>
      </c>
      <c r="O140" s="79">
        <f t="shared" ca="1" si="27"/>
        <v>0</v>
      </c>
      <c r="P140" s="69">
        <f t="shared" ca="1" si="28"/>
        <v>0</v>
      </c>
      <c r="Q140" s="69">
        <f t="shared" ca="1" si="29"/>
        <v>0</v>
      </c>
      <c r="R140" s="32">
        <f t="shared" ca="1" si="18"/>
        <v>-4.1226694664894745E-3</v>
      </c>
    </row>
    <row r="141" spans="1:18">
      <c r="A141" s="76"/>
      <c r="B141" s="76"/>
      <c r="C141" s="76"/>
      <c r="D141" s="77">
        <f t="shared" si="19"/>
        <v>0</v>
      </c>
      <c r="E141" s="77">
        <f t="shared" si="19"/>
        <v>0</v>
      </c>
      <c r="F141" s="69">
        <f t="shared" si="20"/>
        <v>0</v>
      </c>
      <c r="G141" s="69">
        <f t="shared" si="20"/>
        <v>0</v>
      </c>
      <c r="H141" s="69">
        <f t="shared" si="21"/>
        <v>0</v>
      </c>
      <c r="I141" s="69">
        <f t="shared" si="22"/>
        <v>0</v>
      </c>
      <c r="J141" s="69">
        <f t="shared" si="23"/>
        <v>0</v>
      </c>
      <c r="K141" s="69">
        <f t="shared" si="24"/>
        <v>0</v>
      </c>
      <c r="L141" s="69">
        <f t="shared" si="25"/>
        <v>0</v>
      </c>
      <c r="M141" s="69">
        <f t="shared" ca="1" si="17"/>
        <v>4.1226694664894745E-3</v>
      </c>
      <c r="N141" s="69">
        <f t="shared" ca="1" si="26"/>
        <v>0</v>
      </c>
      <c r="O141" s="79">
        <f t="shared" ca="1" si="27"/>
        <v>0</v>
      </c>
      <c r="P141" s="69">
        <f t="shared" ca="1" si="28"/>
        <v>0</v>
      </c>
      <c r="Q141" s="69">
        <f t="shared" ca="1" si="29"/>
        <v>0</v>
      </c>
      <c r="R141" s="32">
        <f t="shared" ca="1" si="18"/>
        <v>-4.1226694664894745E-3</v>
      </c>
    </row>
    <row r="142" spans="1:18">
      <c r="A142" s="76"/>
      <c r="B142" s="76"/>
      <c r="C142" s="76"/>
      <c r="D142" s="77">
        <f t="shared" si="19"/>
        <v>0</v>
      </c>
      <c r="E142" s="77">
        <f t="shared" si="19"/>
        <v>0</v>
      </c>
      <c r="F142" s="69">
        <f t="shared" si="20"/>
        <v>0</v>
      </c>
      <c r="G142" s="69">
        <f t="shared" si="20"/>
        <v>0</v>
      </c>
      <c r="H142" s="69">
        <f t="shared" si="21"/>
        <v>0</v>
      </c>
      <c r="I142" s="69">
        <f t="shared" si="22"/>
        <v>0</v>
      </c>
      <c r="J142" s="69">
        <f t="shared" si="23"/>
        <v>0</v>
      </c>
      <c r="K142" s="69">
        <f t="shared" si="24"/>
        <v>0</v>
      </c>
      <c r="L142" s="69">
        <f t="shared" si="25"/>
        <v>0</v>
      </c>
      <c r="M142" s="69">
        <f t="shared" ca="1" si="17"/>
        <v>4.1226694664894745E-3</v>
      </c>
      <c r="N142" s="69">
        <f t="shared" ca="1" si="26"/>
        <v>0</v>
      </c>
      <c r="O142" s="79">
        <f t="shared" ca="1" si="27"/>
        <v>0</v>
      </c>
      <c r="P142" s="69">
        <f t="shared" ca="1" si="28"/>
        <v>0</v>
      </c>
      <c r="Q142" s="69">
        <f t="shared" ca="1" si="29"/>
        <v>0</v>
      </c>
      <c r="R142" s="32">
        <f t="shared" ca="1" si="18"/>
        <v>-4.1226694664894745E-3</v>
      </c>
    </row>
    <row r="143" spans="1:18">
      <c r="A143" s="76"/>
      <c r="B143" s="76"/>
      <c r="C143" s="76"/>
      <c r="D143" s="77">
        <f t="shared" si="19"/>
        <v>0</v>
      </c>
      <c r="E143" s="77">
        <f t="shared" si="19"/>
        <v>0</v>
      </c>
      <c r="F143" s="69">
        <f t="shared" si="20"/>
        <v>0</v>
      </c>
      <c r="G143" s="69">
        <f t="shared" si="20"/>
        <v>0</v>
      </c>
      <c r="H143" s="69">
        <f t="shared" si="21"/>
        <v>0</v>
      </c>
      <c r="I143" s="69">
        <f t="shared" si="22"/>
        <v>0</v>
      </c>
      <c r="J143" s="69">
        <f t="shared" si="23"/>
        <v>0</v>
      </c>
      <c r="K143" s="69">
        <f t="shared" si="24"/>
        <v>0</v>
      </c>
      <c r="L143" s="69">
        <f t="shared" si="25"/>
        <v>0</v>
      </c>
      <c r="M143" s="69">
        <f t="shared" ca="1" si="17"/>
        <v>4.1226694664894745E-3</v>
      </c>
      <c r="N143" s="69">
        <f t="shared" ca="1" si="26"/>
        <v>0</v>
      </c>
      <c r="O143" s="79">
        <f t="shared" ca="1" si="27"/>
        <v>0</v>
      </c>
      <c r="P143" s="69">
        <f t="shared" ca="1" si="28"/>
        <v>0</v>
      </c>
      <c r="Q143" s="69">
        <f t="shared" ca="1" si="29"/>
        <v>0</v>
      </c>
      <c r="R143" s="32">
        <f t="shared" ca="1" si="18"/>
        <v>-4.1226694664894745E-3</v>
      </c>
    </row>
    <row r="144" spans="1:18">
      <c r="A144" s="76"/>
      <c r="B144" s="76"/>
      <c r="C144" s="76"/>
      <c r="D144" s="77">
        <f t="shared" si="19"/>
        <v>0</v>
      </c>
      <c r="E144" s="77">
        <f t="shared" si="19"/>
        <v>0</v>
      </c>
      <c r="F144" s="69">
        <f t="shared" si="20"/>
        <v>0</v>
      </c>
      <c r="G144" s="69">
        <f t="shared" si="20"/>
        <v>0</v>
      </c>
      <c r="H144" s="69">
        <f t="shared" si="21"/>
        <v>0</v>
      </c>
      <c r="I144" s="69">
        <f t="shared" si="22"/>
        <v>0</v>
      </c>
      <c r="J144" s="69">
        <f t="shared" si="23"/>
        <v>0</v>
      </c>
      <c r="K144" s="69">
        <f t="shared" si="24"/>
        <v>0</v>
      </c>
      <c r="L144" s="69">
        <f t="shared" si="25"/>
        <v>0</v>
      </c>
      <c r="M144" s="69">
        <f t="shared" ca="1" si="17"/>
        <v>4.1226694664894745E-3</v>
      </c>
      <c r="N144" s="69">
        <f t="shared" ca="1" si="26"/>
        <v>0</v>
      </c>
      <c r="O144" s="79">
        <f t="shared" ca="1" si="27"/>
        <v>0</v>
      </c>
      <c r="P144" s="69">
        <f t="shared" ca="1" si="28"/>
        <v>0</v>
      </c>
      <c r="Q144" s="69">
        <f t="shared" ca="1" si="29"/>
        <v>0</v>
      </c>
      <c r="R144" s="32">
        <f t="shared" ca="1" si="18"/>
        <v>-4.1226694664894745E-3</v>
      </c>
    </row>
    <row r="145" spans="1:18">
      <c r="A145" s="76"/>
      <c r="B145" s="76"/>
      <c r="C145" s="76"/>
      <c r="D145" s="77">
        <f t="shared" si="19"/>
        <v>0</v>
      </c>
      <c r="E145" s="77">
        <f t="shared" si="19"/>
        <v>0</v>
      </c>
      <c r="F145" s="69">
        <f t="shared" si="20"/>
        <v>0</v>
      </c>
      <c r="G145" s="69">
        <f t="shared" si="20"/>
        <v>0</v>
      </c>
      <c r="H145" s="69">
        <f t="shared" si="21"/>
        <v>0</v>
      </c>
      <c r="I145" s="69">
        <f t="shared" si="22"/>
        <v>0</v>
      </c>
      <c r="J145" s="69">
        <f t="shared" si="23"/>
        <v>0</v>
      </c>
      <c r="K145" s="69">
        <f t="shared" si="24"/>
        <v>0</v>
      </c>
      <c r="L145" s="69">
        <f t="shared" si="25"/>
        <v>0</v>
      </c>
      <c r="M145" s="69">
        <f t="shared" ca="1" si="17"/>
        <v>4.1226694664894745E-3</v>
      </c>
      <c r="N145" s="69">
        <f t="shared" ca="1" si="26"/>
        <v>0</v>
      </c>
      <c r="O145" s="79">
        <f t="shared" ca="1" si="27"/>
        <v>0</v>
      </c>
      <c r="P145" s="69">
        <f t="shared" ca="1" si="28"/>
        <v>0</v>
      </c>
      <c r="Q145" s="69">
        <f t="shared" ca="1" si="29"/>
        <v>0</v>
      </c>
      <c r="R145" s="32">
        <f t="shared" ca="1" si="18"/>
        <v>-4.1226694664894745E-3</v>
      </c>
    </row>
    <row r="146" spans="1:18">
      <c r="A146" s="76"/>
      <c r="B146" s="76"/>
      <c r="C146" s="76"/>
      <c r="D146" s="77">
        <f t="shared" si="19"/>
        <v>0</v>
      </c>
      <c r="E146" s="77">
        <f t="shared" si="19"/>
        <v>0</v>
      </c>
      <c r="F146" s="69">
        <f t="shared" si="20"/>
        <v>0</v>
      </c>
      <c r="G146" s="69">
        <f t="shared" si="20"/>
        <v>0</v>
      </c>
      <c r="H146" s="69">
        <f t="shared" si="21"/>
        <v>0</v>
      </c>
      <c r="I146" s="69">
        <f t="shared" si="22"/>
        <v>0</v>
      </c>
      <c r="J146" s="69">
        <f t="shared" si="23"/>
        <v>0</v>
      </c>
      <c r="K146" s="69">
        <f t="shared" si="24"/>
        <v>0</v>
      </c>
      <c r="L146" s="69">
        <f t="shared" si="25"/>
        <v>0</v>
      </c>
      <c r="M146" s="69">
        <f t="shared" ca="1" si="17"/>
        <v>4.1226694664894745E-3</v>
      </c>
      <c r="N146" s="69">
        <f t="shared" ca="1" si="26"/>
        <v>0</v>
      </c>
      <c r="O146" s="79">
        <f t="shared" ca="1" si="27"/>
        <v>0</v>
      </c>
      <c r="P146" s="69">
        <f t="shared" ca="1" si="28"/>
        <v>0</v>
      </c>
      <c r="Q146" s="69">
        <f t="shared" ca="1" si="29"/>
        <v>0</v>
      </c>
      <c r="R146" s="32">
        <f t="shared" ca="1" si="18"/>
        <v>-4.1226694664894745E-3</v>
      </c>
    </row>
    <row r="147" spans="1:18">
      <c r="A147" s="76"/>
      <c r="B147" s="76"/>
      <c r="C147" s="76"/>
      <c r="D147" s="77">
        <f t="shared" si="19"/>
        <v>0</v>
      </c>
      <c r="E147" s="77">
        <f t="shared" si="19"/>
        <v>0</v>
      </c>
      <c r="F147" s="69">
        <f t="shared" si="20"/>
        <v>0</v>
      </c>
      <c r="G147" s="69">
        <f t="shared" si="20"/>
        <v>0</v>
      </c>
      <c r="H147" s="69">
        <f t="shared" si="21"/>
        <v>0</v>
      </c>
      <c r="I147" s="69">
        <f t="shared" si="22"/>
        <v>0</v>
      </c>
      <c r="J147" s="69">
        <f t="shared" si="23"/>
        <v>0</v>
      </c>
      <c r="K147" s="69">
        <f t="shared" si="24"/>
        <v>0</v>
      </c>
      <c r="L147" s="69">
        <f t="shared" si="25"/>
        <v>0</v>
      </c>
      <c r="M147" s="69">
        <f t="shared" ca="1" si="17"/>
        <v>4.1226694664894745E-3</v>
      </c>
      <c r="N147" s="69">
        <f t="shared" ca="1" si="26"/>
        <v>0</v>
      </c>
      <c r="O147" s="79">
        <f t="shared" ca="1" si="27"/>
        <v>0</v>
      </c>
      <c r="P147" s="69">
        <f t="shared" ca="1" si="28"/>
        <v>0</v>
      </c>
      <c r="Q147" s="69">
        <f t="shared" ca="1" si="29"/>
        <v>0</v>
      </c>
      <c r="R147" s="32">
        <f t="shared" ca="1" si="18"/>
        <v>-4.1226694664894745E-3</v>
      </c>
    </row>
    <row r="148" spans="1:18">
      <c r="A148" s="76"/>
      <c r="B148" s="76"/>
      <c r="C148" s="76"/>
      <c r="D148" s="77">
        <f t="shared" si="19"/>
        <v>0</v>
      </c>
      <c r="E148" s="77">
        <f t="shared" si="19"/>
        <v>0</v>
      </c>
      <c r="F148" s="69">
        <f t="shared" si="20"/>
        <v>0</v>
      </c>
      <c r="G148" s="69">
        <f t="shared" si="20"/>
        <v>0</v>
      </c>
      <c r="H148" s="69">
        <f t="shared" si="21"/>
        <v>0</v>
      </c>
      <c r="I148" s="69">
        <f t="shared" si="22"/>
        <v>0</v>
      </c>
      <c r="J148" s="69">
        <f t="shared" si="23"/>
        <v>0</v>
      </c>
      <c r="K148" s="69">
        <f t="shared" si="24"/>
        <v>0</v>
      </c>
      <c r="L148" s="69">
        <f t="shared" si="25"/>
        <v>0</v>
      </c>
      <c r="M148" s="69">
        <f t="shared" ca="1" si="17"/>
        <v>4.1226694664894745E-3</v>
      </c>
      <c r="N148" s="69">
        <f t="shared" ca="1" si="26"/>
        <v>0</v>
      </c>
      <c r="O148" s="79">
        <f t="shared" ca="1" si="27"/>
        <v>0</v>
      </c>
      <c r="P148" s="69">
        <f t="shared" ca="1" si="28"/>
        <v>0</v>
      </c>
      <c r="Q148" s="69">
        <f t="shared" ca="1" si="29"/>
        <v>0</v>
      </c>
      <c r="R148" s="32">
        <f t="shared" ca="1" si="18"/>
        <v>-4.1226694664894745E-3</v>
      </c>
    </row>
    <row r="149" spans="1:18">
      <c r="A149" s="76"/>
      <c r="B149" s="76"/>
      <c r="C149" s="76"/>
      <c r="D149" s="77">
        <f t="shared" si="19"/>
        <v>0</v>
      </c>
      <c r="E149" s="77">
        <f t="shared" si="19"/>
        <v>0</v>
      </c>
      <c r="F149" s="69">
        <f t="shared" si="20"/>
        <v>0</v>
      </c>
      <c r="G149" s="69">
        <f t="shared" si="20"/>
        <v>0</v>
      </c>
      <c r="H149" s="69">
        <f t="shared" si="21"/>
        <v>0</v>
      </c>
      <c r="I149" s="69">
        <f t="shared" si="22"/>
        <v>0</v>
      </c>
      <c r="J149" s="69">
        <f t="shared" si="23"/>
        <v>0</v>
      </c>
      <c r="K149" s="69">
        <f t="shared" si="24"/>
        <v>0</v>
      </c>
      <c r="L149" s="69">
        <f t="shared" si="25"/>
        <v>0</v>
      </c>
      <c r="M149" s="69">
        <f t="shared" ref="M149:M212" ca="1" si="30">+E$4+E$5*D149+E$6*D149^2</f>
        <v>4.1226694664894745E-3</v>
      </c>
      <c r="N149" s="69">
        <f t="shared" ca="1" si="26"/>
        <v>0</v>
      </c>
      <c r="O149" s="79">
        <f t="shared" ca="1" si="27"/>
        <v>0</v>
      </c>
      <c r="P149" s="69">
        <f t="shared" ca="1" si="28"/>
        <v>0</v>
      </c>
      <c r="Q149" s="69">
        <f t="shared" ca="1" si="29"/>
        <v>0</v>
      </c>
      <c r="R149" s="32">
        <f t="shared" ref="R149:R212" ca="1" si="31">+E149-M149</f>
        <v>-4.1226694664894745E-3</v>
      </c>
    </row>
    <row r="150" spans="1:18">
      <c r="A150" s="76"/>
      <c r="B150" s="76"/>
      <c r="C150" s="76"/>
      <c r="D150" s="77">
        <f t="shared" ref="D150:E213" si="32">A150/A$18</f>
        <v>0</v>
      </c>
      <c r="E150" s="77">
        <f t="shared" si="32"/>
        <v>0</v>
      </c>
      <c r="F150" s="69">
        <f t="shared" ref="F150:G213" si="33">$C150*D150</f>
        <v>0</v>
      </c>
      <c r="G150" s="69">
        <f t="shared" si="33"/>
        <v>0</v>
      </c>
      <c r="H150" s="69">
        <f t="shared" ref="H150:H213" si="34">C150*D150*D150</f>
        <v>0</v>
      </c>
      <c r="I150" s="69">
        <f t="shared" ref="I150:I213" si="35">C150*D150*D150*D150</f>
        <v>0</v>
      </c>
      <c r="J150" s="69">
        <f t="shared" ref="J150:J213" si="36">C150*D150*D150*D150*D150</f>
        <v>0</v>
      </c>
      <c r="K150" s="69">
        <f t="shared" ref="K150:K213" si="37">C150*E150*D150</f>
        <v>0</v>
      </c>
      <c r="L150" s="69">
        <f t="shared" ref="L150:L213" si="38">C150*E150*D150*D150</f>
        <v>0</v>
      </c>
      <c r="M150" s="69">
        <f t="shared" ca="1" si="30"/>
        <v>4.1226694664894745E-3</v>
      </c>
      <c r="N150" s="69">
        <f t="shared" ref="N150:N213" ca="1" si="39">C150*(M150-E150)^2</f>
        <v>0</v>
      </c>
      <c r="O150" s="79">
        <f t="shared" ref="O150:O213" ca="1" si="40">(C150*O$1-O$2*F150+O$3*H150)^2</f>
        <v>0</v>
      </c>
      <c r="P150" s="69">
        <f t="shared" ref="P150:P213" ca="1" si="41">(-C150*O$2+O$4*F150-O$5*H150)^2</f>
        <v>0</v>
      </c>
      <c r="Q150" s="69">
        <f t="shared" ref="Q150:Q213" ca="1" si="42">+(C150*O$3-F150*O$5+H150*O$6)^2</f>
        <v>0</v>
      </c>
      <c r="R150" s="32">
        <f t="shared" ca="1" si="31"/>
        <v>-4.1226694664894745E-3</v>
      </c>
    </row>
    <row r="151" spans="1:18">
      <c r="A151" s="76"/>
      <c r="B151" s="76"/>
      <c r="C151" s="76"/>
      <c r="D151" s="77">
        <f t="shared" si="32"/>
        <v>0</v>
      </c>
      <c r="E151" s="77">
        <f t="shared" si="32"/>
        <v>0</v>
      </c>
      <c r="F151" s="69">
        <f t="shared" si="33"/>
        <v>0</v>
      </c>
      <c r="G151" s="69">
        <f t="shared" si="33"/>
        <v>0</v>
      </c>
      <c r="H151" s="69">
        <f t="shared" si="34"/>
        <v>0</v>
      </c>
      <c r="I151" s="69">
        <f t="shared" si="35"/>
        <v>0</v>
      </c>
      <c r="J151" s="69">
        <f t="shared" si="36"/>
        <v>0</v>
      </c>
      <c r="K151" s="69">
        <f t="shared" si="37"/>
        <v>0</v>
      </c>
      <c r="L151" s="69">
        <f t="shared" si="38"/>
        <v>0</v>
      </c>
      <c r="M151" s="69">
        <f t="shared" ca="1" si="30"/>
        <v>4.1226694664894745E-3</v>
      </c>
      <c r="N151" s="69">
        <f t="shared" ca="1" si="39"/>
        <v>0</v>
      </c>
      <c r="O151" s="79">
        <f t="shared" ca="1" si="40"/>
        <v>0</v>
      </c>
      <c r="P151" s="69">
        <f t="shared" ca="1" si="41"/>
        <v>0</v>
      </c>
      <c r="Q151" s="69">
        <f t="shared" ca="1" si="42"/>
        <v>0</v>
      </c>
      <c r="R151" s="32">
        <f t="shared" ca="1" si="31"/>
        <v>-4.1226694664894745E-3</v>
      </c>
    </row>
    <row r="152" spans="1:18">
      <c r="A152" s="76"/>
      <c r="B152" s="76"/>
      <c r="C152" s="76"/>
      <c r="D152" s="77">
        <f t="shared" si="32"/>
        <v>0</v>
      </c>
      <c r="E152" s="77">
        <f t="shared" si="32"/>
        <v>0</v>
      </c>
      <c r="F152" s="69">
        <f t="shared" si="33"/>
        <v>0</v>
      </c>
      <c r="G152" s="69">
        <f t="shared" si="33"/>
        <v>0</v>
      </c>
      <c r="H152" s="69">
        <f t="shared" si="34"/>
        <v>0</v>
      </c>
      <c r="I152" s="69">
        <f t="shared" si="35"/>
        <v>0</v>
      </c>
      <c r="J152" s="69">
        <f t="shared" si="36"/>
        <v>0</v>
      </c>
      <c r="K152" s="69">
        <f t="shared" si="37"/>
        <v>0</v>
      </c>
      <c r="L152" s="69">
        <f t="shared" si="38"/>
        <v>0</v>
      </c>
      <c r="M152" s="69">
        <f t="shared" ca="1" si="30"/>
        <v>4.1226694664894745E-3</v>
      </c>
      <c r="N152" s="69">
        <f t="shared" ca="1" si="39"/>
        <v>0</v>
      </c>
      <c r="O152" s="79">
        <f t="shared" ca="1" si="40"/>
        <v>0</v>
      </c>
      <c r="P152" s="69">
        <f t="shared" ca="1" si="41"/>
        <v>0</v>
      </c>
      <c r="Q152" s="69">
        <f t="shared" ca="1" si="42"/>
        <v>0</v>
      </c>
      <c r="R152" s="32">
        <f t="shared" ca="1" si="31"/>
        <v>-4.1226694664894745E-3</v>
      </c>
    </row>
    <row r="153" spans="1:18">
      <c r="A153" s="76"/>
      <c r="B153" s="76"/>
      <c r="C153" s="76"/>
      <c r="D153" s="77">
        <f t="shared" si="32"/>
        <v>0</v>
      </c>
      <c r="E153" s="77">
        <f t="shared" si="32"/>
        <v>0</v>
      </c>
      <c r="F153" s="69">
        <f t="shared" si="33"/>
        <v>0</v>
      </c>
      <c r="G153" s="69">
        <f t="shared" si="33"/>
        <v>0</v>
      </c>
      <c r="H153" s="69">
        <f t="shared" si="34"/>
        <v>0</v>
      </c>
      <c r="I153" s="69">
        <f t="shared" si="35"/>
        <v>0</v>
      </c>
      <c r="J153" s="69">
        <f t="shared" si="36"/>
        <v>0</v>
      </c>
      <c r="K153" s="69">
        <f t="shared" si="37"/>
        <v>0</v>
      </c>
      <c r="L153" s="69">
        <f t="shared" si="38"/>
        <v>0</v>
      </c>
      <c r="M153" s="69">
        <f t="shared" ca="1" si="30"/>
        <v>4.1226694664894745E-3</v>
      </c>
      <c r="N153" s="69">
        <f t="shared" ca="1" si="39"/>
        <v>0</v>
      </c>
      <c r="O153" s="79">
        <f t="shared" ca="1" si="40"/>
        <v>0</v>
      </c>
      <c r="P153" s="69">
        <f t="shared" ca="1" si="41"/>
        <v>0</v>
      </c>
      <c r="Q153" s="69">
        <f t="shared" ca="1" si="42"/>
        <v>0</v>
      </c>
      <c r="R153" s="32">
        <f t="shared" ca="1" si="31"/>
        <v>-4.1226694664894745E-3</v>
      </c>
    </row>
    <row r="154" spans="1:18">
      <c r="A154" s="76"/>
      <c r="B154" s="76"/>
      <c r="C154" s="76"/>
      <c r="D154" s="77">
        <f t="shared" si="32"/>
        <v>0</v>
      </c>
      <c r="E154" s="77">
        <f t="shared" si="32"/>
        <v>0</v>
      </c>
      <c r="F154" s="69">
        <f t="shared" si="33"/>
        <v>0</v>
      </c>
      <c r="G154" s="69">
        <f t="shared" si="33"/>
        <v>0</v>
      </c>
      <c r="H154" s="69">
        <f t="shared" si="34"/>
        <v>0</v>
      </c>
      <c r="I154" s="69">
        <f t="shared" si="35"/>
        <v>0</v>
      </c>
      <c r="J154" s="69">
        <f t="shared" si="36"/>
        <v>0</v>
      </c>
      <c r="K154" s="69">
        <f t="shared" si="37"/>
        <v>0</v>
      </c>
      <c r="L154" s="69">
        <f t="shared" si="38"/>
        <v>0</v>
      </c>
      <c r="M154" s="69">
        <f t="shared" ca="1" si="30"/>
        <v>4.1226694664894745E-3</v>
      </c>
      <c r="N154" s="69">
        <f t="shared" ca="1" si="39"/>
        <v>0</v>
      </c>
      <c r="O154" s="79">
        <f t="shared" ca="1" si="40"/>
        <v>0</v>
      </c>
      <c r="P154" s="69">
        <f t="shared" ca="1" si="41"/>
        <v>0</v>
      </c>
      <c r="Q154" s="69">
        <f t="shared" ca="1" si="42"/>
        <v>0</v>
      </c>
      <c r="R154" s="32">
        <f t="shared" ca="1" si="31"/>
        <v>-4.1226694664894745E-3</v>
      </c>
    </row>
    <row r="155" spans="1:18">
      <c r="A155" s="76"/>
      <c r="B155" s="76"/>
      <c r="C155" s="76"/>
      <c r="D155" s="77">
        <f t="shared" si="32"/>
        <v>0</v>
      </c>
      <c r="E155" s="77">
        <f t="shared" si="32"/>
        <v>0</v>
      </c>
      <c r="F155" s="69">
        <f t="shared" si="33"/>
        <v>0</v>
      </c>
      <c r="G155" s="69">
        <f t="shared" si="33"/>
        <v>0</v>
      </c>
      <c r="H155" s="69">
        <f t="shared" si="34"/>
        <v>0</v>
      </c>
      <c r="I155" s="69">
        <f t="shared" si="35"/>
        <v>0</v>
      </c>
      <c r="J155" s="69">
        <f t="shared" si="36"/>
        <v>0</v>
      </c>
      <c r="K155" s="69">
        <f t="shared" si="37"/>
        <v>0</v>
      </c>
      <c r="L155" s="69">
        <f t="shared" si="38"/>
        <v>0</v>
      </c>
      <c r="M155" s="69">
        <f t="shared" ca="1" si="30"/>
        <v>4.1226694664894745E-3</v>
      </c>
      <c r="N155" s="69">
        <f t="shared" ca="1" si="39"/>
        <v>0</v>
      </c>
      <c r="O155" s="79">
        <f t="shared" ca="1" si="40"/>
        <v>0</v>
      </c>
      <c r="P155" s="69">
        <f t="shared" ca="1" si="41"/>
        <v>0</v>
      </c>
      <c r="Q155" s="69">
        <f t="shared" ca="1" si="42"/>
        <v>0</v>
      </c>
      <c r="R155" s="32">
        <f t="shared" ca="1" si="31"/>
        <v>-4.1226694664894745E-3</v>
      </c>
    </row>
    <row r="156" spans="1:18">
      <c r="A156" s="76"/>
      <c r="B156" s="76"/>
      <c r="C156" s="76"/>
      <c r="D156" s="77">
        <f t="shared" si="32"/>
        <v>0</v>
      </c>
      <c r="E156" s="77">
        <f t="shared" si="32"/>
        <v>0</v>
      </c>
      <c r="F156" s="69">
        <f t="shared" si="33"/>
        <v>0</v>
      </c>
      <c r="G156" s="69">
        <f t="shared" si="33"/>
        <v>0</v>
      </c>
      <c r="H156" s="69">
        <f t="shared" si="34"/>
        <v>0</v>
      </c>
      <c r="I156" s="69">
        <f t="shared" si="35"/>
        <v>0</v>
      </c>
      <c r="J156" s="69">
        <f t="shared" si="36"/>
        <v>0</v>
      </c>
      <c r="K156" s="69">
        <f t="shared" si="37"/>
        <v>0</v>
      </c>
      <c r="L156" s="69">
        <f t="shared" si="38"/>
        <v>0</v>
      </c>
      <c r="M156" s="69">
        <f t="shared" ca="1" si="30"/>
        <v>4.1226694664894745E-3</v>
      </c>
      <c r="N156" s="69">
        <f t="shared" ca="1" si="39"/>
        <v>0</v>
      </c>
      <c r="O156" s="79">
        <f t="shared" ca="1" si="40"/>
        <v>0</v>
      </c>
      <c r="P156" s="69">
        <f t="shared" ca="1" si="41"/>
        <v>0</v>
      </c>
      <c r="Q156" s="69">
        <f t="shared" ca="1" si="42"/>
        <v>0</v>
      </c>
      <c r="R156" s="32">
        <f t="shared" ca="1" si="31"/>
        <v>-4.1226694664894745E-3</v>
      </c>
    </row>
    <row r="157" spans="1:18">
      <c r="A157" s="76"/>
      <c r="B157" s="76"/>
      <c r="C157" s="76"/>
      <c r="D157" s="77">
        <f t="shared" si="32"/>
        <v>0</v>
      </c>
      <c r="E157" s="77">
        <f t="shared" si="32"/>
        <v>0</v>
      </c>
      <c r="F157" s="69">
        <f t="shared" si="33"/>
        <v>0</v>
      </c>
      <c r="G157" s="69">
        <f t="shared" si="33"/>
        <v>0</v>
      </c>
      <c r="H157" s="69">
        <f t="shared" si="34"/>
        <v>0</v>
      </c>
      <c r="I157" s="69">
        <f t="shared" si="35"/>
        <v>0</v>
      </c>
      <c r="J157" s="69">
        <f t="shared" si="36"/>
        <v>0</v>
      </c>
      <c r="K157" s="69">
        <f t="shared" si="37"/>
        <v>0</v>
      </c>
      <c r="L157" s="69">
        <f t="shared" si="38"/>
        <v>0</v>
      </c>
      <c r="M157" s="69">
        <f t="shared" ca="1" si="30"/>
        <v>4.1226694664894745E-3</v>
      </c>
      <c r="N157" s="69">
        <f t="shared" ca="1" si="39"/>
        <v>0</v>
      </c>
      <c r="O157" s="79">
        <f t="shared" ca="1" si="40"/>
        <v>0</v>
      </c>
      <c r="P157" s="69">
        <f t="shared" ca="1" si="41"/>
        <v>0</v>
      </c>
      <c r="Q157" s="69">
        <f t="shared" ca="1" si="42"/>
        <v>0</v>
      </c>
      <c r="R157" s="32">
        <f t="shared" ca="1" si="31"/>
        <v>-4.1226694664894745E-3</v>
      </c>
    </row>
    <row r="158" spans="1:18">
      <c r="A158" s="76"/>
      <c r="B158" s="76"/>
      <c r="C158" s="76"/>
      <c r="D158" s="77">
        <f t="shared" si="32"/>
        <v>0</v>
      </c>
      <c r="E158" s="77">
        <f t="shared" si="32"/>
        <v>0</v>
      </c>
      <c r="F158" s="69">
        <f t="shared" si="33"/>
        <v>0</v>
      </c>
      <c r="G158" s="69">
        <f t="shared" si="33"/>
        <v>0</v>
      </c>
      <c r="H158" s="69">
        <f t="shared" si="34"/>
        <v>0</v>
      </c>
      <c r="I158" s="69">
        <f t="shared" si="35"/>
        <v>0</v>
      </c>
      <c r="J158" s="69">
        <f t="shared" si="36"/>
        <v>0</v>
      </c>
      <c r="K158" s="69">
        <f t="shared" si="37"/>
        <v>0</v>
      </c>
      <c r="L158" s="69">
        <f t="shared" si="38"/>
        <v>0</v>
      </c>
      <c r="M158" s="69">
        <f t="shared" ca="1" si="30"/>
        <v>4.1226694664894745E-3</v>
      </c>
      <c r="N158" s="69">
        <f t="shared" ca="1" si="39"/>
        <v>0</v>
      </c>
      <c r="O158" s="79">
        <f t="shared" ca="1" si="40"/>
        <v>0</v>
      </c>
      <c r="P158" s="69">
        <f t="shared" ca="1" si="41"/>
        <v>0</v>
      </c>
      <c r="Q158" s="69">
        <f t="shared" ca="1" si="42"/>
        <v>0</v>
      </c>
      <c r="R158" s="32">
        <f t="shared" ca="1" si="31"/>
        <v>-4.1226694664894745E-3</v>
      </c>
    </row>
    <row r="159" spans="1:18">
      <c r="A159" s="76"/>
      <c r="B159" s="76"/>
      <c r="C159" s="76"/>
      <c r="D159" s="77">
        <f t="shared" si="32"/>
        <v>0</v>
      </c>
      <c r="E159" s="77">
        <f t="shared" si="32"/>
        <v>0</v>
      </c>
      <c r="F159" s="69">
        <f t="shared" si="33"/>
        <v>0</v>
      </c>
      <c r="G159" s="69">
        <f t="shared" si="33"/>
        <v>0</v>
      </c>
      <c r="H159" s="69">
        <f t="shared" si="34"/>
        <v>0</v>
      </c>
      <c r="I159" s="69">
        <f t="shared" si="35"/>
        <v>0</v>
      </c>
      <c r="J159" s="69">
        <f t="shared" si="36"/>
        <v>0</v>
      </c>
      <c r="K159" s="69">
        <f t="shared" si="37"/>
        <v>0</v>
      </c>
      <c r="L159" s="69">
        <f t="shared" si="38"/>
        <v>0</v>
      </c>
      <c r="M159" s="69">
        <f t="shared" ca="1" si="30"/>
        <v>4.1226694664894745E-3</v>
      </c>
      <c r="N159" s="69">
        <f t="shared" ca="1" si="39"/>
        <v>0</v>
      </c>
      <c r="O159" s="79">
        <f t="shared" ca="1" si="40"/>
        <v>0</v>
      </c>
      <c r="P159" s="69">
        <f t="shared" ca="1" si="41"/>
        <v>0</v>
      </c>
      <c r="Q159" s="69">
        <f t="shared" ca="1" si="42"/>
        <v>0</v>
      </c>
      <c r="R159" s="32">
        <f t="shared" ca="1" si="31"/>
        <v>-4.1226694664894745E-3</v>
      </c>
    </row>
    <row r="160" spans="1:18">
      <c r="A160" s="76"/>
      <c r="B160" s="76"/>
      <c r="C160" s="76"/>
      <c r="D160" s="77">
        <f t="shared" si="32"/>
        <v>0</v>
      </c>
      <c r="E160" s="77">
        <f t="shared" si="32"/>
        <v>0</v>
      </c>
      <c r="F160" s="69">
        <f t="shared" si="33"/>
        <v>0</v>
      </c>
      <c r="G160" s="69">
        <f t="shared" si="33"/>
        <v>0</v>
      </c>
      <c r="H160" s="69">
        <f t="shared" si="34"/>
        <v>0</v>
      </c>
      <c r="I160" s="69">
        <f t="shared" si="35"/>
        <v>0</v>
      </c>
      <c r="J160" s="69">
        <f t="shared" si="36"/>
        <v>0</v>
      </c>
      <c r="K160" s="69">
        <f t="shared" si="37"/>
        <v>0</v>
      </c>
      <c r="L160" s="69">
        <f t="shared" si="38"/>
        <v>0</v>
      </c>
      <c r="M160" s="69">
        <f t="shared" ca="1" si="30"/>
        <v>4.1226694664894745E-3</v>
      </c>
      <c r="N160" s="69">
        <f t="shared" ca="1" si="39"/>
        <v>0</v>
      </c>
      <c r="O160" s="79">
        <f t="shared" ca="1" si="40"/>
        <v>0</v>
      </c>
      <c r="P160" s="69">
        <f t="shared" ca="1" si="41"/>
        <v>0</v>
      </c>
      <c r="Q160" s="69">
        <f t="shared" ca="1" si="42"/>
        <v>0</v>
      </c>
      <c r="R160" s="32">
        <f t="shared" ca="1" si="31"/>
        <v>-4.1226694664894745E-3</v>
      </c>
    </row>
    <row r="161" spans="1:18">
      <c r="A161" s="76"/>
      <c r="B161" s="76"/>
      <c r="C161" s="76"/>
      <c r="D161" s="77">
        <f t="shared" si="32"/>
        <v>0</v>
      </c>
      <c r="E161" s="77">
        <f t="shared" si="32"/>
        <v>0</v>
      </c>
      <c r="F161" s="69">
        <f t="shared" si="33"/>
        <v>0</v>
      </c>
      <c r="G161" s="69">
        <f t="shared" si="33"/>
        <v>0</v>
      </c>
      <c r="H161" s="69">
        <f t="shared" si="34"/>
        <v>0</v>
      </c>
      <c r="I161" s="69">
        <f t="shared" si="35"/>
        <v>0</v>
      </c>
      <c r="J161" s="69">
        <f t="shared" si="36"/>
        <v>0</v>
      </c>
      <c r="K161" s="69">
        <f t="shared" si="37"/>
        <v>0</v>
      </c>
      <c r="L161" s="69">
        <f t="shared" si="38"/>
        <v>0</v>
      </c>
      <c r="M161" s="69">
        <f t="shared" ca="1" si="30"/>
        <v>4.1226694664894745E-3</v>
      </c>
      <c r="N161" s="69">
        <f t="shared" ca="1" si="39"/>
        <v>0</v>
      </c>
      <c r="O161" s="79">
        <f t="shared" ca="1" si="40"/>
        <v>0</v>
      </c>
      <c r="P161" s="69">
        <f t="shared" ca="1" si="41"/>
        <v>0</v>
      </c>
      <c r="Q161" s="69">
        <f t="shared" ca="1" si="42"/>
        <v>0</v>
      </c>
      <c r="R161" s="32">
        <f t="shared" ca="1" si="31"/>
        <v>-4.1226694664894745E-3</v>
      </c>
    </row>
    <row r="162" spans="1:18">
      <c r="A162" s="76"/>
      <c r="B162" s="76"/>
      <c r="C162" s="76"/>
      <c r="D162" s="77">
        <f t="shared" si="32"/>
        <v>0</v>
      </c>
      <c r="E162" s="77">
        <f t="shared" si="32"/>
        <v>0</v>
      </c>
      <c r="F162" s="69">
        <f t="shared" si="33"/>
        <v>0</v>
      </c>
      <c r="G162" s="69">
        <f t="shared" si="33"/>
        <v>0</v>
      </c>
      <c r="H162" s="69">
        <f t="shared" si="34"/>
        <v>0</v>
      </c>
      <c r="I162" s="69">
        <f t="shared" si="35"/>
        <v>0</v>
      </c>
      <c r="J162" s="69">
        <f t="shared" si="36"/>
        <v>0</v>
      </c>
      <c r="K162" s="69">
        <f t="shared" si="37"/>
        <v>0</v>
      </c>
      <c r="L162" s="69">
        <f t="shared" si="38"/>
        <v>0</v>
      </c>
      <c r="M162" s="69">
        <f t="shared" ca="1" si="30"/>
        <v>4.1226694664894745E-3</v>
      </c>
      <c r="N162" s="69">
        <f t="shared" ca="1" si="39"/>
        <v>0</v>
      </c>
      <c r="O162" s="79">
        <f t="shared" ca="1" si="40"/>
        <v>0</v>
      </c>
      <c r="P162" s="69">
        <f t="shared" ca="1" si="41"/>
        <v>0</v>
      </c>
      <c r="Q162" s="69">
        <f t="shared" ca="1" si="42"/>
        <v>0</v>
      </c>
      <c r="R162" s="32">
        <f t="shared" ca="1" si="31"/>
        <v>-4.1226694664894745E-3</v>
      </c>
    </row>
    <row r="163" spans="1:18">
      <c r="A163" s="76"/>
      <c r="B163" s="76"/>
      <c r="C163" s="76"/>
      <c r="D163" s="77">
        <f t="shared" si="32"/>
        <v>0</v>
      </c>
      <c r="E163" s="77">
        <f t="shared" si="32"/>
        <v>0</v>
      </c>
      <c r="F163" s="69">
        <f t="shared" si="33"/>
        <v>0</v>
      </c>
      <c r="G163" s="69">
        <f t="shared" si="33"/>
        <v>0</v>
      </c>
      <c r="H163" s="69">
        <f t="shared" si="34"/>
        <v>0</v>
      </c>
      <c r="I163" s="69">
        <f t="shared" si="35"/>
        <v>0</v>
      </c>
      <c r="J163" s="69">
        <f t="shared" si="36"/>
        <v>0</v>
      </c>
      <c r="K163" s="69">
        <f t="shared" si="37"/>
        <v>0</v>
      </c>
      <c r="L163" s="69">
        <f t="shared" si="38"/>
        <v>0</v>
      </c>
      <c r="M163" s="69">
        <f t="shared" ca="1" si="30"/>
        <v>4.1226694664894745E-3</v>
      </c>
      <c r="N163" s="69">
        <f t="shared" ca="1" si="39"/>
        <v>0</v>
      </c>
      <c r="O163" s="79">
        <f t="shared" ca="1" si="40"/>
        <v>0</v>
      </c>
      <c r="P163" s="69">
        <f t="shared" ca="1" si="41"/>
        <v>0</v>
      </c>
      <c r="Q163" s="69">
        <f t="shared" ca="1" si="42"/>
        <v>0</v>
      </c>
      <c r="R163" s="32">
        <f t="shared" ca="1" si="31"/>
        <v>-4.1226694664894745E-3</v>
      </c>
    </row>
    <row r="164" spans="1:18">
      <c r="A164" s="76"/>
      <c r="B164" s="76"/>
      <c r="C164" s="76"/>
      <c r="D164" s="77">
        <f t="shared" si="32"/>
        <v>0</v>
      </c>
      <c r="E164" s="77">
        <f t="shared" si="32"/>
        <v>0</v>
      </c>
      <c r="F164" s="69">
        <f t="shared" si="33"/>
        <v>0</v>
      </c>
      <c r="G164" s="69">
        <f t="shared" si="33"/>
        <v>0</v>
      </c>
      <c r="H164" s="69">
        <f t="shared" si="34"/>
        <v>0</v>
      </c>
      <c r="I164" s="69">
        <f t="shared" si="35"/>
        <v>0</v>
      </c>
      <c r="J164" s="69">
        <f t="shared" si="36"/>
        <v>0</v>
      </c>
      <c r="K164" s="69">
        <f t="shared" si="37"/>
        <v>0</v>
      </c>
      <c r="L164" s="69">
        <f t="shared" si="38"/>
        <v>0</v>
      </c>
      <c r="M164" s="69">
        <f t="shared" ca="1" si="30"/>
        <v>4.1226694664894745E-3</v>
      </c>
      <c r="N164" s="69">
        <f t="shared" ca="1" si="39"/>
        <v>0</v>
      </c>
      <c r="O164" s="79">
        <f t="shared" ca="1" si="40"/>
        <v>0</v>
      </c>
      <c r="P164" s="69">
        <f t="shared" ca="1" si="41"/>
        <v>0</v>
      </c>
      <c r="Q164" s="69">
        <f t="shared" ca="1" si="42"/>
        <v>0</v>
      </c>
      <c r="R164" s="32">
        <f t="shared" ca="1" si="31"/>
        <v>-4.1226694664894745E-3</v>
      </c>
    </row>
    <row r="165" spans="1:18">
      <c r="A165" s="76"/>
      <c r="B165" s="76"/>
      <c r="C165" s="76"/>
      <c r="D165" s="77">
        <f t="shared" si="32"/>
        <v>0</v>
      </c>
      <c r="E165" s="77">
        <f t="shared" si="32"/>
        <v>0</v>
      </c>
      <c r="F165" s="69">
        <f t="shared" si="33"/>
        <v>0</v>
      </c>
      <c r="G165" s="69">
        <f t="shared" si="33"/>
        <v>0</v>
      </c>
      <c r="H165" s="69">
        <f t="shared" si="34"/>
        <v>0</v>
      </c>
      <c r="I165" s="69">
        <f t="shared" si="35"/>
        <v>0</v>
      </c>
      <c r="J165" s="69">
        <f t="shared" si="36"/>
        <v>0</v>
      </c>
      <c r="K165" s="69">
        <f t="shared" si="37"/>
        <v>0</v>
      </c>
      <c r="L165" s="69">
        <f t="shared" si="38"/>
        <v>0</v>
      </c>
      <c r="M165" s="69">
        <f t="shared" ca="1" si="30"/>
        <v>4.1226694664894745E-3</v>
      </c>
      <c r="N165" s="69">
        <f t="shared" ca="1" si="39"/>
        <v>0</v>
      </c>
      <c r="O165" s="79">
        <f t="shared" ca="1" si="40"/>
        <v>0</v>
      </c>
      <c r="P165" s="69">
        <f t="shared" ca="1" si="41"/>
        <v>0</v>
      </c>
      <c r="Q165" s="69">
        <f t="shared" ca="1" si="42"/>
        <v>0</v>
      </c>
      <c r="R165" s="32">
        <f t="shared" ca="1" si="31"/>
        <v>-4.1226694664894745E-3</v>
      </c>
    </row>
    <row r="166" spans="1:18">
      <c r="A166" s="76"/>
      <c r="B166" s="76"/>
      <c r="C166" s="76"/>
      <c r="D166" s="77">
        <f t="shared" si="32"/>
        <v>0</v>
      </c>
      <c r="E166" s="77">
        <f t="shared" si="32"/>
        <v>0</v>
      </c>
      <c r="F166" s="69">
        <f t="shared" si="33"/>
        <v>0</v>
      </c>
      <c r="G166" s="69">
        <f t="shared" si="33"/>
        <v>0</v>
      </c>
      <c r="H166" s="69">
        <f t="shared" si="34"/>
        <v>0</v>
      </c>
      <c r="I166" s="69">
        <f t="shared" si="35"/>
        <v>0</v>
      </c>
      <c r="J166" s="69">
        <f t="shared" si="36"/>
        <v>0</v>
      </c>
      <c r="K166" s="69">
        <f t="shared" si="37"/>
        <v>0</v>
      </c>
      <c r="L166" s="69">
        <f t="shared" si="38"/>
        <v>0</v>
      </c>
      <c r="M166" s="69">
        <f t="shared" ca="1" si="30"/>
        <v>4.1226694664894745E-3</v>
      </c>
      <c r="N166" s="69">
        <f t="shared" ca="1" si="39"/>
        <v>0</v>
      </c>
      <c r="O166" s="79">
        <f t="shared" ca="1" si="40"/>
        <v>0</v>
      </c>
      <c r="P166" s="69">
        <f t="shared" ca="1" si="41"/>
        <v>0</v>
      </c>
      <c r="Q166" s="69">
        <f t="shared" ca="1" si="42"/>
        <v>0</v>
      </c>
      <c r="R166" s="32">
        <f t="shared" ca="1" si="31"/>
        <v>-4.1226694664894745E-3</v>
      </c>
    </row>
    <row r="167" spans="1:18">
      <c r="A167" s="76"/>
      <c r="B167" s="76"/>
      <c r="C167" s="76"/>
      <c r="D167" s="77">
        <f t="shared" si="32"/>
        <v>0</v>
      </c>
      <c r="E167" s="77">
        <f t="shared" si="32"/>
        <v>0</v>
      </c>
      <c r="F167" s="69">
        <f t="shared" si="33"/>
        <v>0</v>
      </c>
      <c r="G167" s="69">
        <f t="shared" si="33"/>
        <v>0</v>
      </c>
      <c r="H167" s="69">
        <f t="shared" si="34"/>
        <v>0</v>
      </c>
      <c r="I167" s="69">
        <f t="shared" si="35"/>
        <v>0</v>
      </c>
      <c r="J167" s="69">
        <f t="shared" si="36"/>
        <v>0</v>
      </c>
      <c r="K167" s="69">
        <f t="shared" si="37"/>
        <v>0</v>
      </c>
      <c r="L167" s="69">
        <f t="shared" si="38"/>
        <v>0</v>
      </c>
      <c r="M167" s="69">
        <f t="shared" ca="1" si="30"/>
        <v>4.1226694664894745E-3</v>
      </c>
      <c r="N167" s="69">
        <f t="shared" ca="1" si="39"/>
        <v>0</v>
      </c>
      <c r="O167" s="79">
        <f t="shared" ca="1" si="40"/>
        <v>0</v>
      </c>
      <c r="P167" s="69">
        <f t="shared" ca="1" si="41"/>
        <v>0</v>
      </c>
      <c r="Q167" s="69">
        <f t="shared" ca="1" si="42"/>
        <v>0</v>
      </c>
      <c r="R167" s="32">
        <f t="shared" ca="1" si="31"/>
        <v>-4.1226694664894745E-3</v>
      </c>
    </row>
    <row r="168" spans="1:18">
      <c r="A168" s="76"/>
      <c r="B168" s="76"/>
      <c r="C168" s="76"/>
      <c r="D168" s="77">
        <f t="shared" si="32"/>
        <v>0</v>
      </c>
      <c r="E168" s="77">
        <f t="shared" si="32"/>
        <v>0</v>
      </c>
      <c r="F168" s="69">
        <f t="shared" si="33"/>
        <v>0</v>
      </c>
      <c r="G168" s="69">
        <f t="shared" si="33"/>
        <v>0</v>
      </c>
      <c r="H168" s="69">
        <f t="shared" si="34"/>
        <v>0</v>
      </c>
      <c r="I168" s="69">
        <f t="shared" si="35"/>
        <v>0</v>
      </c>
      <c r="J168" s="69">
        <f t="shared" si="36"/>
        <v>0</v>
      </c>
      <c r="K168" s="69">
        <f t="shared" si="37"/>
        <v>0</v>
      </c>
      <c r="L168" s="69">
        <f t="shared" si="38"/>
        <v>0</v>
      </c>
      <c r="M168" s="69">
        <f t="shared" ca="1" si="30"/>
        <v>4.1226694664894745E-3</v>
      </c>
      <c r="N168" s="69">
        <f t="shared" ca="1" si="39"/>
        <v>0</v>
      </c>
      <c r="O168" s="79">
        <f t="shared" ca="1" si="40"/>
        <v>0</v>
      </c>
      <c r="P168" s="69">
        <f t="shared" ca="1" si="41"/>
        <v>0</v>
      </c>
      <c r="Q168" s="69">
        <f t="shared" ca="1" si="42"/>
        <v>0</v>
      </c>
      <c r="R168" s="32">
        <f t="shared" ca="1" si="31"/>
        <v>-4.1226694664894745E-3</v>
      </c>
    </row>
    <row r="169" spans="1:18">
      <c r="A169" s="76"/>
      <c r="B169" s="76"/>
      <c r="C169" s="76"/>
      <c r="D169" s="77">
        <f t="shared" si="32"/>
        <v>0</v>
      </c>
      <c r="E169" s="77">
        <f t="shared" si="32"/>
        <v>0</v>
      </c>
      <c r="F169" s="69">
        <f t="shared" si="33"/>
        <v>0</v>
      </c>
      <c r="G169" s="69">
        <f t="shared" si="33"/>
        <v>0</v>
      </c>
      <c r="H169" s="69">
        <f t="shared" si="34"/>
        <v>0</v>
      </c>
      <c r="I169" s="69">
        <f t="shared" si="35"/>
        <v>0</v>
      </c>
      <c r="J169" s="69">
        <f t="shared" si="36"/>
        <v>0</v>
      </c>
      <c r="K169" s="69">
        <f t="shared" si="37"/>
        <v>0</v>
      </c>
      <c r="L169" s="69">
        <f t="shared" si="38"/>
        <v>0</v>
      </c>
      <c r="M169" s="69">
        <f t="shared" ca="1" si="30"/>
        <v>4.1226694664894745E-3</v>
      </c>
      <c r="N169" s="69">
        <f t="shared" ca="1" si="39"/>
        <v>0</v>
      </c>
      <c r="O169" s="79">
        <f t="shared" ca="1" si="40"/>
        <v>0</v>
      </c>
      <c r="P169" s="69">
        <f t="shared" ca="1" si="41"/>
        <v>0</v>
      </c>
      <c r="Q169" s="69">
        <f t="shared" ca="1" si="42"/>
        <v>0</v>
      </c>
      <c r="R169" s="32">
        <f t="shared" ca="1" si="31"/>
        <v>-4.1226694664894745E-3</v>
      </c>
    </row>
    <row r="170" spans="1:18">
      <c r="A170" s="76"/>
      <c r="B170" s="76"/>
      <c r="C170" s="76"/>
      <c r="D170" s="77">
        <f t="shared" si="32"/>
        <v>0</v>
      </c>
      <c r="E170" s="77">
        <f t="shared" si="32"/>
        <v>0</v>
      </c>
      <c r="F170" s="69">
        <f t="shared" si="33"/>
        <v>0</v>
      </c>
      <c r="G170" s="69">
        <f t="shared" si="33"/>
        <v>0</v>
      </c>
      <c r="H170" s="69">
        <f t="shared" si="34"/>
        <v>0</v>
      </c>
      <c r="I170" s="69">
        <f t="shared" si="35"/>
        <v>0</v>
      </c>
      <c r="J170" s="69">
        <f t="shared" si="36"/>
        <v>0</v>
      </c>
      <c r="K170" s="69">
        <f t="shared" si="37"/>
        <v>0</v>
      </c>
      <c r="L170" s="69">
        <f t="shared" si="38"/>
        <v>0</v>
      </c>
      <c r="M170" s="69">
        <f t="shared" ca="1" si="30"/>
        <v>4.1226694664894745E-3</v>
      </c>
      <c r="N170" s="69">
        <f t="shared" ca="1" si="39"/>
        <v>0</v>
      </c>
      <c r="O170" s="79">
        <f t="shared" ca="1" si="40"/>
        <v>0</v>
      </c>
      <c r="P170" s="69">
        <f t="shared" ca="1" si="41"/>
        <v>0</v>
      </c>
      <c r="Q170" s="69">
        <f t="shared" ca="1" si="42"/>
        <v>0</v>
      </c>
      <c r="R170" s="32">
        <f t="shared" ca="1" si="31"/>
        <v>-4.1226694664894745E-3</v>
      </c>
    </row>
    <row r="171" spans="1:18">
      <c r="A171" s="76"/>
      <c r="B171" s="76"/>
      <c r="C171" s="76"/>
      <c r="D171" s="77">
        <f t="shared" si="32"/>
        <v>0</v>
      </c>
      <c r="E171" s="77">
        <f t="shared" si="32"/>
        <v>0</v>
      </c>
      <c r="F171" s="69">
        <f t="shared" si="33"/>
        <v>0</v>
      </c>
      <c r="G171" s="69">
        <f t="shared" si="33"/>
        <v>0</v>
      </c>
      <c r="H171" s="69">
        <f t="shared" si="34"/>
        <v>0</v>
      </c>
      <c r="I171" s="69">
        <f t="shared" si="35"/>
        <v>0</v>
      </c>
      <c r="J171" s="69">
        <f t="shared" si="36"/>
        <v>0</v>
      </c>
      <c r="K171" s="69">
        <f t="shared" si="37"/>
        <v>0</v>
      </c>
      <c r="L171" s="69">
        <f t="shared" si="38"/>
        <v>0</v>
      </c>
      <c r="M171" s="69">
        <f t="shared" ca="1" si="30"/>
        <v>4.1226694664894745E-3</v>
      </c>
      <c r="N171" s="69">
        <f t="shared" ca="1" si="39"/>
        <v>0</v>
      </c>
      <c r="O171" s="79">
        <f t="shared" ca="1" si="40"/>
        <v>0</v>
      </c>
      <c r="P171" s="69">
        <f t="shared" ca="1" si="41"/>
        <v>0</v>
      </c>
      <c r="Q171" s="69">
        <f t="shared" ca="1" si="42"/>
        <v>0</v>
      </c>
      <c r="R171" s="32">
        <f t="shared" ca="1" si="31"/>
        <v>-4.1226694664894745E-3</v>
      </c>
    </row>
    <row r="172" spans="1:18">
      <c r="A172" s="76"/>
      <c r="B172" s="76"/>
      <c r="C172" s="76"/>
      <c r="D172" s="77">
        <f t="shared" si="32"/>
        <v>0</v>
      </c>
      <c r="E172" s="77">
        <f t="shared" si="32"/>
        <v>0</v>
      </c>
      <c r="F172" s="69">
        <f t="shared" si="33"/>
        <v>0</v>
      </c>
      <c r="G172" s="69">
        <f t="shared" si="33"/>
        <v>0</v>
      </c>
      <c r="H172" s="69">
        <f t="shared" si="34"/>
        <v>0</v>
      </c>
      <c r="I172" s="69">
        <f t="shared" si="35"/>
        <v>0</v>
      </c>
      <c r="J172" s="69">
        <f t="shared" si="36"/>
        <v>0</v>
      </c>
      <c r="K172" s="69">
        <f t="shared" si="37"/>
        <v>0</v>
      </c>
      <c r="L172" s="69">
        <f t="shared" si="38"/>
        <v>0</v>
      </c>
      <c r="M172" s="69">
        <f t="shared" ca="1" si="30"/>
        <v>4.1226694664894745E-3</v>
      </c>
      <c r="N172" s="69">
        <f t="shared" ca="1" si="39"/>
        <v>0</v>
      </c>
      <c r="O172" s="79">
        <f t="shared" ca="1" si="40"/>
        <v>0</v>
      </c>
      <c r="P172" s="69">
        <f t="shared" ca="1" si="41"/>
        <v>0</v>
      </c>
      <c r="Q172" s="69">
        <f t="shared" ca="1" si="42"/>
        <v>0</v>
      </c>
      <c r="R172" s="32">
        <f t="shared" ca="1" si="31"/>
        <v>-4.1226694664894745E-3</v>
      </c>
    </row>
    <row r="173" spans="1:18">
      <c r="A173" s="76"/>
      <c r="B173" s="76"/>
      <c r="C173" s="76"/>
      <c r="D173" s="77">
        <f t="shared" si="32"/>
        <v>0</v>
      </c>
      <c r="E173" s="77">
        <f t="shared" si="32"/>
        <v>0</v>
      </c>
      <c r="F173" s="69">
        <f t="shared" si="33"/>
        <v>0</v>
      </c>
      <c r="G173" s="69">
        <f t="shared" si="33"/>
        <v>0</v>
      </c>
      <c r="H173" s="69">
        <f t="shared" si="34"/>
        <v>0</v>
      </c>
      <c r="I173" s="69">
        <f t="shared" si="35"/>
        <v>0</v>
      </c>
      <c r="J173" s="69">
        <f t="shared" si="36"/>
        <v>0</v>
      </c>
      <c r="K173" s="69">
        <f t="shared" si="37"/>
        <v>0</v>
      </c>
      <c r="L173" s="69">
        <f t="shared" si="38"/>
        <v>0</v>
      </c>
      <c r="M173" s="69">
        <f t="shared" ca="1" si="30"/>
        <v>4.1226694664894745E-3</v>
      </c>
      <c r="N173" s="69">
        <f t="shared" ca="1" si="39"/>
        <v>0</v>
      </c>
      <c r="O173" s="79">
        <f t="shared" ca="1" si="40"/>
        <v>0</v>
      </c>
      <c r="P173" s="69">
        <f t="shared" ca="1" si="41"/>
        <v>0</v>
      </c>
      <c r="Q173" s="69">
        <f t="shared" ca="1" si="42"/>
        <v>0</v>
      </c>
      <c r="R173" s="32">
        <f t="shared" ca="1" si="31"/>
        <v>-4.1226694664894745E-3</v>
      </c>
    </row>
    <row r="174" spans="1:18">
      <c r="A174" s="76"/>
      <c r="B174" s="76"/>
      <c r="C174" s="76"/>
      <c r="D174" s="77">
        <f t="shared" si="32"/>
        <v>0</v>
      </c>
      <c r="E174" s="77">
        <f t="shared" si="32"/>
        <v>0</v>
      </c>
      <c r="F174" s="69">
        <f t="shared" si="33"/>
        <v>0</v>
      </c>
      <c r="G174" s="69">
        <f t="shared" si="33"/>
        <v>0</v>
      </c>
      <c r="H174" s="69">
        <f t="shared" si="34"/>
        <v>0</v>
      </c>
      <c r="I174" s="69">
        <f t="shared" si="35"/>
        <v>0</v>
      </c>
      <c r="J174" s="69">
        <f t="shared" si="36"/>
        <v>0</v>
      </c>
      <c r="K174" s="69">
        <f t="shared" si="37"/>
        <v>0</v>
      </c>
      <c r="L174" s="69">
        <f t="shared" si="38"/>
        <v>0</v>
      </c>
      <c r="M174" s="69">
        <f t="shared" ca="1" si="30"/>
        <v>4.1226694664894745E-3</v>
      </c>
      <c r="N174" s="69">
        <f t="shared" ca="1" si="39"/>
        <v>0</v>
      </c>
      <c r="O174" s="79">
        <f t="shared" ca="1" si="40"/>
        <v>0</v>
      </c>
      <c r="P174" s="69">
        <f t="shared" ca="1" si="41"/>
        <v>0</v>
      </c>
      <c r="Q174" s="69">
        <f t="shared" ca="1" si="42"/>
        <v>0</v>
      </c>
      <c r="R174" s="32">
        <f t="shared" ca="1" si="31"/>
        <v>-4.1226694664894745E-3</v>
      </c>
    </row>
    <row r="175" spans="1:18">
      <c r="A175" s="76"/>
      <c r="B175" s="76"/>
      <c r="C175" s="76"/>
      <c r="D175" s="77">
        <f t="shared" si="32"/>
        <v>0</v>
      </c>
      <c r="E175" s="77">
        <f t="shared" si="32"/>
        <v>0</v>
      </c>
      <c r="F175" s="69">
        <f t="shared" si="33"/>
        <v>0</v>
      </c>
      <c r="G175" s="69">
        <f t="shared" si="33"/>
        <v>0</v>
      </c>
      <c r="H175" s="69">
        <f t="shared" si="34"/>
        <v>0</v>
      </c>
      <c r="I175" s="69">
        <f t="shared" si="35"/>
        <v>0</v>
      </c>
      <c r="J175" s="69">
        <f t="shared" si="36"/>
        <v>0</v>
      </c>
      <c r="K175" s="69">
        <f t="shared" si="37"/>
        <v>0</v>
      </c>
      <c r="L175" s="69">
        <f t="shared" si="38"/>
        <v>0</v>
      </c>
      <c r="M175" s="69">
        <f t="shared" ca="1" si="30"/>
        <v>4.1226694664894745E-3</v>
      </c>
      <c r="N175" s="69">
        <f t="shared" ca="1" si="39"/>
        <v>0</v>
      </c>
      <c r="O175" s="79">
        <f t="shared" ca="1" si="40"/>
        <v>0</v>
      </c>
      <c r="P175" s="69">
        <f t="shared" ca="1" si="41"/>
        <v>0</v>
      </c>
      <c r="Q175" s="69">
        <f t="shared" ca="1" si="42"/>
        <v>0</v>
      </c>
      <c r="R175" s="32">
        <f t="shared" ca="1" si="31"/>
        <v>-4.1226694664894745E-3</v>
      </c>
    </row>
    <row r="176" spans="1:18">
      <c r="A176" s="76"/>
      <c r="B176" s="76"/>
      <c r="C176" s="76"/>
      <c r="D176" s="77">
        <f t="shared" si="32"/>
        <v>0</v>
      </c>
      <c r="E176" s="77">
        <f t="shared" si="32"/>
        <v>0</v>
      </c>
      <c r="F176" s="69">
        <f t="shared" si="33"/>
        <v>0</v>
      </c>
      <c r="G176" s="69">
        <f t="shared" si="33"/>
        <v>0</v>
      </c>
      <c r="H176" s="69">
        <f t="shared" si="34"/>
        <v>0</v>
      </c>
      <c r="I176" s="69">
        <f t="shared" si="35"/>
        <v>0</v>
      </c>
      <c r="J176" s="69">
        <f t="shared" si="36"/>
        <v>0</v>
      </c>
      <c r="K176" s="69">
        <f t="shared" si="37"/>
        <v>0</v>
      </c>
      <c r="L176" s="69">
        <f t="shared" si="38"/>
        <v>0</v>
      </c>
      <c r="M176" s="69">
        <f t="shared" ca="1" si="30"/>
        <v>4.1226694664894745E-3</v>
      </c>
      <c r="N176" s="69">
        <f t="shared" ca="1" si="39"/>
        <v>0</v>
      </c>
      <c r="O176" s="79">
        <f t="shared" ca="1" si="40"/>
        <v>0</v>
      </c>
      <c r="P176" s="69">
        <f t="shared" ca="1" si="41"/>
        <v>0</v>
      </c>
      <c r="Q176" s="69">
        <f t="shared" ca="1" si="42"/>
        <v>0</v>
      </c>
      <c r="R176" s="32">
        <f t="shared" ca="1" si="31"/>
        <v>-4.1226694664894745E-3</v>
      </c>
    </row>
    <row r="177" spans="1:18">
      <c r="A177" s="76"/>
      <c r="B177" s="76"/>
      <c r="C177" s="76"/>
      <c r="D177" s="77">
        <f t="shared" si="32"/>
        <v>0</v>
      </c>
      <c r="E177" s="77">
        <f t="shared" si="32"/>
        <v>0</v>
      </c>
      <c r="F177" s="69">
        <f t="shared" si="33"/>
        <v>0</v>
      </c>
      <c r="G177" s="69">
        <f t="shared" si="33"/>
        <v>0</v>
      </c>
      <c r="H177" s="69">
        <f t="shared" si="34"/>
        <v>0</v>
      </c>
      <c r="I177" s="69">
        <f t="shared" si="35"/>
        <v>0</v>
      </c>
      <c r="J177" s="69">
        <f t="shared" si="36"/>
        <v>0</v>
      </c>
      <c r="K177" s="69">
        <f t="shared" si="37"/>
        <v>0</v>
      </c>
      <c r="L177" s="69">
        <f t="shared" si="38"/>
        <v>0</v>
      </c>
      <c r="M177" s="69">
        <f t="shared" ca="1" si="30"/>
        <v>4.1226694664894745E-3</v>
      </c>
      <c r="N177" s="69">
        <f t="shared" ca="1" si="39"/>
        <v>0</v>
      </c>
      <c r="O177" s="79">
        <f t="shared" ca="1" si="40"/>
        <v>0</v>
      </c>
      <c r="P177" s="69">
        <f t="shared" ca="1" si="41"/>
        <v>0</v>
      </c>
      <c r="Q177" s="69">
        <f t="shared" ca="1" si="42"/>
        <v>0</v>
      </c>
      <c r="R177" s="32">
        <f t="shared" ca="1" si="31"/>
        <v>-4.1226694664894745E-3</v>
      </c>
    </row>
    <row r="178" spans="1:18">
      <c r="A178" s="76"/>
      <c r="B178" s="76"/>
      <c r="C178" s="76"/>
      <c r="D178" s="77">
        <f t="shared" si="32"/>
        <v>0</v>
      </c>
      <c r="E178" s="77">
        <f t="shared" si="32"/>
        <v>0</v>
      </c>
      <c r="F178" s="69">
        <f t="shared" si="33"/>
        <v>0</v>
      </c>
      <c r="G178" s="69">
        <f t="shared" si="33"/>
        <v>0</v>
      </c>
      <c r="H178" s="69">
        <f t="shared" si="34"/>
        <v>0</v>
      </c>
      <c r="I178" s="69">
        <f t="shared" si="35"/>
        <v>0</v>
      </c>
      <c r="J178" s="69">
        <f t="shared" si="36"/>
        <v>0</v>
      </c>
      <c r="K178" s="69">
        <f t="shared" si="37"/>
        <v>0</v>
      </c>
      <c r="L178" s="69">
        <f t="shared" si="38"/>
        <v>0</v>
      </c>
      <c r="M178" s="69">
        <f t="shared" ca="1" si="30"/>
        <v>4.1226694664894745E-3</v>
      </c>
      <c r="N178" s="69">
        <f t="shared" ca="1" si="39"/>
        <v>0</v>
      </c>
      <c r="O178" s="79">
        <f t="shared" ca="1" si="40"/>
        <v>0</v>
      </c>
      <c r="P178" s="69">
        <f t="shared" ca="1" si="41"/>
        <v>0</v>
      </c>
      <c r="Q178" s="69">
        <f t="shared" ca="1" si="42"/>
        <v>0</v>
      </c>
      <c r="R178" s="32">
        <f t="shared" ca="1" si="31"/>
        <v>-4.1226694664894745E-3</v>
      </c>
    </row>
    <row r="179" spans="1:18">
      <c r="A179" s="76"/>
      <c r="B179" s="76"/>
      <c r="C179" s="76"/>
      <c r="D179" s="77">
        <f t="shared" si="32"/>
        <v>0</v>
      </c>
      <c r="E179" s="77">
        <f t="shared" si="32"/>
        <v>0</v>
      </c>
      <c r="F179" s="69">
        <f t="shared" si="33"/>
        <v>0</v>
      </c>
      <c r="G179" s="69">
        <f t="shared" si="33"/>
        <v>0</v>
      </c>
      <c r="H179" s="69">
        <f t="shared" si="34"/>
        <v>0</v>
      </c>
      <c r="I179" s="69">
        <f t="shared" si="35"/>
        <v>0</v>
      </c>
      <c r="J179" s="69">
        <f t="shared" si="36"/>
        <v>0</v>
      </c>
      <c r="K179" s="69">
        <f t="shared" si="37"/>
        <v>0</v>
      </c>
      <c r="L179" s="69">
        <f t="shared" si="38"/>
        <v>0</v>
      </c>
      <c r="M179" s="69">
        <f t="shared" ca="1" si="30"/>
        <v>4.1226694664894745E-3</v>
      </c>
      <c r="N179" s="69">
        <f t="shared" ca="1" si="39"/>
        <v>0</v>
      </c>
      <c r="O179" s="79">
        <f t="shared" ca="1" si="40"/>
        <v>0</v>
      </c>
      <c r="P179" s="69">
        <f t="shared" ca="1" si="41"/>
        <v>0</v>
      </c>
      <c r="Q179" s="69">
        <f t="shared" ca="1" si="42"/>
        <v>0</v>
      </c>
      <c r="R179" s="32">
        <f t="shared" ca="1" si="31"/>
        <v>-4.1226694664894745E-3</v>
      </c>
    </row>
    <row r="180" spans="1:18">
      <c r="A180" s="76"/>
      <c r="B180" s="76"/>
      <c r="C180" s="76"/>
      <c r="D180" s="77">
        <f t="shared" si="32"/>
        <v>0</v>
      </c>
      <c r="E180" s="77">
        <f t="shared" si="32"/>
        <v>0</v>
      </c>
      <c r="F180" s="69">
        <f t="shared" si="33"/>
        <v>0</v>
      </c>
      <c r="G180" s="69">
        <f t="shared" si="33"/>
        <v>0</v>
      </c>
      <c r="H180" s="69">
        <f t="shared" si="34"/>
        <v>0</v>
      </c>
      <c r="I180" s="69">
        <f t="shared" si="35"/>
        <v>0</v>
      </c>
      <c r="J180" s="69">
        <f t="shared" si="36"/>
        <v>0</v>
      </c>
      <c r="K180" s="69">
        <f t="shared" si="37"/>
        <v>0</v>
      </c>
      <c r="L180" s="69">
        <f t="shared" si="38"/>
        <v>0</v>
      </c>
      <c r="M180" s="69">
        <f t="shared" ca="1" si="30"/>
        <v>4.1226694664894745E-3</v>
      </c>
      <c r="N180" s="69">
        <f t="shared" ca="1" si="39"/>
        <v>0</v>
      </c>
      <c r="O180" s="79">
        <f t="shared" ca="1" si="40"/>
        <v>0</v>
      </c>
      <c r="P180" s="69">
        <f t="shared" ca="1" si="41"/>
        <v>0</v>
      </c>
      <c r="Q180" s="69">
        <f t="shared" ca="1" si="42"/>
        <v>0</v>
      </c>
      <c r="R180" s="32">
        <f t="shared" ca="1" si="31"/>
        <v>-4.1226694664894745E-3</v>
      </c>
    </row>
    <row r="181" spans="1:18">
      <c r="A181" s="76"/>
      <c r="B181" s="76"/>
      <c r="C181" s="76"/>
      <c r="D181" s="77">
        <f t="shared" si="32"/>
        <v>0</v>
      </c>
      <c r="E181" s="77">
        <f t="shared" si="32"/>
        <v>0</v>
      </c>
      <c r="F181" s="69">
        <f t="shared" si="33"/>
        <v>0</v>
      </c>
      <c r="G181" s="69">
        <f t="shared" si="33"/>
        <v>0</v>
      </c>
      <c r="H181" s="69">
        <f t="shared" si="34"/>
        <v>0</v>
      </c>
      <c r="I181" s="69">
        <f t="shared" si="35"/>
        <v>0</v>
      </c>
      <c r="J181" s="69">
        <f t="shared" si="36"/>
        <v>0</v>
      </c>
      <c r="K181" s="69">
        <f t="shared" si="37"/>
        <v>0</v>
      </c>
      <c r="L181" s="69">
        <f t="shared" si="38"/>
        <v>0</v>
      </c>
      <c r="M181" s="69">
        <f t="shared" ca="1" si="30"/>
        <v>4.1226694664894745E-3</v>
      </c>
      <c r="N181" s="69">
        <f t="shared" ca="1" si="39"/>
        <v>0</v>
      </c>
      <c r="O181" s="79">
        <f t="shared" ca="1" si="40"/>
        <v>0</v>
      </c>
      <c r="P181" s="69">
        <f t="shared" ca="1" si="41"/>
        <v>0</v>
      </c>
      <c r="Q181" s="69">
        <f t="shared" ca="1" si="42"/>
        <v>0</v>
      </c>
      <c r="R181" s="32">
        <f t="shared" ca="1" si="31"/>
        <v>-4.1226694664894745E-3</v>
      </c>
    </row>
    <row r="182" spans="1:18">
      <c r="A182" s="76"/>
      <c r="B182" s="76"/>
      <c r="C182" s="76"/>
      <c r="D182" s="77">
        <f t="shared" si="32"/>
        <v>0</v>
      </c>
      <c r="E182" s="77">
        <f t="shared" si="32"/>
        <v>0</v>
      </c>
      <c r="F182" s="69">
        <f t="shared" si="33"/>
        <v>0</v>
      </c>
      <c r="G182" s="69">
        <f t="shared" si="33"/>
        <v>0</v>
      </c>
      <c r="H182" s="69">
        <f t="shared" si="34"/>
        <v>0</v>
      </c>
      <c r="I182" s="69">
        <f t="shared" si="35"/>
        <v>0</v>
      </c>
      <c r="J182" s="69">
        <f t="shared" si="36"/>
        <v>0</v>
      </c>
      <c r="K182" s="69">
        <f t="shared" si="37"/>
        <v>0</v>
      </c>
      <c r="L182" s="69">
        <f t="shared" si="38"/>
        <v>0</v>
      </c>
      <c r="M182" s="69">
        <f t="shared" ca="1" si="30"/>
        <v>4.1226694664894745E-3</v>
      </c>
      <c r="N182" s="69">
        <f t="shared" ca="1" si="39"/>
        <v>0</v>
      </c>
      <c r="O182" s="79">
        <f t="shared" ca="1" si="40"/>
        <v>0</v>
      </c>
      <c r="P182" s="69">
        <f t="shared" ca="1" si="41"/>
        <v>0</v>
      </c>
      <c r="Q182" s="69">
        <f t="shared" ca="1" si="42"/>
        <v>0</v>
      </c>
      <c r="R182" s="32">
        <f t="shared" ca="1" si="31"/>
        <v>-4.1226694664894745E-3</v>
      </c>
    </row>
    <row r="183" spans="1:18">
      <c r="A183" s="76"/>
      <c r="B183" s="76"/>
      <c r="C183" s="76"/>
      <c r="D183" s="77">
        <f t="shared" si="32"/>
        <v>0</v>
      </c>
      <c r="E183" s="77">
        <f t="shared" si="32"/>
        <v>0</v>
      </c>
      <c r="F183" s="69">
        <f t="shared" si="33"/>
        <v>0</v>
      </c>
      <c r="G183" s="69">
        <f t="shared" si="33"/>
        <v>0</v>
      </c>
      <c r="H183" s="69">
        <f t="shared" si="34"/>
        <v>0</v>
      </c>
      <c r="I183" s="69">
        <f t="shared" si="35"/>
        <v>0</v>
      </c>
      <c r="J183" s="69">
        <f t="shared" si="36"/>
        <v>0</v>
      </c>
      <c r="K183" s="69">
        <f t="shared" si="37"/>
        <v>0</v>
      </c>
      <c r="L183" s="69">
        <f t="shared" si="38"/>
        <v>0</v>
      </c>
      <c r="M183" s="69">
        <f t="shared" ca="1" si="30"/>
        <v>4.1226694664894745E-3</v>
      </c>
      <c r="N183" s="69">
        <f t="shared" ca="1" si="39"/>
        <v>0</v>
      </c>
      <c r="O183" s="79">
        <f t="shared" ca="1" si="40"/>
        <v>0</v>
      </c>
      <c r="P183" s="69">
        <f t="shared" ca="1" si="41"/>
        <v>0</v>
      </c>
      <c r="Q183" s="69">
        <f t="shared" ca="1" si="42"/>
        <v>0</v>
      </c>
      <c r="R183" s="32">
        <f t="shared" ca="1" si="31"/>
        <v>-4.1226694664894745E-3</v>
      </c>
    </row>
    <row r="184" spans="1:18">
      <c r="A184" s="76"/>
      <c r="B184" s="76"/>
      <c r="C184" s="76"/>
      <c r="D184" s="77">
        <f t="shared" si="32"/>
        <v>0</v>
      </c>
      <c r="E184" s="77">
        <f t="shared" si="32"/>
        <v>0</v>
      </c>
      <c r="F184" s="69">
        <f t="shared" si="33"/>
        <v>0</v>
      </c>
      <c r="G184" s="69">
        <f t="shared" si="33"/>
        <v>0</v>
      </c>
      <c r="H184" s="69">
        <f t="shared" si="34"/>
        <v>0</v>
      </c>
      <c r="I184" s="69">
        <f t="shared" si="35"/>
        <v>0</v>
      </c>
      <c r="J184" s="69">
        <f t="shared" si="36"/>
        <v>0</v>
      </c>
      <c r="K184" s="69">
        <f t="shared" si="37"/>
        <v>0</v>
      </c>
      <c r="L184" s="69">
        <f t="shared" si="38"/>
        <v>0</v>
      </c>
      <c r="M184" s="69">
        <f t="shared" ca="1" si="30"/>
        <v>4.1226694664894745E-3</v>
      </c>
      <c r="N184" s="69">
        <f t="shared" ca="1" si="39"/>
        <v>0</v>
      </c>
      <c r="O184" s="79">
        <f t="shared" ca="1" si="40"/>
        <v>0</v>
      </c>
      <c r="P184" s="69">
        <f t="shared" ca="1" si="41"/>
        <v>0</v>
      </c>
      <c r="Q184" s="69">
        <f t="shared" ca="1" si="42"/>
        <v>0</v>
      </c>
      <c r="R184" s="32">
        <f t="shared" ca="1" si="31"/>
        <v>-4.1226694664894745E-3</v>
      </c>
    </row>
    <row r="185" spans="1:18">
      <c r="A185" s="76"/>
      <c r="B185" s="76"/>
      <c r="C185" s="76"/>
      <c r="D185" s="77">
        <f t="shared" si="32"/>
        <v>0</v>
      </c>
      <c r="E185" s="77">
        <f t="shared" si="32"/>
        <v>0</v>
      </c>
      <c r="F185" s="69">
        <f t="shared" si="33"/>
        <v>0</v>
      </c>
      <c r="G185" s="69">
        <f t="shared" si="33"/>
        <v>0</v>
      </c>
      <c r="H185" s="69">
        <f t="shared" si="34"/>
        <v>0</v>
      </c>
      <c r="I185" s="69">
        <f t="shared" si="35"/>
        <v>0</v>
      </c>
      <c r="J185" s="69">
        <f t="shared" si="36"/>
        <v>0</v>
      </c>
      <c r="K185" s="69">
        <f t="shared" si="37"/>
        <v>0</v>
      </c>
      <c r="L185" s="69">
        <f t="shared" si="38"/>
        <v>0</v>
      </c>
      <c r="M185" s="69">
        <f t="shared" ca="1" si="30"/>
        <v>4.1226694664894745E-3</v>
      </c>
      <c r="N185" s="69">
        <f t="shared" ca="1" si="39"/>
        <v>0</v>
      </c>
      <c r="O185" s="79">
        <f t="shared" ca="1" si="40"/>
        <v>0</v>
      </c>
      <c r="P185" s="69">
        <f t="shared" ca="1" si="41"/>
        <v>0</v>
      </c>
      <c r="Q185" s="69">
        <f t="shared" ca="1" si="42"/>
        <v>0</v>
      </c>
      <c r="R185" s="32">
        <f t="shared" ca="1" si="31"/>
        <v>-4.1226694664894745E-3</v>
      </c>
    </row>
    <row r="186" spans="1:18">
      <c r="A186" s="76"/>
      <c r="B186" s="76"/>
      <c r="C186" s="76"/>
      <c r="D186" s="77">
        <f t="shared" si="32"/>
        <v>0</v>
      </c>
      <c r="E186" s="77">
        <f t="shared" si="32"/>
        <v>0</v>
      </c>
      <c r="F186" s="69">
        <f t="shared" si="33"/>
        <v>0</v>
      </c>
      <c r="G186" s="69">
        <f t="shared" si="33"/>
        <v>0</v>
      </c>
      <c r="H186" s="69">
        <f t="shared" si="34"/>
        <v>0</v>
      </c>
      <c r="I186" s="69">
        <f t="shared" si="35"/>
        <v>0</v>
      </c>
      <c r="J186" s="69">
        <f t="shared" si="36"/>
        <v>0</v>
      </c>
      <c r="K186" s="69">
        <f t="shared" si="37"/>
        <v>0</v>
      </c>
      <c r="L186" s="69">
        <f t="shared" si="38"/>
        <v>0</v>
      </c>
      <c r="M186" s="69">
        <f t="shared" ca="1" si="30"/>
        <v>4.1226694664894745E-3</v>
      </c>
      <c r="N186" s="69">
        <f t="shared" ca="1" si="39"/>
        <v>0</v>
      </c>
      <c r="O186" s="79">
        <f t="shared" ca="1" si="40"/>
        <v>0</v>
      </c>
      <c r="P186" s="69">
        <f t="shared" ca="1" si="41"/>
        <v>0</v>
      </c>
      <c r="Q186" s="69">
        <f t="shared" ca="1" si="42"/>
        <v>0</v>
      </c>
      <c r="R186" s="32">
        <f t="shared" ca="1" si="31"/>
        <v>-4.1226694664894745E-3</v>
      </c>
    </row>
    <row r="187" spans="1:18">
      <c r="A187" s="76"/>
      <c r="B187" s="76"/>
      <c r="C187" s="76"/>
      <c r="D187" s="77">
        <f t="shared" si="32"/>
        <v>0</v>
      </c>
      <c r="E187" s="77">
        <f t="shared" si="32"/>
        <v>0</v>
      </c>
      <c r="F187" s="69">
        <f t="shared" si="33"/>
        <v>0</v>
      </c>
      <c r="G187" s="69">
        <f t="shared" si="33"/>
        <v>0</v>
      </c>
      <c r="H187" s="69">
        <f t="shared" si="34"/>
        <v>0</v>
      </c>
      <c r="I187" s="69">
        <f t="shared" si="35"/>
        <v>0</v>
      </c>
      <c r="J187" s="69">
        <f t="shared" si="36"/>
        <v>0</v>
      </c>
      <c r="K187" s="69">
        <f t="shared" si="37"/>
        <v>0</v>
      </c>
      <c r="L187" s="69">
        <f t="shared" si="38"/>
        <v>0</v>
      </c>
      <c r="M187" s="69">
        <f t="shared" ca="1" si="30"/>
        <v>4.1226694664894745E-3</v>
      </c>
      <c r="N187" s="69">
        <f t="shared" ca="1" si="39"/>
        <v>0</v>
      </c>
      <c r="O187" s="79">
        <f t="shared" ca="1" si="40"/>
        <v>0</v>
      </c>
      <c r="P187" s="69">
        <f t="shared" ca="1" si="41"/>
        <v>0</v>
      </c>
      <c r="Q187" s="69">
        <f t="shared" ca="1" si="42"/>
        <v>0</v>
      </c>
      <c r="R187" s="32">
        <f t="shared" ca="1" si="31"/>
        <v>-4.1226694664894745E-3</v>
      </c>
    </row>
    <row r="188" spans="1:18">
      <c r="A188" s="76"/>
      <c r="B188" s="76"/>
      <c r="C188" s="76"/>
      <c r="D188" s="77">
        <f t="shared" si="32"/>
        <v>0</v>
      </c>
      <c r="E188" s="77">
        <f t="shared" si="32"/>
        <v>0</v>
      </c>
      <c r="F188" s="69">
        <f t="shared" si="33"/>
        <v>0</v>
      </c>
      <c r="G188" s="69">
        <f t="shared" si="33"/>
        <v>0</v>
      </c>
      <c r="H188" s="69">
        <f t="shared" si="34"/>
        <v>0</v>
      </c>
      <c r="I188" s="69">
        <f t="shared" si="35"/>
        <v>0</v>
      </c>
      <c r="J188" s="69">
        <f t="shared" si="36"/>
        <v>0</v>
      </c>
      <c r="K188" s="69">
        <f t="shared" si="37"/>
        <v>0</v>
      </c>
      <c r="L188" s="69">
        <f t="shared" si="38"/>
        <v>0</v>
      </c>
      <c r="M188" s="69">
        <f t="shared" ca="1" si="30"/>
        <v>4.1226694664894745E-3</v>
      </c>
      <c r="N188" s="69">
        <f t="shared" ca="1" si="39"/>
        <v>0</v>
      </c>
      <c r="O188" s="79">
        <f t="shared" ca="1" si="40"/>
        <v>0</v>
      </c>
      <c r="P188" s="69">
        <f t="shared" ca="1" si="41"/>
        <v>0</v>
      </c>
      <c r="Q188" s="69">
        <f t="shared" ca="1" si="42"/>
        <v>0</v>
      </c>
      <c r="R188" s="32">
        <f t="shared" ca="1" si="31"/>
        <v>-4.1226694664894745E-3</v>
      </c>
    </row>
    <row r="189" spans="1:18">
      <c r="A189" s="76"/>
      <c r="B189" s="76"/>
      <c r="C189" s="76"/>
      <c r="D189" s="77">
        <f t="shared" si="32"/>
        <v>0</v>
      </c>
      <c r="E189" s="77">
        <f t="shared" si="32"/>
        <v>0</v>
      </c>
      <c r="F189" s="69">
        <f t="shared" si="33"/>
        <v>0</v>
      </c>
      <c r="G189" s="69">
        <f t="shared" si="33"/>
        <v>0</v>
      </c>
      <c r="H189" s="69">
        <f t="shared" si="34"/>
        <v>0</v>
      </c>
      <c r="I189" s="69">
        <f t="shared" si="35"/>
        <v>0</v>
      </c>
      <c r="J189" s="69">
        <f t="shared" si="36"/>
        <v>0</v>
      </c>
      <c r="K189" s="69">
        <f t="shared" si="37"/>
        <v>0</v>
      </c>
      <c r="L189" s="69">
        <f t="shared" si="38"/>
        <v>0</v>
      </c>
      <c r="M189" s="69">
        <f t="shared" ca="1" si="30"/>
        <v>4.1226694664894745E-3</v>
      </c>
      <c r="N189" s="69">
        <f t="shared" ca="1" si="39"/>
        <v>0</v>
      </c>
      <c r="O189" s="79">
        <f t="shared" ca="1" si="40"/>
        <v>0</v>
      </c>
      <c r="P189" s="69">
        <f t="shared" ca="1" si="41"/>
        <v>0</v>
      </c>
      <c r="Q189" s="69">
        <f t="shared" ca="1" si="42"/>
        <v>0</v>
      </c>
      <c r="R189" s="32">
        <f t="shared" ca="1" si="31"/>
        <v>-4.1226694664894745E-3</v>
      </c>
    </row>
    <row r="190" spans="1:18">
      <c r="A190" s="76"/>
      <c r="B190" s="76"/>
      <c r="C190" s="76"/>
      <c r="D190" s="77">
        <f t="shared" si="32"/>
        <v>0</v>
      </c>
      <c r="E190" s="77">
        <f t="shared" si="32"/>
        <v>0</v>
      </c>
      <c r="F190" s="69">
        <f t="shared" si="33"/>
        <v>0</v>
      </c>
      <c r="G190" s="69">
        <f t="shared" si="33"/>
        <v>0</v>
      </c>
      <c r="H190" s="69">
        <f t="shared" si="34"/>
        <v>0</v>
      </c>
      <c r="I190" s="69">
        <f t="shared" si="35"/>
        <v>0</v>
      </c>
      <c r="J190" s="69">
        <f t="shared" si="36"/>
        <v>0</v>
      </c>
      <c r="K190" s="69">
        <f t="shared" si="37"/>
        <v>0</v>
      </c>
      <c r="L190" s="69">
        <f t="shared" si="38"/>
        <v>0</v>
      </c>
      <c r="M190" s="69">
        <f t="shared" ca="1" si="30"/>
        <v>4.1226694664894745E-3</v>
      </c>
      <c r="N190" s="69">
        <f t="shared" ca="1" si="39"/>
        <v>0</v>
      </c>
      <c r="O190" s="79">
        <f t="shared" ca="1" si="40"/>
        <v>0</v>
      </c>
      <c r="P190" s="69">
        <f t="shared" ca="1" si="41"/>
        <v>0</v>
      </c>
      <c r="Q190" s="69">
        <f t="shared" ca="1" si="42"/>
        <v>0</v>
      </c>
      <c r="R190" s="32">
        <f t="shared" ca="1" si="31"/>
        <v>-4.1226694664894745E-3</v>
      </c>
    </row>
    <row r="191" spans="1:18">
      <c r="A191" s="76"/>
      <c r="B191" s="76"/>
      <c r="C191" s="76"/>
      <c r="D191" s="77">
        <f t="shared" si="32"/>
        <v>0</v>
      </c>
      <c r="E191" s="77">
        <f t="shared" si="32"/>
        <v>0</v>
      </c>
      <c r="F191" s="69">
        <f t="shared" si="33"/>
        <v>0</v>
      </c>
      <c r="G191" s="69">
        <f t="shared" si="33"/>
        <v>0</v>
      </c>
      <c r="H191" s="69">
        <f t="shared" si="34"/>
        <v>0</v>
      </c>
      <c r="I191" s="69">
        <f t="shared" si="35"/>
        <v>0</v>
      </c>
      <c r="J191" s="69">
        <f t="shared" si="36"/>
        <v>0</v>
      </c>
      <c r="K191" s="69">
        <f t="shared" si="37"/>
        <v>0</v>
      </c>
      <c r="L191" s="69">
        <f t="shared" si="38"/>
        <v>0</v>
      </c>
      <c r="M191" s="69">
        <f t="shared" ca="1" si="30"/>
        <v>4.1226694664894745E-3</v>
      </c>
      <c r="N191" s="69">
        <f t="shared" ca="1" si="39"/>
        <v>0</v>
      </c>
      <c r="O191" s="79">
        <f t="shared" ca="1" si="40"/>
        <v>0</v>
      </c>
      <c r="P191" s="69">
        <f t="shared" ca="1" si="41"/>
        <v>0</v>
      </c>
      <c r="Q191" s="69">
        <f t="shared" ca="1" si="42"/>
        <v>0</v>
      </c>
      <c r="R191" s="32">
        <f t="shared" ca="1" si="31"/>
        <v>-4.1226694664894745E-3</v>
      </c>
    </row>
    <row r="192" spans="1:18">
      <c r="A192" s="76"/>
      <c r="B192" s="76"/>
      <c r="C192" s="76"/>
      <c r="D192" s="77">
        <f t="shared" si="32"/>
        <v>0</v>
      </c>
      <c r="E192" s="77">
        <f t="shared" si="32"/>
        <v>0</v>
      </c>
      <c r="F192" s="69">
        <f t="shared" si="33"/>
        <v>0</v>
      </c>
      <c r="G192" s="69">
        <f t="shared" si="33"/>
        <v>0</v>
      </c>
      <c r="H192" s="69">
        <f t="shared" si="34"/>
        <v>0</v>
      </c>
      <c r="I192" s="69">
        <f t="shared" si="35"/>
        <v>0</v>
      </c>
      <c r="J192" s="69">
        <f t="shared" si="36"/>
        <v>0</v>
      </c>
      <c r="K192" s="69">
        <f t="shared" si="37"/>
        <v>0</v>
      </c>
      <c r="L192" s="69">
        <f t="shared" si="38"/>
        <v>0</v>
      </c>
      <c r="M192" s="69">
        <f t="shared" ca="1" si="30"/>
        <v>4.1226694664894745E-3</v>
      </c>
      <c r="N192" s="69">
        <f t="shared" ca="1" si="39"/>
        <v>0</v>
      </c>
      <c r="O192" s="79">
        <f t="shared" ca="1" si="40"/>
        <v>0</v>
      </c>
      <c r="P192" s="69">
        <f t="shared" ca="1" si="41"/>
        <v>0</v>
      </c>
      <c r="Q192" s="69">
        <f t="shared" ca="1" si="42"/>
        <v>0</v>
      </c>
      <c r="R192" s="32">
        <f t="shared" ca="1" si="31"/>
        <v>-4.1226694664894745E-3</v>
      </c>
    </row>
    <row r="193" spans="1:18">
      <c r="A193" s="76"/>
      <c r="B193" s="76"/>
      <c r="C193" s="76"/>
      <c r="D193" s="77">
        <f t="shared" si="32"/>
        <v>0</v>
      </c>
      <c r="E193" s="77">
        <f t="shared" si="32"/>
        <v>0</v>
      </c>
      <c r="F193" s="69">
        <f t="shared" si="33"/>
        <v>0</v>
      </c>
      <c r="G193" s="69">
        <f t="shared" si="33"/>
        <v>0</v>
      </c>
      <c r="H193" s="69">
        <f t="shared" si="34"/>
        <v>0</v>
      </c>
      <c r="I193" s="69">
        <f t="shared" si="35"/>
        <v>0</v>
      </c>
      <c r="J193" s="69">
        <f t="shared" si="36"/>
        <v>0</v>
      </c>
      <c r="K193" s="69">
        <f t="shared" si="37"/>
        <v>0</v>
      </c>
      <c r="L193" s="69">
        <f t="shared" si="38"/>
        <v>0</v>
      </c>
      <c r="M193" s="69">
        <f t="shared" ca="1" si="30"/>
        <v>4.1226694664894745E-3</v>
      </c>
      <c r="N193" s="69">
        <f t="shared" ca="1" si="39"/>
        <v>0</v>
      </c>
      <c r="O193" s="79">
        <f t="shared" ca="1" si="40"/>
        <v>0</v>
      </c>
      <c r="P193" s="69">
        <f t="shared" ca="1" si="41"/>
        <v>0</v>
      </c>
      <c r="Q193" s="69">
        <f t="shared" ca="1" si="42"/>
        <v>0</v>
      </c>
      <c r="R193" s="32">
        <f t="shared" ca="1" si="31"/>
        <v>-4.1226694664894745E-3</v>
      </c>
    </row>
    <row r="194" spans="1:18">
      <c r="A194" s="76"/>
      <c r="B194" s="76"/>
      <c r="C194" s="76"/>
      <c r="D194" s="77">
        <f t="shared" si="32"/>
        <v>0</v>
      </c>
      <c r="E194" s="77">
        <f t="shared" si="32"/>
        <v>0</v>
      </c>
      <c r="F194" s="69">
        <f t="shared" si="33"/>
        <v>0</v>
      </c>
      <c r="G194" s="69">
        <f t="shared" si="33"/>
        <v>0</v>
      </c>
      <c r="H194" s="69">
        <f t="shared" si="34"/>
        <v>0</v>
      </c>
      <c r="I194" s="69">
        <f t="shared" si="35"/>
        <v>0</v>
      </c>
      <c r="J194" s="69">
        <f t="shared" si="36"/>
        <v>0</v>
      </c>
      <c r="K194" s="69">
        <f t="shared" si="37"/>
        <v>0</v>
      </c>
      <c r="L194" s="69">
        <f t="shared" si="38"/>
        <v>0</v>
      </c>
      <c r="M194" s="69">
        <f t="shared" ca="1" si="30"/>
        <v>4.1226694664894745E-3</v>
      </c>
      <c r="N194" s="69">
        <f t="shared" ca="1" si="39"/>
        <v>0</v>
      </c>
      <c r="O194" s="79">
        <f t="shared" ca="1" si="40"/>
        <v>0</v>
      </c>
      <c r="P194" s="69">
        <f t="shared" ca="1" si="41"/>
        <v>0</v>
      </c>
      <c r="Q194" s="69">
        <f t="shared" ca="1" si="42"/>
        <v>0</v>
      </c>
      <c r="R194" s="32">
        <f t="shared" ca="1" si="31"/>
        <v>-4.1226694664894745E-3</v>
      </c>
    </row>
    <row r="195" spans="1:18">
      <c r="A195" s="76"/>
      <c r="B195" s="76"/>
      <c r="C195" s="76"/>
      <c r="D195" s="77">
        <f t="shared" si="32"/>
        <v>0</v>
      </c>
      <c r="E195" s="77">
        <f t="shared" si="32"/>
        <v>0</v>
      </c>
      <c r="F195" s="69">
        <f t="shared" si="33"/>
        <v>0</v>
      </c>
      <c r="G195" s="69">
        <f t="shared" si="33"/>
        <v>0</v>
      </c>
      <c r="H195" s="69">
        <f t="shared" si="34"/>
        <v>0</v>
      </c>
      <c r="I195" s="69">
        <f t="shared" si="35"/>
        <v>0</v>
      </c>
      <c r="J195" s="69">
        <f t="shared" si="36"/>
        <v>0</v>
      </c>
      <c r="K195" s="69">
        <f t="shared" si="37"/>
        <v>0</v>
      </c>
      <c r="L195" s="69">
        <f t="shared" si="38"/>
        <v>0</v>
      </c>
      <c r="M195" s="69">
        <f t="shared" ca="1" si="30"/>
        <v>4.1226694664894745E-3</v>
      </c>
      <c r="N195" s="69">
        <f t="shared" ca="1" si="39"/>
        <v>0</v>
      </c>
      <c r="O195" s="79">
        <f t="shared" ca="1" si="40"/>
        <v>0</v>
      </c>
      <c r="P195" s="69">
        <f t="shared" ca="1" si="41"/>
        <v>0</v>
      </c>
      <c r="Q195" s="69">
        <f t="shared" ca="1" si="42"/>
        <v>0</v>
      </c>
      <c r="R195" s="32">
        <f t="shared" ca="1" si="31"/>
        <v>-4.1226694664894745E-3</v>
      </c>
    </row>
    <row r="196" spans="1:18">
      <c r="A196" s="76"/>
      <c r="B196" s="76"/>
      <c r="C196" s="76"/>
      <c r="D196" s="77">
        <f t="shared" si="32"/>
        <v>0</v>
      </c>
      <c r="E196" s="77">
        <f t="shared" si="32"/>
        <v>0</v>
      </c>
      <c r="F196" s="69">
        <f t="shared" si="33"/>
        <v>0</v>
      </c>
      <c r="G196" s="69">
        <f t="shared" si="33"/>
        <v>0</v>
      </c>
      <c r="H196" s="69">
        <f t="shared" si="34"/>
        <v>0</v>
      </c>
      <c r="I196" s="69">
        <f t="shared" si="35"/>
        <v>0</v>
      </c>
      <c r="J196" s="69">
        <f t="shared" si="36"/>
        <v>0</v>
      </c>
      <c r="K196" s="69">
        <f t="shared" si="37"/>
        <v>0</v>
      </c>
      <c r="L196" s="69">
        <f t="shared" si="38"/>
        <v>0</v>
      </c>
      <c r="M196" s="69">
        <f t="shared" ca="1" si="30"/>
        <v>4.1226694664894745E-3</v>
      </c>
      <c r="N196" s="69">
        <f t="shared" ca="1" si="39"/>
        <v>0</v>
      </c>
      <c r="O196" s="79">
        <f t="shared" ca="1" si="40"/>
        <v>0</v>
      </c>
      <c r="P196" s="69">
        <f t="shared" ca="1" si="41"/>
        <v>0</v>
      </c>
      <c r="Q196" s="69">
        <f t="shared" ca="1" si="42"/>
        <v>0</v>
      </c>
      <c r="R196" s="32">
        <f t="shared" ca="1" si="31"/>
        <v>-4.1226694664894745E-3</v>
      </c>
    </row>
    <row r="197" spans="1:18">
      <c r="A197" s="76"/>
      <c r="B197" s="76"/>
      <c r="C197" s="76"/>
      <c r="D197" s="77">
        <f t="shared" si="32"/>
        <v>0</v>
      </c>
      <c r="E197" s="77">
        <f t="shared" si="32"/>
        <v>0</v>
      </c>
      <c r="F197" s="69">
        <f t="shared" si="33"/>
        <v>0</v>
      </c>
      <c r="G197" s="69">
        <f t="shared" si="33"/>
        <v>0</v>
      </c>
      <c r="H197" s="69">
        <f t="shared" si="34"/>
        <v>0</v>
      </c>
      <c r="I197" s="69">
        <f t="shared" si="35"/>
        <v>0</v>
      </c>
      <c r="J197" s="69">
        <f t="shared" si="36"/>
        <v>0</v>
      </c>
      <c r="K197" s="69">
        <f t="shared" si="37"/>
        <v>0</v>
      </c>
      <c r="L197" s="69">
        <f t="shared" si="38"/>
        <v>0</v>
      </c>
      <c r="M197" s="69">
        <f t="shared" ca="1" si="30"/>
        <v>4.1226694664894745E-3</v>
      </c>
      <c r="N197" s="69">
        <f t="shared" ca="1" si="39"/>
        <v>0</v>
      </c>
      <c r="O197" s="79">
        <f t="shared" ca="1" si="40"/>
        <v>0</v>
      </c>
      <c r="P197" s="69">
        <f t="shared" ca="1" si="41"/>
        <v>0</v>
      </c>
      <c r="Q197" s="69">
        <f t="shared" ca="1" si="42"/>
        <v>0</v>
      </c>
      <c r="R197" s="32">
        <f t="shared" ca="1" si="31"/>
        <v>-4.1226694664894745E-3</v>
      </c>
    </row>
    <row r="198" spans="1:18">
      <c r="A198" s="76"/>
      <c r="B198" s="76"/>
      <c r="C198" s="76"/>
      <c r="D198" s="77">
        <f t="shared" si="32"/>
        <v>0</v>
      </c>
      <c r="E198" s="77">
        <f t="shared" si="32"/>
        <v>0</v>
      </c>
      <c r="F198" s="69">
        <f t="shared" si="33"/>
        <v>0</v>
      </c>
      <c r="G198" s="69">
        <f t="shared" si="33"/>
        <v>0</v>
      </c>
      <c r="H198" s="69">
        <f t="shared" si="34"/>
        <v>0</v>
      </c>
      <c r="I198" s="69">
        <f t="shared" si="35"/>
        <v>0</v>
      </c>
      <c r="J198" s="69">
        <f t="shared" si="36"/>
        <v>0</v>
      </c>
      <c r="K198" s="69">
        <f t="shared" si="37"/>
        <v>0</v>
      </c>
      <c r="L198" s="69">
        <f t="shared" si="38"/>
        <v>0</v>
      </c>
      <c r="M198" s="69">
        <f t="shared" ca="1" si="30"/>
        <v>4.1226694664894745E-3</v>
      </c>
      <c r="N198" s="69">
        <f t="shared" ca="1" si="39"/>
        <v>0</v>
      </c>
      <c r="O198" s="79">
        <f t="shared" ca="1" si="40"/>
        <v>0</v>
      </c>
      <c r="P198" s="69">
        <f t="shared" ca="1" si="41"/>
        <v>0</v>
      </c>
      <c r="Q198" s="69">
        <f t="shared" ca="1" si="42"/>
        <v>0</v>
      </c>
      <c r="R198" s="32">
        <f t="shared" ca="1" si="31"/>
        <v>-4.1226694664894745E-3</v>
      </c>
    </row>
    <row r="199" spans="1:18">
      <c r="A199" s="76"/>
      <c r="B199" s="76"/>
      <c r="C199" s="76"/>
      <c r="D199" s="77">
        <f t="shared" si="32"/>
        <v>0</v>
      </c>
      <c r="E199" s="77">
        <f t="shared" si="32"/>
        <v>0</v>
      </c>
      <c r="F199" s="69">
        <f t="shared" si="33"/>
        <v>0</v>
      </c>
      <c r="G199" s="69">
        <f t="shared" si="33"/>
        <v>0</v>
      </c>
      <c r="H199" s="69">
        <f t="shared" si="34"/>
        <v>0</v>
      </c>
      <c r="I199" s="69">
        <f t="shared" si="35"/>
        <v>0</v>
      </c>
      <c r="J199" s="69">
        <f t="shared" si="36"/>
        <v>0</v>
      </c>
      <c r="K199" s="69">
        <f t="shared" si="37"/>
        <v>0</v>
      </c>
      <c r="L199" s="69">
        <f t="shared" si="38"/>
        <v>0</v>
      </c>
      <c r="M199" s="69">
        <f t="shared" ca="1" si="30"/>
        <v>4.1226694664894745E-3</v>
      </c>
      <c r="N199" s="69">
        <f t="shared" ca="1" si="39"/>
        <v>0</v>
      </c>
      <c r="O199" s="79">
        <f t="shared" ca="1" si="40"/>
        <v>0</v>
      </c>
      <c r="P199" s="69">
        <f t="shared" ca="1" si="41"/>
        <v>0</v>
      </c>
      <c r="Q199" s="69">
        <f t="shared" ca="1" si="42"/>
        <v>0</v>
      </c>
      <c r="R199" s="32">
        <f t="shared" ca="1" si="31"/>
        <v>-4.1226694664894745E-3</v>
      </c>
    </row>
    <row r="200" spans="1:18">
      <c r="A200" s="76"/>
      <c r="B200" s="76"/>
      <c r="C200" s="76"/>
      <c r="D200" s="77">
        <f t="shared" si="32"/>
        <v>0</v>
      </c>
      <c r="E200" s="77">
        <f t="shared" si="32"/>
        <v>0</v>
      </c>
      <c r="F200" s="69">
        <f t="shared" si="33"/>
        <v>0</v>
      </c>
      <c r="G200" s="69">
        <f t="shared" si="33"/>
        <v>0</v>
      </c>
      <c r="H200" s="69">
        <f t="shared" si="34"/>
        <v>0</v>
      </c>
      <c r="I200" s="69">
        <f t="shared" si="35"/>
        <v>0</v>
      </c>
      <c r="J200" s="69">
        <f t="shared" si="36"/>
        <v>0</v>
      </c>
      <c r="K200" s="69">
        <f t="shared" si="37"/>
        <v>0</v>
      </c>
      <c r="L200" s="69">
        <f t="shared" si="38"/>
        <v>0</v>
      </c>
      <c r="M200" s="69">
        <f t="shared" ca="1" si="30"/>
        <v>4.1226694664894745E-3</v>
      </c>
      <c r="N200" s="69">
        <f t="shared" ca="1" si="39"/>
        <v>0</v>
      </c>
      <c r="O200" s="79">
        <f t="shared" ca="1" si="40"/>
        <v>0</v>
      </c>
      <c r="P200" s="69">
        <f t="shared" ca="1" si="41"/>
        <v>0</v>
      </c>
      <c r="Q200" s="69">
        <f t="shared" ca="1" si="42"/>
        <v>0</v>
      </c>
      <c r="R200" s="32">
        <f t="shared" ca="1" si="31"/>
        <v>-4.1226694664894745E-3</v>
      </c>
    </row>
    <row r="201" spans="1:18">
      <c r="A201" s="76"/>
      <c r="B201" s="76"/>
      <c r="C201" s="76"/>
      <c r="D201" s="77">
        <f t="shared" si="32"/>
        <v>0</v>
      </c>
      <c r="E201" s="77">
        <f t="shared" si="32"/>
        <v>0</v>
      </c>
      <c r="F201" s="69">
        <f t="shared" si="33"/>
        <v>0</v>
      </c>
      <c r="G201" s="69">
        <f t="shared" si="33"/>
        <v>0</v>
      </c>
      <c r="H201" s="69">
        <f t="shared" si="34"/>
        <v>0</v>
      </c>
      <c r="I201" s="69">
        <f t="shared" si="35"/>
        <v>0</v>
      </c>
      <c r="J201" s="69">
        <f t="shared" si="36"/>
        <v>0</v>
      </c>
      <c r="K201" s="69">
        <f t="shared" si="37"/>
        <v>0</v>
      </c>
      <c r="L201" s="69">
        <f t="shared" si="38"/>
        <v>0</v>
      </c>
      <c r="M201" s="69">
        <f t="shared" ca="1" si="30"/>
        <v>4.1226694664894745E-3</v>
      </c>
      <c r="N201" s="69">
        <f t="shared" ca="1" si="39"/>
        <v>0</v>
      </c>
      <c r="O201" s="79">
        <f t="shared" ca="1" si="40"/>
        <v>0</v>
      </c>
      <c r="P201" s="69">
        <f t="shared" ca="1" si="41"/>
        <v>0</v>
      </c>
      <c r="Q201" s="69">
        <f t="shared" ca="1" si="42"/>
        <v>0</v>
      </c>
      <c r="R201" s="32">
        <f t="shared" ca="1" si="31"/>
        <v>-4.1226694664894745E-3</v>
      </c>
    </row>
    <row r="202" spans="1:18">
      <c r="A202" s="76"/>
      <c r="B202" s="76"/>
      <c r="C202" s="76"/>
      <c r="D202" s="77">
        <f t="shared" si="32"/>
        <v>0</v>
      </c>
      <c r="E202" s="77">
        <f t="shared" si="32"/>
        <v>0</v>
      </c>
      <c r="F202" s="69">
        <f t="shared" si="33"/>
        <v>0</v>
      </c>
      <c r="G202" s="69">
        <f t="shared" si="33"/>
        <v>0</v>
      </c>
      <c r="H202" s="69">
        <f t="shared" si="34"/>
        <v>0</v>
      </c>
      <c r="I202" s="69">
        <f t="shared" si="35"/>
        <v>0</v>
      </c>
      <c r="J202" s="69">
        <f t="shared" si="36"/>
        <v>0</v>
      </c>
      <c r="K202" s="69">
        <f t="shared" si="37"/>
        <v>0</v>
      </c>
      <c r="L202" s="69">
        <f t="shared" si="38"/>
        <v>0</v>
      </c>
      <c r="M202" s="69">
        <f t="shared" ca="1" si="30"/>
        <v>4.1226694664894745E-3</v>
      </c>
      <c r="N202" s="69">
        <f t="shared" ca="1" si="39"/>
        <v>0</v>
      </c>
      <c r="O202" s="79">
        <f t="shared" ca="1" si="40"/>
        <v>0</v>
      </c>
      <c r="P202" s="69">
        <f t="shared" ca="1" si="41"/>
        <v>0</v>
      </c>
      <c r="Q202" s="69">
        <f t="shared" ca="1" si="42"/>
        <v>0</v>
      </c>
      <c r="R202" s="32">
        <f t="shared" ca="1" si="31"/>
        <v>-4.1226694664894745E-3</v>
      </c>
    </row>
    <row r="203" spans="1:18">
      <c r="A203" s="76"/>
      <c r="B203" s="76"/>
      <c r="C203" s="76"/>
      <c r="D203" s="77">
        <f t="shared" si="32"/>
        <v>0</v>
      </c>
      <c r="E203" s="77">
        <f t="shared" si="32"/>
        <v>0</v>
      </c>
      <c r="F203" s="69">
        <f t="shared" si="33"/>
        <v>0</v>
      </c>
      <c r="G203" s="69">
        <f t="shared" si="33"/>
        <v>0</v>
      </c>
      <c r="H203" s="69">
        <f t="shared" si="34"/>
        <v>0</v>
      </c>
      <c r="I203" s="69">
        <f t="shared" si="35"/>
        <v>0</v>
      </c>
      <c r="J203" s="69">
        <f t="shared" si="36"/>
        <v>0</v>
      </c>
      <c r="K203" s="69">
        <f t="shared" si="37"/>
        <v>0</v>
      </c>
      <c r="L203" s="69">
        <f t="shared" si="38"/>
        <v>0</v>
      </c>
      <c r="M203" s="69">
        <f t="shared" ca="1" si="30"/>
        <v>4.1226694664894745E-3</v>
      </c>
      <c r="N203" s="69">
        <f t="shared" ca="1" si="39"/>
        <v>0</v>
      </c>
      <c r="O203" s="79">
        <f t="shared" ca="1" si="40"/>
        <v>0</v>
      </c>
      <c r="P203" s="69">
        <f t="shared" ca="1" si="41"/>
        <v>0</v>
      </c>
      <c r="Q203" s="69">
        <f t="shared" ca="1" si="42"/>
        <v>0</v>
      </c>
      <c r="R203" s="32">
        <f t="shared" ca="1" si="31"/>
        <v>-4.1226694664894745E-3</v>
      </c>
    </row>
    <row r="204" spans="1:18">
      <c r="A204" s="76"/>
      <c r="B204" s="76"/>
      <c r="C204" s="76"/>
      <c r="D204" s="77">
        <f t="shared" si="32"/>
        <v>0</v>
      </c>
      <c r="E204" s="77">
        <f t="shared" si="32"/>
        <v>0</v>
      </c>
      <c r="F204" s="69">
        <f t="shared" si="33"/>
        <v>0</v>
      </c>
      <c r="G204" s="69">
        <f t="shared" si="33"/>
        <v>0</v>
      </c>
      <c r="H204" s="69">
        <f t="shared" si="34"/>
        <v>0</v>
      </c>
      <c r="I204" s="69">
        <f t="shared" si="35"/>
        <v>0</v>
      </c>
      <c r="J204" s="69">
        <f t="shared" si="36"/>
        <v>0</v>
      </c>
      <c r="K204" s="69">
        <f t="shared" si="37"/>
        <v>0</v>
      </c>
      <c r="L204" s="69">
        <f t="shared" si="38"/>
        <v>0</v>
      </c>
      <c r="M204" s="69">
        <f t="shared" ca="1" si="30"/>
        <v>4.1226694664894745E-3</v>
      </c>
      <c r="N204" s="69">
        <f t="shared" ca="1" si="39"/>
        <v>0</v>
      </c>
      <c r="O204" s="79">
        <f t="shared" ca="1" si="40"/>
        <v>0</v>
      </c>
      <c r="P204" s="69">
        <f t="shared" ca="1" si="41"/>
        <v>0</v>
      </c>
      <c r="Q204" s="69">
        <f t="shared" ca="1" si="42"/>
        <v>0</v>
      </c>
      <c r="R204" s="32">
        <f t="shared" ca="1" si="31"/>
        <v>-4.1226694664894745E-3</v>
      </c>
    </row>
    <row r="205" spans="1:18">
      <c r="A205" s="76"/>
      <c r="B205" s="76"/>
      <c r="C205" s="76"/>
      <c r="D205" s="77">
        <f t="shared" si="32"/>
        <v>0</v>
      </c>
      <c r="E205" s="77">
        <f t="shared" si="32"/>
        <v>0</v>
      </c>
      <c r="F205" s="69">
        <f t="shared" si="33"/>
        <v>0</v>
      </c>
      <c r="G205" s="69">
        <f t="shared" si="33"/>
        <v>0</v>
      </c>
      <c r="H205" s="69">
        <f t="shared" si="34"/>
        <v>0</v>
      </c>
      <c r="I205" s="69">
        <f t="shared" si="35"/>
        <v>0</v>
      </c>
      <c r="J205" s="69">
        <f t="shared" si="36"/>
        <v>0</v>
      </c>
      <c r="K205" s="69">
        <f t="shared" si="37"/>
        <v>0</v>
      </c>
      <c r="L205" s="69">
        <f t="shared" si="38"/>
        <v>0</v>
      </c>
      <c r="M205" s="69">
        <f t="shared" ca="1" si="30"/>
        <v>4.1226694664894745E-3</v>
      </c>
      <c r="N205" s="69">
        <f t="shared" ca="1" si="39"/>
        <v>0</v>
      </c>
      <c r="O205" s="79">
        <f t="shared" ca="1" si="40"/>
        <v>0</v>
      </c>
      <c r="P205" s="69">
        <f t="shared" ca="1" si="41"/>
        <v>0</v>
      </c>
      <c r="Q205" s="69">
        <f t="shared" ca="1" si="42"/>
        <v>0</v>
      </c>
      <c r="R205" s="32">
        <f t="shared" ca="1" si="31"/>
        <v>-4.1226694664894745E-3</v>
      </c>
    </row>
    <row r="206" spans="1:18">
      <c r="A206" s="76"/>
      <c r="B206" s="76"/>
      <c r="C206" s="76"/>
      <c r="D206" s="77">
        <f t="shared" si="32"/>
        <v>0</v>
      </c>
      <c r="E206" s="77">
        <f t="shared" si="32"/>
        <v>0</v>
      </c>
      <c r="F206" s="69">
        <f t="shared" si="33"/>
        <v>0</v>
      </c>
      <c r="G206" s="69">
        <f t="shared" si="33"/>
        <v>0</v>
      </c>
      <c r="H206" s="69">
        <f t="shared" si="34"/>
        <v>0</v>
      </c>
      <c r="I206" s="69">
        <f t="shared" si="35"/>
        <v>0</v>
      </c>
      <c r="J206" s="69">
        <f t="shared" si="36"/>
        <v>0</v>
      </c>
      <c r="K206" s="69">
        <f t="shared" si="37"/>
        <v>0</v>
      </c>
      <c r="L206" s="69">
        <f t="shared" si="38"/>
        <v>0</v>
      </c>
      <c r="M206" s="69">
        <f t="shared" ca="1" si="30"/>
        <v>4.1226694664894745E-3</v>
      </c>
      <c r="N206" s="69">
        <f t="shared" ca="1" si="39"/>
        <v>0</v>
      </c>
      <c r="O206" s="79">
        <f t="shared" ca="1" si="40"/>
        <v>0</v>
      </c>
      <c r="P206" s="69">
        <f t="shared" ca="1" si="41"/>
        <v>0</v>
      </c>
      <c r="Q206" s="69">
        <f t="shared" ca="1" si="42"/>
        <v>0</v>
      </c>
      <c r="R206" s="32">
        <f t="shared" ca="1" si="31"/>
        <v>-4.1226694664894745E-3</v>
      </c>
    </row>
    <row r="207" spans="1:18">
      <c r="A207" s="76"/>
      <c r="B207" s="76"/>
      <c r="C207" s="76"/>
      <c r="D207" s="77">
        <f t="shared" si="32"/>
        <v>0</v>
      </c>
      <c r="E207" s="77">
        <f t="shared" si="32"/>
        <v>0</v>
      </c>
      <c r="F207" s="69">
        <f t="shared" si="33"/>
        <v>0</v>
      </c>
      <c r="G207" s="69">
        <f t="shared" si="33"/>
        <v>0</v>
      </c>
      <c r="H207" s="69">
        <f t="shared" si="34"/>
        <v>0</v>
      </c>
      <c r="I207" s="69">
        <f t="shared" si="35"/>
        <v>0</v>
      </c>
      <c r="J207" s="69">
        <f t="shared" si="36"/>
        <v>0</v>
      </c>
      <c r="K207" s="69">
        <f t="shared" si="37"/>
        <v>0</v>
      </c>
      <c r="L207" s="69">
        <f t="shared" si="38"/>
        <v>0</v>
      </c>
      <c r="M207" s="69">
        <f t="shared" ca="1" si="30"/>
        <v>4.1226694664894745E-3</v>
      </c>
      <c r="N207" s="69">
        <f t="shared" ca="1" si="39"/>
        <v>0</v>
      </c>
      <c r="O207" s="79">
        <f t="shared" ca="1" si="40"/>
        <v>0</v>
      </c>
      <c r="P207" s="69">
        <f t="shared" ca="1" si="41"/>
        <v>0</v>
      </c>
      <c r="Q207" s="69">
        <f t="shared" ca="1" si="42"/>
        <v>0</v>
      </c>
      <c r="R207" s="32">
        <f t="shared" ca="1" si="31"/>
        <v>-4.1226694664894745E-3</v>
      </c>
    </row>
    <row r="208" spans="1:18">
      <c r="A208" s="76"/>
      <c r="B208" s="76"/>
      <c r="C208" s="76"/>
      <c r="D208" s="77">
        <f t="shared" si="32"/>
        <v>0</v>
      </c>
      <c r="E208" s="77">
        <f t="shared" si="32"/>
        <v>0</v>
      </c>
      <c r="F208" s="69">
        <f t="shared" si="33"/>
        <v>0</v>
      </c>
      <c r="G208" s="69">
        <f t="shared" si="33"/>
        <v>0</v>
      </c>
      <c r="H208" s="69">
        <f t="shared" si="34"/>
        <v>0</v>
      </c>
      <c r="I208" s="69">
        <f t="shared" si="35"/>
        <v>0</v>
      </c>
      <c r="J208" s="69">
        <f t="shared" si="36"/>
        <v>0</v>
      </c>
      <c r="K208" s="69">
        <f t="shared" si="37"/>
        <v>0</v>
      </c>
      <c r="L208" s="69">
        <f t="shared" si="38"/>
        <v>0</v>
      </c>
      <c r="M208" s="69">
        <f t="shared" ca="1" si="30"/>
        <v>4.1226694664894745E-3</v>
      </c>
      <c r="N208" s="69">
        <f t="shared" ca="1" si="39"/>
        <v>0</v>
      </c>
      <c r="O208" s="79">
        <f t="shared" ca="1" si="40"/>
        <v>0</v>
      </c>
      <c r="P208" s="69">
        <f t="shared" ca="1" si="41"/>
        <v>0</v>
      </c>
      <c r="Q208" s="69">
        <f t="shared" ca="1" si="42"/>
        <v>0</v>
      </c>
      <c r="R208" s="32">
        <f t="shared" ca="1" si="31"/>
        <v>-4.1226694664894745E-3</v>
      </c>
    </row>
    <row r="209" spans="1:18">
      <c r="A209" s="76"/>
      <c r="B209" s="76"/>
      <c r="C209" s="76"/>
      <c r="D209" s="77">
        <f t="shared" si="32"/>
        <v>0</v>
      </c>
      <c r="E209" s="77">
        <f t="shared" si="32"/>
        <v>0</v>
      </c>
      <c r="F209" s="69">
        <f t="shared" si="33"/>
        <v>0</v>
      </c>
      <c r="G209" s="69">
        <f t="shared" si="33"/>
        <v>0</v>
      </c>
      <c r="H209" s="69">
        <f t="shared" si="34"/>
        <v>0</v>
      </c>
      <c r="I209" s="69">
        <f t="shared" si="35"/>
        <v>0</v>
      </c>
      <c r="J209" s="69">
        <f t="shared" si="36"/>
        <v>0</v>
      </c>
      <c r="K209" s="69">
        <f t="shared" si="37"/>
        <v>0</v>
      </c>
      <c r="L209" s="69">
        <f t="shared" si="38"/>
        <v>0</v>
      </c>
      <c r="M209" s="69">
        <f t="shared" ca="1" si="30"/>
        <v>4.1226694664894745E-3</v>
      </c>
      <c r="N209" s="69">
        <f t="shared" ca="1" si="39"/>
        <v>0</v>
      </c>
      <c r="O209" s="79">
        <f t="shared" ca="1" si="40"/>
        <v>0</v>
      </c>
      <c r="P209" s="69">
        <f t="shared" ca="1" si="41"/>
        <v>0</v>
      </c>
      <c r="Q209" s="69">
        <f t="shared" ca="1" si="42"/>
        <v>0</v>
      </c>
      <c r="R209" s="32">
        <f t="shared" ca="1" si="31"/>
        <v>-4.1226694664894745E-3</v>
      </c>
    </row>
    <row r="210" spans="1:18">
      <c r="A210" s="76"/>
      <c r="B210" s="76"/>
      <c r="C210" s="76"/>
      <c r="D210" s="77">
        <f t="shared" si="32"/>
        <v>0</v>
      </c>
      <c r="E210" s="77">
        <f t="shared" si="32"/>
        <v>0</v>
      </c>
      <c r="F210" s="69">
        <f t="shared" si="33"/>
        <v>0</v>
      </c>
      <c r="G210" s="69">
        <f t="shared" si="33"/>
        <v>0</v>
      </c>
      <c r="H210" s="69">
        <f t="shared" si="34"/>
        <v>0</v>
      </c>
      <c r="I210" s="69">
        <f t="shared" si="35"/>
        <v>0</v>
      </c>
      <c r="J210" s="69">
        <f t="shared" si="36"/>
        <v>0</v>
      </c>
      <c r="K210" s="69">
        <f t="shared" si="37"/>
        <v>0</v>
      </c>
      <c r="L210" s="69">
        <f t="shared" si="38"/>
        <v>0</v>
      </c>
      <c r="M210" s="69">
        <f t="shared" ca="1" si="30"/>
        <v>4.1226694664894745E-3</v>
      </c>
      <c r="N210" s="69">
        <f t="shared" ca="1" si="39"/>
        <v>0</v>
      </c>
      <c r="O210" s="79">
        <f t="shared" ca="1" si="40"/>
        <v>0</v>
      </c>
      <c r="P210" s="69">
        <f t="shared" ca="1" si="41"/>
        <v>0</v>
      </c>
      <c r="Q210" s="69">
        <f t="shared" ca="1" si="42"/>
        <v>0</v>
      </c>
      <c r="R210" s="32">
        <f t="shared" ca="1" si="31"/>
        <v>-4.1226694664894745E-3</v>
      </c>
    </row>
    <row r="211" spans="1:18">
      <c r="A211" s="76"/>
      <c r="B211" s="76"/>
      <c r="C211" s="76"/>
      <c r="D211" s="77">
        <f t="shared" si="32"/>
        <v>0</v>
      </c>
      <c r="E211" s="77">
        <f t="shared" si="32"/>
        <v>0</v>
      </c>
      <c r="F211" s="69">
        <f t="shared" si="33"/>
        <v>0</v>
      </c>
      <c r="G211" s="69">
        <f t="shared" si="33"/>
        <v>0</v>
      </c>
      <c r="H211" s="69">
        <f t="shared" si="34"/>
        <v>0</v>
      </c>
      <c r="I211" s="69">
        <f t="shared" si="35"/>
        <v>0</v>
      </c>
      <c r="J211" s="69">
        <f t="shared" si="36"/>
        <v>0</v>
      </c>
      <c r="K211" s="69">
        <f t="shared" si="37"/>
        <v>0</v>
      </c>
      <c r="L211" s="69">
        <f t="shared" si="38"/>
        <v>0</v>
      </c>
      <c r="M211" s="69">
        <f t="shared" ca="1" si="30"/>
        <v>4.1226694664894745E-3</v>
      </c>
      <c r="N211" s="69">
        <f t="shared" ca="1" si="39"/>
        <v>0</v>
      </c>
      <c r="O211" s="79">
        <f t="shared" ca="1" si="40"/>
        <v>0</v>
      </c>
      <c r="P211" s="69">
        <f t="shared" ca="1" si="41"/>
        <v>0</v>
      </c>
      <c r="Q211" s="69">
        <f t="shared" ca="1" si="42"/>
        <v>0</v>
      </c>
      <c r="R211" s="32">
        <f t="shared" ca="1" si="31"/>
        <v>-4.1226694664894745E-3</v>
      </c>
    </row>
    <row r="212" spans="1:18">
      <c r="A212" s="76"/>
      <c r="B212" s="76"/>
      <c r="C212" s="76"/>
      <c r="D212" s="77">
        <f t="shared" si="32"/>
        <v>0</v>
      </c>
      <c r="E212" s="77">
        <f t="shared" si="32"/>
        <v>0</v>
      </c>
      <c r="F212" s="69">
        <f t="shared" si="33"/>
        <v>0</v>
      </c>
      <c r="G212" s="69">
        <f t="shared" si="33"/>
        <v>0</v>
      </c>
      <c r="H212" s="69">
        <f t="shared" si="34"/>
        <v>0</v>
      </c>
      <c r="I212" s="69">
        <f t="shared" si="35"/>
        <v>0</v>
      </c>
      <c r="J212" s="69">
        <f t="shared" si="36"/>
        <v>0</v>
      </c>
      <c r="K212" s="69">
        <f t="shared" si="37"/>
        <v>0</v>
      </c>
      <c r="L212" s="69">
        <f t="shared" si="38"/>
        <v>0</v>
      </c>
      <c r="M212" s="69">
        <f t="shared" ca="1" si="30"/>
        <v>4.1226694664894745E-3</v>
      </c>
      <c r="N212" s="69">
        <f t="shared" ca="1" si="39"/>
        <v>0</v>
      </c>
      <c r="O212" s="79">
        <f t="shared" ca="1" si="40"/>
        <v>0</v>
      </c>
      <c r="P212" s="69">
        <f t="shared" ca="1" si="41"/>
        <v>0</v>
      </c>
      <c r="Q212" s="69">
        <f t="shared" ca="1" si="42"/>
        <v>0</v>
      </c>
      <c r="R212" s="32">
        <f t="shared" ca="1" si="31"/>
        <v>-4.1226694664894745E-3</v>
      </c>
    </row>
    <row r="213" spans="1:18">
      <c r="A213" s="76"/>
      <c r="B213" s="76"/>
      <c r="C213" s="76"/>
      <c r="D213" s="77">
        <f t="shared" si="32"/>
        <v>0</v>
      </c>
      <c r="E213" s="77">
        <f t="shared" si="32"/>
        <v>0</v>
      </c>
      <c r="F213" s="69">
        <f t="shared" si="33"/>
        <v>0</v>
      </c>
      <c r="G213" s="69">
        <f t="shared" si="33"/>
        <v>0</v>
      </c>
      <c r="H213" s="69">
        <f t="shared" si="34"/>
        <v>0</v>
      </c>
      <c r="I213" s="69">
        <f t="shared" si="35"/>
        <v>0</v>
      </c>
      <c r="J213" s="69">
        <f t="shared" si="36"/>
        <v>0</v>
      </c>
      <c r="K213" s="69">
        <f t="shared" si="37"/>
        <v>0</v>
      </c>
      <c r="L213" s="69">
        <f t="shared" si="38"/>
        <v>0</v>
      </c>
      <c r="M213" s="69">
        <f t="shared" ref="M213:M276" ca="1" si="43">+E$4+E$5*D213+E$6*D213^2</f>
        <v>4.1226694664894745E-3</v>
      </c>
      <c r="N213" s="69">
        <f t="shared" ca="1" si="39"/>
        <v>0</v>
      </c>
      <c r="O213" s="79">
        <f t="shared" ca="1" si="40"/>
        <v>0</v>
      </c>
      <c r="P213" s="69">
        <f t="shared" ca="1" si="41"/>
        <v>0</v>
      </c>
      <c r="Q213" s="69">
        <f t="shared" ca="1" si="42"/>
        <v>0</v>
      </c>
      <c r="R213" s="32">
        <f t="shared" ref="R213:R276" ca="1" si="44">+E213-M213</f>
        <v>-4.1226694664894745E-3</v>
      </c>
    </row>
    <row r="214" spans="1:18">
      <c r="A214" s="76"/>
      <c r="B214" s="76"/>
      <c r="C214" s="76"/>
      <c r="D214" s="77">
        <f t="shared" ref="D214:E277" si="45">A214/A$18</f>
        <v>0</v>
      </c>
      <c r="E214" s="77">
        <f t="shared" si="45"/>
        <v>0</v>
      </c>
      <c r="F214" s="69">
        <f t="shared" ref="F214:G277" si="46">$C214*D214</f>
        <v>0</v>
      </c>
      <c r="G214" s="69">
        <f t="shared" si="46"/>
        <v>0</v>
      </c>
      <c r="H214" s="69">
        <f t="shared" ref="H214:H277" si="47">C214*D214*D214</f>
        <v>0</v>
      </c>
      <c r="I214" s="69">
        <f t="shared" ref="I214:I277" si="48">C214*D214*D214*D214</f>
        <v>0</v>
      </c>
      <c r="J214" s="69">
        <f t="shared" ref="J214:J277" si="49">C214*D214*D214*D214*D214</f>
        <v>0</v>
      </c>
      <c r="K214" s="69">
        <f t="shared" ref="K214:K277" si="50">C214*E214*D214</f>
        <v>0</v>
      </c>
      <c r="L214" s="69">
        <f t="shared" ref="L214:L277" si="51">C214*E214*D214*D214</f>
        <v>0</v>
      </c>
      <c r="M214" s="69">
        <f t="shared" ca="1" si="43"/>
        <v>4.1226694664894745E-3</v>
      </c>
      <c r="N214" s="69">
        <f t="shared" ref="N214:N277" ca="1" si="52">C214*(M214-E214)^2</f>
        <v>0</v>
      </c>
      <c r="O214" s="79">
        <f t="shared" ref="O214:O277" ca="1" si="53">(C214*O$1-O$2*F214+O$3*H214)^2</f>
        <v>0</v>
      </c>
      <c r="P214" s="69">
        <f t="shared" ref="P214:P277" ca="1" si="54">(-C214*O$2+O$4*F214-O$5*H214)^2</f>
        <v>0</v>
      </c>
      <c r="Q214" s="69">
        <f t="shared" ref="Q214:Q277" ca="1" si="55">+(C214*O$3-F214*O$5+H214*O$6)^2</f>
        <v>0</v>
      </c>
      <c r="R214" s="32">
        <f t="shared" ca="1" si="44"/>
        <v>-4.1226694664894745E-3</v>
      </c>
    </row>
    <row r="215" spans="1:18">
      <c r="A215" s="76"/>
      <c r="B215" s="76"/>
      <c r="C215" s="76"/>
      <c r="D215" s="77">
        <f t="shared" si="45"/>
        <v>0</v>
      </c>
      <c r="E215" s="77">
        <f t="shared" si="45"/>
        <v>0</v>
      </c>
      <c r="F215" s="69">
        <f t="shared" si="46"/>
        <v>0</v>
      </c>
      <c r="G215" s="69">
        <f t="shared" si="46"/>
        <v>0</v>
      </c>
      <c r="H215" s="69">
        <f t="shared" si="47"/>
        <v>0</v>
      </c>
      <c r="I215" s="69">
        <f t="shared" si="48"/>
        <v>0</v>
      </c>
      <c r="J215" s="69">
        <f t="shared" si="49"/>
        <v>0</v>
      </c>
      <c r="K215" s="69">
        <f t="shared" si="50"/>
        <v>0</v>
      </c>
      <c r="L215" s="69">
        <f t="shared" si="51"/>
        <v>0</v>
      </c>
      <c r="M215" s="69">
        <f t="shared" ca="1" si="43"/>
        <v>4.1226694664894745E-3</v>
      </c>
      <c r="N215" s="69">
        <f t="shared" ca="1" si="52"/>
        <v>0</v>
      </c>
      <c r="O215" s="79">
        <f t="shared" ca="1" si="53"/>
        <v>0</v>
      </c>
      <c r="P215" s="69">
        <f t="shared" ca="1" si="54"/>
        <v>0</v>
      </c>
      <c r="Q215" s="69">
        <f t="shared" ca="1" si="55"/>
        <v>0</v>
      </c>
      <c r="R215" s="32">
        <f t="shared" ca="1" si="44"/>
        <v>-4.1226694664894745E-3</v>
      </c>
    </row>
    <row r="216" spans="1:18">
      <c r="A216" s="76"/>
      <c r="B216" s="76"/>
      <c r="C216" s="76"/>
      <c r="D216" s="77">
        <f t="shared" si="45"/>
        <v>0</v>
      </c>
      <c r="E216" s="77">
        <f t="shared" si="45"/>
        <v>0</v>
      </c>
      <c r="F216" s="69">
        <f t="shared" si="46"/>
        <v>0</v>
      </c>
      <c r="G216" s="69">
        <f t="shared" si="46"/>
        <v>0</v>
      </c>
      <c r="H216" s="69">
        <f t="shared" si="47"/>
        <v>0</v>
      </c>
      <c r="I216" s="69">
        <f t="shared" si="48"/>
        <v>0</v>
      </c>
      <c r="J216" s="69">
        <f t="shared" si="49"/>
        <v>0</v>
      </c>
      <c r="K216" s="69">
        <f t="shared" si="50"/>
        <v>0</v>
      </c>
      <c r="L216" s="69">
        <f t="shared" si="51"/>
        <v>0</v>
      </c>
      <c r="M216" s="69">
        <f t="shared" ca="1" si="43"/>
        <v>4.1226694664894745E-3</v>
      </c>
      <c r="N216" s="69">
        <f t="shared" ca="1" si="52"/>
        <v>0</v>
      </c>
      <c r="O216" s="79">
        <f t="shared" ca="1" si="53"/>
        <v>0</v>
      </c>
      <c r="P216" s="69">
        <f t="shared" ca="1" si="54"/>
        <v>0</v>
      </c>
      <c r="Q216" s="69">
        <f t="shared" ca="1" si="55"/>
        <v>0</v>
      </c>
      <c r="R216" s="32">
        <f t="shared" ca="1" si="44"/>
        <v>-4.1226694664894745E-3</v>
      </c>
    </row>
    <row r="217" spans="1:18">
      <c r="A217" s="76"/>
      <c r="B217" s="76"/>
      <c r="C217" s="76"/>
      <c r="D217" s="77">
        <f t="shared" si="45"/>
        <v>0</v>
      </c>
      <c r="E217" s="77">
        <f t="shared" si="45"/>
        <v>0</v>
      </c>
      <c r="F217" s="69">
        <f t="shared" si="46"/>
        <v>0</v>
      </c>
      <c r="G217" s="69">
        <f t="shared" si="46"/>
        <v>0</v>
      </c>
      <c r="H217" s="69">
        <f t="shared" si="47"/>
        <v>0</v>
      </c>
      <c r="I217" s="69">
        <f t="shared" si="48"/>
        <v>0</v>
      </c>
      <c r="J217" s="69">
        <f t="shared" si="49"/>
        <v>0</v>
      </c>
      <c r="K217" s="69">
        <f t="shared" si="50"/>
        <v>0</v>
      </c>
      <c r="L217" s="69">
        <f t="shared" si="51"/>
        <v>0</v>
      </c>
      <c r="M217" s="69">
        <f t="shared" ca="1" si="43"/>
        <v>4.1226694664894745E-3</v>
      </c>
      <c r="N217" s="69">
        <f t="shared" ca="1" si="52"/>
        <v>0</v>
      </c>
      <c r="O217" s="79">
        <f t="shared" ca="1" si="53"/>
        <v>0</v>
      </c>
      <c r="P217" s="69">
        <f t="shared" ca="1" si="54"/>
        <v>0</v>
      </c>
      <c r="Q217" s="69">
        <f t="shared" ca="1" si="55"/>
        <v>0</v>
      </c>
      <c r="R217" s="32">
        <f t="shared" ca="1" si="44"/>
        <v>-4.1226694664894745E-3</v>
      </c>
    </row>
    <row r="218" spans="1:18">
      <c r="A218" s="76"/>
      <c r="B218" s="76"/>
      <c r="C218" s="76"/>
      <c r="D218" s="77">
        <f t="shared" si="45"/>
        <v>0</v>
      </c>
      <c r="E218" s="77">
        <f t="shared" si="45"/>
        <v>0</v>
      </c>
      <c r="F218" s="69">
        <f t="shared" si="46"/>
        <v>0</v>
      </c>
      <c r="G218" s="69">
        <f t="shared" si="46"/>
        <v>0</v>
      </c>
      <c r="H218" s="69">
        <f t="shared" si="47"/>
        <v>0</v>
      </c>
      <c r="I218" s="69">
        <f t="shared" si="48"/>
        <v>0</v>
      </c>
      <c r="J218" s="69">
        <f t="shared" si="49"/>
        <v>0</v>
      </c>
      <c r="K218" s="69">
        <f t="shared" si="50"/>
        <v>0</v>
      </c>
      <c r="L218" s="69">
        <f t="shared" si="51"/>
        <v>0</v>
      </c>
      <c r="M218" s="69">
        <f t="shared" ca="1" si="43"/>
        <v>4.1226694664894745E-3</v>
      </c>
      <c r="N218" s="69">
        <f t="shared" ca="1" si="52"/>
        <v>0</v>
      </c>
      <c r="O218" s="79">
        <f t="shared" ca="1" si="53"/>
        <v>0</v>
      </c>
      <c r="P218" s="69">
        <f t="shared" ca="1" si="54"/>
        <v>0</v>
      </c>
      <c r="Q218" s="69">
        <f t="shared" ca="1" si="55"/>
        <v>0</v>
      </c>
      <c r="R218" s="32">
        <f t="shared" ca="1" si="44"/>
        <v>-4.1226694664894745E-3</v>
      </c>
    </row>
    <row r="219" spans="1:18">
      <c r="A219" s="76"/>
      <c r="B219" s="76"/>
      <c r="C219" s="76"/>
      <c r="D219" s="77">
        <f t="shared" si="45"/>
        <v>0</v>
      </c>
      <c r="E219" s="77">
        <f t="shared" si="45"/>
        <v>0</v>
      </c>
      <c r="F219" s="69">
        <f t="shared" si="46"/>
        <v>0</v>
      </c>
      <c r="G219" s="69">
        <f t="shared" si="46"/>
        <v>0</v>
      </c>
      <c r="H219" s="69">
        <f t="shared" si="47"/>
        <v>0</v>
      </c>
      <c r="I219" s="69">
        <f t="shared" si="48"/>
        <v>0</v>
      </c>
      <c r="J219" s="69">
        <f t="shared" si="49"/>
        <v>0</v>
      </c>
      <c r="K219" s="69">
        <f t="shared" si="50"/>
        <v>0</v>
      </c>
      <c r="L219" s="69">
        <f t="shared" si="51"/>
        <v>0</v>
      </c>
      <c r="M219" s="69">
        <f t="shared" ca="1" si="43"/>
        <v>4.1226694664894745E-3</v>
      </c>
      <c r="N219" s="69">
        <f t="shared" ca="1" si="52"/>
        <v>0</v>
      </c>
      <c r="O219" s="79">
        <f t="shared" ca="1" si="53"/>
        <v>0</v>
      </c>
      <c r="P219" s="69">
        <f t="shared" ca="1" si="54"/>
        <v>0</v>
      </c>
      <c r="Q219" s="69">
        <f t="shared" ca="1" si="55"/>
        <v>0</v>
      </c>
      <c r="R219" s="32">
        <f t="shared" ca="1" si="44"/>
        <v>-4.1226694664894745E-3</v>
      </c>
    </row>
    <row r="220" spans="1:18">
      <c r="A220" s="76"/>
      <c r="B220" s="76"/>
      <c r="C220" s="76"/>
      <c r="D220" s="77">
        <f t="shared" si="45"/>
        <v>0</v>
      </c>
      <c r="E220" s="77">
        <f t="shared" si="45"/>
        <v>0</v>
      </c>
      <c r="F220" s="69">
        <f t="shared" si="46"/>
        <v>0</v>
      </c>
      <c r="G220" s="69">
        <f t="shared" si="46"/>
        <v>0</v>
      </c>
      <c r="H220" s="69">
        <f t="shared" si="47"/>
        <v>0</v>
      </c>
      <c r="I220" s="69">
        <f t="shared" si="48"/>
        <v>0</v>
      </c>
      <c r="J220" s="69">
        <f t="shared" si="49"/>
        <v>0</v>
      </c>
      <c r="K220" s="69">
        <f t="shared" si="50"/>
        <v>0</v>
      </c>
      <c r="L220" s="69">
        <f t="shared" si="51"/>
        <v>0</v>
      </c>
      <c r="M220" s="69">
        <f t="shared" ca="1" si="43"/>
        <v>4.1226694664894745E-3</v>
      </c>
      <c r="N220" s="69">
        <f t="shared" ca="1" si="52"/>
        <v>0</v>
      </c>
      <c r="O220" s="79">
        <f t="shared" ca="1" si="53"/>
        <v>0</v>
      </c>
      <c r="P220" s="69">
        <f t="shared" ca="1" si="54"/>
        <v>0</v>
      </c>
      <c r="Q220" s="69">
        <f t="shared" ca="1" si="55"/>
        <v>0</v>
      </c>
      <c r="R220" s="32">
        <f t="shared" ca="1" si="44"/>
        <v>-4.1226694664894745E-3</v>
      </c>
    </row>
    <row r="221" spans="1:18">
      <c r="A221" s="76"/>
      <c r="B221" s="76"/>
      <c r="C221" s="76"/>
      <c r="D221" s="77">
        <f t="shared" si="45"/>
        <v>0</v>
      </c>
      <c r="E221" s="77">
        <f t="shared" si="45"/>
        <v>0</v>
      </c>
      <c r="F221" s="69">
        <f t="shared" si="46"/>
        <v>0</v>
      </c>
      <c r="G221" s="69">
        <f t="shared" si="46"/>
        <v>0</v>
      </c>
      <c r="H221" s="69">
        <f t="shared" si="47"/>
        <v>0</v>
      </c>
      <c r="I221" s="69">
        <f t="shared" si="48"/>
        <v>0</v>
      </c>
      <c r="J221" s="69">
        <f t="shared" si="49"/>
        <v>0</v>
      </c>
      <c r="K221" s="69">
        <f t="shared" si="50"/>
        <v>0</v>
      </c>
      <c r="L221" s="69">
        <f t="shared" si="51"/>
        <v>0</v>
      </c>
      <c r="M221" s="69">
        <f t="shared" ca="1" si="43"/>
        <v>4.1226694664894745E-3</v>
      </c>
      <c r="N221" s="69">
        <f t="shared" ca="1" si="52"/>
        <v>0</v>
      </c>
      <c r="O221" s="79">
        <f t="shared" ca="1" si="53"/>
        <v>0</v>
      </c>
      <c r="P221" s="69">
        <f t="shared" ca="1" si="54"/>
        <v>0</v>
      </c>
      <c r="Q221" s="69">
        <f t="shared" ca="1" si="55"/>
        <v>0</v>
      </c>
      <c r="R221" s="32">
        <f t="shared" ca="1" si="44"/>
        <v>-4.1226694664894745E-3</v>
      </c>
    </row>
    <row r="222" spans="1:18">
      <c r="A222" s="76"/>
      <c r="B222" s="76"/>
      <c r="C222" s="76"/>
      <c r="D222" s="77">
        <f t="shared" si="45"/>
        <v>0</v>
      </c>
      <c r="E222" s="77">
        <f t="shared" si="45"/>
        <v>0</v>
      </c>
      <c r="F222" s="69">
        <f t="shared" si="46"/>
        <v>0</v>
      </c>
      <c r="G222" s="69">
        <f t="shared" si="46"/>
        <v>0</v>
      </c>
      <c r="H222" s="69">
        <f t="shared" si="47"/>
        <v>0</v>
      </c>
      <c r="I222" s="69">
        <f t="shared" si="48"/>
        <v>0</v>
      </c>
      <c r="J222" s="69">
        <f t="shared" si="49"/>
        <v>0</v>
      </c>
      <c r="K222" s="69">
        <f t="shared" si="50"/>
        <v>0</v>
      </c>
      <c r="L222" s="69">
        <f t="shared" si="51"/>
        <v>0</v>
      </c>
      <c r="M222" s="69">
        <f t="shared" ca="1" si="43"/>
        <v>4.1226694664894745E-3</v>
      </c>
      <c r="N222" s="69">
        <f t="shared" ca="1" si="52"/>
        <v>0</v>
      </c>
      <c r="O222" s="79">
        <f t="shared" ca="1" si="53"/>
        <v>0</v>
      </c>
      <c r="P222" s="69">
        <f t="shared" ca="1" si="54"/>
        <v>0</v>
      </c>
      <c r="Q222" s="69">
        <f t="shared" ca="1" si="55"/>
        <v>0</v>
      </c>
      <c r="R222" s="32">
        <f t="shared" ca="1" si="44"/>
        <v>-4.1226694664894745E-3</v>
      </c>
    </row>
    <row r="223" spans="1:18">
      <c r="A223" s="76"/>
      <c r="B223" s="76"/>
      <c r="C223" s="76"/>
      <c r="D223" s="77">
        <f t="shared" si="45"/>
        <v>0</v>
      </c>
      <c r="E223" s="77">
        <f t="shared" si="45"/>
        <v>0</v>
      </c>
      <c r="F223" s="69">
        <f t="shared" si="46"/>
        <v>0</v>
      </c>
      <c r="G223" s="69">
        <f t="shared" si="46"/>
        <v>0</v>
      </c>
      <c r="H223" s="69">
        <f t="shared" si="47"/>
        <v>0</v>
      </c>
      <c r="I223" s="69">
        <f t="shared" si="48"/>
        <v>0</v>
      </c>
      <c r="J223" s="69">
        <f t="shared" si="49"/>
        <v>0</v>
      </c>
      <c r="K223" s="69">
        <f t="shared" si="50"/>
        <v>0</v>
      </c>
      <c r="L223" s="69">
        <f t="shared" si="51"/>
        <v>0</v>
      </c>
      <c r="M223" s="69">
        <f t="shared" ca="1" si="43"/>
        <v>4.1226694664894745E-3</v>
      </c>
      <c r="N223" s="69">
        <f t="shared" ca="1" si="52"/>
        <v>0</v>
      </c>
      <c r="O223" s="79">
        <f t="shared" ca="1" si="53"/>
        <v>0</v>
      </c>
      <c r="P223" s="69">
        <f t="shared" ca="1" si="54"/>
        <v>0</v>
      </c>
      <c r="Q223" s="69">
        <f t="shared" ca="1" si="55"/>
        <v>0</v>
      </c>
      <c r="R223" s="32">
        <f t="shared" ca="1" si="44"/>
        <v>-4.1226694664894745E-3</v>
      </c>
    </row>
    <row r="224" spans="1:18">
      <c r="A224" s="76"/>
      <c r="B224" s="76"/>
      <c r="C224" s="76"/>
      <c r="D224" s="77">
        <f t="shared" si="45"/>
        <v>0</v>
      </c>
      <c r="E224" s="77">
        <f t="shared" si="45"/>
        <v>0</v>
      </c>
      <c r="F224" s="69">
        <f t="shared" si="46"/>
        <v>0</v>
      </c>
      <c r="G224" s="69">
        <f t="shared" si="46"/>
        <v>0</v>
      </c>
      <c r="H224" s="69">
        <f t="shared" si="47"/>
        <v>0</v>
      </c>
      <c r="I224" s="69">
        <f t="shared" si="48"/>
        <v>0</v>
      </c>
      <c r="J224" s="69">
        <f t="shared" si="49"/>
        <v>0</v>
      </c>
      <c r="K224" s="69">
        <f t="shared" si="50"/>
        <v>0</v>
      </c>
      <c r="L224" s="69">
        <f t="shared" si="51"/>
        <v>0</v>
      </c>
      <c r="M224" s="69">
        <f t="shared" ca="1" si="43"/>
        <v>4.1226694664894745E-3</v>
      </c>
      <c r="N224" s="69">
        <f t="shared" ca="1" si="52"/>
        <v>0</v>
      </c>
      <c r="O224" s="79">
        <f t="shared" ca="1" si="53"/>
        <v>0</v>
      </c>
      <c r="P224" s="69">
        <f t="shared" ca="1" si="54"/>
        <v>0</v>
      </c>
      <c r="Q224" s="69">
        <f t="shared" ca="1" si="55"/>
        <v>0</v>
      </c>
      <c r="R224" s="32">
        <f t="shared" ca="1" si="44"/>
        <v>-4.1226694664894745E-3</v>
      </c>
    </row>
    <row r="225" spans="1:18">
      <c r="A225" s="76"/>
      <c r="B225" s="76"/>
      <c r="C225" s="76"/>
      <c r="D225" s="77">
        <f t="shared" si="45"/>
        <v>0</v>
      </c>
      <c r="E225" s="77">
        <f t="shared" si="45"/>
        <v>0</v>
      </c>
      <c r="F225" s="69">
        <f t="shared" si="46"/>
        <v>0</v>
      </c>
      <c r="G225" s="69">
        <f t="shared" si="46"/>
        <v>0</v>
      </c>
      <c r="H225" s="69">
        <f t="shared" si="47"/>
        <v>0</v>
      </c>
      <c r="I225" s="69">
        <f t="shared" si="48"/>
        <v>0</v>
      </c>
      <c r="J225" s="69">
        <f t="shared" si="49"/>
        <v>0</v>
      </c>
      <c r="K225" s="69">
        <f t="shared" si="50"/>
        <v>0</v>
      </c>
      <c r="L225" s="69">
        <f t="shared" si="51"/>
        <v>0</v>
      </c>
      <c r="M225" s="69">
        <f t="shared" ca="1" si="43"/>
        <v>4.1226694664894745E-3</v>
      </c>
      <c r="N225" s="69">
        <f t="shared" ca="1" si="52"/>
        <v>0</v>
      </c>
      <c r="O225" s="79">
        <f t="shared" ca="1" si="53"/>
        <v>0</v>
      </c>
      <c r="P225" s="69">
        <f t="shared" ca="1" si="54"/>
        <v>0</v>
      </c>
      <c r="Q225" s="69">
        <f t="shared" ca="1" si="55"/>
        <v>0</v>
      </c>
      <c r="R225" s="32">
        <f t="shared" ca="1" si="44"/>
        <v>-4.1226694664894745E-3</v>
      </c>
    </row>
    <row r="226" spans="1:18">
      <c r="A226" s="76"/>
      <c r="B226" s="76"/>
      <c r="C226" s="76"/>
      <c r="D226" s="77">
        <f t="shared" si="45"/>
        <v>0</v>
      </c>
      <c r="E226" s="77">
        <f t="shared" si="45"/>
        <v>0</v>
      </c>
      <c r="F226" s="69">
        <f t="shared" si="46"/>
        <v>0</v>
      </c>
      <c r="G226" s="69">
        <f t="shared" si="46"/>
        <v>0</v>
      </c>
      <c r="H226" s="69">
        <f t="shared" si="47"/>
        <v>0</v>
      </c>
      <c r="I226" s="69">
        <f t="shared" si="48"/>
        <v>0</v>
      </c>
      <c r="J226" s="69">
        <f t="shared" si="49"/>
        <v>0</v>
      </c>
      <c r="K226" s="69">
        <f t="shared" si="50"/>
        <v>0</v>
      </c>
      <c r="L226" s="69">
        <f t="shared" si="51"/>
        <v>0</v>
      </c>
      <c r="M226" s="69">
        <f t="shared" ca="1" si="43"/>
        <v>4.1226694664894745E-3</v>
      </c>
      <c r="N226" s="69">
        <f t="shared" ca="1" si="52"/>
        <v>0</v>
      </c>
      <c r="O226" s="79">
        <f t="shared" ca="1" si="53"/>
        <v>0</v>
      </c>
      <c r="P226" s="69">
        <f t="shared" ca="1" si="54"/>
        <v>0</v>
      </c>
      <c r="Q226" s="69">
        <f t="shared" ca="1" si="55"/>
        <v>0</v>
      </c>
      <c r="R226" s="32">
        <f t="shared" ca="1" si="44"/>
        <v>-4.1226694664894745E-3</v>
      </c>
    </row>
    <row r="227" spans="1:18">
      <c r="A227" s="76"/>
      <c r="B227" s="76"/>
      <c r="C227" s="76"/>
      <c r="D227" s="77">
        <f t="shared" si="45"/>
        <v>0</v>
      </c>
      <c r="E227" s="77">
        <f t="shared" si="45"/>
        <v>0</v>
      </c>
      <c r="F227" s="69">
        <f t="shared" si="46"/>
        <v>0</v>
      </c>
      <c r="G227" s="69">
        <f t="shared" si="46"/>
        <v>0</v>
      </c>
      <c r="H227" s="69">
        <f t="shared" si="47"/>
        <v>0</v>
      </c>
      <c r="I227" s="69">
        <f t="shared" si="48"/>
        <v>0</v>
      </c>
      <c r="J227" s="69">
        <f t="shared" si="49"/>
        <v>0</v>
      </c>
      <c r="K227" s="69">
        <f t="shared" si="50"/>
        <v>0</v>
      </c>
      <c r="L227" s="69">
        <f t="shared" si="51"/>
        <v>0</v>
      </c>
      <c r="M227" s="69">
        <f t="shared" ca="1" si="43"/>
        <v>4.1226694664894745E-3</v>
      </c>
      <c r="N227" s="69">
        <f t="shared" ca="1" si="52"/>
        <v>0</v>
      </c>
      <c r="O227" s="79">
        <f t="shared" ca="1" si="53"/>
        <v>0</v>
      </c>
      <c r="P227" s="69">
        <f t="shared" ca="1" si="54"/>
        <v>0</v>
      </c>
      <c r="Q227" s="69">
        <f t="shared" ca="1" si="55"/>
        <v>0</v>
      </c>
      <c r="R227" s="32">
        <f t="shared" ca="1" si="44"/>
        <v>-4.1226694664894745E-3</v>
      </c>
    </row>
    <row r="228" spans="1:18">
      <c r="A228" s="76"/>
      <c r="B228" s="76"/>
      <c r="C228" s="76"/>
      <c r="D228" s="77">
        <f t="shared" si="45"/>
        <v>0</v>
      </c>
      <c r="E228" s="77">
        <f t="shared" si="45"/>
        <v>0</v>
      </c>
      <c r="F228" s="69">
        <f t="shared" si="46"/>
        <v>0</v>
      </c>
      <c r="G228" s="69">
        <f t="shared" si="46"/>
        <v>0</v>
      </c>
      <c r="H228" s="69">
        <f t="shared" si="47"/>
        <v>0</v>
      </c>
      <c r="I228" s="69">
        <f t="shared" si="48"/>
        <v>0</v>
      </c>
      <c r="J228" s="69">
        <f t="shared" si="49"/>
        <v>0</v>
      </c>
      <c r="K228" s="69">
        <f t="shared" si="50"/>
        <v>0</v>
      </c>
      <c r="L228" s="69">
        <f t="shared" si="51"/>
        <v>0</v>
      </c>
      <c r="M228" s="69">
        <f t="shared" ca="1" si="43"/>
        <v>4.1226694664894745E-3</v>
      </c>
      <c r="N228" s="69">
        <f t="shared" ca="1" si="52"/>
        <v>0</v>
      </c>
      <c r="O228" s="79">
        <f t="shared" ca="1" si="53"/>
        <v>0</v>
      </c>
      <c r="P228" s="69">
        <f t="shared" ca="1" si="54"/>
        <v>0</v>
      </c>
      <c r="Q228" s="69">
        <f t="shared" ca="1" si="55"/>
        <v>0</v>
      </c>
      <c r="R228" s="32">
        <f t="shared" ca="1" si="44"/>
        <v>-4.1226694664894745E-3</v>
      </c>
    </row>
    <row r="229" spans="1:18">
      <c r="A229" s="76"/>
      <c r="B229" s="76"/>
      <c r="C229" s="76"/>
      <c r="D229" s="77">
        <f t="shared" si="45"/>
        <v>0</v>
      </c>
      <c r="E229" s="77">
        <f t="shared" si="45"/>
        <v>0</v>
      </c>
      <c r="F229" s="69">
        <f t="shared" si="46"/>
        <v>0</v>
      </c>
      <c r="G229" s="69">
        <f t="shared" si="46"/>
        <v>0</v>
      </c>
      <c r="H229" s="69">
        <f t="shared" si="47"/>
        <v>0</v>
      </c>
      <c r="I229" s="69">
        <f t="shared" si="48"/>
        <v>0</v>
      </c>
      <c r="J229" s="69">
        <f t="shared" si="49"/>
        <v>0</v>
      </c>
      <c r="K229" s="69">
        <f t="shared" si="50"/>
        <v>0</v>
      </c>
      <c r="L229" s="69">
        <f t="shared" si="51"/>
        <v>0</v>
      </c>
      <c r="M229" s="69">
        <f t="shared" ca="1" si="43"/>
        <v>4.1226694664894745E-3</v>
      </c>
      <c r="N229" s="69">
        <f t="shared" ca="1" si="52"/>
        <v>0</v>
      </c>
      <c r="O229" s="79">
        <f t="shared" ca="1" si="53"/>
        <v>0</v>
      </c>
      <c r="P229" s="69">
        <f t="shared" ca="1" si="54"/>
        <v>0</v>
      </c>
      <c r="Q229" s="69">
        <f t="shared" ca="1" si="55"/>
        <v>0</v>
      </c>
      <c r="R229" s="32">
        <f t="shared" ca="1" si="44"/>
        <v>-4.1226694664894745E-3</v>
      </c>
    </row>
    <row r="230" spans="1:18">
      <c r="A230" s="76"/>
      <c r="B230" s="76"/>
      <c r="C230" s="76"/>
      <c r="D230" s="77">
        <f t="shared" si="45"/>
        <v>0</v>
      </c>
      <c r="E230" s="77">
        <f t="shared" si="45"/>
        <v>0</v>
      </c>
      <c r="F230" s="69">
        <f t="shared" si="46"/>
        <v>0</v>
      </c>
      <c r="G230" s="69">
        <f t="shared" si="46"/>
        <v>0</v>
      </c>
      <c r="H230" s="69">
        <f t="shared" si="47"/>
        <v>0</v>
      </c>
      <c r="I230" s="69">
        <f t="shared" si="48"/>
        <v>0</v>
      </c>
      <c r="J230" s="69">
        <f t="shared" si="49"/>
        <v>0</v>
      </c>
      <c r="K230" s="69">
        <f t="shared" si="50"/>
        <v>0</v>
      </c>
      <c r="L230" s="69">
        <f t="shared" si="51"/>
        <v>0</v>
      </c>
      <c r="M230" s="69">
        <f t="shared" ca="1" si="43"/>
        <v>4.1226694664894745E-3</v>
      </c>
      <c r="N230" s="69">
        <f t="shared" ca="1" si="52"/>
        <v>0</v>
      </c>
      <c r="O230" s="79">
        <f t="shared" ca="1" si="53"/>
        <v>0</v>
      </c>
      <c r="P230" s="69">
        <f t="shared" ca="1" si="54"/>
        <v>0</v>
      </c>
      <c r="Q230" s="69">
        <f t="shared" ca="1" si="55"/>
        <v>0</v>
      </c>
      <c r="R230" s="32">
        <f t="shared" ca="1" si="44"/>
        <v>-4.1226694664894745E-3</v>
      </c>
    </row>
    <row r="231" spans="1:18">
      <c r="A231" s="76"/>
      <c r="B231" s="76"/>
      <c r="C231" s="76"/>
      <c r="D231" s="77">
        <f t="shared" si="45"/>
        <v>0</v>
      </c>
      <c r="E231" s="77">
        <f t="shared" si="45"/>
        <v>0</v>
      </c>
      <c r="F231" s="69">
        <f t="shared" si="46"/>
        <v>0</v>
      </c>
      <c r="G231" s="69">
        <f t="shared" si="46"/>
        <v>0</v>
      </c>
      <c r="H231" s="69">
        <f t="shared" si="47"/>
        <v>0</v>
      </c>
      <c r="I231" s="69">
        <f t="shared" si="48"/>
        <v>0</v>
      </c>
      <c r="J231" s="69">
        <f t="shared" si="49"/>
        <v>0</v>
      </c>
      <c r="K231" s="69">
        <f t="shared" si="50"/>
        <v>0</v>
      </c>
      <c r="L231" s="69">
        <f t="shared" si="51"/>
        <v>0</v>
      </c>
      <c r="M231" s="69">
        <f t="shared" ca="1" si="43"/>
        <v>4.1226694664894745E-3</v>
      </c>
      <c r="N231" s="69">
        <f t="shared" ca="1" si="52"/>
        <v>0</v>
      </c>
      <c r="O231" s="79">
        <f t="shared" ca="1" si="53"/>
        <v>0</v>
      </c>
      <c r="P231" s="69">
        <f t="shared" ca="1" si="54"/>
        <v>0</v>
      </c>
      <c r="Q231" s="69">
        <f t="shared" ca="1" si="55"/>
        <v>0</v>
      </c>
      <c r="R231" s="32">
        <f t="shared" ca="1" si="44"/>
        <v>-4.1226694664894745E-3</v>
      </c>
    </row>
    <row r="232" spans="1:18">
      <c r="A232" s="76"/>
      <c r="B232" s="76"/>
      <c r="C232" s="76"/>
      <c r="D232" s="77">
        <f t="shared" si="45"/>
        <v>0</v>
      </c>
      <c r="E232" s="77">
        <f t="shared" si="45"/>
        <v>0</v>
      </c>
      <c r="F232" s="69">
        <f t="shared" si="46"/>
        <v>0</v>
      </c>
      <c r="G232" s="69">
        <f t="shared" si="46"/>
        <v>0</v>
      </c>
      <c r="H232" s="69">
        <f t="shared" si="47"/>
        <v>0</v>
      </c>
      <c r="I232" s="69">
        <f t="shared" si="48"/>
        <v>0</v>
      </c>
      <c r="J232" s="69">
        <f t="shared" si="49"/>
        <v>0</v>
      </c>
      <c r="K232" s="69">
        <f t="shared" si="50"/>
        <v>0</v>
      </c>
      <c r="L232" s="69">
        <f t="shared" si="51"/>
        <v>0</v>
      </c>
      <c r="M232" s="69">
        <f t="shared" ca="1" si="43"/>
        <v>4.1226694664894745E-3</v>
      </c>
      <c r="N232" s="69">
        <f t="shared" ca="1" si="52"/>
        <v>0</v>
      </c>
      <c r="O232" s="79">
        <f t="shared" ca="1" si="53"/>
        <v>0</v>
      </c>
      <c r="P232" s="69">
        <f t="shared" ca="1" si="54"/>
        <v>0</v>
      </c>
      <c r="Q232" s="69">
        <f t="shared" ca="1" si="55"/>
        <v>0</v>
      </c>
      <c r="R232" s="32">
        <f t="shared" ca="1" si="44"/>
        <v>-4.1226694664894745E-3</v>
      </c>
    </row>
    <row r="233" spans="1:18">
      <c r="A233" s="76"/>
      <c r="B233" s="76"/>
      <c r="C233" s="76"/>
      <c r="D233" s="77">
        <f t="shared" si="45"/>
        <v>0</v>
      </c>
      <c r="E233" s="77">
        <f t="shared" si="45"/>
        <v>0</v>
      </c>
      <c r="F233" s="69">
        <f t="shared" si="46"/>
        <v>0</v>
      </c>
      <c r="G233" s="69">
        <f t="shared" si="46"/>
        <v>0</v>
      </c>
      <c r="H233" s="69">
        <f t="shared" si="47"/>
        <v>0</v>
      </c>
      <c r="I233" s="69">
        <f t="shared" si="48"/>
        <v>0</v>
      </c>
      <c r="J233" s="69">
        <f t="shared" si="49"/>
        <v>0</v>
      </c>
      <c r="K233" s="69">
        <f t="shared" si="50"/>
        <v>0</v>
      </c>
      <c r="L233" s="69">
        <f t="shared" si="51"/>
        <v>0</v>
      </c>
      <c r="M233" s="69">
        <f t="shared" ca="1" si="43"/>
        <v>4.1226694664894745E-3</v>
      </c>
      <c r="N233" s="69">
        <f t="shared" ca="1" si="52"/>
        <v>0</v>
      </c>
      <c r="O233" s="79">
        <f t="shared" ca="1" si="53"/>
        <v>0</v>
      </c>
      <c r="P233" s="69">
        <f t="shared" ca="1" si="54"/>
        <v>0</v>
      </c>
      <c r="Q233" s="69">
        <f t="shared" ca="1" si="55"/>
        <v>0</v>
      </c>
      <c r="R233" s="32">
        <f t="shared" ca="1" si="44"/>
        <v>-4.1226694664894745E-3</v>
      </c>
    </row>
    <row r="234" spans="1:18">
      <c r="A234" s="76"/>
      <c r="B234" s="76"/>
      <c r="C234" s="76"/>
      <c r="D234" s="77">
        <f t="shared" si="45"/>
        <v>0</v>
      </c>
      <c r="E234" s="77">
        <f t="shared" si="45"/>
        <v>0</v>
      </c>
      <c r="F234" s="69">
        <f t="shared" si="46"/>
        <v>0</v>
      </c>
      <c r="G234" s="69">
        <f t="shared" si="46"/>
        <v>0</v>
      </c>
      <c r="H234" s="69">
        <f t="shared" si="47"/>
        <v>0</v>
      </c>
      <c r="I234" s="69">
        <f t="shared" si="48"/>
        <v>0</v>
      </c>
      <c r="J234" s="69">
        <f t="shared" si="49"/>
        <v>0</v>
      </c>
      <c r="K234" s="69">
        <f t="shared" si="50"/>
        <v>0</v>
      </c>
      <c r="L234" s="69">
        <f t="shared" si="51"/>
        <v>0</v>
      </c>
      <c r="M234" s="69">
        <f t="shared" ca="1" si="43"/>
        <v>4.1226694664894745E-3</v>
      </c>
      <c r="N234" s="69">
        <f t="shared" ca="1" si="52"/>
        <v>0</v>
      </c>
      <c r="O234" s="79">
        <f t="shared" ca="1" si="53"/>
        <v>0</v>
      </c>
      <c r="P234" s="69">
        <f t="shared" ca="1" si="54"/>
        <v>0</v>
      </c>
      <c r="Q234" s="69">
        <f t="shared" ca="1" si="55"/>
        <v>0</v>
      </c>
      <c r="R234" s="32">
        <f t="shared" ca="1" si="44"/>
        <v>-4.1226694664894745E-3</v>
      </c>
    </row>
    <row r="235" spans="1:18">
      <c r="A235" s="76"/>
      <c r="B235" s="76"/>
      <c r="C235" s="76"/>
      <c r="D235" s="77">
        <f t="shared" si="45"/>
        <v>0</v>
      </c>
      <c r="E235" s="77">
        <f t="shared" si="45"/>
        <v>0</v>
      </c>
      <c r="F235" s="69">
        <f t="shared" si="46"/>
        <v>0</v>
      </c>
      <c r="G235" s="69">
        <f t="shared" si="46"/>
        <v>0</v>
      </c>
      <c r="H235" s="69">
        <f t="shared" si="47"/>
        <v>0</v>
      </c>
      <c r="I235" s="69">
        <f t="shared" si="48"/>
        <v>0</v>
      </c>
      <c r="J235" s="69">
        <f t="shared" si="49"/>
        <v>0</v>
      </c>
      <c r="K235" s="69">
        <f t="shared" si="50"/>
        <v>0</v>
      </c>
      <c r="L235" s="69">
        <f t="shared" si="51"/>
        <v>0</v>
      </c>
      <c r="M235" s="69">
        <f t="shared" ca="1" si="43"/>
        <v>4.1226694664894745E-3</v>
      </c>
      <c r="N235" s="69">
        <f t="shared" ca="1" si="52"/>
        <v>0</v>
      </c>
      <c r="O235" s="79">
        <f t="shared" ca="1" si="53"/>
        <v>0</v>
      </c>
      <c r="P235" s="69">
        <f t="shared" ca="1" si="54"/>
        <v>0</v>
      </c>
      <c r="Q235" s="69">
        <f t="shared" ca="1" si="55"/>
        <v>0</v>
      </c>
      <c r="R235" s="32">
        <f t="shared" ca="1" si="44"/>
        <v>-4.1226694664894745E-3</v>
      </c>
    </row>
    <row r="236" spans="1:18">
      <c r="A236" s="76"/>
      <c r="B236" s="76"/>
      <c r="C236" s="76"/>
      <c r="D236" s="77">
        <f t="shared" si="45"/>
        <v>0</v>
      </c>
      <c r="E236" s="77">
        <f t="shared" si="45"/>
        <v>0</v>
      </c>
      <c r="F236" s="69">
        <f t="shared" si="46"/>
        <v>0</v>
      </c>
      <c r="G236" s="69">
        <f t="shared" si="46"/>
        <v>0</v>
      </c>
      <c r="H236" s="69">
        <f t="shared" si="47"/>
        <v>0</v>
      </c>
      <c r="I236" s="69">
        <f t="shared" si="48"/>
        <v>0</v>
      </c>
      <c r="J236" s="69">
        <f t="shared" si="49"/>
        <v>0</v>
      </c>
      <c r="K236" s="69">
        <f t="shared" si="50"/>
        <v>0</v>
      </c>
      <c r="L236" s="69">
        <f t="shared" si="51"/>
        <v>0</v>
      </c>
      <c r="M236" s="69">
        <f t="shared" ca="1" si="43"/>
        <v>4.1226694664894745E-3</v>
      </c>
      <c r="N236" s="69">
        <f t="shared" ca="1" si="52"/>
        <v>0</v>
      </c>
      <c r="O236" s="79">
        <f t="shared" ca="1" si="53"/>
        <v>0</v>
      </c>
      <c r="P236" s="69">
        <f t="shared" ca="1" si="54"/>
        <v>0</v>
      </c>
      <c r="Q236" s="69">
        <f t="shared" ca="1" si="55"/>
        <v>0</v>
      </c>
      <c r="R236" s="32">
        <f t="shared" ca="1" si="44"/>
        <v>-4.1226694664894745E-3</v>
      </c>
    </row>
    <row r="237" spans="1:18">
      <c r="A237" s="76"/>
      <c r="B237" s="76"/>
      <c r="C237" s="76"/>
      <c r="D237" s="77">
        <f t="shared" si="45"/>
        <v>0</v>
      </c>
      <c r="E237" s="77">
        <f t="shared" si="45"/>
        <v>0</v>
      </c>
      <c r="F237" s="69">
        <f t="shared" si="46"/>
        <v>0</v>
      </c>
      <c r="G237" s="69">
        <f t="shared" si="46"/>
        <v>0</v>
      </c>
      <c r="H237" s="69">
        <f t="shared" si="47"/>
        <v>0</v>
      </c>
      <c r="I237" s="69">
        <f t="shared" si="48"/>
        <v>0</v>
      </c>
      <c r="J237" s="69">
        <f t="shared" si="49"/>
        <v>0</v>
      </c>
      <c r="K237" s="69">
        <f t="shared" si="50"/>
        <v>0</v>
      </c>
      <c r="L237" s="69">
        <f t="shared" si="51"/>
        <v>0</v>
      </c>
      <c r="M237" s="69">
        <f t="shared" ca="1" si="43"/>
        <v>4.1226694664894745E-3</v>
      </c>
      <c r="N237" s="69">
        <f t="shared" ca="1" si="52"/>
        <v>0</v>
      </c>
      <c r="O237" s="79">
        <f t="shared" ca="1" si="53"/>
        <v>0</v>
      </c>
      <c r="P237" s="69">
        <f t="shared" ca="1" si="54"/>
        <v>0</v>
      </c>
      <c r="Q237" s="69">
        <f t="shared" ca="1" si="55"/>
        <v>0</v>
      </c>
      <c r="R237" s="32">
        <f t="shared" ca="1" si="44"/>
        <v>-4.1226694664894745E-3</v>
      </c>
    </row>
    <row r="238" spans="1:18">
      <c r="A238" s="76"/>
      <c r="B238" s="76"/>
      <c r="C238" s="76"/>
      <c r="D238" s="77">
        <f t="shared" si="45"/>
        <v>0</v>
      </c>
      <c r="E238" s="77">
        <f t="shared" si="45"/>
        <v>0</v>
      </c>
      <c r="F238" s="69">
        <f t="shared" si="46"/>
        <v>0</v>
      </c>
      <c r="G238" s="69">
        <f t="shared" si="46"/>
        <v>0</v>
      </c>
      <c r="H238" s="69">
        <f t="shared" si="47"/>
        <v>0</v>
      </c>
      <c r="I238" s="69">
        <f t="shared" si="48"/>
        <v>0</v>
      </c>
      <c r="J238" s="69">
        <f t="shared" si="49"/>
        <v>0</v>
      </c>
      <c r="K238" s="69">
        <f t="shared" si="50"/>
        <v>0</v>
      </c>
      <c r="L238" s="69">
        <f t="shared" si="51"/>
        <v>0</v>
      </c>
      <c r="M238" s="69">
        <f t="shared" ca="1" si="43"/>
        <v>4.1226694664894745E-3</v>
      </c>
      <c r="N238" s="69">
        <f t="shared" ca="1" si="52"/>
        <v>0</v>
      </c>
      <c r="O238" s="79">
        <f t="shared" ca="1" si="53"/>
        <v>0</v>
      </c>
      <c r="P238" s="69">
        <f t="shared" ca="1" si="54"/>
        <v>0</v>
      </c>
      <c r="Q238" s="69">
        <f t="shared" ca="1" si="55"/>
        <v>0</v>
      </c>
      <c r="R238" s="32">
        <f t="shared" ca="1" si="44"/>
        <v>-4.1226694664894745E-3</v>
      </c>
    </row>
    <row r="239" spans="1:18">
      <c r="A239" s="76"/>
      <c r="B239" s="76"/>
      <c r="C239" s="76"/>
      <c r="D239" s="77">
        <f t="shared" si="45"/>
        <v>0</v>
      </c>
      <c r="E239" s="77">
        <f t="shared" si="45"/>
        <v>0</v>
      </c>
      <c r="F239" s="69">
        <f t="shared" si="46"/>
        <v>0</v>
      </c>
      <c r="G239" s="69">
        <f t="shared" si="46"/>
        <v>0</v>
      </c>
      <c r="H239" s="69">
        <f t="shared" si="47"/>
        <v>0</v>
      </c>
      <c r="I239" s="69">
        <f t="shared" si="48"/>
        <v>0</v>
      </c>
      <c r="J239" s="69">
        <f t="shared" si="49"/>
        <v>0</v>
      </c>
      <c r="K239" s="69">
        <f t="shared" si="50"/>
        <v>0</v>
      </c>
      <c r="L239" s="69">
        <f t="shared" si="51"/>
        <v>0</v>
      </c>
      <c r="M239" s="69">
        <f t="shared" ca="1" si="43"/>
        <v>4.1226694664894745E-3</v>
      </c>
      <c r="N239" s="69">
        <f t="shared" ca="1" si="52"/>
        <v>0</v>
      </c>
      <c r="O239" s="79">
        <f t="shared" ca="1" si="53"/>
        <v>0</v>
      </c>
      <c r="P239" s="69">
        <f t="shared" ca="1" si="54"/>
        <v>0</v>
      </c>
      <c r="Q239" s="69">
        <f t="shared" ca="1" si="55"/>
        <v>0</v>
      </c>
      <c r="R239" s="32">
        <f t="shared" ca="1" si="44"/>
        <v>-4.1226694664894745E-3</v>
      </c>
    </row>
    <row r="240" spans="1:18">
      <c r="A240" s="76"/>
      <c r="B240" s="76"/>
      <c r="C240" s="76"/>
      <c r="D240" s="77">
        <f t="shared" si="45"/>
        <v>0</v>
      </c>
      <c r="E240" s="77">
        <f t="shared" si="45"/>
        <v>0</v>
      </c>
      <c r="F240" s="69">
        <f t="shared" si="46"/>
        <v>0</v>
      </c>
      <c r="G240" s="69">
        <f t="shared" si="46"/>
        <v>0</v>
      </c>
      <c r="H240" s="69">
        <f t="shared" si="47"/>
        <v>0</v>
      </c>
      <c r="I240" s="69">
        <f t="shared" si="48"/>
        <v>0</v>
      </c>
      <c r="J240" s="69">
        <f t="shared" si="49"/>
        <v>0</v>
      </c>
      <c r="K240" s="69">
        <f t="shared" si="50"/>
        <v>0</v>
      </c>
      <c r="L240" s="69">
        <f t="shared" si="51"/>
        <v>0</v>
      </c>
      <c r="M240" s="69">
        <f t="shared" ca="1" si="43"/>
        <v>4.1226694664894745E-3</v>
      </c>
      <c r="N240" s="69">
        <f t="shared" ca="1" si="52"/>
        <v>0</v>
      </c>
      <c r="O240" s="79">
        <f t="shared" ca="1" si="53"/>
        <v>0</v>
      </c>
      <c r="P240" s="69">
        <f t="shared" ca="1" si="54"/>
        <v>0</v>
      </c>
      <c r="Q240" s="69">
        <f t="shared" ca="1" si="55"/>
        <v>0</v>
      </c>
      <c r="R240" s="32">
        <f t="shared" ca="1" si="44"/>
        <v>-4.1226694664894745E-3</v>
      </c>
    </row>
    <row r="241" spans="1:18">
      <c r="A241" s="76"/>
      <c r="B241" s="76"/>
      <c r="C241" s="76"/>
      <c r="D241" s="77">
        <f t="shared" si="45"/>
        <v>0</v>
      </c>
      <c r="E241" s="77">
        <f t="shared" si="45"/>
        <v>0</v>
      </c>
      <c r="F241" s="69">
        <f t="shared" si="46"/>
        <v>0</v>
      </c>
      <c r="G241" s="69">
        <f t="shared" si="46"/>
        <v>0</v>
      </c>
      <c r="H241" s="69">
        <f t="shared" si="47"/>
        <v>0</v>
      </c>
      <c r="I241" s="69">
        <f t="shared" si="48"/>
        <v>0</v>
      </c>
      <c r="J241" s="69">
        <f t="shared" si="49"/>
        <v>0</v>
      </c>
      <c r="K241" s="69">
        <f t="shared" si="50"/>
        <v>0</v>
      </c>
      <c r="L241" s="69">
        <f t="shared" si="51"/>
        <v>0</v>
      </c>
      <c r="M241" s="69">
        <f t="shared" ca="1" si="43"/>
        <v>4.1226694664894745E-3</v>
      </c>
      <c r="N241" s="69">
        <f t="shared" ca="1" si="52"/>
        <v>0</v>
      </c>
      <c r="O241" s="79">
        <f t="shared" ca="1" si="53"/>
        <v>0</v>
      </c>
      <c r="P241" s="69">
        <f t="shared" ca="1" si="54"/>
        <v>0</v>
      </c>
      <c r="Q241" s="69">
        <f t="shared" ca="1" si="55"/>
        <v>0</v>
      </c>
      <c r="R241" s="32">
        <f t="shared" ca="1" si="44"/>
        <v>-4.1226694664894745E-3</v>
      </c>
    </row>
    <row r="242" spans="1:18">
      <c r="A242" s="76"/>
      <c r="B242" s="76"/>
      <c r="C242" s="76"/>
      <c r="D242" s="77">
        <f t="shared" si="45"/>
        <v>0</v>
      </c>
      <c r="E242" s="77">
        <f t="shared" si="45"/>
        <v>0</v>
      </c>
      <c r="F242" s="69">
        <f t="shared" si="46"/>
        <v>0</v>
      </c>
      <c r="G242" s="69">
        <f t="shared" si="46"/>
        <v>0</v>
      </c>
      <c r="H242" s="69">
        <f t="shared" si="47"/>
        <v>0</v>
      </c>
      <c r="I242" s="69">
        <f t="shared" si="48"/>
        <v>0</v>
      </c>
      <c r="J242" s="69">
        <f t="shared" si="49"/>
        <v>0</v>
      </c>
      <c r="K242" s="69">
        <f t="shared" si="50"/>
        <v>0</v>
      </c>
      <c r="L242" s="69">
        <f t="shared" si="51"/>
        <v>0</v>
      </c>
      <c r="M242" s="69">
        <f t="shared" ca="1" si="43"/>
        <v>4.1226694664894745E-3</v>
      </c>
      <c r="N242" s="69">
        <f t="shared" ca="1" si="52"/>
        <v>0</v>
      </c>
      <c r="O242" s="79">
        <f t="shared" ca="1" si="53"/>
        <v>0</v>
      </c>
      <c r="P242" s="69">
        <f t="shared" ca="1" si="54"/>
        <v>0</v>
      </c>
      <c r="Q242" s="69">
        <f t="shared" ca="1" si="55"/>
        <v>0</v>
      </c>
      <c r="R242" s="32">
        <f t="shared" ca="1" si="44"/>
        <v>-4.1226694664894745E-3</v>
      </c>
    </row>
    <row r="243" spans="1:18">
      <c r="A243" s="76"/>
      <c r="B243" s="76"/>
      <c r="C243" s="76"/>
      <c r="D243" s="77">
        <f t="shared" si="45"/>
        <v>0</v>
      </c>
      <c r="E243" s="77">
        <f t="shared" si="45"/>
        <v>0</v>
      </c>
      <c r="F243" s="69">
        <f t="shared" si="46"/>
        <v>0</v>
      </c>
      <c r="G243" s="69">
        <f t="shared" si="46"/>
        <v>0</v>
      </c>
      <c r="H243" s="69">
        <f t="shared" si="47"/>
        <v>0</v>
      </c>
      <c r="I243" s="69">
        <f t="shared" si="48"/>
        <v>0</v>
      </c>
      <c r="J243" s="69">
        <f t="shared" si="49"/>
        <v>0</v>
      </c>
      <c r="K243" s="69">
        <f t="shared" si="50"/>
        <v>0</v>
      </c>
      <c r="L243" s="69">
        <f t="shared" si="51"/>
        <v>0</v>
      </c>
      <c r="M243" s="69">
        <f t="shared" ca="1" si="43"/>
        <v>4.1226694664894745E-3</v>
      </c>
      <c r="N243" s="69">
        <f t="shared" ca="1" si="52"/>
        <v>0</v>
      </c>
      <c r="O243" s="79">
        <f t="shared" ca="1" si="53"/>
        <v>0</v>
      </c>
      <c r="P243" s="69">
        <f t="shared" ca="1" si="54"/>
        <v>0</v>
      </c>
      <c r="Q243" s="69">
        <f t="shared" ca="1" si="55"/>
        <v>0</v>
      </c>
      <c r="R243" s="32">
        <f t="shared" ca="1" si="44"/>
        <v>-4.1226694664894745E-3</v>
      </c>
    </row>
    <row r="244" spans="1:18">
      <c r="A244" s="76"/>
      <c r="B244" s="76"/>
      <c r="C244" s="76"/>
      <c r="D244" s="77">
        <f t="shared" si="45"/>
        <v>0</v>
      </c>
      <c r="E244" s="77">
        <f t="shared" si="45"/>
        <v>0</v>
      </c>
      <c r="F244" s="69">
        <f t="shared" si="46"/>
        <v>0</v>
      </c>
      <c r="G244" s="69">
        <f t="shared" si="46"/>
        <v>0</v>
      </c>
      <c r="H244" s="69">
        <f t="shared" si="47"/>
        <v>0</v>
      </c>
      <c r="I244" s="69">
        <f t="shared" si="48"/>
        <v>0</v>
      </c>
      <c r="J244" s="69">
        <f t="shared" si="49"/>
        <v>0</v>
      </c>
      <c r="K244" s="69">
        <f t="shared" si="50"/>
        <v>0</v>
      </c>
      <c r="L244" s="69">
        <f t="shared" si="51"/>
        <v>0</v>
      </c>
      <c r="M244" s="69">
        <f t="shared" ca="1" si="43"/>
        <v>4.1226694664894745E-3</v>
      </c>
      <c r="N244" s="69">
        <f t="shared" ca="1" si="52"/>
        <v>0</v>
      </c>
      <c r="O244" s="79">
        <f t="shared" ca="1" si="53"/>
        <v>0</v>
      </c>
      <c r="P244" s="69">
        <f t="shared" ca="1" si="54"/>
        <v>0</v>
      </c>
      <c r="Q244" s="69">
        <f t="shared" ca="1" si="55"/>
        <v>0</v>
      </c>
      <c r="R244" s="32">
        <f t="shared" ca="1" si="44"/>
        <v>-4.1226694664894745E-3</v>
      </c>
    </row>
    <row r="245" spans="1:18">
      <c r="A245" s="76"/>
      <c r="B245" s="76"/>
      <c r="C245" s="76"/>
      <c r="D245" s="77">
        <f t="shared" si="45"/>
        <v>0</v>
      </c>
      <c r="E245" s="77">
        <f t="shared" si="45"/>
        <v>0</v>
      </c>
      <c r="F245" s="69">
        <f t="shared" si="46"/>
        <v>0</v>
      </c>
      <c r="G245" s="69">
        <f t="shared" si="46"/>
        <v>0</v>
      </c>
      <c r="H245" s="69">
        <f t="shared" si="47"/>
        <v>0</v>
      </c>
      <c r="I245" s="69">
        <f t="shared" si="48"/>
        <v>0</v>
      </c>
      <c r="J245" s="69">
        <f t="shared" si="49"/>
        <v>0</v>
      </c>
      <c r="K245" s="69">
        <f t="shared" si="50"/>
        <v>0</v>
      </c>
      <c r="L245" s="69">
        <f t="shared" si="51"/>
        <v>0</v>
      </c>
      <c r="M245" s="69">
        <f t="shared" ca="1" si="43"/>
        <v>4.1226694664894745E-3</v>
      </c>
      <c r="N245" s="69">
        <f t="shared" ca="1" si="52"/>
        <v>0</v>
      </c>
      <c r="O245" s="79">
        <f t="shared" ca="1" si="53"/>
        <v>0</v>
      </c>
      <c r="P245" s="69">
        <f t="shared" ca="1" si="54"/>
        <v>0</v>
      </c>
      <c r="Q245" s="69">
        <f t="shared" ca="1" si="55"/>
        <v>0</v>
      </c>
      <c r="R245" s="32">
        <f t="shared" ca="1" si="44"/>
        <v>-4.1226694664894745E-3</v>
      </c>
    </row>
    <row r="246" spans="1:18">
      <c r="A246" s="76"/>
      <c r="B246" s="76"/>
      <c r="C246" s="76"/>
      <c r="D246" s="77">
        <f t="shared" si="45"/>
        <v>0</v>
      </c>
      <c r="E246" s="77">
        <f t="shared" si="45"/>
        <v>0</v>
      </c>
      <c r="F246" s="69">
        <f t="shared" si="46"/>
        <v>0</v>
      </c>
      <c r="G246" s="69">
        <f t="shared" si="46"/>
        <v>0</v>
      </c>
      <c r="H246" s="69">
        <f t="shared" si="47"/>
        <v>0</v>
      </c>
      <c r="I246" s="69">
        <f t="shared" si="48"/>
        <v>0</v>
      </c>
      <c r="J246" s="69">
        <f t="shared" si="49"/>
        <v>0</v>
      </c>
      <c r="K246" s="69">
        <f t="shared" si="50"/>
        <v>0</v>
      </c>
      <c r="L246" s="69">
        <f t="shared" si="51"/>
        <v>0</v>
      </c>
      <c r="M246" s="69">
        <f t="shared" ca="1" si="43"/>
        <v>4.1226694664894745E-3</v>
      </c>
      <c r="N246" s="69">
        <f t="shared" ca="1" si="52"/>
        <v>0</v>
      </c>
      <c r="O246" s="79">
        <f t="shared" ca="1" si="53"/>
        <v>0</v>
      </c>
      <c r="P246" s="69">
        <f t="shared" ca="1" si="54"/>
        <v>0</v>
      </c>
      <c r="Q246" s="69">
        <f t="shared" ca="1" si="55"/>
        <v>0</v>
      </c>
      <c r="R246" s="32">
        <f t="shared" ca="1" si="44"/>
        <v>-4.1226694664894745E-3</v>
      </c>
    </row>
    <row r="247" spans="1:18">
      <c r="A247" s="76"/>
      <c r="B247" s="76"/>
      <c r="C247" s="76"/>
      <c r="D247" s="77">
        <f t="shared" si="45"/>
        <v>0</v>
      </c>
      <c r="E247" s="77">
        <f t="shared" si="45"/>
        <v>0</v>
      </c>
      <c r="F247" s="69">
        <f t="shared" si="46"/>
        <v>0</v>
      </c>
      <c r="G247" s="69">
        <f t="shared" si="46"/>
        <v>0</v>
      </c>
      <c r="H247" s="69">
        <f t="shared" si="47"/>
        <v>0</v>
      </c>
      <c r="I247" s="69">
        <f t="shared" si="48"/>
        <v>0</v>
      </c>
      <c r="J247" s="69">
        <f t="shared" si="49"/>
        <v>0</v>
      </c>
      <c r="K247" s="69">
        <f t="shared" si="50"/>
        <v>0</v>
      </c>
      <c r="L247" s="69">
        <f t="shared" si="51"/>
        <v>0</v>
      </c>
      <c r="M247" s="69">
        <f t="shared" ca="1" si="43"/>
        <v>4.1226694664894745E-3</v>
      </c>
      <c r="N247" s="69">
        <f t="shared" ca="1" si="52"/>
        <v>0</v>
      </c>
      <c r="O247" s="79">
        <f t="shared" ca="1" si="53"/>
        <v>0</v>
      </c>
      <c r="P247" s="69">
        <f t="shared" ca="1" si="54"/>
        <v>0</v>
      </c>
      <c r="Q247" s="69">
        <f t="shared" ca="1" si="55"/>
        <v>0</v>
      </c>
      <c r="R247" s="32">
        <f t="shared" ca="1" si="44"/>
        <v>-4.1226694664894745E-3</v>
      </c>
    </row>
    <row r="248" spans="1:18">
      <c r="A248" s="76"/>
      <c r="B248" s="76"/>
      <c r="C248" s="76"/>
      <c r="D248" s="77">
        <f t="shared" si="45"/>
        <v>0</v>
      </c>
      <c r="E248" s="77">
        <f t="shared" si="45"/>
        <v>0</v>
      </c>
      <c r="F248" s="69">
        <f t="shared" si="46"/>
        <v>0</v>
      </c>
      <c r="G248" s="69">
        <f t="shared" si="46"/>
        <v>0</v>
      </c>
      <c r="H248" s="69">
        <f t="shared" si="47"/>
        <v>0</v>
      </c>
      <c r="I248" s="69">
        <f t="shared" si="48"/>
        <v>0</v>
      </c>
      <c r="J248" s="69">
        <f t="shared" si="49"/>
        <v>0</v>
      </c>
      <c r="K248" s="69">
        <f t="shared" si="50"/>
        <v>0</v>
      </c>
      <c r="L248" s="69">
        <f t="shared" si="51"/>
        <v>0</v>
      </c>
      <c r="M248" s="69">
        <f t="shared" ca="1" si="43"/>
        <v>4.1226694664894745E-3</v>
      </c>
      <c r="N248" s="69">
        <f t="shared" ca="1" si="52"/>
        <v>0</v>
      </c>
      <c r="O248" s="79">
        <f t="shared" ca="1" si="53"/>
        <v>0</v>
      </c>
      <c r="P248" s="69">
        <f t="shared" ca="1" si="54"/>
        <v>0</v>
      </c>
      <c r="Q248" s="69">
        <f t="shared" ca="1" si="55"/>
        <v>0</v>
      </c>
      <c r="R248" s="32">
        <f t="shared" ca="1" si="44"/>
        <v>-4.1226694664894745E-3</v>
      </c>
    </row>
    <row r="249" spans="1:18">
      <c r="A249" s="76"/>
      <c r="B249" s="76"/>
      <c r="C249" s="76"/>
      <c r="D249" s="77">
        <f t="shared" si="45"/>
        <v>0</v>
      </c>
      <c r="E249" s="77">
        <f t="shared" si="45"/>
        <v>0</v>
      </c>
      <c r="F249" s="69">
        <f t="shared" si="46"/>
        <v>0</v>
      </c>
      <c r="G249" s="69">
        <f t="shared" si="46"/>
        <v>0</v>
      </c>
      <c r="H249" s="69">
        <f t="shared" si="47"/>
        <v>0</v>
      </c>
      <c r="I249" s="69">
        <f t="shared" si="48"/>
        <v>0</v>
      </c>
      <c r="J249" s="69">
        <f t="shared" si="49"/>
        <v>0</v>
      </c>
      <c r="K249" s="69">
        <f t="shared" si="50"/>
        <v>0</v>
      </c>
      <c r="L249" s="69">
        <f t="shared" si="51"/>
        <v>0</v>
      </c>
      <c r="M249" s="69">
        <f t="shared" ca="1" si="43"/>
        <v>4.1226694664894745E-3</v>
      </c>
      <c r="N249" s="69">
        <f t="shared" ca="1" si="52"/>
        <v>0</v>
      </c>
      <c r="O249" s="79">
        <f t="shared" ca="1" si="53"/>
        <v>0</v>
      </c>
      <c r="P249" s="69">
        <f t="shared" ca="1" si="54"/>
        <v>0</v>
      </c>
      <c r="Q249" s="69">
        <f t="shared" ca="1" si="55"/>
        <v>0</v>
      </c>
      <c r="R249" s="32">
        <f t="shared" ca="1" si="44"/>
        <v>-4.1226694664894745E-3</v>
      </c>
    </row>
    <row r="250" spans="1:18">
      <c r="A250" s="76"/>
      <c r="B250" s="76"/>
      <c r="C250" s="76"/>
      <c r="D250" s="77">
        <f t="shared" si="45"/>
        <v>0</v>
      </c>
      <c r="E250" s="77">
        <f t="shared" si="45"/>
        <v>0</v>
      </c>
      <c r="F250" s="69">
        <f t="shared" si="46"/>
        <v>0</v>
      </c>
      <c r="G250" s="69">
        <f t="shared" si="46"/>
        <v>0</v>
      </c>
      <c r="H250" s="69">
        <f t="shared" si="47"/>
        <v>0</v>
      </c>
      <c r="I250" s="69">
        <f t="shared" si="48"/>
        <v>0</v>
      </c>
      <c r="J250" s="69">
        <f t="shared" si="49"/>
        <v>0</v>
      </c>
      <c r="K250" s="69">
        <f t="shared" si="50"/>
        <v>0</v>
      </c>
      <c r="L250" s="69">
        <f t="shared" si="51"/>
        <v>0</v>
      </c>
      <c r="M250" s="69">
        <f t="shared" ca="1" si="43"/>
        <v>4.1226694664894745E-3</v>
      </c>
      <c r="N250" s="69">
        <f t="shared" ca="1" si="52"/>
        <v>0</v>
      </c>
      <c r="O250" s="79">
        <f t="shared" ca="1" si="53"/>
        <v>0</v>
      </c>
      <c r="P250" s="69">
        <f t="shared" ca="1" si="54"/>
        <v>0</v>
      </c>
      <c r="Q250" s="69">
        <f t="shared" ca="1" si="55"/>
        <v>0</v>
      </c>
      <c r="R250" s="32">
        <f t="shared" ca="1" si="44"/>
        <v>-4.1226694664894745E-3</v>
      </c>
    </row>
    <row r="251" spans="1:18">
      <c r="A251" s="76"/>
      <c r="B251" s="76"/>
      <c r="C251" s="76"/>
      <c r="D251" s="77">
        <f t="shared" si="45"/>
        <v>0</v>
      </c>
      <c r="E251" s="77">
        <f t="shared" si="45"/>
        <v>0</v>
      </c>
      <c r="F251" s="69">
        <f t="shared" si="46"/>
        <v>0</v>
      </c>
      <c r="G251" s="69">
        <f t="shared" si="46"/>
        <v>0</v>
      </c>
      <c r="H251" s="69">
        <f t="shared" si="47"/>
        <v>0</v>
      </c>
      <c r="I251" s="69">
        <f t="shared" si="48"/>
        <v>0</v>
      </c>
      <c r="J251" s="69">
        <f t="shared" si="49"/>
        <v>0</v>
      </c>
      <c r="K251" s="69">
        <f t="shared" si="50"/>
        <v>0</v>
      </c>
      <c r="L251" s="69">
        <f t="shared" si="51"/>
        <v>0</v>
      </c>
      <c r="M251" s="69">
        <f t="shared" ca="1" si="43"/>
        <v>4.1226694664894745E-3</v>
      </c>
      <c r="N251" s="69">
        <f t="shared" ca="1" si="52"/>
        <v>0</v>
      </c>
      <c r="O251" s="79">
        <f t="shared" ca="1" si="53"/>
        <v>0</v>
      </c>
      <c r="P251" s="69">
        <f t="shared" ca="1" si="54"/>
        <v>0</v>
      </c>
      <c r="Q251" s="69">
        <f t="shared" ca="1" si="55"/>
        <v>0</v>
      </c>
      <c r="R251" s="32">
        <f t="shared" ca="1" si="44"/>
        <v>-4.1226694664894745E-3</v>
      </c>
    </row>
    <row r="252" spans="1:18">
      <c r="A252" s="76"/>
      <c r="B252" s="76"/>
      <c r="C252" s="76"/>
      <c r="D252" s="77">
        <f t="shared" si="45"/>
        <v>0</v>
      </c>
      <c r="E252" s="77">
        <f t="shared" si="45"/>
        <v>0</v>
      </c>
      <c r="F252" s="69">
        <f t="shared" si="46"/>
        <v>0</v>
      </c>
      <c r="G252" s="69">
        <f t="shared" si="46"/>
        <v>0</v>
      </c>
      <c r="H252" s="69">
        <f t="shared" si="47"/>
        <v>0</v>
      </c>
      <c r="I252" s="69">
        <f t="shared" si="48"/>
        <v>0</v>
      </c>
      <c r="J252" s="69">
        <f t="shared" si="49"/>
        <v>0</v>
      </c>
      <c r="K252" s="69">
        <f t="shared" si="50"/>
        <v>0</v>
      </c>
      <c r="L252" s="69">
        <f t="shared" si="51"/>
        <v>0</v>
      </c>
      <c r="M252" s="69">
        <f t="shared" ca="1" si="43"/>
        <v>4.1226694664894745E-3</v>
      </c>
      <c r="N252" s="69">
        <f t="shared" ca="1" si="52"/>
        <v>0</v>
      </c>
      <c r="O252" s="79">
        <f t="shared" ca="1" si="53"/>
        <v>0</v>
      </c>
      <c r="P252" s="69">
        <f t="shared" ca="1" si="54"/>
        <v>0</v>
      </c>
      <c r="Q252" s="69">
        <f t="shared" ca="1" si="55"/>
        <v>0</v>
      </c>
      <c r="R252" s="32">
        <f t="shared" ca="1" si="44"/>
        <v>-4.1226694664894745E-3</v>
      </c>
    </row>
    <row r="253" spans="1:18">
      <c r="A253" s="76"/>
      <c r="B253" s="76"/>
      <c r="C253" s="76"/>
      <c r="D253" s="77">
        <f t="shared" si="45"/>
        <v>0</v>
      </c>
      <c r="E253" s="77">
        <f t="shared" si="45"/>
        <v>0</v>
      </c>
      <c r="F253" s="69">
        <f t="shared" si="46"/>
        <v>0</v>
      </c>
      <c r="G253" s="69">
        <f t="shared" si="46"/>
        <v>0</v>
      </c>
      <c r="H253" s="69">
        <f t="shared" si="47"/>
        <v>0</v>
      </c>
      <c r="I253" s="69">
        <f t="shared" si="48"/>
        <v>0</v>
      </c>
      <c r="J253" s="69">
        <f t="shared" si="49"/>
        <v>0</v>
      </c>
      <c r="K253" s="69">
        <f t="shared" si="50"/>
        <v>0</v>
      </c>
      <c r="L253" s="69">
        <f t="shared" si="51"/>
        <v>0</v>
      </c>
      <c r="M253" s="69">
        <f t="shared" ca="1" si="43"/>
        <v>4.1226694664894745E-3</v>
      </c>
      <c r="N253" s="69">
        <f t="shared" ca="1" si="52"/>
        <v>0</v>
      </c>
      <c r="O253" s="79">
        <f t="shared" ca="1" si="53"/>
        <v>0</v>
      </c>
      <c r="P253" s="69">
        <f t="shared" ca="1" si="54"/>
        <v>0</v>
      </c>
      <c r="Q253" s="69">
        <f t="shared" ca="1" si="55"/>
        <v>0</v>
      </c>
      <c r="R253" s="32">
        <f t="shared" ca="1" si="44"/>
        <v>-4.1226694664894745E-3</v>
      </c>
    </row>
    <row r="254" spans="1:18">
      <c r="A254" s="76"/>
      <c r="B254" s="76"/>
      <c r="C254" s="76"/>
      <c r="D254" s="77">
        <f t="shared" si="45"/>
        <v>0</v>
      </c>
      <c r="E254" s="77">
        <f t="shared" si="45"/>
        <v>0</v>
      </c>
      <c r="F254" s="69">
        <f t="shared" si="46"/>
        <v>0</v>
      </c>
      <c r="G254" s="69">
        <f t="shared" si="46"/>
        <v>0</v>
      </c>
      <c r="H254" s="69">
        <f t="shared" si="47"/>
        <v>0</v>
      </c>
      <c r="I254" s="69">
        <f t="shared" si="48"/>
        <v>0</v>
      </c>
      <c r="J254" s="69">
        <f t="shared" si="49"/>
        <v>0</v>
      </c>
      <c r="K254" s="69">
        <f t="shared" si="50"/>
        <v>0</v>
      </c>
      <c r="L254" s="69">
        <f t="shared" si="51"/>
        <v>0</v>
      </c>
      <c r="M254" s="69">
        <f t="shared" ca="1" si="43"/>
        <v>4.1226694664894745E-3</v>
      </c>
      <c r="N254" s="69">
        <f t="shared" ca="1" si="52"/>
        <v>0</v>
      </c>
      <c r="O254" s="79">
        <f t="shared" ca="1" si="53"/>
        <v>0</v>
      </c>
      <c r="P254" s="69">
        <f t="shared" ca="1" si="54"/>
        <v>0</v>
      </c>
      <c r="Q254" s="69">
        <f t="shared" ca="1" si="55"/>
        <v>0</v>
      </c>
      <c r="R254" s="32">
        <f t="shared" ca="1" si="44"/>
        <v>-4.1226694664894745E-3</v>
      </c>
    </row>
    <row r="255" spans="1:18">
      <c r="A255" s="76"/>
      <c r="B255" s="76"/>
      <c r="C255" s="76"/>
      <c r="D255" s="77">
        <f t="shared" si="45"/>
        <v>0</v>
      </c>
      <c r="E255" s="77">
        <f t="shared" si="45"/>
        <v>0</v>
      </c>
      <c r="F255" s="69">
        <f t="shared" si="46"/>
        <v>0</v>
      </c>
      <c r="G255" s="69">
        <f t="shared" si="46"/>
        <v>0</v>
      </c>
      <c r="H255" s="69">
        <f t="shared" si="47"/>
        <v>0</v>
      </c>
      <c r="I255" s="69">
        <f t="shared" si="48"/>
        <v>0</v>
      </c>
      <c r="J255" s="69">
        <f t="shared" si="49"/>
        <v>0</v>
      </c>
      <c r="K255" s="69">
        <f t="shared" si="50"/>
        <v>0</v>
      </c>
      <c r="L255" s="69">
        <f t="shared" si="51"/>
        <v>0</v>
      </c>
      <c r="M255" s="69">
        <f t="shared" ca="1" si="43"/>
        <v>4.1226694664894745E-3</v>
      </c>
      <c r="N255" s="69">
        <f t="shared" ca="1" si="52"/>
        <v>0</v>
      </c>
      <c r="O255" s="79">
        <f t="shared" ca="1" si="53"/>
        <v>0</v>
      </c>
      <c r="P255" s="69">
        <f t="shared" ca="1" si="54"/>
        <v>0</v>
      </c>
      <c r="Q255" s="69">
        <f t="shared" ca="1" si="55"/>
        <v>0</v>
      </c>
      <c r="R255" s="32">
        <f t="shared" ca="1" si="44"/>
        <v>-4.1226694664894745E-3</v>
      </c>
    </row>
    <row r="256" spans="1:18">
      <c r="A256" s="76"/>
      <c r="B256" s="76"/>
      <c r="C256" s="76"/>
      <c r="D256" s="77">
        <f t="shared" si="45"/>
        <v>0</v>
      </c>
      <c r="E256" s="77">
        <f t="shared" si="45"/>
        <v>0</v>
      </c>
      <c r="F256" s="69">
        <f t="shared" si="46"/>
        <v>0</v>
      </c>
      <c r="G256" s="69">
        <f t="shared" si="46"/>
        <v>0</v>
      </c>
      <c r="H256" s="69">
        <f t="shared" si="47"/>
        <v>0</v>
      </c>
      <c r="I256" s="69">
        <f t="shared" si="48"/>
        <v>0</v>
      </c>
      <c r="J256" s="69">
        <f t="shared" si="49"/>
        <v>0</v>
      </c>
      <c r="K256" s="69">
        <f t="shared" si="50"/>
        <v>0</v>
      </c>
      <c r="L256" s="69">
        <f t="shared" si="51"/>
        <v>0</v>
      </c>
      <c r="M256" s="69">
        <f t="shared" ca="1" si="43"/>
        <v>4.1226694664894745E-3</v>
      </c>
      <c r="N256" s="69">
        <f t="shared" ca="1" si="52"/>
        <v>0</v>
      </c>
      <c r="O256" s="79">
        <f t="shared" ca="1" si="53"/>
        <v>0</v>
      </c>
      <c r="P256" s="69">
        <f t="shared" ca="1" si="54"/>
        <v>0</v>
      </c>
      <c r="Q256" s="69">
        <f t="shared" ca="1" si="55"/>
        <v>0</v>
      </c>
      <c r="R256" s="32">
        <f t="shared" ca="1" si="44"/>
        <v>-4.1226694664894745E-3</v>
      </c>
    </row>
    <row r="257" spans="1:18">
      <c r="A257" s="76"/>
      <c r="B257" s="76"/>
      <c r="C257" s="76"/>
      <c r="D257" s="77">
        <f t="shared" si="45"/>
        <v>0</v>
      </c>
      <c r="E257" s="77">
        <f t="shared" si="45"/>
        <v>0</v>
      </c>
      <c r="F257" s="69">
        <f t="shared" si="46"/>
        <v>0</v>
      </c>
      <c r="G257" s="69">
        <f t="shared" si="46"/>
        <v>0</v>
      </c>
      <c r="H257" s="69">
        <f t="shared" si="47"/>
        <v>0</v>
      </c>
      <c r="I257" s="69">
        <f t="shared" si="48"/>
        <v>0</v>
      </c>
      <c r="J257" s="69">
        <f t="shared" si="49"/>
        <v>0</v>
      </c>
      <c r="K257" s="69">
        <f t="shared" si="50"/>
        <v>0</v>
      </c>
      <c r="L257" s="69">
        <f t="shared" si="51"/>
        <v>0</v>
      </c>
      <c r="M257" s="69">
        <f t="shared" ca="1" si="43"/>
        <v>4.1226694664894745E-3</v>
      </c>
      <c r="N257" s="69">
        <f t="shared" ca="1" si="52"/>
        <v>0</v>
      </c>
      <c r="O257" s="79">
        <f t="shared" ca="1" si="53"/>
        <v>0</v>
      </c>
      <c r="P257" s="69">
        <f t="shared" ca="1" si="54"/>
        <v>0</v>
      </c>
      <c r="Q257" s="69">
        <f t="shared" ca="1" si="55"/>
        <v>0</v>
      </c>
      <c r="R257" s="32">
        <f t="shared" ca="1" si="44"/>
        <v>-4.1226694664894745E-3</v>
      </c>
    </row>
    <row r="258" spans="1:18">
      <c r="A258" s="76"/>
      <c r="B258" s="76"/>
      <c r="C258" s="76"/>
      <c r="D258" s="77">
        <f t="shared" si="45"/>
        <v>0</v>
      </c>
      <c r="E258" s="77">
        <f t="shared" si="45"/>
        <v>0</v>
      </c>
      <c r="F258" s="69">
        <f t="shared" si="46"/>
        <v>0</v>
      </c>
      <c r="G258" s="69">
        <f t="shared" si="46"/>
        <v>0</v>
      </c>
      <c r="H258" s="69">
        <f t="shared" si="47"/>
        <v>0</v>
      </c>
      <c r="I258" s="69">
        <f t="shared" si="48"/>
        <v>0</v>
      </c>
      <c r="J258" s="69">
        <f t="shared" si="49"/>
        <v>0</v>
      </c>
      <c r="K258" s="69">
        <f t="shared" si="50"/>
        <v>0</v>
      </c>
      <c r="L258" s="69">
        <f t="shared" si="51"/>
        <v>0</v>
      </c>
      <c r="M258" s="69">
        <f t="shared" ca="1" si="43"/>
        <v>4.1226694664894745E-3</v>
      </c>
      <c r="N258" s="69">
        <f t="shared" ca="1" si="52"/>
        <v>0</v>
      </c>
      <c r="O258" s="79">
        <f t="shared" ca="1" si="53"/>
        <v>0</v>
      </c>
      <c r="P258" s="69">
        <f t="shared" ca="1" si="54"/>
        <v>0</v>
      </c>
      <c r="Q258" s="69">
        <f t="shared" ca="1" si="55"/>
        <v>0</v>
      </c>
      <c r="R258" s="32">
        <f t="shared" ca="1" si="44"/>
        <v>-4.1226694664894745E-3</v>
      </c>
    </row>
    <row r="259" spans="1:18">
      <c r="A259" s="76"/>
      <c r="B259" s="76"/>
      <c r="C259" s="76"/>
      <c r="D259" s="77">
        <f t="shared" si="45"/>
        <v>0</v>
      </c>
      <c r="E259" s="77">
        <f t="shared" si="45"/>
        <v>0</v>
      </c>
      <c r="F259" s="69">
        <f t="shared" si="46"/>
        <v>0</v>
      </c>
      <c r="G259" s="69">
        <f t="shared" si="46"/>
        <v>0</v>
      </c>
      <c r="H259" s="69">
        <f t="shared" si="47"/>
        <v>0</v>
      </c>
      <c r="I259" s="69">
        <f t="shared" si="48"/>
        <v>0</v>
      </c>
      <c r="J259" s="69">
        <f t="shared" si="49"/>
        <v>0</v>
      </c>
      <c r="K259" s="69">
        <f t="shared" si="50"/>
        <v>0</v>
      </c>
      <c r="L259" s="69">
        <f t="shared" si="51"/>
        <v>0</v>
      </c>
      <c r="M259" s="69">
        <f t="shared" ca="1" si="43"/>
        <v>4.1226694664894745E-3</v>
      </c>
      <c r="N259" s="69">
        <f t="shared" ca="1" si="52"/>
        <v>0</v>
      </c>
      <c r="O259" s="79">
        <f t="shared" ca="1" si="53"/>
        <v>0</v>
      </c>
      <c r="P259" s="69">
        <f t="shared" ca="1" si="54"/>
        <v>0</v>
      </c>
      <c r="Q259" s="69">
        <f t="shared" ca="1" si="55"/>
        <v>0</v>
      </c>
      <c r="R259" s="32">
        <f t="shared" ca="1" si="44"/>
        <v>-4.1226694664894745E-3</v>
      </c>
    </row>
    <row r="260" spans="1:18">
      <c r="A260" s="76"/>
      <c r="B260" s="76"/>
      <c r="C260" s="76"/>
      <c r="D260" s="77">
        <f t="shared" si="45"/>
        <v>0</v>
      </c>
      <c r="E260" s="77">
        <f t="shared" si="45"/>
        <v>0</v>
      </c>
      <c r="F260" s="69">
        <f t="shared" si="46"/>
        <v>0</v>
      </c>
      <c r="G260" s="69">
        <f t="shared" si="46"/>
        <v>0</v>
      </c>
      <c r="H260" s="69">
        <f t="shared" si="47"/>
        <v>0</v>
      </c>
      <c r="I260" s="69">
        <f t="shared" si="48"/>
        <v>0</v>
      </c>
      <c r="J260" s="69">
        <f t="shared" si="49"/>
        <v>0</v>
      </c>
      <c r="K260" s="69">
        <f t="shared" si="50"/>
        <v>0</v>
      </c>
      <c r="L260" s="69">
        <f t="shared" si="51"/>
        <v>0</v>
      </c>
      <c r="M260" s="69">
        <f t="shared" ca="1" si="43"/>
        <v>4.1226694664894745E-3</v>
      </c>
      <c r="N260" s="69">
        <f t="shared" ca="1" si="52"/>
        <v>0</v>
      </c>
      <c r="O260" s="79">
        <f t="shared" ca="1" si="53"/>
        <v>0</v>
      </c>
      <c r="P260" s="69">
        <f t="shared" ca="1" si="54"/>
        <v>0</v>
      </c>
      <c r="Q260" s="69">
        <f t="shared" ca="1" si="55"/>
        <v>0</v>
      </c>
      <c r="R260" s="32">
        <f t="shared" ca="1" si="44"/>
        <v>-4.1226694664894745E-3</v>
      </c>
    </row>
    <row r="261" spans="1:18">
      <c r="A261" s="76"/>
      <c r="B261" s="76"/>
      <c r="C261" s="76"/>
      <c r="D261" s="77">
        <f t="shared" si="45"/>
        <v>0</v>
      </c>
      <c r="E261" s="77">
        <f t="shared" si="45"/>
        <v>0</v>
      </c>
      <c r="F261" s="69">
        <f t="shared" si="46"/>
        <v>0</v>
      </c>
      <c r="G261" s="69">
        <f t="shared" si="46"/>
        <v>0</v>
      </c>
      <c r="H261" s="69">
        <f t="shared" si="47"/>
        <v>0</v>
      </c>
      <c r="I261" s="69">
        <f t="shared" si="48"/>
        <v>0</v>
      </c>
      <c r="J261" s="69">
        <f t="shared" si="49"/>
        <v>0</v>
      </c>
      <c r="K261" s="69">
        <f t="shared" si="50"/>
        <v>0</v>
      </c>
      <c r="L261" s="69">
        <f t="shared" si="51"/>
        <v>0</v>
      </c>
      <c r="M261" s="69">
        <f t="shared" ca="1" si="43"/>
        <v>4.1226694664894745E-3</v>
      </c>
      <c r="N261" s="69">
        <f t="shared" ca="1" si="52"/>
        <v>0</v>
      </c>
      <c r="O261" s="79">
        <f t="shared" ca="1" si="53"/>
        <v>0</v>
      </c>
      <c r="P261" s="69">
        <f t="shared" ca="1" si="54"/>
        <v>0</v>
      </c>
      <c r="Q261" s="69">
        <f t="shared" ca="1" si="55"/>
        <v>0</v>
      </c>
      <c r="R261" s="32">
        <f t="shared" ca="1" si="44"/>
        <v>-4.1226694664894745E-3</v>
      </c>
    </row>
    <row r="262" spans="1:18">
      <c r="A262" s="76"/>
      <c r="B262" s="76"/>
      <c r="C262" s="76"/>
      <c r="D262" s="77">
        <f t="shared" si="45"/>
        <v>0</v>
      </c>
      <c r="E262" s="77">
        <f t="shared" si="45"/>
        <v>0</v>
      </c>
      <c r="F262" s="69">
        <f t="shared" si="46"/>
        <v>0</v>
      </c>
      <c r="G262" s="69">
        <f t="shared" si="46"/>
        <v>0</v>
      </c>
      <c r="H262" s="69">
        <f t="shared" si="47"/>
        <v>0</v>
      </c>
      <c r="I262" s="69">
        <f t="shared" si="48"/>
        <v>0</v>
      </c>
      <c r="J262" s="69">
        <f t="shared" si="49"/>
        <v>0</v>
      </c>
      <c r="K262" s="69">
        <f t="shared" si="50"/>
        <v>0</v>
      </c>
      <c r="L262" s="69">
        <f t="shared" si="51"/>
        <v>0</v>
      </c>
      <c r="M262" s="69">
        <f t="shared" ca="1" si="43"/>
        <v>4.1226694664894745E-3</v>
      </c>
      <c r="N262" s="69">
        <f t="shared" ca="1" si="52"/>
        <v>0</v>
      </c>
      <c r="O262" s="79">
        <f t="shared" ca="1" si="53"/>
        <v>0</v>
      </c>
      <c r="P262" s="69">
        <f t="shared" ca="1" si="54"/>
        <v>0</v>
      </c>
      <c r="Q262" s="69">
        <f t="shared" ca="1" si="55"/>
        <v>0</v>
      </c>
      <c r="R262" s="32">
        <f t="shared" ca="1" si="44"/>
        <v>-4.1226694664894745E-3</v>
      </c>
    </row>
    <row r="263" spans="1:18">
      <c r="A263" s="76"/>
      <c r="B263" s="76"/>
      <c r="C263" s="76"/>
      <c r="D263" s="77">
        <f t="shared" si="45"/>
        <v>0</v>
      </c>
      <c r="E263" s="77">
        <f t="shared" si="45"/>
        <v>0</v>
      </c>
      <c r="F263" s="69">
        <f t="shared" si="46"/>
        <v>0</v>
      </c>
      <c r="G263" s="69">
        <f t="shared" si="46"/>
        <v>0</v>
      </c>
      <c r="H263" s="69">
        <f t="shared" si="47"/>
        <v>0</v>
      </c>
      <c r="I263" s="69">
        <f t="shared" si="48"/>
        <v>0</v>
      </c>
      <c r="J263" s="69">
        <f t="shared" si="49"/>
        <v>0</v>
      </c>
      <c r="K263" s="69">
        <f t="shared" si="50"/>
        <v>0</v>
      </c>
      <c r="L263" s="69">
        <f t="shared" si="51"/>
        <v>0</v>
      </c>
      <c r="M263" s="69">
        <f t="shared" ca="1" si="43"/>
        <v>4.1226694664894745E-3</v>
      </c>
      <c r="N263" s="69">
        <f t="shared" ca="1" si="52"/>
        <v>0</v>
      </c>
      <c r="O263" s="79">
        <f t="shared" ca="1" si="53"/>
        <v>0</v>
      </c>
      <c r="P263" s="69">
        <f t="shared" ca="1" si="54"/>
        <v>0</v>
      </c>
      <c r="Q263" s="69">
        <f t="shared" ca="1" si="55"/>
        <v>0</v>
      </c>
      <c r="R263" s="32">
        <f t="shared" ca="1" si="44"/>
        <v>-4.1226694664894745E-3</v>
      </c>
    </row>
    <row r="264" spans="1:18">
      <c r="A264" s="76"/>
      <c r="B264" s="76"/>
      <c r="C264" s="76"/>
      <c r="D264" s="77">
        <f t="shared" si="45"/>
        <v>0</v>
      </c>
      <c r="E264" s="77">
        <f t="shared" si="45"/>
        <v>0</v>
      </c>
      <c r="F264" s="69">
        <f t="shared" si="46"/>
        <v>0</v>
      </c>
      <c r="G264" s="69">
        <f t="shared" si="46"/>
        <v>0</v>
      </c>
      <c r="H264" s="69">
        <f t="shared" si="47"/>
        <v>0</v>
      </c>
      <c r="I264" s="69">
        <f t="shared" si="48"/>
        <v>0</v>
      </c>
      <c r="J264" s="69">
        <f t="shared" si="49"/>
        <v>0</v>
      </c>
      <c r="K264" s="69">
        <f t="shared" si="50"/>
        <v>0</v>
      </c>
      <c r="L264" s="69">
        <f t="shared" si="51"/>
        <v>0</v>
      </c>
      <c r="M264" s="69">
        <f t="shared" ca="1" si="43"/>
        <v>4.1226694664894745E-3</v>
      </c>
      <c r="N264" s="69">
        <f t="shared" ca="1" si="52"/>
        <v>0</v>
      </c>
      <c r="O264" s="79">
        <f t="shared" ca="1" si="53"/>
        <v>0</v>
      </c>
      <c r="P264" s="69">
        <f t="shared" ca="1" si="54"/>
        <v>0</v>
      </c>
      <c r="Q264" s="69">
        <f t="shared" ca="1" si="55"/>
        <v>0</v>
      </c>
      <c r="R264" s="32">
        <f t="shared" ca="1" si="44"/>
        <v>-4.1226694664894745E-3</v>
      </c>
    </row>
    <row r="265" spans="1:18">
      <c r="A265" s="76"/>
      <c r="B265" s="76"/>
      <c r="C265" s="76"/>
      <c r="D265" s="77">
        <f t="shared" si="45"/>
        <v>0</v>
      </c>
      <c r="E265" s="77">
        <f t="shared" si="45"/>
        <v>0</v>
      </c>
      <c r="F265" s="69">
        <f t="shared" si="46"/>
        <v>0</v>
      </c>
      <c r="G265" s="69">
        <f t="shared" si="46"/>
        <v>0</v>
      </c>
      <c r="H265" s="69">
        <f t="shared" si="47"/>
        <v>0</v>
      </c>
      <c r="I265" s="69">
        <f t="shared" si="48"/>
        <v>0</v>
      </c>
      <c r="J265" s="69">
        <f t="shared" si="49"/>
        <v>0</v>
      </c>
      <c r="K265" s="69">
        <f t="shared" si="50"/>
        <v>0</v>
      </c>
      <c r="L265" s="69">
        <f t="shared" si="51"/>
        <v>0</v>
      </c>
      <c r="M265" s="69">
        <f t="shared" ca="1" si="43"/>
        <v>4.1226694664894745E-3</v>
      </c>
      <c r="N265" s="69">
        <f t="shared" ca="1" si="52"/>
        <v>0</v>
      </c>
      <c r="O265" s="79">
        <f t="shared" ca="1" si="53"/>
        <v>0</v>
      </c>
      <c r="P265" s="69">
        <f t="shared" ca="1" si="54"/>
        <v>0</v>
      </c>
      <c r="Q265" s="69">
        <f t="shared" ca="1" si="55"/>
        <v>0</v>
      </c>
      <c r="R265" s="32">
        <f t="shared" ca="1" si="44"/>
        <v>-4.1226694664894745E-3</v>
      </c>
    </row>
    <row r="266" spans="1:18">
      <c r="A266" s="76"/>
      <c r="B266" s="76"/>
      <c r="C266" s="76"/>
      <c r="D266" s="77">
        <f t="shared" si="45"/>
        <v>0</v>
      </c>
      <c r="E266" s="77">
        <f t="shared" si="45"/>
        <v>0</v>
      </c>
      <c r="F266" s="69">
        <f t="shared" si="46"/>
        <v>0</v>
      </c>
      <c r="G266" s="69">
        <f t="shared" si="46"/>
        <v>0</v>
      </c>
      <c r="H266" s="69">
        <f t="shared" si="47"/>
        <v>0</v>
      </c>
      <c r="I266" s="69">
        <f t="shared" si="48"/>
        <v>0</v>
      </c>
      <c r="J266" s="69">
        <f t="shared" si="49"/>
        <v>0</v>
      </c>
      <c r="K266" s="69">
        <f t="shared" si="50"/>
        <v>0</v>
      </c>
      <c r="L266" s="69">
        <f t="shared" si="51"/>
        <v>0</v>
      </c>
      <c r="M266" s="69">
        <f t="shared" ca="1" si="43"/>
        <v>4.1226694664894745E-3</v>
      </c>
      <c r="N266" s="69">
        <f t="shared" ca="1" si="52"/>
        <v>0</v>
      </c>
      <c r="O266" s="79">
        <f t="shared" ca="1" si="53"/>
        <v>0</v>
      </c>
      <c r="P266" s="69">
        <f t="shared" ca="1" si="54"/>
        <v>0</v>
      </c>
      <c r="Q266" s="69">
        <f t="shared" ca="1" si="55"/>
        <v>0</v>
      </c>
      <c r="R266" s="32">
        <f t="shared" ca="1" si="44"/>
        <v>-4.1226694664894745E-3</v>
      </c>
    </row>
    <row r="267" spans="1:18">
      <c r="A267" s="76"/>
      <c r="B267" s="76"/>
      <c r="C267" s="76"/>
      <c r="D267" s="77">
        <f t="shared" si="45"/>
        <v>0</v>
      </c>
      <c r="E267" s="77">
        <f t="shared" si="45"/>
        <v>0</v>
      </c>
      <c r="F267" s="69">
        <f t="shared" si="46"/>
        <v>0</v>
      </c>
      <c r="G267" s="69">
        <f t="shared" si="46"/>
        <v>0</v>
      </c>
      <c r="H267" s="69">
        <f t="shared" si="47"/>
        <v>0</v>
      </c>
      <c r="I267" s="69">
        <f t="shared" si="48"/>
        <v>0</v>
      </c>
      <c r="J267" s="69">
        <f t="shared" si="49"/>
        <v>0</v>
      </c>
      <c r="K267" s="69">
        <f t="shared" si="50"/>
        <v>0</v>
      </c>
      <c r="L267" s="69">
        <f t="shared" si="51"/>
        <v>0</v>
      </c>
      <c r="M267" s="69">
        <f t="shared" ca="1" si="43"/>
        <v>4.1226694664894745E-3</v>
      </c>
      <c r="N267" s="69">
        <f t="shared" ca="1" si="52"/>
        <v>0</v>
      </c>
      <c r="O267" s="79">
        <f t="shared" ca="1" si="53"/>
        <v>0</v>
      </c>
      <c r="P267" s="69">
        <f t="shared" ca="1" si="54"/>
        <v>0</v>
      </c>
      <c r="Q267" s="69">
        <f t="shared" ca="1" si="55"/>
        <v>0</v>
      </c>
      <c r="R267" s="32">
        <f t="shared" ca="1" si="44"/>
        <v>-4.1226694664894745E-3</v>
      </c>
    </row>
    <row r="268" spans="1:18">
      <c r="A268" s="76"/>
      <c r="B268" s="76"/>
      <c r="C268" s="76"/>
      <c r="D268" s="77">
        <f t="shared" si="45"/>
        <v>0</v>
      </c>
      <c r="E268" s="77">
        <f t="shared" si="45"/>
        <v>0</v>
      </c>
      <c r="F268" s="69">
        <f t="shared" si="46"/>
        <v>0</v>
      </c>
      <c r="G268" s="69">
        <f t="shared" si="46"/>
        <v>0</v>
      </c>
      <c r="H268" s="69">
        <f t="shared" si="47"/>
        <v>0</v>
      </c>
      <c r="I268" s="69">
        <f t="shared" si="48"/>
        <v>0</v>
      </c>
      <c r="J268" s="69">
        <f t="shared" si="49"/>
        <v>0</v>
      </c>
      <c r="K268" s="69">
        <f t="shared" si="50"/>
        <v>0</v>
      </c>
      <c r="L268" s="69">
        <f t="shared" si="51"/>
        <v>0</v>
      </c>
      <c r="M268" s="69">
        <f t="shared" ca="1" si="43"/>
        <v>4.1226694664894745E-3</v>
      </c>
      <c r="N268" s="69">
        <f t="shared" ca="1" si="52"/>
        <v>0</v>
      </c>
      <c r="O268" s="79">
        <f t="shared" ca="1" si="53"/>
        <v>0</v>
      </c>
      <c r="P268" s="69">
        <f t="shared" ca="1" si="54"/>
        <v>0</v>
      </c>
      <c r="Q268" s="69">
        <f t="shared" ca="1" si="55"/>
        <v>0</v>
      </c>
      <c r="R268" s="32">
        <f t="shared" ca="1" si="44"/>
        <v>-4.1226694664894745E-3</v>
      </c>
    </row>
    <row r="269" spans="1:18">
      <c r="A269" s="76"/>
      <c r="B269" s="76"/>
      <c r="C269" s="76"/>
      <c r="D269" s="77">
        <f t="shared" si="45"/>
        <v>0</v>
      </c>
      <c r="E269" s="77">
        <f t="shared" si="45"/>
        <v>0</v>
      </c>
      <c r="F269" s="69">
        <f t="shared" si="46"/>
        <v>0</v>
      </c>
      <c r="G269" s="69">
        <f t="shared" si="46"/>
        <v>0</v>
      </c>
      <c r="H269" s="69">
        <f t="shared" si="47"/>
        <v>0</v>
      </c>
      <c r="I269" s="69">
        <f t="shared" si="48"/>
        <v>0</v>
      </c>
      <c r="J269" s="69">
        <f t="shared" si="49"/>
        <v>0</v>
      </c>
      <c r="K269" s="69">
        <f t="shared" si="50"/>
        <v>0</v>
      </c>
      <c r="L269" s="69">
        <f t="shared" si="51"/>
        <v>0</v>
      </c>
      <c r="M269" s="69">
        <f t="shared" ca="1" si="43"/>
        <v>4.1226694664894745E-3</v>
      </c>
      <c r="N269" s="69">
        <f t="shared" ca="1" si="52"/>
        <v>0</v>
      </c>
      <c r="O269" s="79">
        <f t="shared" ca="1" si="53"/>
        <v>0</v>
      </c>
      <c r="P269" s="69">
        <f t="shared" ca="1" si="54"/>
        <v>0</v>
      </c>
      <c r="Q269" s="69">
        <f t="shared" ca="1" si="55"/>
        <v>0</v>
      </c>
      <c r="R269" s="32">
        <f t="shared" ca="1" si="44"/>
        <v>-4.1226694664894745E-3</v>
      </c>
    </row>
    <row r="270" spans="1:18">
      <c r="A270" s="76"/>
      <c r="B270" s="76"/>
      <c r="C270" s="76"/>
      <c r="D270" s="77">
        <f t="shared" si="45"/>
        <v>0</v>
      </c>
      <c r="E270" s="77">
        <f t="shared" si="45"/>
        <v>0</v>
      </c>
      <c r="F270" s="69">
        <f t="shared" si="46"/>
        <v>0</v>
      </c>
      <c r="G270" s="69">
        <f t="shared" si="46"/>
        <v>0</v>
      </c>
      <c r="H270" s="69">
        <f t="shared" si="47"/>
        <v>0</v>
      </c>
      <c r="I270" s="69">
        <f t="shared" si="48"/>
        <v>0</v>
      </c>
      <c r="J270" s="69">
        <f t="shared" si="49"/>
        <v>0</v>
      </c>
      <c r="K270" s="69">
        <f t="shared" si="50"/>
        <v>0</v>
      </c>
      <c r="L270" s="69">
        <f t="shared" si="51"/>
        <v>0</v>
      </c>
      <c r="M270" s="69">
        <f t="shared" ca="1" si="43"/>
        <v>4.1226694664894745E-3</v>
      </c>
      <c r="N270" s="69">
        <f t="shared" ca="1" si="52"/>
        <v>0</v>
      </c>
      <c r="O270" s="79">
        <f t="shared" ca="1" si="53"/>
        <v>0</v>
      </c>
      <c r="P270" s="69">
        <f t="shared" ca="1" si="54"/>
        <v>0</v>
      </c>
      <c r="Q270" s="69">
        <f t="shared" ca="1" si="55"/>
        <v>0</v>
      </c>
      <c r="R270" s="32">
        <f t="shared" ca="1" si="44"/>
        <v>-4.1226694664894745E-3</v>
      </c>
    </row>
    <row r="271" spans="1:18">
      <c r="A271" s="76"/>
      <c r="B271" s="76"/>
      <c r="C271" s="76"/>
      <c r="D271" s="77">
        <f t="shared" si="45"/>
        <v>0</v>
      </c>
      <c r="E271" s="77">
        <f t="shared" si="45"/>
        <v>0</v>
      </c>
      <c r="F271" s="69">
        <f t="shared" si="46"/>
        <v>0</v>
      </c>
      <c r="G271" s="69">
        <f t="shared" si="46"/>
        <v>0</v>
      </c>
      <c r="H271" s="69">
        <f t="shared" si="47"/>
        <v>0</v>
      </c>
      <c r="I271" s="69">
        <f t="shared" si="48"/>
        <v>0</v>
      </c>
      <c r="J271" s="69">
        <f t="shared" si="49"/>
        <v>0</v>
      </c>
      <c r="K271" s="69">
        <f t="shared" si="50"/>
        <v>0</v>
      </c>
      <c r="L271" s="69">
        <f t="shared" si="51"/>
        <v>0</v>
      </c>
      <c r="M271" s="69">
        <f t="shared" ca="1" si="43"/>
        <v>4.1226694664894745E-3</v>
      </c>
      <c r="N271" s="69">
        <f t="shared" ca="1" si="52"/>
        <v>0</v>
      </c>
      <c r="O271" s="79">
        <f t="shared" ca="1" si="53"/>
        <v>0</v>
      </c>
      <c r="P271" s="69">
        <f t="shared" ca="1" si="54"/>
        <v>0</v>
      </c>
      <c r="Q271" s="69">
        <f t="shared" ca="1" si="55"/>
        <v>0</v>
      </c>
      <c r="R271" s="32">
        <f t="shared" ca="1" si="44"/>
        <v>-4.1226694664894745E-3</v>
      </c>
    </row>
    <row r="272" spans="1:18">
      <c r="A272" s="76"/>
      <c r="B272" s="76"/>
      <c r="C272" s="76"/>
      <c r="D272" s="77">
        <f t="shared" si="45"/>
        <v>0</v>
      </c>
      <c r="E272" s="77">
        <f t="shared" si="45"/>
        <v>0</v>
      </c>
      <c r="F272" s="69">
        <f t="shared" si="46"/>
        <v>0</v>
      </c>
      <c r="G272" s="69">
        <f t="shared" si="46"/>
        <v>0</v>
      </c>
      <c r="H272" s="69">
        <f t="shared" si="47"/>
        <v>0</v>
      </c>
      <c r="I272" s="69">
        <f t="shared" si="48"/>
        <v>0</v>
      </c>
      <c r="J272" s="69">
        <f t="shared" si="49"/>
        <v>0</v>
      </c>
      <c r="K272" s="69">
        <f t="shared" si="50"/>
        <v>0</v>
      </c>
      <c r="L272" s="69">
        <f t="shared" si="51"/>
        <v>0</v>
      </c>
      <c r="M272" s="69">
        <f t="shared" ca="1" si="43"/>
        <v>4.1226694664894745E-3</v>
      </c>
      <c r="N272" s="69">
        <f t="shared" ca="1" si="52"/>
        <v>0</v>
      </c>
      <c r="O272" s="79">
        <f t="shared" ca="1" si="53"/>
        <v>0</v>
      </c>
      <c r="P272" s="69">
        <f t="shared" ca="1" si="54"/>
        <v>0</v>
      </c>
      <c r="Q272" s="69">
        <f t="shared" ca="1" si="55"/>
        <v>0</v>
      </c>
      <c r="R272" s="32">
        <f t="shared" ca="1" si="44"/>
        <v>-4.1226694664894745E-3</v>
      </c>
    </row>
    <row r="273" spans="1:18">
      <c r="A273" s="76"/>
      <c r="B273" s="76"/>
      <c r="C273" s="76"/>
      <c r="D273" s="77">
        <f t="shared" si="45"/>
        <v>0</v>
      </c>
      <c r="E273" s="77">
        <f t="shared" si="45"/>
        <v>0</v>
      </c>
      <c r="F273" s="69">
        <f t="shared" si="46"/>
        <v>0</v>
      </c>
      <c r="G273" s="69">
        <f t="shared" si="46"/>
        <v>0</v>
      </c>
      <c r="H273" s="69">
        <f t="shared" si="47"/>
        <v>0</v>
      </c>
      <c r="I273" s="69">
        <f t="shared" si="48"/>
        <v>0</v>
      </c>
      <c r="J273" s="69">
        <f t="shared" si="49"/>
        <v>0</v>
      </c>
      <c r="K273" s="69">
        <f t="shared" si="50"/>
        <v>0</v>
      </c>
      <c r="L273" s="69">
        <f t="shared" si="51"/>
        <v>0</v>
      </c>
      <c r="M273" s="69">
        <f t="shared" ca="1" si="43"/>
        <v>4.1226694664894745E-3</v>
      </c>
      <c r="N273" s="69">
        <f t="shared" ca="1" si="52"/>
        <v>0</v>
      </c>
      <c r="O273" s="79">
        <f t="shared" ca="1" si="53"/>
        <v>0</v>
      </c>
      <c r="P273" s="69">
        <f t="shared" ca="1" si="54"/>
        <v>0</v>
      </c>
      <c r="Q273" s="69">
        <f t="shared" ca="1" si="55"/>
        <v>0</v>
      </c>
      <c r="R273" s="32">
        <f t="shared" ca="1" si="44"/>
        <v>-4.1226694664894745E-3</v>
      </c>
    </row>
    <row r="274" spans="1:18">
      <c r="A274" s="76"/>
      <c r="B274" s="76"/>
      <c r="C274" s="76"/>
      <c r="D274" s="77">
        <f t="shared" si="45"/>
        <v>0</v>
      </c>
      <c r="E274" s="77">
        <f t="shared" si="45"/>
        <v>0</v>
      </c>
      <c r="F274" s="69">
        <f t="shared" si="46"/>
        <v>0</v>
      </c>
      <c r="G274" s="69">
        <f t="shared" si="46"/>
        <v>0</v>
      </c>
      <c r="H274" s="69">
        <f t="shared" si="47"/>
        <v>0</v>
      </c>
      <c r="I274" s="69">
        <f t="shared" si="48"/>
        <v>0</v>
      </c>
      <c r="J274" s="69">
        <f t="shared" si="49"/>
        <v>0</v>
      </c>
      <c r="K274" s="69">
        <f t="shared" si="50"/>
        <v>0</v>
      </c>
      <c r="L274" s="69">
        <f t="shared" si="51"/>
        <v>0</v>
      </c>
      <c r="M274" s="69">
        <f t="shared" ca="1" si="43"/>
        <v>4.1226694664894745E-3</v>
      </c>
      <c r="N274" s="69">
        <f t="shared" ca="1" si="52"/>
        <v>0</v>
      </c>
      <c r="O274" s="79">
        <f t="shared" ca="1" si="53"/>
        <v>0</v>
      </c>
      <c r="P274" s="69">
        <f t="shared" ca="1" si="54"/>
        <v>0</v>
      </c>
      <c r="Q274" s="69">
        <f t="shared" ca="1" si="55"/>
        <v>0</v>
      </c>
      <c r="R274" s="32">
        <f t="shared" ca="1" si="44"/>
        <v>-4.1226694664894745E-3</v>
      </c>
    </row>
    <row r="275" spans="1:18">
      <c r="A275" s="76"/>
      <c r="B275" s="76"/>
      <c r="C275" s="76"/>
      <c r="D275" s="77">
        <f t="shared" si="45"/>
        <v>0</v>
      </c>
      <c r="E275" s="77">
        <f t="shared" si="45"/>
        <v>0</v>
      </c>
      <c r="F275" s="69">
        <f t="shared" si="46"/>
        <v>0</v>
      </c>
      <c r="G275" s="69">
        <f t="shared" si="46"/>
        <v>0</v>
      </c>
      <c r="H275" s="69">
        <f t="shared" si="47"/>
        <v>0</v>
      </c>
      <c r="I275" s="69">
        <f t="shared" si="48"/>
        <v>0</v>
      </c>
      <c r="J275" s="69">
        <f t="shared" si="49"/>
        <v>0</v>
      </c>
      <c r="K275" s="69">
        <f t="shared" si="50"/>
        <v>0</v>
      </c>
      <c r="L275" s="69">
        <f t="shared" si="51"/>
        <v>0</v>
      </c>
      <c r="M275" s="69">
        <f t="shared" ca="1" si="43"/>
        <v>4.1226694664894745E-3</v>
      </c>
      <c r="N275" s="69">
        <f t="shared" ca="1" si="52"/>
        <v>0</v>
      </c>
      <c r="O275" s="79">
        <f t="shared" ca="1" si="53"/>
        <v>0</v>
      </c>
      <c r="P275" s="69">
        <f t="shared" ca="1" si="54"/>
        <v>0</v>
      </c>
      <c r="Q275" s="69">
        <f t="shared" ca="1" si="55"/>
        <v>0</v>
      </c>
      <c r="R275" s="32">
        <f t="shared" ca="1" si="44"/>
        <v>-4.1226694664894745E-3</v>
      </c>
    </row>
    <row r="276" spans="1:18">
      <c r="A276" s="76"/>
      <c r="B276" s="76"/>
      <c r="C276" s="76"/>
      <c r="D276" s="77">
        <f t="shared" si="45"/>
        <v>0</v>
      </c>
      <c r="E276" s="77">
        <f t="shared" si="45"/>
        <v>0</v>
      </c>
      <c r="F276" s="69">
        <f t="shared" si="46"/>
        <v>0</v>
      </c>
      <c r="G276" s="69">
        <f t="shared" si="46"/>
        <v>0</v>
      </c>
      <c r="H276" s="69">
        <f t="shared" si="47"/>
        <v>0</v>
      </c>
      <c r="I276" s="69">
        <f t="shared" si="48"/>
        <v>0</v>
      </c>
      <c r="J276" s="69">
        <f t="shared" si="49"/>
        <v>0</v>
      </c>
      <c r="K276" s="69">
        <f t="shared" si="50"/>
        <v>0</v>
      </c>
      <c r="L276" s="69">
        <f t="shared" si="51"/>
        <v>0</v>
      </c>
      <c r="M276" s="69">
        <f t="shared" ca="1" si="43"/>
        <v>4.1226694664894745E-3</v>
      </c>
      <c r="N276" s="69">
        <f t="shared" ca="1" si="52"/>
        <v>0</v>
      </c>
      <c r="O276" s="79">
        <f t="shared" ca="1" si="53"/>
        <v>0</v>
      </c>
      <c r="P276" s="69">
        <f t="shared" ca="1" si="54"/>
        <v>0</v>
      </c>
      <c r="Q276" s="69">
        <f t="shared" ca="1" si="55"/>
        <v>0</v>
      </c>
      <c r="R276" s="32">
        <f t="shared" ca="1" si="44"/>
        <v>-4.1226694664894745E-3</v>
      </c>
    </row>
    <row r="277" spans="1:18">
      <c r="A277" s="76"/>
      <c r="B277" s="76"/>
      <c r="C277" s="76"/>
      <c r="D277" s="77">
        <f t="shared" si="45"/>
        <v>0</v>
      </c>
      <c r="E277" s="77">
        <f t="shared" si="45"/>
        <v>0</v>
      </c>
      <c r="F277" s="69">
        <f t="shared" si="46"/>
        <v>0</v>
      </c>
      <c r="G277" s="69">
        <f t="shared" si="46"/>
        <v>0</v>
      </c>
      <c r="H277" s="69">
        <f t="shared" si="47"/>
        <v>0</v>
      </c>
      <c r="I277" s="69">
        <f t="shared" si="48"/>
        <v>0</v>
      </c>
      <c r="J277" s="69">
        <f t="shared" si="49"/>
        <v>0</v>
      </c>
      <c r="K277" s="69">
        <f t="shared" si="50"/>
        <v>0</v>
      </c>
      <c r="L277" s="69">
        <f t="shared" si="51"/>
        <v>0</v>
      </c>
      <c r="M277" s="69">
        <f t="shared" ref="M277:M342" ca="1" si="56">+E$4+E$5*D277+E$6*D277^2</f>
        <v>4.1226694664894745E-3</v>
      </c>
      <c r="N277" s="69">
        <f t="shared" ca="1" si="52"/>
        <v>0</v>
      </c>
      <c r="O277" s="79">
        <f t="shared" ca="1" si="53"/>
        <v>0</v>
      </c>
      <c r="P277" s="69">
        <f t="shared" ca="1" si="54"/>
        <v>0</v>
      </c>
      <c r="Q277" s="69">
        <f t="shared" ca="1" si="55"/>
        <v>0</v>
      </c>
      <c r="R277" s="32">
        <f t="shared" ref="R277:R342" ca="1" si="57">+E277-M277</f>
        <v>-4.1226694664894745E-3</v>
      </c>
    </row>
    <row r="278" spans="1:18">
      <c r="A278" s="76"/>
      <c r="B278" s="76"/>
      <c r="C278" s="76"/>
      <c r="D278" s="77">
        <f t="shared" ref="D278:E341" si="58">A278/A$18</f>
        <v>0</v>
      </c>
      <c r="E278" s="77">
        <f t="shared" si="58"/>
        <v>0</v>
      </c>
      <c r="F278" s="69">
        <f t="shared" ref="F278:G341" si="59">$C278*D278</f>
        <v>0</v>
      </c>
      <c r="G278" s="69">
        <f t="shared" si="59"/>
        <v>0</v>
      </c>
      <c r="H278" s="69">
        <f t="shared" ref="H278:H341" si="60">C278*D278*D278</f>
        <v>0</v>
      </c>
      <c r="I278" s="69">
        <f t="shared" ref="I278:I341" si="61">C278*D278*D278*D278</f>
        <v>0</v>
      </c>
      <c r="J278" s="69">
        <f t="shared" ref="J278:J341" si="62">C278*D278*D278*D278*D278</f>
        <v>0</v>
      </c>
      <c r="K278" s="69">
        <f t="shared" ref="K278:K341" si="63">C278*E278*D278</f>
        <v>0</v>
      </c>
      <c r="L278" s="69">
        <f t="shared" ref="L278:L341" si="64">C278*E278*D278*D278</f>
        <v>0</v>
      </c>
      <c r="M278" s="69">
        <f t="shared" ca="1" si="56"/>
        <v>4.1226694664894745E-3</v>
      </c>
      <c r="N278" s="69">
        <f t="shared" ref="N278:N341" ca="1" si="65">C278*(M278-E278)^2</f>
        <v>0</v>
      </c>
      <c r="O278" s="79">
        <f t="shared" ref="O278:O341" ca="1" si="66">(C278*O$1-O$2*F278+O$3*H278)^2</f>
        <v>0</v>
      </c>
      <c r="P278" s="69">
        <f t="shared" ref="P278:P341" ca="1" si="67">(-C278*O$2+O$4*F278-O$5*H278)^2</f>
        <v>0</v>
      </c>
      <c r="Q278" s="69">
        <f t="shared" ref="Q278:Q341" ca="1" si="68">+(C278*O$3-F278*O$5+H278*O$6)^2</f>
        <v>0</v>
      </c>
      <c r="R278" s="32">
        <f t="shared" ca="1" si="57"/>
        <v>-4.1226694664894745E-3</v>
      </c>
    </row>
    <row r="279" spans="1:18">
      <c r="A279" s="76"/>
      <c r="B279" s="76"/>
      <c r="C279" s="76"/>
      <c r="D279" s="77">
        <f t="shared" si="58"/>
        <v>0</v>
      </c>
      <c r="E279" s="77">
        <f t="shared" si="58"/>
        <v>0</v>
      </c>
      <c r="F279" s="69">
        <f t="shared" si="59"/>
        <v>0</v>
      </c>
      <c r="G279" s="69">
        <f t="shared" si="59"/>
        <v>0</v>
      </c>
      <c r="H279" s="69">
        <f t="shared" si="60"/>
        <v>0</v>
      </c>
      <c r="I279" s="69">
        <f t="shared" si="61"/>
        <v>0</v>
      </c>
      <c r="J279" s="69">
        <f t="shared" si="62"/>
        <v>0</v>
      </c>
      <c r="K279" s="69">
        <f t="shared" si="63"/>
        <v>0</v>
      </c>
      <c r="L279" s="69">
        <f t="shared" si="64"/>
        <v>0</v>
      </c>
      <c r="M279" s="69">
        <f t="shared" ca="1" si="56"/>
        <v>4.1226694664894745E-3</v>
      </c>
      <c r="N279" s="69">
        <f t="shared" ca="1" si="65"/>
        <v>0</v>
      </c>
      <c r="O279" s="79">
        <f t="shared" ca="1" si="66"/>
        <v>0</v>
      </c>
      <c r="P279" s="69">
        <f t="shared" ca="1" si="67"/>
        <v>0</v>
      </c>
      <c r="Q279" s="69">
        <f t="shared" ca="1" si="68"/>
        <v>0</v>
      </c>
      <c r="R279" s="32">
        <f t="shared" ca="1" si="57"/>
        <v>-4.1226694664894745E-3</v>
      </c>
    </row>
    <row r="280" spans="1:18">
      <c r="A280" s="76"/>
      <c r="B280" s="76"/>
      <c r="C280" s="76"/>
      <c r="D280" s="77">
        <f t="shared" si="58"/>
        <v>0</v>
      </c>
      <c r="E280" s="77">
        <f t="shared" si="58"/>
        <v>0</v>
      </c>
      <c r="F280" s="69">
        <f t="shared" si="59"/>
        <v>0</v>
      </c>
      <c r="G280" s="69">
        <f t="shared" si="59"/>
        <v>0</v>
      </c>
      <c r="H280" s="69">
        <f t="shared" si="60"/>
        <v>0</v>
      </c>
      <c r="I280" s="69">
        <f t="shared" si="61"/>
        <v>0</v>
      </c>
      <c r="J280" s="69">
        <f t="shared" si="62"/>
        <v>0</v>
      </c>
      <c r="K280" s="69">
        <f t="shared" si="63"/>
        <v>0</v>
      </c>
      <c r="L280" s="69">
        <f t="shared" si="64"/>
        <v>0</v>
      </c>
      <c r="M280" s="69">
        <f t="shared" ca="1" si="56"/>
        <v>4.1226694664894745E-3</v>
      </c>
      <c r="N280" s="69">
        <f t="shared" ca="1" si="65"/>
        <v>0</v>
      </c>
      <c r="O280" s="79">
        <f t="shared" ca="1" si="66"/>
        <v>0</v>
      </c>
      <c r="P280" s="69">
        <f t="shared" ca="1" si="67"/>
        <v>0</v>
      </c>
      <c r="Q280" s="69">
        <f t="shared" ca="1" si="68"/>
        <v>0</v>
      </c>
      <c r="R280" s="32">
        <f t="shared" ca="1" si="57"/>
        <v>-4.1226694664894745E-3</v>
      </c>
    </row>
    <row r="281" spans="1:18">
      <c r="A281" s="76"/>
      <c r="B281" s="76"/>
      <c r="C281" s="76"/>
      <c r="D281" s="77">
        <f t="shared" si="58"/>
        <v>0</v>
      </c>
      <c r="E281" s="77">
        <f t="shared" si="58"/>
        <v>0</v>
      </c>
      <c r="F281" s="69">
        <f t="shared" si="59"/>
        <v>0</v>
      </c>
      <c r="G281" s="69">
        <f t="shared" si="59"/>
        <v>0</v>
      </c>
      <c r="H281" s="69">
        <f t="shared" si="60"/>
        <v>0</v>
      </c>
      <c r="I281" s="69">
        <f t="shared" si="61"/>
        <v>0</v>
      </c>
      <c r="J281" s="69">
        <f t="shared" si="62"/>
        <v>0</v>
      </c>
      <c r="K281" s="69">
        <f t="shared" si="63"/>
        <v>0</v>
      </c>
      <c r="L281" s="69">
        <f t="shared" si="64"/>
        <v>0</v>
      </c>
      <c r="M281" s="69">
        <f t="shared" ca="1" si="56"/>
        <v>4.1226694664894745E-3</v>
      </c>
      <c r="N281" s="69">
        <f t="shared" ca="1" si="65"/>
        <v>0</v>
      </c>
      <c r="O281" s="79">
        <f t="shared" ca="1" si="66"/>
        <v>0</v>
      </c>
      <c r="P281" s="69">
        <f t="shared" ca="1" si="67"/>
        <v>0</v>
      </c>
      <c r="Q281" s="69">
        <f t="shared" ca="1" si="68"/>
        <v>0</v>
      </c>
      <c r="R281" s="32">
        <f t="shared" ca="1" si="57"/>
        <v>-4.1226694664894745E-3</v>
      </c>
    </row>
    <row r="282" spans="1:18">
      <c r="A282" s="76"/>
      <c r="B282" s="76"/>
      <c r="C282" s="76"/>
      <c r="D282" s="77">
        <f t="shared" si="58"/>
        <v>0</v>
      </c>
      <c r="E282" s="77">
        <f t="shared" si="58"/>
        <v>0</v>
      </c>
      <c r="F282" s="69">
        <f t="shared" si="59"/>
        <v>0</v>
      </c>
      <c r="G282" s="69">
        <f t="shared" si="59"/>
        <v>0</v>
      </c>
      <c r="H282" s="69">
        <f t="shared" si="60"/>
        <v>0</v>
      </c>
      <c r="I282" s="69">
        <f t="shared" si="61"/>
        <v>0</v>
      </c>
      <c r="J282" s="69">
        <f t="shared" si="62"/>
        <v>0</v>
      </c>
      <c r="K282" s="69">
        <f t="shared" si="63"/>
        <v>0</v>
      </c>
      <c r="L282" s="69">
        <f t="shared" si="64"/>
        <v>0</v>
      </c>
      <c r="M282" s="69">
        <f t="shared" ca="1" si="56"/>
        <v>4.1226694664894745E-3</v>
      </c>
      <c r="N282" s="69">
        <f t="shared" ca="1" si="65"/>
        <v>0</v>
      </c>
      <c r="O282" s="79">
        <f t="shared" ca="1" si="66"/>
        <v>0</v>
      </c>
      <c r="P282" s="69">
        <f t="shared" ca="1" si="67"/>
        <v>0</v>
      </c>
      <c r="Q282" s="69">
        <f t="shared" ca="1" si="68"/>
        <v>0</v>
      </c>
      <c r="R282" s="32">
        <f t="shared" ca="1" si="57"/>
        <v>-4.1226694664894745E-3</v>
      </c>
    </row>
    <row r="283" spans="1:18">
      <c r="A283" s="76"/>
      <c r="B283" s="76"/>
      <c r="C283" s="76"/>
      <c r="D283" s="77">
        <f t="shared" si="58"/>
        <v>0</v>
      </c>
      <c r="E283" s="77">
        <f t="shared" si="58"/>
        <v>0</v>
      </c>
      <c r="F283" s="69">
        <f t="shared" si="59"/>
        <v>0</v>
      </c>
      <c r="G283" s="69">
        <f t="shared" si="59"/>
        <v>0</v>
      </c>
      <c r="H283" s="69">
        <f t="shared" si="60"/>
        <v>0</v>
      </c>
      <c r="I283" s="69">
        <f t="shared" si="61"/>
        <v>0</v>
      </c>
      <c r="J283" s="69">
        <f t="shared" si="62"/>
        <v>0</v>
      </c>
      <c r="K283" s="69">
        <f t="shared" si="63"/>
        <v>0</v>
      </c>
      <c r="L283" s="69">
        <f t="shared" si="64"/>
        <v>0</v>
      </c>
      <c r="M283" s="69">
        <f t="shared" ca="1" si="56"/>
        <v>4.1226694664894745E-3</v>
      </c>
      <c r="N283" s="69">
        <f t="shared" ca="1" si="65"/>
        <v>0</v>
      </c>
      <c r="O283" s="79">
        <f t="shared" ca="1" si="66"/>
        <v>0</v>
      </c>
      <c r="P283" s="69">
        <f t="shared" ca="1" si="67"/>
        <v>0</v>
      </c>
      <c r="Q283" s="69">
        <f t="shared" ca="1" si="68"/>
        <v>0</v>
      </c>
      <c r="R283" s="32">
        <f t="shared" ca="1" si="57"/>
        <v>-4.1226694664894745E-3</v>
      </c>
    </row>
    <row r="284" spans="1:18">
      <c r="A284" s="76"/>
      <c r="B284" s="76"/>
      <c r="C284" s="76"/>
      <c r="D284" s="77">
        <f t="shared" si="58"/>
        <v>0</v>
      </c>
      <c r="E284" s="77">
        <f t="shared" si="58"/>
        <v>0</v>
      </c>
      <c r="F284" s="69">
        <f t="shared" si="59"/>
        <v>0</v>
      </c>
      <c r="G284" s="69">
        <f t="shared" si="59"/>
        <v>0</v>
      </c>
      <c r="H284" s="69">
        <f t="shared" si="60"/>
        <v>0</v>
      </c>
      <c r="I284" s="69">
        <f t="shared" si="61"/>
        <v>0</v>
      </c>
      <c r="J284" s="69">
        <f t="shared" si="62"/>
        <v>0</v>
      </c>
      <c r="K284" s="69">
        <f t="shared" si="63"/>
        <v>0</v>
      </c>
      <c r="L284" s="69">
        <f t="shared" si="64"/>
        <v>0</v>
      </c>
      <c r="M284" s="69">
        <f t="shared" ca="1" si="56"/>
        <v>4.1226694664894745E-3</v>
      </c>
      <c r="N284" s="69">
        <f t="shared" ca="1" si="65"/>
        <v>0</v>
      </c>
      <c r="O284" s="79">
        <f t="shared" ca="1" si="66"/>
        <v>0</v>
      </c>
      <c r="P284" s="69">
        <f t="shared" ca="1" si="67"/>
        <v>0</v>
      </c>
      <c r="Q284" s="69">
        <f t="shared" ca="1" si="68"/>
        <v>0</v>
      </c>
      <c r="R284" s="32">
        <f t="shared" ca="1" si="57"/>
        <v>-4.1226694664894745E-3</v>
      </c>
    </row>
    <row r="285" spans="1:18">
      <c r="A285" s="76"/>
      <c r="B285" s="76"/>
      <c r="C285" s="76"/>
      <c r="D285" s="77">
        <f t="shared" si="58"/>
        <v>0</v>
      </c>
      <c r="E285" s="77">
        <f t="shared" si="58"/>
        <v>0</v>
      </c>
      <c r="F285" s="69">
        <f t="shared" si="59"/>
        <v>0</v>
      </c>
      <c r="G285" s="69">
        <f t="shared" si="59"/>
        <v>0</v>
      </c>
      <c r="H285" s="69">
        <f t="shared" si="60"/>
        <v>0</v>
      </c>
      <c r="I285" s="69">
        <f t="shared" si="61"/>
        <v>0</v>
      </c>
      <c r="J285" s="69">
        <f t="shared" si="62"/>
        <v>0</v>
      </c>
      <c r="K285" s="69">
        <f t="shared" si="63"/>
        <v>0</v>
      </c>
      <c r="L285" s="69">
        <f t="shared" si="64"/>
        <v>0</v>
      </c>
      <c r="M285" s="69">
        <f t="shared" ca="1" si="56"/>
        <v>4.1226694664894745E-3</v>
      </c>
      <c r="N285" s="69">
        <f t="shared" ca="1" si="65"/>
        <v>0</v>
      </c>
      <c r="O285" s="79">
        <f t="shared" ca="1" si="66"/>
        <v>0</v>
      </c>
      <c r="P285" s="69">
        <f t="shared" ca="1" si="67"/>
        <v>0</v>
      </c>
      <c r="Q285" s="69">
        <f t="shared" ca="1" si="68"/>
        <v>0</v>
      </c>
      <c r="R285" s="32">
        <f t="shared" ca="1" si="57"/>
        <v>-4.1226694664894745E-3</v>
      </c>
    </row>
    <row r="286" spans="1:18">
      <c r="A286" s="76"/>
      <c r="B286" s="76"/>
      <c r="C286" s="76"/>
      <c r="D286" s="77">
        <f t="shared" si="58"/>
        <v>0</v>
      </c>
      <c r="E286" s="77">
        <f t="shared" si="58"/>
        <v>0</v>
      </c>
      <c r="F286" s="69">
        <f t="shared" si="59"/>
        <v>0</v>
      </c>
      <c r="G286" s="69">
        <f t="shared" si="59"/>
        <v>0</v>
      </c>
      <c r="H286" s="69">
        <f t="shared" si="60"/>
        <v>0</v>
      </c>
      <c r="I286" s="69">
        <f t="shared" si="61"/>
        <v>0</v>
      </c>
      <c r="J286" s="69">
        <f t="shared" si="62"/>
        <v>0</v>
      </c>
      <c r="K286" s="69">
        <f t="shared" si="63"/>
        <v>0</v>
      </c>
      <c r="L286" s="69">
        <f t="shared" si="64"/>
        <v>0</v>
      </c>
      <c r="M286" s="69">
        <f t="shared" ca="1" si="56"/>
        <v>4.1226694664894745E-3</v>
      </c>
      <c r="N286" s="69">
        <f t="shared" ca="1" si="65"/>
        <v>0</v>
      </c>
      <c r="O286" s="79">
        <f t="shared" ca="1" si="66"/>
        <v>0</v>
      </c>
      <c r="P286" s="69">
        <f t="shared" ca="1" si="67"/>
        <v>0</v>
      </c>
      <c r="Q286" s="69">
        <f t="shared" ca="1" si="68"/>
        <v>0</v>
      </c>
      <c r="R286" s="32">
        <f t="shared" ca="1" si="57"/>
        <v>-4.1226694664894745E-3</v>
      </c>
    </row>
    <row r="287" spans="1:18">
      <c r="A287" s="76"/>
      <c r="B287" s="76"/>
      <c r="C287" s="76"/>
      <c r="D287" s="77">
        <f t="shared" si="58"/>
        <v>0</v>
      </c>
      <c r="E287" s="77">
        <f t="shared" si="58"/>
        <v>0</v>
      </c>
      <c r="F287" s="69">
        <f t="shared" si="59"/>
        <v>0</v>
      </c>
      <c r="G287" s="69">
        <f t="shared" si="59"/>
        <v>0</v>
      </c>
      <c r="H287" s="69">
        <f t="shared" si="60"/>
        <v>0</v>
      </c>
      <c r="I287" s="69">
        <f t="shared" si="61"/>
        <v>0</v>
      </c>
      <c r="J287" s="69">
        <f t="shared" si="62"/>
        <v>0</v>
      </c>
      <c r="K287" s="69">
        <f t="shared" si="63"/>
        <v>0</v>
      </c>
      <c r="L287" s="69">
        <f t="shared" si="64"/>
        <v>0</v>
      </c>
      <c r="M287" s="69">
        <f t="shared" ca="1" si="56"/>
        <v>4.1226694664894745E-3</v>
      </c>
      <c r="N287" s="69">
        <f t="shared" ca="1" si="65"/>
        <v>0</v>
      </c>
      <c r="O287" s="79">
        <f t="shared" ca="1" si="66"/>
        <v>0</v>
      </c>
      <c r="P287" s="69">
        <f t="shared" ca="1" si="67"/>
        <v>0</v>
      </c>
      <c r="Q287" s="69">
        <f t="shared" ca="1" si="68"/>
        <v>0</v>
      </c>
      <c r="R287" s="32">
        <f t="shared" ca="1" si="57"/>
        <v>-4.1226694664894745E-3</v>
      </c>
    </row>
    <row r="288" spans="1:18">
      <c r="A288" s="76"/>
      <c r="B288" s="76"/>
      <c r="C288" s="76"/>
      <c r="D288" s="77">
        <f t="shared" si="58"/>
        <v>0</v>
      </c>
      <c r="E288" s="77">
        <f t="shared" si="58"/>
        <v>0</v>
      </c>
      <c r="F288" s="69">
        <f t="shared" si="59"/>
        <v>0</v>
      </c>
      <c r="G288" s="69">
        <f t="shared" si="59"/>
        <v>0</v>
      </c>
      <c r="H288" s="69">
        <f t="shared" si="60"/>
        <v>0</v>
      </c>
      <c r="I288" s="69">
        <f t="shared" si="61"/>
        <v>0</v>
      </c>
      <c r="J288" s="69">
        <f t="shared" si="62"/>
        <v>0</v>
      </c>
      <c r="K288" s="69">
        <f t="shared" si="63"/>
        <v>0</v>
      </c>
      <c r="L288" s="69">
        <f t="shared" si="64"/>
        <v>0</v>
      </c>
      <c r="M288" s="69">
        <f t="shared" ca="1" si="56"/>
        <v>4.1226694664894745E-3</v>
      </c>
      <c r="N288" s="69">
        <f t="shared" ca="1" si="65"/>
        <v>0</v>
      </c>
      <c r="O288" s="79">
        <f t="shared" ca="1" si="66"/>
        <v>0</v>
      </c>
      <c r="P288" s="69">
        <f t="shared" ca="1" si="67"/>
        <v>0</v>
      </c>
      <c r="Q288" s="69">
        <f t="shared" ca="1" si="68"/>
        <v>0</v>
      </c>
      <c r="R288" s="32">
        <f t="shared" ca="1" si="57"/>
        <v>-4.1226694664894745E-3</v>
      </c>
    </row>
    <row r="289" spans="1:18">
      <c r="A289" s="76"/>
      <c r="B289" s="76"/>
      <c r="C289" s="76"/>
      <c r="D289" s="77">
        <f t="shared" si="58"/>
        <v>0</v>
      </c>
      <c r="E289" s="77">
        <f t="shared" si="58"/>
        <v>0</v>
      </c>
      <c r="F289" s="69">
        <f t="shared" si="59"/>
        <v>0</v>
      </c>
      <c r="G289" s="69">
        <f t="shared" si="59"/>
        <v>0</v>
      </c>
      <c r="H289" s="69">
        <f t="shared" si="60"/>
        <v>0</v>
      </c>
      <c r="I289" s="69">
        <f t="shared" si="61"/>
        <v>0</v>
      </c>
      <c r="J289" s="69">
        <f t="shared" si="62"/>
        <v>0</v>
      </c>
      <c r="K289" s="69">
        <f t="shared" si="63"/>
        <v>0</v>
      </c>
      <c r="L289" s="69">
        <f t="shared" si="64"/>
        <v>0</v>
      </c>
      <c r="M289" s="69">
        <f t="shared" ca="1" si="56"/>
        <v>4.1226694664894745E-3</v>
      </c>
      <c r="N289" s="69">
        <f t="shared" ca="1" si="65"/>
        <v>0</v>
      </c>
      <c r="O289" s="79">
        <f t="shared" ca="1" si="66"/>
        <v>0</v>
      </c>
      <c r="P289" s="69">
        <f t="shared" ca="1" si="67"/>
        <v>0</v>
      </c>
      <c r="Q289" s="69">
        <f t="shared" ca="1" si="68"/>
        <v>0</v>
      </c>
      <c r="R289" s="32">
        <f t="shared" ca="1" si="57"/>
        <v>-4.1226694664894745E-3</v>
      </c>
    </row>
    <row r="290" spans="1:18">
      <c r="A290" s="76"/>
      <c r="B290" s="76"/>
      <c r="C290" s="76"/>
      <c r="D290" s="77">
        <f t="shared" si="58"/>
        <v>0</v>
      </c>
      <c r="E290" s="77">
        <f t="shared" si="58"/>
        <v>0</v>
      </c>
      <c r="F290" s="69">
        <f t="shared" si="59"/>
        <v>0</v>
      </c>
      <c r="G290" s="69">
        <f t="shared" si="59"/>
        <v>0</v>
      </c>
      <c r="H290" s="69">
        <f t="shared" si="60"/>
        <v>0</v>
      </c>
      <c r="I290" s="69">
        <f t="shared" si="61"/>
        <v>0</v>
      </c>
      <c r="J290" s="69">
        <f t="shared" si="62"/>
        <v>0</v>
      </c>
      <c r="K290" s="69">
        <f t="shared" si="63"/>
        <v>0</v>
      </c>
      <c r="L290" s="69">
        <f t="shared" si="64"/>
        <v>0</v>
      </c>
      <c r="M290" s="69">
        <f t="shared" ca="1" si="56"/>
        <v>4.1226694664894745E-3</v>
      </c>
      <c r="N290" s="69">
        <f t="shared" ca="1" si="65"/>
        <v>0</v>
      </c>
      <c r="O290" s="79">
        <f t="shared" ca="1" si="66"/>
        <v>0</v>
      </c>
      <c r="P290" s="69">
        <f t="shared" ca="1" si="67"/>
        <v>0</v>
      </c>
      <c r="Q290" s="69">
        <f t="shared" ca="1" si="68"/>
        <v>0</v>
      </c>
      <c r="R290" s="32">
        <f t="shared" ca="1" si="57"/>
        <v>-4.1226694664894745E-3</v>
      </c>
    </row>
    <row r="291" spans="1:18">
      <c r="A291" s="76"/>
      <c r="B291" s="76"/>
      <c r="C291" s="76"/>
      <c r="D291" s="77">
        <f t="shared" si="58"/>
        <v>0</v>
      </c>
      <c r="E291" s="77">
        <f t="shared" si="58"/>
        <v>0</v>
      </c>
      <c r="F291" s="69">
        <f t="shared" si="59"/>
        <v>0</v>
      </c>
      <c r="G291" s="69">
        <f t="shared" si="59"/>
        <v>0</v>
      </c>
      <c r="H291" s="69">
        <f t="shared" si="60"/>
        <v>0</v>
      </c>
      <c r="I291" s="69">
        <f t="shared" si="61"/>
        <v>0</v>
      </c>
      <c r="J291" s="69">
        <f t="shared" si="62"/>
        <v>0</v>
      </c>
      <c r="K291" s="69">
        <f t="shared" si="63"/>
        <v>0</v>
      </c>
      <c r="L291" s="69">
        <f t="shared" si="64"/>
        <v>0</v>
      </c>
      <c r="M291" s="69">
        <f t="shared" ca="1" si="56"/>
        <v>4.1226694664894745E-3</v>
      </c>
      <c r="N291" s="69">
        <f t="shared" ca="1" si="65"/>
        <v>0</v>
      </c>
      <c r="O291" s="79">
        <f t="shared" ca="1" si="66"/>
        <v>0</v>
      </c>
      <c r="P291" s="69">
        <f t="shared" ca="1" si="67"/>
        <v>0</v>
      </c>
      <c r="Q291" s="69">
        <f t="shared" ca="1" si="68"/>
        <v>0</v>
      </c>
      <c r="R291" s="32">
        <f t="shared" ca="1" si="57"/>
        <v>-4.1226694664894745E-3</v>
      </c>
    </row>
    <row r="292" spans="1:18">
      <c r="A292" s="76"/>
      <c r="B292" s="76"/>
      <c r="C292" s="76"/>
      <c r="D292" s="77">
        <f t="shared" si="58"/>
        <v>0</v>
      </c>
      <c r="E292" s="77">
        <f t="shared" si="58"/>
        <v>0</v>
      </c>
      <c r="F292" s="69">
        <f t="shared" si="59"/>
        <v>0</v>
      </c>
      <c r="G292" s="69">
        <f t="shared" si="59"/>
        <v>0</v>
      </c>
      <c r="H292" s="69">
        <f t="shared" si="60"/>
        <v>0</v>
      </c>
      <c r="I292" s="69">
        <f t="shared" si="61"/>
        <v>0</v>
      </c>
      <c r="J292" s="69">
        <f t="shared" si="62"/>
        <v>0</v>
      </c>
      <c r="K292" s="69">
        <f t="shared" si="63"/>
        <v>0</v>
      </c>
      <c r="L292" s="69">
        <f t="shared" si="64"/>
        <v>0</v>
      </c>
      <c r="M292" s="69">
        <f t="shared" ca="1" si="56"/>
        <v>4.1226694664894745E-3</v>
      </c>
      <c r="N292" s="69">
        <f t="shared" ca="1" si="65"/>
        <v>0</v>
      </c>
      <c r="O292" s="79">
        <f t="shared" ca="1" si="66"/>
        <v>0</v>
      </c>
      <c r="P292" s="69">
        <f t="shared" ca="1" si="67"/>
        <v>0</v>
      </c>
      <c r="Q292" s="69">
        <f t="shared" ca="1" si="68"/>
        <v>0</v>
      </c>
      <c r="R292" s="32">
        <f t="shared" ca="1" si="57"/>
        <v>-4.1226694664894745E-3</v>
      </c>
    </row>
    <row r="293" spans="1:18">
      <c r="A293" s="76"/>
      <c r="B293" s="76"/>
      <c r="C293" s="76"/>
      <c r="D293" s="77">
        <f t="shared" si="58"/>
        <v>0</v>
      </c>
      <c r="E293" s="77">
        <f t="shared" si="58"/>
        <v>0</v>
      </c>
      <c r="F293" s="69">
        <f t="shared" si="59"/>
        <v>0</v>
      </c>
      <c r="G293" s="69">
        <f t="shared" si="59"/>
        <v>0</v>
      </c>
      <c r="H293" s="69">
        <f t="shared" si="60"/>
        <v>0</v>
      </c>
      <c r="I293" s="69">
        <f t="shared" si="61"/>
        <v>0</v>
      </c>
      <c r="J293" s="69">
        <f t="shared" si="62"/>
        <v>0</v>
      </c>
      <c r="K293" s="69">
        <f t="shared" si="63"/>
        <v>0</v>
      </c>
      <c r="L293" s="69">
        <f t="shared" si="64"/>
        <v>0</v>
      </c>
      <c r="M293" s="69">
        <f t="shared" ca="1" si="56"/>
        <v>4.1226694664894745E-3</v>
      </c>
      <c r="N293" s="69">
        <f t="shared" ca="1" si="65"/>
        <v>0</v>
      </c>
      <c r="O293" s="79">
        <f t="shared" ca="1" si="66"/>
        <v>0</v>
      </c>
      <c r="P293" s="69">
        <f t="shared" ca="1" si="67"/>
        <v>0</v>
      </c>
      <c r="Q293" s="69">
        <f t="shared" ca="1" si="68"/>
        <v>0</v>
      </c>
      <c r="R293" s="32">
        <f t="shared" ca="1" si="57"/>
        <v>-4.1226694664894745E-3</v>
      </c>
    </row>
    <row r="294" spans="1:18">
      <c r="A294" s="76"/>
      <c r="B294" s="76"/>
      <c r="C294" s="76"/>
      <c r="D294" s="77">
        <f t="shared" si="58"/>
        <v>0</v>
      </c>
      <c r="E294" s="77">
        <f t="shared" si="58"/>
        <v>0</v>
      </c>
      <c r="F294" s="69">
        <f t="shared" si="59"/>
        <v>0</v>
      </c>
      <c r="G294" s="69">
        <f t="shared" si="59"/>
        <v>0</v>
      </c>
      <c r="H294" s="69">
        <f t="shared" si="60"/>
        <v>0</v>
      </c>
      <c r="I294" s="69">
        <f t="shared" si="61"/>
        <v>0</v>
      </c>
      <c r="J294" s="69">
        <f t="shared" si="62"/>
        <v>0</v>
      </c>
      <c r="K294" s="69">
        <f t="shared" si="63"/>
        <v>0</v>
      </c>
      <c r="L294" s="69">
        <f t="shared" si="64"/>
        <v>0</v>
      </c>
      <c r="M294" s="69">
        <f t="shared" ca="1" si="56"/>
        <v>4.1226694664894745E-3</v>
      </c>
      <c r="N294" s="69">
        <f t="shared" ca="1" si="65"/>
        <v>0</v>
      </c>
      <c r="O294" s="79">
        <f t="shared" ca="1" si="66"/>
        <v>0</v>
      </c>
      <c r="P294" s="69">
        <f t="shared" ca="1" si="67"/>
        <v>0</v>
      </c>
      <c r="Q294" s="69">
        <f t="shared" ca="1" si="68"/>
        <v>0</v>
      </c>
      <c r="R294" s="32">
        <f t="shared" ca="1" si="57"/>
        <v>-4.1226694664894745E-3</v>
      </c>
    </row>
    <row r="295" spans="1:18">
      <c r="A295" s="76"/>
      <c r="B295" s="76"/>
      <c r="C295" s="76"/>
      <c r="D295" s="77">
        <f t="shared" si="58"/>
        <v>0</v>
      </c>
      <c r="E295" s="77">
        <f t="shared" si="58"/>
        <v>0</v>
      </c>
      <c r="F295" s="69">
        <f t="shared" si="59"/>
        <v>0</v>
      </c>
      <c r="G295" s="69">
        <f t="shared" si="59"/>
        <v>0</v>
      </c>
      <c r="H295" s="69">
        <f t="shared" si="60"/>
        <v>0</v>
      </c>
      <c r="I295" s="69">
        <f t="shared" si="61"/>
        <v>0</v>
      </c>
      <c r="J295" s="69">
        <f t="shared" si="62"/>
        <v>0</v>
      </c>
      <c r="K295" s="69">
        <f t="shared" si="63"/>
        <v>0</v>
      </c>
      <c r="L295" s="69">
        <f t="shared" si="64"/>
        <v>0</v>
      </c>
      <c r="M295" s="69">
        <f t="shared" ca="1" si="56"/>
        <v>4.1226694664894745E-3</v>
      </c>
      <c r="N295" s="69">
        <f t="shared" ca="1" si="65"/>
        <v>0</v>
      </c>
      <c r="O295" s="79">
        <f t="shared" ca="1" si="66"/>
        <v>0</v>
      </c>
      <c r="P295" s="69">
        <f t="shared" ca="1" si="67"/>
        <v>0</v>
      </c>
      <c r="Q295" s="69">
        <f t="shared" ca="1" si="68"/>
        <v>0</v>
      </c>
      <c r="R295" s="32">
        <f t="shared" ca="1" si="57"/>
        <v>-4.1226694664894745E-3</v>
      </c>
    </row>
    <row r="296" spans="1:18">
      <c r="A296" s="76"/>
      <c r="B296" s="76"/>
      <c r="C296" s="76"/>
      <c r="D296" s="77">
        <f t="shared" si="58"/>
        <v>0</v>
      </c>
      <c r="E296" s="77">
        <f t="shared" si="58"/>
        <v>0</v>
      </c>
      <c r="F296" s="69">
        <f t="shared" si="59"/>
        <v>0</v>
      </c>
      <c r="G296" s="69">
        <f t="shared" si="59"/>
        <v>0</v>
      </c>
      <c r="H296" s="69">
        <f t="shared" si="60"/>
        <v>0</v>
      </c>
      <c r="I296" s="69">
        <f t="shared" si="61"/>
        <v>0</v>
      </c>
      <c r="J296" s="69">
        <f t="shared" si="62"/>
        <v>0</v>
      </c>
      <c r="K296" s="69">
        <f t="shared" si="63"/>
        <v>0</v>
      </c>
      <c r="L296" s="69">
        <f t="shared" si="64"/>
        <v>0</v>
      </c>
      <c r="M296" s="69">
        <f t="shared" ca="1" si="56"/>
        <v>4.1226694664894745E-3</v>
      </c>
      <c r="N296" s="69">
        <f t="shared" ca="1" si="65"/>
        <v>0</v>
      </c>
      <c r="O296" s="79">
        <f t="shared" ca="1" si="66"/>
        <v>0</v>
      </c>
      <c r="P296" s="69">
        <f t="shared" ca="1" si="67"/>
        <v>0</v>
      </c>
      <c r="Q296" s="69">
        <f t="shared" ca="1" si="68"/>
        <v>0</v>
      </c>
      <c r="R296" s="32">
        <f t="shared" ca="1" si="57"/>
        <v>-4.1226694664894745E-3</v>
      </c>
    </row>
    <row r="297" spans="1:18">
      <c r="A297" s="76"/>
      <c r="B297" s="76"/>
      <c r="C297" s="76"/>
      <c r="D297" s="77">
        <f t="shared" si="58"/>
        <v>0</v>
      </c>
      <c r="E297" s="77">
        <f t="shared" si="58"/>
        <v>0</v>
      </c>
      <c r="F297" s="69">
        <f t="shared" si="59"/>
        <v>0</v>
      </c>
      <c r="G297" s="69">
        <f t="shared" si="59"/>
        <v>0</v>
      </c>
      <c r="H297" s="69">
        <f t="shared" si="60"/>
        <v>0</v>
      </c>
      <c r="I297" s="69">
        <f t="shared" si="61"/>
        <v>0</v>
      </c>
      <c r="J297" s="69">
        <f t="shared" si="62"/>
        <v>0</v>
      </c>
      <c r="K297" s="69">
        <f t="shared" si="63"/>
        <v>0</v>
      </c>
      <c r="L297" s="69">
        <f t="shared" si="64"/>
        <v>0</v>
      </c>
      <c r="M297" s="69">
        <f t="shared" ca="1" si="56"/>
        <v>4.1226694664894745E-3</v>
      </c>
      <c r="N297" s="69">
        <f t="shared" ca="1" si="65"/>
        <v>0</v>
      </c>
      <c r="O297" s="79">
        <f t="shared" ca="1" si="66"/>
        <v>0</v>
      </c>
      <c r="P297" s="69">
        <f t="shared" ca="1" si="67"/>
        <v>0</v>
      </c>
      <c r="Q297" s="69">
        <f t="shared" ca="1" si="68"/>
        <v>0</v>
      </c>
      <c r="R297" s="32">
        <f t="shared" ca="1" si="57"/>
        <v>-4.1226694664894745E-3</v>
      </c>
    </row>
    <row r="298" spans="1:18">
      <c r="A298" s="76"/>
      <c r="B298" s="76"/>
      <c r="C298" s="76"/>
      <c r="D298" s="77">
        <f t="shared" si="58"/>
        <v>0</v>
      </c>
      <c r="E298" s="77">
        <f t="shared" si="58"/>
        <v>0</v>
      </c>
      <c r="F298" s="69">
        <f t="shared" si="59"/>
        <v>0</v>
      </c>
      <c r="G298" s="69">
        <f t="shared" si="59"/>
        <v>0</v>
      </c>
      <c r="H298" s="69">
        <f t="shared" si="60"/>
        <v>0</v>
      </c>
      <c r="I298" s="69">
        <f t="shared" si="61"/>
        <v>0</v>
      </c>
      <c r="J298" s="69">
        <f t="shared" si="62"/>
        <v>0</v>
      </c>
      <c r="K298" s="69">
        <f t="shared" si="63"/>
        <v>0</v>
      </c>
      <c r="L298" s="69">
        <f t="shared" si="64"/>
        <v>0</v>
      </c>
      <c r="M298" s="69">
        <f t="shared" ca="1" si="56"/>
        <v>4.1226694664894745E-3</v>
      </c>
      <c r="N298" s="69">
        <f t="shared" ca="1" si="65"/>
        <v>0</v>
      </c>
      <c r="O298" s="79">
        <f t="shared" ca="1" si="66"/>
        <v>0</v>
      </c>
      <c r="P298" s="69">
        <f t="shared" ca="1" si="67"/>
        <v>0</v>
      </c>
      <c r="Q298" s="69">
        <f t="shared" ca="1" si="68"/>
        <v>0</v>
      </c>
      <c r="R298" s="32">
        <f t="shared" ca="1" si="57"/>
        <v>-4.1226694664894745E-3</v>
      </c>
    </row>
    <row r="299" spans="1:18">
      <c r="A299" s="76"/>
      <c r="B299" s="76"/>
      <c r="C299" s="76"/>
      <c r="D299" s="77">
        <f t="shared" si="58"/>
        <v>0</v>
      </c>
      <c r="E299" s="77">
        <f t="shared" si="58"/>
        <v>0</v>
      </c>
      <c r="F299" s="69">
        <f t="shared" si="59"/>
        <v>0</v>
      </c>
      <c r="G299" s="69">
        <f t="shared" si="59"/>
        <v>0</v>
      </c>
      <c r="H299" s="69">
        <f t="shared" si="60"/>
        <v>0</v>
      </c>
      <c r="I299" s="69">
        <f t="shared" si="61"/>
        <v>0</v>
      </c>
      <c r="J299" s="69">
        <f t="shared" si="62"/>
        <v>0</v>
      </c>
      <c r="K299" s="69">
        <f t="shared" si="63"/>
        <v>0</v>
      </c>
      <c r="L299" s="69">
        <f t="shared" si="64"/>
        <v>0</v>
      </c>
      <c r="M299" s="69">
        <f t="shared" ca="1" si="56"/>
        <v>4.1226694664894745E-3</v>
      </c>
      <c r="N299" s="69">
        <f t="shared" ca="1" si="65"/>
        <v>0</v>
      </c>
      <c r="O299" s="79">
        <f t="shared" ca="1" si="66"/>
        <v>0</v>
      </c>
      <c r="P299" s="69">
        <f t="shared" ca="1" si="67"/>
        <v>0</v>
      </c>
      <c r="Q299" s="69">
        <f t="shared" ca="1" si="68"/>
        <v>0</v>
      </c>
      <c r="R299" s="32">
        <f t="shared" ca="1" si="57"/>
        <v>-4.1226694664894745E-3</v>
      </c>
    </row>
    <row r="300" spans="1:18">
      <c r="A300" s="76"/>
      <c r="B300" s="76"/>
      <c r="C300" s="76"/>
      <c r="D300" s="77">
        <f t="shared" si="58"/>
        <v>0</v>
      </c>
      <c r="E300" s="77">
        <f t="shared" si="58"/>
        <v>0</v>
      </c>
      <c r="F300" s="69">
        <f t="shared" si="59"/>
        <v>0</v>
      </c>
      <c r="G300" s="69">
        <f t="shared" si="59"/>
        <v>0</v>
      </c>
      <c r="H300" s="69">
        <f t="shared" si="60"/>
        <v>0</v>
      </c>
      <c r="I300" s="69">
        <f t="shared" si="61"/>
        <v>0</v>
      </c>
      <c r="J300" s="69">
        <f t="shared" si="62"/>
        <v>0</v>
      </c>
      <c r="K300" s="69">
        <f t="shared" si="63"/>
        <v>0</v>
      </c>
      <c r="L300" s="69">
        <f t="shared" si="64"/>
        <v>0</v>
      </c>
      <c r="M300" s="69">
        <f t="shared" ca="1" si="56"/>
        <v>4.1226694664894745E-3</v>
      </c>
      <c r="N300" s="69">
        <f t="shared" ca="1" si="65"/>
        <v>0</v>
      </c>
      <c r="O300" s="79">
        <f t="shared" ca="1" si="66"/>
        <v>0</v>
      </c>
      <c r="P300" s="69">
        <f t="shared" ca="1" si="67"/>
        <v>0</v>
      </c>
      <c r="Q300" s="69">
        <f t="shared" ca="1" si="68"/>
        <v>0</v>
      </c>
      <c r="R300" s="32">
        <f t="shared" ca="1" si="57"/>
        <v>-4.1226694664894745E-3</v>
      </c>
    </row>
    <row r="301" spans="1:18">
      <c r="A301" s="76"/>
      <c r="B301" s="76"/>
      <c r="C301" s="76"/>
      <c r="D301" s="77">
        <f t="shared" si="58"/>
        <v>0</v>
      </c>
      <c r="E301" s="77">
        <f t="shared" si="58"/>
        <v>0</v>
      </c>
      <c r="F301" s="69">
        <f t="shared" si="59"/>
        <v>0</v>
      </c>
      <c r="G301" s="69">
        <f t="shared" si="59"/>
        <v>0</v>
      </c>
      <c r="H301" s="69">
        <f t="shared" si="60"/>
        <v>0</v>
      </c>
      <c r="I301" s="69">
        <f t="shared" si="61"/>
        <v>0</v>
      </c>
      <c r="J301" s="69">
        <f t="shared" si="62"/>
        <v>0</v>
      </c>
      <c r="K301" s="69">
        <f t="shared" si="63"/>
        <v>0</v>
      </c>
      <c r="L301" s="69">
        <f t="shared" si="64"/>
        <v>0</v>
      </c>
      <c r="M301" s="69">
        <f t="shared" ca="1" si="56"/>
        <v>4.1226694664894745E-3</v>
      </c>
      <c r="N301" s="69">
        <f t="shared" ca="1" si="65"/>
        <v>0</v>
      </c>
      <c r="O301" s="79">
        <f t="shared" ca="1" si="66"/>
        <v>0</v>
      </c>
      <c r="P301" s="69">
        <f t="shared" ca="1" si="67"/>
        <v>0</v>
      </c>
      <c r="Q301" s="69">
        <f t="shared" ca="1" si="68"/>
        <v>0</v>
      </c>
      <c r="R301" s="32">
        <f t="shared" ca="1" si="57"/>
        <v>-4.1226694664894745E-3</v>
      </c>
    </row>
    <row r="302" spans="1:18">
      <c r="A302" s="76"/>
      <c r="B302" s="76"/>
      <c r="C302" s="76"/>
      <c r="D302" s="77">
        <f t="shared" si="58"/>
        <v>0</v>
      </c>
      <c r="E302" s="77">
        <f t="shared" si="58"/>
        <v>0</v>
      </c>
      <c r="F302" s="69">
        <f t="shared" si="59"/>
        <v>0</v>
      </c>
      <c r="G302" s="69">
        <f t="shared" si="59"/>
        <v>0</v>
      </c>
      <c r="H302" s="69">
        <f t="shared" si="60"/>
        <v>0</v>
      </c>
      <c r="I302" s="69">
        <f t="shared" si="61"/>
        <v>0</v>
      </c>
      <c r="J302" s="69">
        <f t="shared" si="62"/>
        <v>0</v>
      </c>
      <c r="K302" s="69">
        <f t="shared" si="63"/>
        <v>0</v>
      </c>
      <c r="L302" s="69">
        <f t="shared" si="64"/>
        <v>0</v>
      </c>
      <c r="M302" s="69">
        <f t="shared" ca="1" si="56"/>
        <v>4.1226694664894745E-3</v>
      </c>
      <c r="N302" s="69">
        <f t="shared" ca="1" si="65"/>
        <v>0</v>
      </c>
      <c r="O302" s="79">
        <f t="shared" ca="1" si="66"/>
        <v>0</v>
      </c>
      <c r="P302" s="69">
        <f t="shared" ca="1" si="67"/>
        <v>0</v>
      </c>
      <c r="Q302" s="69">
        <f t="shared" ca="1" si="68"/>
        <v>0</v>
      </c>
      <c r="R302" s="32">
        <f t="shared" ca="1" si="57"/>
        <v>-4.1226694664894745E-3</v>
      </c>
    </row>
    <row r="303" spans="1:18">
      <c r="A303" s="76"/>
      <c r="B303" s="76"/>
      <c r="C303" s="76"/>
      <c r="D303" s="77">
        <f t="shared" si="58"/>
        <v>0</v>
      </c>
      <c r="E303" s="77">
        <f t="shared" si="58"/>
        <v>0</v>
      </c>
      <c r="F303" s="69">
        <f t="shared" si="59"/>
        <v>0</v>
      </c>
      <c r="G303" s="69">
        <f t="shared" si="59"/>
        <v>0</v>
      </c>
      <c r="H303" s="69">
        <f t="shared" si="60"/>
        <v>0</v>
      </c>
      <c r="I303" s="69">
        <f t="shared" si="61"/>
        <v>0</v>
      </c>
      <c r="J303" s="69">
        <f t="shared" si="62"/>
        <v>0</v>
      </c>
      <c r="K303" s="69">
        <f t="shared" si="63"/>
        <v>0</v>
      </c>
      <c r="L303" s="69">
        <f t="shared" si="64"/>
        <v>0</v>
      </c>
      <c r="M303" s="69">
        <f t="shared" ca="1" si="56"/>
        <v>4.1226694664894745E-3</v>
      </c>
      <c r="N303" s="69">
        <f t="shared" ca="1" si="65"/>
        <v>0</v>
      </c>
      <c r="O303" s="79">
        <f t="shared" ca="1" si="66"/>
        <v>0</v>
      </c>
      <c r="P303" s="69">
        <f t="shared" ca="1" si="67"/>
        <v>0</v>
      </c>
      <c r="Q303" s="69">
        <f t="shared" ca="1" si="68"/>
        <v>0</v>
      </c>
      <c r="R303" s="32">
        <f t="shared" ca="1" si="57"/>
        <v>-4.1226694664894745E-3</v>
      </c>
    </row>
    <row r="304" spans="1:18">
      <c r="A304" s="76"/>
      <c r="B304" s="76"/>
      <c r="C304" s="76"/>
      <c r="D304" s="77">
        <f t="shared" si="58"/>
        <v>0</v>
      </c>
      <c r="E304" s="77">
        <f t="shared" si="58"/>
        <v>0</v>
      </c>
      <c r="F304" s="69">
        <f t="shared" si="59"/>
        <v>0</v>
      </c>
      <c r="G304" s="69">
        <f t="shared" si="59"/>
        <v>0</v>
      </c>
      <c r="H304" s="69">
        <f t="shared" si="60"/>
        <v>0</v>
      </c>
      <c r="I304" s="69">
        <f t="shared" si="61"/>
        <v>0</v>
      </c>
      <c r="J304" s="69">
        <f t="shared" si="62"/>
        <v>0</v>
      </c>
      <c r="K304" s="69">
        <f t="shared" si="63"/>
        <v>0</v>
      </c>
      <c r="L304" s="69">
        <f t="shared" si="64"/>
        <v>0</v>
      </c>
      <c r="M304" s="69">
        <f t="shared" ca="1" si="56"/>
        <v>4.1226694664894745E-3</v>
      </c>
      <c r="N304" s="69">
        <f t="shared" ca="1" si="65"/>
        <v>0</v>
      </c>
      <c r="O304" s="79">
        <f t="shared" ca="1" si="66"/>
        <v>0</v>
      </c>
      <c r="P304" s="69">
        <f t="shared" ca="1" si="67"/>
        <v>0</v>
      </c>
      <c r="Q304" s="69">
        <f t="shared" ca="1" si="68"/>
        <v>0</v>
      </c>
      <c r="R304" s="32">
        <f t="shared" ca="1" si="57"/>
        <v>-4.1226694664894745E-3</v>
      </c>
    </row>
    <row r="305" spans="1:18">
      <c r="A305" s="76"/>
      <c r="B305" s="76"/>
      <c r="C305" s="76"/>
      <c r="D305" s="77">
        <f t="shared" si="58"/>
        <v>0</v>
      </c>
      <c r="E305" s="77">
        <f t="shared" si="58"/>
        <v>0</v>
      </c>
      <c r="F305" s="69">
        <f t="shared" si="59"/>
        <v>0</v>
      </c>
      <c r="G305" s="69">
        <f t="shared" si="59"/>
        <v>0</v>
      </c>
      <c r="H305" s="69">
        <f t="shared" si="60"/>
        <v>0</v>
      </c>
      <c r="I305" s="69">
        <f t="shared" si="61"/>
        <v>0</v>
      </c>
      <c r="J305" s="69">
        <f t="shared" si="62"/>
        <v>0</v>
      </c>
      <c r="K305" s="69">
        <f t="shared" si="63"/>
        <v>0</v>
      </c>
      <c r="L305" s="69">
        <f t="shared" si="64"/>
        <v>0</v>
      </c>
      <c r="M305" s="69">
        <f t="shared" ca="1" si="56"/>
        <v>4.1226694664894745E-3</v>
      </c>
      <c r="N305" s="69">
        <f t="shared" ca="1" si="65"/>
        <v>0</v>
      </c>
      <c r="O305" s="79">
        <f t="shared" ca="1" si="66"/>
        <v>0</v>
      </c>
      <c r="P305" s="69">
        <f t="shared" ca="1" si="67"/>
        <v>0</v>
      </c>
      <c r="Q305" s="69">
        <f t="shared" ca="1" si="68"/>
        <v>0</v>
      </c>
      <c r="R305" s="32">
        <f t="shared" ca="1" si="57"/>
        <v>-4.1226694664894745E-3</v>
      </c>
    </row>
    <row r="306" spans="1:18">
      <c r="A306" s="76"/>
      <c r="B306" s="76"/>
      <c r="C306" s="76"/>
      <c r="D306" s="77">
        <f t="shared" si="58"/>
        <v>0</v>
      </c>
      <c r="E306" s="77">
        <f t="shared" si="58"/>
        <v>0</v>
      </c>
      <c r="F306" s="69">
        <f t="shared" si="59"/>
        <v>0</v>
      </c>
      <c r="G306" s="69">
        <f t="shared" si="59"/>
        <v>0</v>
      </c>
      <c r="H306" s="69">
        <f t="shared" si="60"/>
        <v>0</v>
      </c>
      <c r="I306" s="69">
        <f t="shared" si="61"/>
        <v>0</v>
      </c>
      <c r="J306" s="69">
        <f t="shared" si="62"/>
        <v>0</v>
      </c>
      <c r="K306" s="69">
        <f t="shared" si="63"/>
        <v>0</v>
      </c>
      <c r="L306" s="69">
        <f t="shared" si="64"/>
        <v>0</v>
      </c>
      <c r="M306" s="69">
        <f t="shared" ca="1" si="56"/>
        <v>4.1226694664894745E-3</v>
      </c>
      <c r="N306" s="69">
        <f t="shared" ca="1" si="65"/>
        <v>0</v>
      </c>
      <c r="O306" s="79">
        <f t="shared" ca="1" si="66"/>
        <v>0</v>
      </c>
      <c r="P306" s="69">
        <f t="shared" ca="1" si="67"/>
        <v>0</v>
      </c>
      <c r="Q306" s="69">
        <f t="shared" ca="1" si="68"/>
        <v>0</v>
      </c>
      <c r="R306" s="32">
        <f t="shared" ca="1" si="57"/>
        <v>-4.1226694664894745E-3</v>
      </c>
    </row>
    <row r="307" spans="1:18">
      <c r="A307" s="76"/>
      <c r="B307" s="76"/>
      <c r="C307" s="76"/>
      <c r="D307" s="77">
        <f t="shared" si="58"/>
        <v>0</v>
      </c>
      <c r="E307" s="77">
        <f t="shared" si="58"/>
        <v>0</v>
      </c>
      <c r="F307" s="69">
        <f t="shared" si="59"/>
        <v>0</v>
      </c>
      <c r="G307" s="69">
        <f t="shared" si="59"/>
        <v>0</v>
      </c>
      <c r="H307" s="69">
        <f t="shared" si="60"/>
        <v>0</v>
      </c>
      <c r="I307" s="69">
        <f t="shared" si="61"/>
        <v>0</v>
      </c>
      <c r="J307" s="69">
        <f t="shared" si="62"/>
        <v>0</v>
      </c>
      <c r="K307" s="69">
        <f t="shared" si="63"/>
        <v>0</v>
      </c>
      <c r="L307" s="69">
        <f t="shared" si="64"/>
        <v>0</v>
      </c>
      <c r="M307" s="69">
        <f t="shared" ca="1" si="56"/>
        <v>4.1226694664894745E-3</v>
      </c>
      <c r="N307" s="69">
        <f t="shared" ca="1" si="65"/>
        <v>0</v>
      </c>
      <c r="O307" s="79">
        <f t="shared" ca="1" si="66"/>
        <v>0</v>
      </c>
      <c r="P307" s="69">
        <f t="shared" ca="1" si="67"/>
        <v>0</v>
      </c>
      <c r="Q307" s="69">
        <f t="shared" ca="1" si="68"/>
        <v>0</v>
      </c>
      <c r="R307" s="32">
        <f t="shared" ca="1" si="57"/>
        <v>-4.1226694664894745E-3</v>
      </c>
    </row>
    <row r="308" spans="1:18">
      <c r="A308" s="76"/>
      <c r="B308" s="76"/>
      <c r="C308" s="76"/>
      <c r="D308" s="77">
        <f t="shared" si="58"/>
        <v>0</v>
      </c>
      <c r="E308" s="77">
        <f t="shared" si="58"/>
        <v>0</v>
      </c>
      <c r="F308" s="69">
        <f t="shared" si="59"/>
        <v>0</v>
      </c>
      <c r="G308" s="69">
        <f t="shared" si="59"/>
        <v>0</v>
      </c>
      <c r="H308" s="69">
        <f t="shared" si="60"/>
        <v>0</v>
      </c>
      <c r="I308" s="69">
        <f t="shared" si="61"/>
        <v>0</v>
      </c>
      <c r="J308" s="69">
        <f t="shared" si="62"/>
        <v>0</v>
      </c>
      <c r="K308" s="69">
        <f t="shared" si="63"/>
        <v>0</v>
      </c>
      <c r="L308" s="69">
        <f t="shared" si="64"/>
        <v>0</v>
      </c>
      <c r="M308" s="69">
        <f t="shared" ca="1" si="56"/>
        <v>4.1226694664894745E-3</v>
      </c>
      <c r="N308" s="69">
        <f t="shared" ca="1" si="65"/>
        <v>0</v>
      </c>
      <c r="O308" s="79">
        <f t="shared" ca="1" si="66"/>
        <v>0</v>
      </c>
      <c r="P308" s="69">
        <f t="shared" ca="1" si="67"/>
        <v>0</v>
      </c>
      <c r="Q308" s="69">
        <f t="shared" ca="1" si="68"/>
        <v>0</v>
      </c>
      <c r="R308" s="32">
        <f t="shared" ca="1" si="57"/>
        <v>-4.1226694664894745E-3</v>
      </c>
    </row>
    <row r="309" spans="1:18">
      <c r="A309" s="76"/>
      <c r="B309" s="76"/>
      <c r="C309" s="76"/>
      <c r="D309" s="77">
        <f t="shared" si="58"/>
        <v>0</v>
      </c>
      <c r="E309" s="77">
        <f t="shared" si="58"/>
        <v>0</v>
      </c>
      <c r="F309" s="69">
        <f t="shared" si="59"/>
        <v>0</v>
      </c>
      <c r="G309" s="69">
        <f t="shared" si="59"/>
        <v>0</v>
      </c>
      <c r="H309" s="69">
        <f t="shared" si="60"/>
        <v>0</v>
      </c>
      <c r="I309" s="69">
        <f t="shared" si="61"/>
        <v>0</v>
      </c>
      <c r="J309" s="69">
        <f t="shared" si="62"/>
        <v>0</v>
      </c>
      <c r="K309" s="69">
        <f t="shared" si="63"/>
        <v>0</v>
      </c>
      <c r="L309" s="69">
        <f t="shared" si="64"/>
        <v>0</v>
      </c>
      <c r="M309" s="69">
        <f t="shared" ca="1" si="56"/>
        <v>4.1226694664894745E-3</v>
      </c>
      <c r="N309" s="69">
        <f t="shared" ca="1" si="65"/>
        <v>0</v>
      </c>
      <c r="O309" s="79">
        <f t="shared" ca="1" si="66"/>
        <v>0</v>
      </c>
      <c r="P309" s="69">
        <f t="shared" ca="1" si="67"/>
        <v>0</v>
      </c>
      <c r="Q309" s="69">
        <f t="shared" ca="1" si="68"/>
        <v>0</v>
      </c>
      <c r="R309" s="32">
        <f t="shared" ca="1" si="57"/>
        <v>-4.1226694664894745E-3</v>
      </c>
    </row>
    <row r="310" spans="1:18">
      <c r="A310" s="76"/>
      <c r="B310" s="76"/>
      <c r="C310" s="76"/>
      <c r="D310" s="77">
        <f t="shared" si="58"/>
        <v>0</v>
      </c>
      <c r="E310" s="77">
        <f t="shared" si="58"/>
        <v>0</v>
      </c>
      <c r="F310" s="69">
        <f t="shared" si="59"/>
        <v>0</v>
      </c>
      <c r="G310" s="69">
        <f t="shared" si="59"/>
        <v>0</v>
      </c>
      <c r="H310" s="69">
        <f t="shared" si="60"/>
        <v>0</v>
      </c>
      <c r="I310" s="69">
        <f t="shared" si="61"/>
        <v>0</v>
      </c>
      <c r="J310" s="69">
        <f t="shared" si="62"/>
        <v>0</v>
      </c>
      <c r="K310" s="69">
        <f t="shared" si="63"/>
        <v>0</v>
      </c>
      <c r="L310" s="69">
        <f t="shared" si="64"/>
        <v>0</v>
      </c>
      <c r="M310" s="69">
        <f t="shared" ca="1" si="56"/>
        <v>4.1226694664894745E-3</v>
      </c>
      <c r="N310" s="69">
        <f t="shared" ca="1" si="65"/>
        <v>0</v>
      </c>
      <c r="O310" s="79">
        <f t="shared" ca="1" si="66"/>
        <v>0</v>
      </c>
      <c r="P310" s="69">
        <f t="shared" ca="1" si="67"/>
        <v>0</v>
      </c>
      <c r="Q310" s="69">
        <f t="shared" ca="1" si="68"/>
        <v>0</v>
      </c>
      <c r="R310" s="32">
        <f t="shared" ca="1" si="57"/>
        <v>-4.1226694664894745E-3</v>
      </c>
    </row>
    <row r="311" spans="1:18">
      <c r="A311" s="76"/>
      <c r="B311" s="76"/>
      <c r="C311" s="76"/>
      <c r="D311" s="77">
        <f t="shared" si="58"/>
        <v>0</v>
      </c>
      <c r="E311" s="77">
        <f t="shared" si="58"/>
        <v>0</v>
      </c>
      <c r="F311" s="69">
        <f t="shared" si="59"/>
        <v>0</v>
      </c>
      <c r="G311" s="69">
        <f t="shared" si="59"/>
        <v>0</v>
      </c>
      <c r="H311" s="69">
        <f t="shared" si="60"/>
        <v>0</v>
      </c>
      <c r="I311" s="69">
        <f t="shared" si="61"/>
        <v>0</v>
      </c>
      <c r="J311" s="69">
        <f t="shared" si="62"/>
        <v>0</v>
      </c>
      <c r="K311" s="69">
        <f t="shared" si="63"/>
        <v>0</v>
      </c>
      <c r="L311" s="69">
        <f t="shared" si="64"/>
        <v>0</v>
      </c>
      <c r="M311" s="69">
        <f t="shared" ca="1" si="56"/>
        <v>4.1226694664894745E-3</v>
      </c>
      <c r="N311" s="69">
        <f t="shared" ca="1" si="65"/>
        <v>0</v>
      </c>
      <c r="O311" s="79">
        <f t="shared" ca="1" si="66"/>
        <v>0</v>
      </c>
      <c r="P311" s="69">
        <f t="shared" ca="1" si="67"/>
        <v>0</v>
      </c>
      <c r="Q311" s="69">
        <f t="shared" ca="1" si="68"/>
        <v>0</v>
      </c>
      <c r="R311" s="32">
        <f t="shared" ca="1" si="57"/>
        <v>-4.1226694664894745E-3</v>
      </c>
    </row>
    <row r="312" spans="1:18">
      <c r="A312" s="76"/>
      <c r="B312" s="76"/>
      <c r="C312" s="76"/>
      <c r="D312" s="77">
        <f t="shared" si="58"/>
        <v>0</v>
      </c>
      <c r="E312" s="77">
        <f t="shared" si="58"/>
        <v>0</v>
      </c>
      <c r="F312" s="69">
        <f t="shared" si="59"/>
        <v>0</v>
      </c>
      <c r="G312" s="69">
        <f t="shared" si="59"/>
        <v>0</v>
      </c>
      <c r="H312" s="69">
        <f t="shared" si="60"/>
        <v>0</v>
      </c>
      <c r="I312" s="69">
        <f t="shared" si="61"/>
        <v>0</v>
      </c>
      <c r="J312" s="69">
        <f t="shared" si="62"/>
        <v>0</v>
      </c>
      <c r="K312" s="69">
        <f t="shared" si="63"/>
        <v>0</v>
      </c>
      <c r="L312" s="69">
        <f t="shared" si="64"/>
        <v>0</v>
      </c>
      <c r="M312" s="69">
        <f t="shared" ca="1" si="56"/>
        <v>4.1226694664894745E-3</v>
      </c>
      <c r="N312" s="69">
        <f t="shared" ca="1" si="65"/>
        <v>0</v>
      </c>
      <c r="O312" s="79">
        <f t="shared" ca="1" si="66"/>
        <v>0</v>
      </c>
      <c r="P312" s="69">
        <f t="shared" ca="1" si="67"/>
        <v>0</v>
      </c>
      <c r="Q312" s="69">
        <f t="shared" ca="1" si="68"/>
        <v>0</v>
      </c>
      <c r="R312" s="32">
        <f t="shared" ca="1" si="57"/>
        <v>-4.1226694664894745E-3</v>
      </c>
    </row>
    <row r="313" spans="1:18">
      <c r="A313" s="76"/>
      <c r="B313" s="76"/>
      <c r="C313" s="76"/>
      <c r="D313" s="77">
        <f t="shared" si="58"/>
        <v>0</v>
      </c>
      <c r="E313" s="77">
        <f t="shared" si="58"/>
        <v>0</v>
      </c>
      <c r="F313" s="69">
        <f t="shared" si="59"/>
        <v>0</v>
      </c>
      <c r="G313" s="69">
        <f t="shared" si="59"/>
        <v>0</v>
      </c>
      <c r="H313" s="69">
        <f t="shared" si="60"/>
        <v>0</v>
      </c>
      <c r="I313" s="69">
        <f t="shared" si="61"/>
        <v>0</v>
      </c>
      <c r="J313" s="69">
        <f t="shared" si="62"/>
        <v>0</v>
      </c>
      <c r="K313" s="69">
        <f t="shared" si="63"/>
        <v>0</v>
      </c>
      <c r="L313" s="69">
        <f t="shared" si="64"/>
        <v>0</v>
      </c>
      <c r="M313" s="69">
        <f t="shared" ca="1" si="56"/>
        <v>4.1226694664894745E-3</v>
      </c>
      <c r="N313" s="69">
        <f t="shared" ca="1" si="65"/>
        <v>0</v>
      </c>
      <c r="O313" s="79">
        <f t="shared" ca="1" si="66"/>
        <v>0</v>
      </c>
      <c r="P313" s="69">
        <f t="shared" ca="1" si="67"/>
        <v>0</v>
      </c>
      <c r="Q313" s="69">
        <f t="shared" ca="1" si="68"/>
        <v>0</v>
      </c>
      <c r="R313" s="32">
        <f t="shared" ca="1" si="57"/>
        <v>-4.1226694664894745E-3</v>
      </c>
    </row>
    <row r="314" spans="1:18">
      <c r="A314" s="76"/>
      <c r="B314" s="76"/>
      <c r="C314" s="76"/>
      <c r="D314" s="77">
        <f t="shared" si="58"/>
        <v>0</v>
      </c>
      <c r="E314" s="77">
        <f t="shared" si="58"/>
        <v>0</v>
      </c>
      <c r="F314" s="69">
        <f t="shared" si="59"/>
        <v>0</v>
      </c>
      <c r="G314" s="69">
        <f t="shared" si="59"/>
        <v>0</v>
      </c>
      <c r="H314" s="69">
        <f t="shared" si="60"/>
        <v>0</v>
      </c>
      <c r="I314" s="69">
        <f t="shared" si="61"/>
        <v>0</v>
      </c>
      <c r="J314" s="69">
        <f t="shared" si="62"/>
        <v>0</v>
      </c>
      <c r="K314" s="69">
        <f t="shared" si="63"/>
        <v>0</v>
      </c>
      <c r="L314" s="69">
        <f t="shared" si="64"/>
        <v>0</v>
      </c>
      <c r="M314" s="69">
        <f t="shared" ca="1" si="56"/>
        <v>4.1226694664894745E-3</v>
      </c>
      <c r="N314" s="69">
        <f t="shared" ca="1" si="65"/>
        <v>0</v>
      </c>
      <c r="O314" s="79">
        <f t="shared" ca="1" si="66"/>
        <v>0</v>
      </c>
      <c r="P314" s="69">
        <f t="shared" ca="1" si="67"/>
        <v>0</v>
      </c>
      <c r="Q314" s="69">
        <f t="shared" ca="1" si="68"/>
        <v>0</v>
      </c>
      <c r="R314" s="32">
        <f t="shared" ca="1" si="57"/>
        <v>-4.1226694664894745E-3</v>
      </c>
    </row>
    <row r="315" spans="1:18">
      <c r="A315" s="76"/>
      <c r="B315" s="76"/>
      <c r="C315" s="76"/>
      <c r="D315" s="77">
        <f t="shared" si="58"/>
        <v>0</v>
      </c>
      <c r="E315" s="77">
        <f t="shared" si="58"/>
        <v>0</v>
      </c>
      <c r="F315" s="69">
        <f t="shared" si="59"/>
        <v>0</v>
      </c>
      <c r="G315" s="69">
        <f t="shared" si="59"/>
        <v>0</v>
      </c>
      <c r="H315" s="69">
        <f t="shared" si="60"/>
        <v>0</v>
      </c>
      <c r="I315" s="69">
        <f t="shared" si="61"/>
        <v>0</v>
      </c>
      <c r="J315" s="69">
        <f t="shared" si="62"/>
        <v>0</v>
      </c>
      <c r="K315" s="69">
        <f t="shared" si="63"/>
        <v>0</v>
      </c>
      <c r="L315" s="69">
        <f t="shared" si="64"/>
        <v>0</v>
      </c>
      <c r="M315" s="69">
        <f t="shared" ca="1" si="56"/>
        <v>4.1226694664894745E-3</v>
      </c>
      <c r="N315" s="69">
        <f t="shared" ca="1" si="65"/>
        <v>0</v>
      </c>
      <c r="O315" s="79">
        <f t="shared" ca="1" si="66"/>
        <v>0</v>
      </c>
      <c r="P315" s="69">
        <f t="shared" ca="1" si="67"/>
        <v>0</v>
      </c>
      <c r="Q315" s="69">
        <f t="shared" ca="1" si="68"/>
        <v>0</v>
      </c>
      <c r="R315" s="32">
        <f t="shared" ca="1" si="57"/>
        <v>-4.1226694664894745E-3</v>
      </c>
    </row>
    <row r="316" spans="1:18">
      <c r="A316" s="76"/>
      <c r="B316" s="76"/>
      <c r="C316" s="76"/>
      <c r="D316" s="77">
        <f t="shared" si="58"/>
        <v>0</v>
      </c>
      <c r="E316" s="77">
        <f t="shared" si="58"/>
        <v>0</v>
      </c>
      <c r="F316" s="69">
        <f t="shared" si="59"/>
        <v>0</v>
      </c>
      <c r="G316" s="69">
        <f t="shared" si="59"/>
        <v>0</v>
      </c>
      <c r="H316" s="69">
        <f t="shared" si="60"/>
        <v>0</v>
      </c>
      <c r="I316" s="69">
        <f t="shared" si="61"/>
        <v>0</v>
      </c>
      <c r="J316" s="69">
        <f t="shared" si="62"/>
        <v>0</v>
      </c>
      <c r="K316" s="69">
        <f t="shared" si="63"/>
        <v>0</v>
      </c>
      <c r="L316" s="69">
        <f t="shared" si="64"/>
        <v>0</v>
      </c>
      <c r="M316" s="69">
        <f t="shared" ca="1" si="56"/>
        <v>4.1226694664894745E-3</v>
      </c>
      <c r="N316" s="69">
        <f t="shared" ca="1" si="65"/>
        <v>0</v>
      </c>
      <c r="O316" s="79">
        <f t="shared" ca="1" si="66"/>
        <v>0</v>
      </c>
      <c r="P316" s="69">
        <f t="shared" ca="1" si="67"/>
        <v>0</v>
      </c>
      <c r="Q316" s="69">
        <f t="shared" ca="1" si="68"/>
        <v>0</v>
      </c>
      <c r="R316" s="32">
        <f t="shared" ca="1" si="57"/>
        <v>-4.1226694664894745E-3</v>
      </c>
    </row>
    <row r="317" spans="1:18">
      <c r="A317" s="76"/>
      <c r="B317" s="76"/>
      <c r="C317" s="76"/>
      <c r="D317" s="77">
        <f t="shared" si="58"/>
        <v>0</v>
      </c>
      <c r="E317" s="77">
        <f t="shared" si="58"/>
        <v>0</v>
      </c>
      <c r="F317" s="69">
        <f t="shared" si="59"/>
        <v>0</v>
      </c>
      <c r="G317" s="69">
        <f t="shared" si="59"/>
        <v>0</v>
      </c>
      <c r="H317" s="69">
        <f t="shared" si="60"/>
        <v>0</v>
      </c>
      <c r="I317" s="69">
        <f t="shared" si="61"/>
        <v>0</v>
      </c>
      <c r="J317" s="69">
        <f t="shared" si="62"/>
        <v>0</v>
      </c>
      <c r="K317" s="69">
        <f t="shared" si="63"/>
        <v>0</v>
      </c>
      <c r="L317" s="69">
        <f t="shared" si="64"/>
        <v>0</v>
      </c>
      <c r="M317" s="69">
        <f t="shared" ca="1" si="56"/>
        <v>4.1226694664894745E-3</v>
      </c>
      <c r="N317" s="69">
        <f t="shared" ca="1" si="65"/>
        <v>0</v>
      </c>
      <c r="O317" s="79">
        <f t="shared" ca="1" si="66"/>
        <v>0</v>
      </c>
      <c r="P317" s="69">
        <f t="shared" ca="1" si="67"/>
        <v>0</v>
      </c>
      <c r="Q317" s="69">
        <f t="shared" ca="1" si="68"/>
        <v>0</v>
      </c>
      <c r="R317" s="32">
        <f t="shared" ca="1" si="57"/>
        <v>-4.1226694664894745E-3</v>
      </c>
    </row>
    <row r="318" spans="1:18">
      <c r="A318" s="76"/>
      <c r="B318" s="76"/>
      <c r="C318" s="76"/>
      <c r="D318" s="77">
        <f t="shared" si="58"/>
        <v>0</v>
      </c>
      <c r="E318" s="77">
        <f t="shared" si="58"/>
        <v>0</v>
      </c>
      <c r="F318" s="69">
        <f t="shared" si="59"/>
        <v>0</v>
      </c>
      <c r="G318" s="69">
        <f t="shared" si="59"/>
        <v>0</v>
      </c>
      <c r="H318" s="69">
        <f t="shared" si="60"/>
        <v>0</v>
      </c>
      <c r="I318" s="69">
        <f t="shared" si="61"/>
        <v>0</v>
      </c>
      <c r="J318" s="69">
        <f t="shared" si="62"/>
        <v>0</v>
      </c>
      <c r="K318" s="69">
        <f t="shared" si="63"/>
        <v>0</v>
      </c>
      <c r="L318" s="69">
        <f t="shared" si="64"/>
        <v>0</v>
      </c>
      <c r="M318" s="69">
        <f t="shared" ca="1" si="56"/>
        <v>4.1226694664894745E-3</v>
      </c>
      <c r="N318" s="69">
        <f t="shared" ca="1" si="65"/>
        <v>0</v>
      </c>
      <c r="O318" s="79">
        <f t="shared" ca="1" si="66"/>
        <v>0</v>
      </c>
      <c r="P318" s="69">
        <f t="shared" ca="1" si="67"/>
        <v>0</v>
      </c>
      <c r="Q318" s="69">
        <f t="shared" ca="1" si="68"/>
        <v>0</v>
      </c>
      <c r="R318" s="32">
        <f t="shared" ca="1" si="57"/>
        <v>-4.1226694664894745E-3</v>
      </c>
    </row>
    <row r="319" spans="1:18">
      <c r="A319" s="76"/>
      <c r="B319" s="76"/>
      <c r="C319" s="76"/>
      <c r="D319" s="77">
        <f t="shared" si="58"/>
        <v>0</v>
      </c>
      <c r="E319" s="77">
        <f t="shared" si="58"/>
        <v>0</v>
      </c>
      <c r="F319" s="69">
        <f t="shared" si="59"/>
        <v>0</v>
      </c>
      <c r="G319" s="69">
        <f t="shared" si="59"/>
        <v>0</v>
      </c>
      <c r="H319" s="69">
        <f t="shared" si="60"/>
        <v>0</v>
      </c>
      <c r="I319" s="69">
        <f t="shared" si="61"/>
        <v>0</v>
      </c>
      <c r="J319" s="69">
        <f t="shared" si="62"/>
        <v>0</v>
      </c>
      <c r="K319" s="69">
        <f t="shared" si="63"/>
        <v>0</v>
      </c>
      <c r="L319" s="69">
        <f t="shared" si="64"/>
        <v>0</v>
      </c>
      <c r="M319" s="69">
        <f t="shared" ca="1" si="56"/>
        <v>4.1226694664894745E-3</v>
      </c>
      <c r="N319" s="69">
        <f t="shared" ca="1" si="65"/>
        <v>0</v>
      </c>
      <c r="O319" s="79">
        <f t="shared" ca="1" si="66"/>
        <v>0</v>
      </c>
      <c r="P319" s="69">
        <f t="shared" ca="1" si="67"/>
        <v>0</v>
      </c>
      <c r="Q319" s="69">
        <f t="shared" ca="1" si="68"/>
        <v>0</v>
      </c>
      <c r="R319" s="32">
        <f t="shared" ca="1" si="57"/>
        <v>-4.1226694664894745E-3</v>
      </c>
    </row>
    <row r="320" spans="1:18">
      <c r="A320" s="76"/>
      <c r="B320" s="76"/>
      <c r="C320" s="76"/>
      <c r="D320" s="77">
        <f t="shared" si="58"/>
        <v>0</v>
      </c>
      <c r="E320" s="77">
        <f t="shared" si="58"/>
        <v>0</v>
      </c>
      <c r="F320" s="69">
        <f t="shared" si="59"/>
        <v>0</v>
      </c>
      <c r="G320" s="69">
        <f t="shared" si="59"/>
        <v>0</v>
      </c>
      <c r="H320" s="69">
        <f t="shared" si="60"/>
        <v>0</v>
      </c>
      <c r="I320" s="69">
        <f t="shared" si="61"/>
        <v>0</v>
      </c>
      <c r="J320" s="69">
        <f t="shared" si="62"/>
        <v>0</v>
      </c>
      <c r="K320" s="69">
        <f t="shared" si="63"/>
        <v>0</v>
      </c>
      <c r="L320" s="69">
        <f t="shared" si="64"/>
        <v>0</v>
      </c>
      <c r="M320" s="69">
        <f t="shared" ca="1" si="56"/>
        <v>4.1226694664894745E-3</v>
      </c>
      <c r="N320" s="69">
        <f t="shared" ca="1" si="65"/>
        <v>0</v>
      </c>
      <c r="O320" s="79">
        <f t="shared" ca="1" si="66"/>
        <v>0</v>
      </c>
      <c r="P320" s="69">
        <f t="shared" ca="1" si="67"/>
        <v>0</v>
      </c>
      <c r="Q320" s="69">
        <f t="shared" ca="1" si="68"/>
        <v>0</v>
      </c>
      <c r="R320" s="32">
        <f t="shared" ca="1" si="57"/>
        <v>-4.1226694664894745E-3</v>
      </c>
    </row>
    <row r="321" spans="1:18">
      <c r="A321" s="76"/>
      <c r="B321" s="76"/>
      <c r="C321" s="76"/>
      <c r="D321" s="77">
        <f t="shared" si="58"/>
        <v>0</v>
      </c>
      <c r="E321" s="77">
        <f t="shared" si="58"/>
        <v>0</v>
      </c>
      <c r="F321" s="69">
        <f t="shared" si="59"/>
        <v>0</v>
      </c>
      <c r="G321" s="69">
        <f t="shared" si="59"/>
        <v>0</v>
      </c>
      <c r="H321" s="69">
        <f t="shared" si="60"/>
        <v>0</v>
      </c>
      <c r="I321" s="69">
        <f t="shared" si="61"/>
        <v>0</v>
      </c>
      <c r="J321" s="69">
        <f t="shared" si="62"/>
        <v>0</v>
      </c>
      <c r="K321" s="69">
        <f t="shared" si="63"/>
        <v>0</v>
      </c>
      <c r="L321" s="69">
        <f t="shared" si="64"/>
        <v>0</v>
      </c>
      <c r="M321" s="69">
        <f t="shared" ca="1" si="56"/>
        <v>4.1226694664894745E-3</v>
      </c>
      <c r="N321" s="69">
        <f t="shared" ca="1" si="65"/>
        <v>0</v>
      </c>
      <c r="O321" s="79">
        <f t="shared" ca="1" si="66"/>
        <v>0</v>
      </c>
      <c r="P321" s="69">
        <f t="shared" ca="1" si="67"/>
        <v>0</v>
      </c>
      <c r="Q321" s="69">
        <f t="shared" ca="1" si="68"/>
        <v>0</v>
      </c>
      <c r="R321" s="32">
        <f t="shared" ca="1" si="57"/>
        <v>-4.1226694664894745E-3</v>
      </c>
    </row>
    <row r="322" spans="1:18">
      <c r="A322" s="76"/>
      <c r="B322" s="76"/>
      <c r="C322" s="76"/>
      <c r="D322" s="77">
        <f t="shared" si="58"/>
        <v>0</v>
      </c>
      <c r="E322" s="77">
        <f t="shared" si="58"/>
        <v>0</v>
      </c>
      <c r="F322" s="69">
        <f t="shared" si="59"/>
        <v>0</v>
      </c>
      <c r="G322" s="69">
        <f t="shared" si="59"/>
        <v>0</v>
      </c>
      <c r="H322" s="69">
        <f t="shared" si="60"/>
        <v>0</v>
      </c>
      <c r="I322" s="69">
        <f t="shared" si="61"/>
        <v>0</v>
      </c>
      <c r="J322" s="69">
        <f t="shared" si="62"/>
        <v>0</v>
      </c>
      <c r="K322" s="69">
        <f t="shared" si="63"/>
        <v>0</v>
      </c>
      <c r="L322" s="69">
        <f t="shared" si="64"/>
        <v>0</v>
      </c>
      <c r="M322" s="69">
        <f t="shared" ca="1" si="56"/>
        <v>4.1226694664894745E-3</v>
      </c>
      <c r="N322" s="69">
        <f t="shared" ca="1" si="65"/>
        <v>0</v>
      </c>
      <c r="O322" s="79">
        <f t="shared" ca="1" si="66"/>
        <v>0</v>
      </c>
      <c r="P322" s="69">
        <f t="shared" ca="1" si="67"/>
        <v>0</v>
      </c>
      <c r="Q322" s="69">
        <f t="shared" ca="1" si="68"/>
        <v>0</v>
      </c>
      <c r="R322" s="32">
        <f t="shared" ca="1" si="57"/>
        <v>-4.1226694664894745E-3</v>
      </c>
    </row>
    <row r="323" spans="1:18">
      <c r="A323" s="76"/>
      <c r="B323" s="76"/>
      <c r="C323" s="76"/>
      <c r="D323" s="77">
        <f t="shared" si="58"/>
        <v>0</v>
      </c>
      <c r="E323" s="77">
        <f t="shared" si="58"/>
        <v>0</v>
      </c>
      <c r="F323" s="69">
        <f t="shared" si="59"/>
        <v>0</v>
      </c>
      <c r="G323" s="69">
        <f t="shared" si="59"/>
        <v>0</v>
      </c>
      <c r="H323" s="69">
        <f t="shared" si="60"/>
        <v>0</v>
      </c>
      <c r="I323" s="69">
        <f t="shared" si="61"/>
        <v>0</v>
      </c>
      <c r="J323" s="69">
        <f t="shared" si="62"/>
        <v>0</v>
      </c>
      <c r="K323" s="69">
        <f t="shared" si="63"/>
        <v>0</v>
      </c>
      <c r="L323" s="69">
        <f t="shared" si="64"/>
        <v>0</v>
      </c>
      <c r="M323" s="69">
        <f t="shared" ca="1" si="56"/>
        <v>4.1226694664894745E-3</v>
      </c>
      <c r="N323" s="69">
        <f t="shared" ca="1" si="65"/>
        <v>0</v>
      </c>
      <c r="O323" s="79">
        <f t="shared" ca="1" si="66"/>
        <v>0</v>
      </c>
      <c r="P323" s="69">
        <f t="shared" ca="1" si="67"/>
        <v>0</v>
      </c>
      <c r="Q323" s="69">
        <f t="shared" ca="1" si="68"/>
        <v>0</v>
      </c>
      <c r="R323" s="32">
        <f t="shared" ca="1" si="57"/>
        <v>-4.1226694664894745E-3</v>
      </c>
    </row>
    <row r="324" spans="1:18">
      <c r="A324" s="76"/>
      <c r="B324" s="76"/>
      <c r="C324" s="76"/>
      <c r="D324" s="77">
        <f t="shared" si="58"/>
        <v>0</v>
      </c>
      <c r="E324" s="77">
        <f t="shared" si="58"/>
        <v>0</v>
      </c>
      <c r="F324" s="69">
        <f t="shared" si="59"/>
        <v>0</v>
      </c>
      <c r="G324" s="69">
        <f t="shared" si="59"/>
        <v>0</v>
      </c>
      <c r="H324" s="69">
        <f t="shared" si="60"/>
        <v>0</v>
      </c>
      <c r="I324" s="69">
        <f t="shared" si="61"/>
        <v>0</v>
      </c>
      <c r="J324" s="69">
        <f t="shared" si="62"/>
        <v>0</v>
      </c>
      <c r="K324" s="69">
        <f t="shared" si="63"/>
        <v>0</v>
      </c>
      <c r="L324" s="69">
        <f t="shared" si="64"/>
        <v>0</v>
      </c>
      <c r="M324" s="69">
        <f t="shared" ca="1" si="56"/>
        <v>4.1226694664894745E-3</v>
      </c>
      <c r="N324" s="69">
        <f t="shared" ca="1" si="65"/>
        <v>0</v>
      </c>
      <c r="O324" s="79">
        <f t="shared" ca="1" si="66"/>
        <v>0</v>
      </c>
      <c r="P324" s="69">
        <f t="shared" ca="1" si="67"/>
        <v>0</v>
      </c>
      <c r="Q324" s="69">
        <f t="shared" ca="1" si="68"/>
        <v>0</v>
      </c>
      <c r="R324" s="32">
        <f t="shared" ca="1" si="57"/>
        <v>-4.1226694664894745E-3</v>
      </c>
    </row>
    <row r="325" spans="1:18">
      <c r="A325" s="76"/>
      <c r="B325" s="76"/>
      <c r="C325" s="76"/>
      <c r="D325" s="77">
        <f t="shared" si="58"/>
        <v>0</v>
      </c>
      <c r="E325" s="77">
        <f t="shared" si="58"/>
        <v>0</v>
      </c>
      <c r="F325" s="69">
        <f t="shared" si="59"/>
        <v>0</v>
      </c>
      <c r="G325" s="69">
        <f t="shared" si="59"/>
        <v>0</v>
      </c>
      <c r="H325" s="69">
        <f t="shared" si="60"/>
        <v>0</v>
      </c>
      <c r="I325" s="69">
        <f t="shared" si="61"/>
        <v>0</v>
      </c>
      <c r="J325" s="69">
        <f t="shared" si="62"/>
        <v>0</v>
      </c>
      <c r="K325" s="69">
        <f t="shared" si="63"/>
        <v>0</v>
      </c>
      <c r="L325" s="69">
        <f t="shared" si="64"/>
        <v>0</v>
      </c>
      <c r="M325" s="69">
        <f t="shared" ca="1" si="56"/>
        <v>4.1226694664894745E-3</v>
      </c>
      <c r="N325" s="69">
        <f t="shared" ca="1" si="65"/>
        <v>0</v>
      </c>
      <c r="O325" s="79">
        <f t="shared" ca="1" si="66"/>
        <v>0</v>
      </c>
      <c r="P325" s="69">
        <f t="shared" ca="1" si="67"/>
        <v>0</v>
      </c>
      <c r="Q325" s="69">
        <f t="shared" ca="1" si="68"/>
        <v>0</v>
      </c>
      <c r="R325" s="32">
        <f t="shared" ca="1" si="57"/>
        <v>-4.1226694664894745E-3</v>
      </c>
    </row>
    <row r="326" spans="1:18">
      <c r="A326" s="76"/>
      <c r="B326" s="76"/>
      <c r="C326" s="76"/>
      <c r="D326" s="77">
        <f t="shared" si="58"/>
        <v>0</v>
      </c>
      <c r="E326" s="77">
        <f t="shared" si="58"/>
        <v>0</v>
      </c>
      <c r="F326" s="69">
        <f t="shared" si="59"/>
        <v>0</v>
      </c>
      <c r="G326" s="69">
        <f t="shared" si="59"/>
        <v>0</v>
      </c>
      <c r="H326" s="69">
        <f t="shared" si="60"/>
        <v>0</v>
      </c>
      <c r="I326" s="69">
        <f t="shared" si="61"/>
        <v>0</v>
      </c>
      <c r="J326" s="69">
        <f t="shared" si="62"/>
        <v>0</v>
      </c>
      <c r="K326" s="69">
        <f t="shared" si="63"/>
        <v>0</v>
      </c>
      <c r="L326" s="69">
        <f t="shared" si="64"/>
        <v>0</v>
      </c>
      <c r="M326" s="69">
        <f t="shared" ca="1" si="56"/>
        <v>4.1226694664894745E-3</v>
      </c>
      <c r="N326" s="69">
        <f t="shared" ca="1" si="65"/>
        <v>0</v>
      </c>
      <c r="O326" s="79">
        <f t="shared" ca="1" si="66"/>
        <v>0</v>
      </c>
      <c r="P326" s="69">
        <f t="shared" ca="1" si="67"/>
        <v>0</v>
      </c>
      <c r="Q326" s="69">
        <f t="shared" ca="1" si="68"/>
        <v>0</v>
      </c>
      <c r="R326" s="32">
        <f t="shared" ca="1" si="57"/>
        <v>-4.1226694664894745E-3</v>
      </c>
    </row>
    <row r="327" spans="1:18">
      <c r="A327" s="76"/>
      <c r="B327" s="76"/>
      <c r="C327" s="76"/>
      <c r="D327" s="77">
        <f t="shared" si="58"/>
        <v>0</v>
      </c>
      <c r="E327" s="77">
        <f t="shared" si="58"/>
        <v>0</v>
      </c>
      <c r="F327" s="69">
        <f t="shared" si="59"/>
        <v>0</v>
      </c>
      <c r="G327" s="69">
        <f t="shared" si="59"/>
        <v>0</v>
      </c>
      <c r="H327" s="69">
        <f t="shared" si="60"/>
        <v>0</v>
      </c>
      <c r="I327" s="69">
        <f t="shared" si="61"/>
        <v>0</v>
      </c>
      <c r="J327" s="69">
        <f t="shared" si="62"/>
        <v>0</v>
      </c>
      <c r="K327" s="69">
        <f t="shared" si="63"/>
        <v>0</v>
      </c>
      <c r="L327" s="69">
        <f t="shared" si="64"/>
        <v>0</v>
      </c>
      <c r="M327" s="69">
        <f t="shared" ca="1" si="56"/>
        <v>4.1226694664894745E-3</v>
      </c>
      <c r="N327" s="69">
        <f t="shared" ca="1" si="65"/>
        <v>0</v>
      </c>
      <c r="O327" s="79">
        <f t="shared" ca="1" si="66"/>
        <v>0</v>
      </c>
      <c r="P327" s="69">
        <f t="shared" ca="1" si="67"/>
        <v>0</v>
      </c>
      <c r="Q327" s="69">
        <f t="shared" ca="1" si="68"/>
        <v>0</v>
      </c>
      <c r="R327" s="32">
        <f t="shared" ca="1" si="57"/>
        <v>-4.1226694664894745E-3</v>
      </c>
    </row>
    <row r="328" spans="1:18">
      <c r="A328" s="76"/>
      <c r="B328" s="76"/>
      <c r="C328" s="76"/>
      <c r="D328" s="77">
        <f t="shared" si="58"/>
        <v>0</v>
      </c>
      <c r="E328" s="77">
        <f t="shared" si="58"/>
        <v>0</v>
      </c>
      <c r="F328" s="69">
        <f t="shared" si="59"/>
        <v>0</v>
      </c>
      <c r="G328" s="69">
        <f t="shared" si="59"/>
        <v>0</v>
      </c>
      <c r="H328" s="69">
        <f t="shared" si="60"/>
        <v>0</v>
      </c>
      <c r="I328" s="69">
        <f t="shared" si="61"/>
        <v>0</v>
      </c>
      <c r="J328" s="69">
        <f t="shared" si="62"/>
        <v>0</v>
      </c>
      <c r="K328" s="69">
        <f t="shared" si="63"/>
        <v>0</v>
      </c>
      <c r="L328" s="69">
        <f t="shared" si="64"/>
        <v>0</v>
      </c>
      <c r="M328" s="69">
        <f t="shared" ca="1" si="56"/>
        <v>4.1226694664894745E-3</v>
      </c>
      <c r="N328" s="69">
        <f t="shared" ca="1" si="65"/>
        <v>0</v>
      </c>
      <c r="O328" s="79">
        <f t="shared" ca="1" si="66"/>
        <v>0</v>
      </c>
      <c r="P328" s="69">
        <f t="shared" ca="1" si="67"/>
        <v>0</v>
      </c>
      <c r="Q328" s="69">
        <f t="shared" ca="1" si="68"/>
        <v>0</v>
      </c>
      <c r="R328" s="32">
        <f t="shared" ca="1" si="57"/>
        <v>-4.1226694664894745E-3</v>
      </c>
    </row>
    <row r="329" spans="1:18">
      <c r="A329" s="76"/>
      <c r="B329" s="76"/>
      <c r="C329" s="76"/>
      <c r="D329" s="77">
        <f t="shared" si="58"/>
        <v>0</v>
      </c>
      <c r="E329" s="77">
        <f t="shared" si="58"/>
        <v>0</v>
      </c>
      <c r="F329" s="69">
        <f t="shared" si="59"/>
        <v>0</v>
      </c>
      <c r="G329" s="69">
        <f t="shared" si="59"/>
        <v>0</v>
      </c>
      <c r="H329" s="69">
        <f t="shared" si="60"/>
        <v>0</v>
      </c>
      <c r="I329" s="69">
        <f t="shared" si="61"/>
        <v>0</v>
      </c>
      <c r="J329" s="69">
        <f t="shared" si="62"/>
        <v>0</v>
      </c>
      <c r="K329" s="69">
        <f t="shared" si="63"/>
        <v>0</v>
      </c>
      <c r="L329" s="69">
        <f t="shared" si="64"/>
        <v>0</v>
      </c>
      <c r="M329" s="69">
        <f t="shared" ca="1" si="56"/>
        <v>4.1226694664894745E-3</v>
      </c>
      <c r="N329" s="69">
        <f t="shared" ca="1" si="65"/>
        <v>0</v>
      </c>
      <c r="O329" s="79">
        <f t="shared" ca="1" si="66"/>
        <v>0</v>
      </c>
      <c r="P329" s="69">
        <f t="shared" ca="1" si="67"/>
        <v>0</v>
      </c>
      <c r="Q329" s="69">
        <f t="shared" ca="1" si="68"/>
        <v>0</v>
      </c>
      <c r="R329" s="32">
        <f t="shared" ca="1" si="57"/>
        <v>-4.1226694664894745E-3</v>
      </c>
    </row>
    <row r="330" spans="1:18">
      <c r="A330" s="76"/>
      <c r="B330" s="76"/>
      <c r="C330" s="76"/>
      <c r="D330" s="77">
        <f t="shared" si="58"/>
        <v>0</v>
      </c>
      <c r="E330" s="77">
        <f t="shared" si="58"/>
        <v>0</v>
      </c>
      <c r="F330" s="69">
        <f t="shared" si="59"/>
        <v>0</v>
      </c>
      <c r="G330" s="69">
        <f t="shared" si="59"/>
        <v>0</v>
      </c>
      <c r="H330" s="69">
        <f t="shared" si="60"/>
        <v>0</v>
      </c>
      <c r="I330" s="69">
        <f t="shared" si="61"/>
        <v>0</v>
      </c>
      <c r="J330" s="69">
        <f t="shared" si="62"/>
        <v>0</v>
      </c>
      <c r="K330" s="69">
        <f t="shared" si="63"/>
        <v>0</v>
      </c>
      <c r="L330" s="69">
        <f t="shared" si="64"/>
        <v>0</v>
      </c>
      <c r="M330" s="69">
        <f t="shared" ca="1" si="56"/>
        <v>4.1226694664894745E-3</v>
      </c>
      <c r="N330" s="69">
        <f t="shared" ca="1" si="65"/>
        <v>0</v>
      </c>
      <c r="O330" s="79">
        <f t="shared" ca="1" si="66"/>
        <v>0</v>
      </c>
      <c r="P330" s="69">
        <f t="shared" ca="1" si="67"/>
        <v>0</v>
      </c>
      <c r="Q330" s="69">
        <f t="shared" ca="1" si="68"/>
        <v>0</v>
      </c>
      <c r="R330" s="32">
        <f t="shared" ca="1" si="57"/>
        <v>-4.1226694664894745E-3</v>
      </c>
    </row>
    <row r="331" spans="1:18">
      <c r="A331" s="76"/>
      <c r="B331" s="76"/>
      <c r="C331" s="76"/>
      <c r="D331" s="77">
        <f t="shared" si="58"/>
        <v>0</v>
      </c>
      <c r="E331" s="77">
        <f t="shared" si="58"/>
        <v>0</v>
      </c>
      <c r="F331" s="69">
        <f t="shared" si="59"/>
        <v>0</v>
      </c>
      <c r="G331" s="69">
        <f t="shared" si="59"/>
        <v>0</v>
      </c>
      <c r="H331" s="69">
        <f t="shared" si="60"/>
        <v>0</v>
      </c>
      <c r="I331" s="69">
        <f t="shared" si="61"/>
        <v>0</v>
      </c>
      <c r="J331" s="69">
        <f t="shared" si="62"/>
        <v>0</v>
      </c>
      <c r="K331" s="69">
        <f t="shared" si="63"/>
        <v>0</v>
      </c>
      <c r="L331" s="69">
        <f t="shared" si="64"/>
        <v>0</v>
      </c>
      <c r="M331" s="69">
        <f t="shared" ca="1" si="56"/>
        <v>4.1226694664894745E-3</v>
      </c>
      <c r="N331" s="69">
        <f t="shared" ca="1" si="65"/>
        <v>0</v>
      </c>
      <c r="O331" s="79">
        <f t="shared" ca="1" si="66"/>
        <v>0</v>
      </c>
      <c r="P331" s="69">
        <f t="shared" ca="1" si="67"/>
        <v>0</v>
      </c>
      <c r="Q331" s="69">
        <f t="shared" ca="1" si="68"/>
        <v>0</v>
      </c>
      <c r="R331" s="32">
        <f t="shared" ca="1" si="57"/>
        <v>-4.1226694664894745E-3</v>
      </c>
    </row>
    <row r="332" spans="1:18">
      <c r="A332" s="76"/>
      <c r="B332" s="76"/>
      <c r="C332" s="76"/>
      <c r="D332" s="77">
        <f t="shared" si="58"/>
        <v>0</v>
      </c>
      <c r="E332" s="77">
        <f t="shared" si="58"/>
        <v>0</v>
      </c>
      <c r="F332" s="69">
        <f t="shared" si="59"/>
        <v>0</v>
      </c>
      <c r="G332" s="69">
        <f t="shared" si="59"/>
        <v>0</v>
      </c>
      <c r="H332" s="69">
        <f t="shared" si="60"/>
        <v>0</v>
      </c>
      <c r="I332" s="69">
        <f t="shared" si="61"/>
        <v>0</v>
      </c>
      <c r="J332" s="69">
        <f t="shared" si="62"/>
        <v>0</v>
      </c>
      <c r="K332" s="69">
        <f t="shared" si="63"/>
        <v>0</v>
      </c>
      <c r="L332" s="69">
        <f t="shared" si="64"/>
        <v>0</v>
      </c>
      <c r="M332" s="69">
        <f t="shared" ca="1" si="56"/>
        <v>4.1226694664894745E-3</v>
      </c>
      <c r="N332" s="69">
        <f t="shared" ca="1" si="65"/>
        <v>0</v>
      </c>
      <c r="O332" s="79">
        <f t="shared" ca="1" si="66"/>
        <v>0</v>
      </c>
      <c r="P332" s="69">
        <f t="shared" ca="1" si="67"/>
        <v>0</v>
      </c>
      <c r="Q332" s="69">
        <f t="shared" ca="1" si="68"/>
        <v>0</v>
      </c>
      <c r="R332" s="32">
        <f t="shared" ca="1" si="57"/>
        <v>-4.1226694664894745E-3</v>
      </c>
    </row>
    <row r="333" spans="1:18">
      <c r="A333" s="76"/>
      <c r="B333" s="76"/>
      <c r="C333" s="76"/>
      <c r="D333" s="77">
        <f t="shared" si="58"/>
        <v>0</v>
      </c>
      <c r="E333" s="77">
        <f t="shared" si="58"/>
        <v>0</v>
      </c>
      <c r="F333" s="69">
        <f t="shared" si="59"/>
        <v>0</v>
      </c>
      <c r="G333" s="69">
        <f t="shared" si="59"/>
        <v>0</v>
      </c>
      <c r="H333" s="69">
        <f t="shared" si="60"/>
        <v>0</v>
      </c>
      <c r="I333" s="69">
        <f t="shared" si="61"/>
        <v>0</v>
      </c>
      <c r="J333" s="69">
        <f t="shared" si="62"/>
        <v>0</v>
      </c>
      <c r="K333" s="69">
        <f t="shared" si="63"/>
        <v>0</v>
      </c>
      <c r="L333" s="69">
        <f t="shared" si="64"/>
        <v>0</v>
      </c>
      <c r="M333" s="69">
        <f t="shared" ca="1" si="56"/>
        <v>4.1226694664894745E-3</v>
      </c>
      <c r="N333" s="69">
        <f t="shared" ca="1" si="65"/>
        <v>0</v>
      </c>
      <c r="O333" s="79">
        <f t="shared" ca="1" si="66"/>
        <v>0</v>
      </c>
      <c r="P333" s="69">
        <f t="shared" ca="1" si="67"/>
        <v>0</v>
      </c>
      <c r="Q333" s="69">
        <f t="shared" ca="1" si="68"/>
        <v>0</v>
      </c>
      <c r="R333" s="32">
        <f t="shared" ca="1" si="57"/>
        <v>-4.1226694664894745E-3</v>
      </c>
    </row>
    <row r="334" spans="1:18">
      <c r="A334" s="76"/>
      <c r="B334" s="76"/>
      <c r="C334" s="76"/>
      <c r="D334" s="77">
        <f t="shared" si="58"/>
        <v>0</v>
      </c>
      <c r="E334" s="77">
        <f t="shared" si="58"/>
        <v>0</v>
      </c>
      <c r="F334" s="69">
        <f t="shared" si="59"/>
        <v>0</v>
      </c>
      <c r="G334" s="69">
        <f t="shared" si="59"/>
        <v>0</v>
      </c>
      <c r="H334" s="69">
        <f t="shared" si="60"/>
        <v>0</v>
      </c>
      <c r="I334" s="69">
        <f t="shared" si="61"/>
        <v>0</v>
      </c>
      <c r="J334" s="69">
        <f t="shared" si="62"/>
        <v>0</v>
      </c>
      <c r="K334" s="69">
        <f t="shared" si="63"/>
        <v>0</v>
      </c>
      <c r="L334" s="69">
        <f t="shared" si="64"/>
        <v>0</v>
      </c>
      <c r="M334" s="69">
        <f t="shared" ca="1" si="56"/>
        <v>4.1226694664894745E-3</v>
      </c>
      <c r="N334" s="69">
        <f t="shared" ca="1" si="65"/>
        <v>0</v>
      </c>
      <c r="O334" s="79">
        <f t="shared" ca="1" si="66"/>
        <v>0</v>
      </c>
      <c r="P334" s="69">
        <f t="shared" ca="1" si="67"/>
        <v>0</v>
      </c>
      <c r="Q334" s="69">
        <f t="shared" ca="1" si="68"/>
        <v>0</v>
      </c>
      <c r="R334" s="32">
        <f t="shared" ca="1" si="57"/>
        <v>-4.1226694664894745E-3</v>
      </c>
    </row>
    <row r="335" spans="1:18">
      <c r="A335" s="76"/>
      <c r="B335" s="76"/>
      <c r="C335" s="76"/>
      <c r="D335" s="77">
        <f t="shared" si="58"/>
        <v>0</v>
      </c>
      <c r="E335" s="77">
        <f t="shared" si="58"/>
        <v>0</v>
      </c>
      <c r="F335" s="69">
        <f t="shared" si="59"/>
        <v>0</v>
      </c>
      <c r="G335" s="69">
        <f t="shared" si="59"/>
        <v>0</v>
      </c>
      <c r="H335" s="69">
        <f t="shared" si="60"/>
        <v>0</v>
      </c>
      <c r="I335" s="69">
        <f t="shared" si="61"/>
        <v>0</v>
      </c>
      <c r="J335" s="69">
        <f t="shared" si="62"/>
        <v>0</v>
      </c>
      <c r="K335" s="69">
        <f t="shared" si="63"/>
        <v>0</v>
      </c>
      <c r="L335" s="69">
        <f t="shared" si="64"/>
        <v>0</v>
      </c>
      <c r="M335" s="69">
        <f t="shared" ca="1" si="56"/>
        <v>4.1226694664894745E-3</v>
      </c>
      <c r="N335" s="69">
        <f t="shared" ca="1" si="65"/>
        <v>0</v>
      </c>
      <c r="O335" s="79">
        <f t="shared" ca="1" si="66"/>
        <v>0</v>
      </c>
      <c r="P335" s="69">
        <f t="shared" ca="1" si="67"/>
        <v>0</v>
      </c>
      <c r="Q335" s="69">
        <f t="shared" ca="1" si="68"/>
        <v>0</v>
      </c>
      <c r="R335" s="32">
        <f t="shared" ca="1" si="57"/>
        <v>-4.1226694664894745E-3</v>
      </c>
    </row>
    <row r="336" spans="1:18">
      <c r="A336" s="76"/>
      <c r="B336" s="76"/>
      <c r="C336" s="76"/>
      <c r="D336" s="77">
        <f t="shared" si="58"/>
        <v>0</v>
      </c>
      <c r="E336" s="77">
        <f t="shared" si="58"/>
        <v>0</v>
      </c>
      <c r="F336" s="69">
        <f t="shared" si="59"/>
        <v>0</v>
      </c>
      <c r="G336" s="69">
        <f t="shared" si="59"/>
        <v>0</v>
      </c>
      <c r="H336" s="69">
        <f t="shared" si="60"/>
        <v>0</v>
      </c>
      <c r="I336" s="69">
        <f t="shared" si="61"/>
        <v>0</v>
      </c>
      <c r="J336" s="69">
        <f t="shared" si="62"/>
        <v>0</v>
      </c>
      <c r="K336" s="69">
        <f t="shared" si="63"/>
        <v>0</v>
      </c>
      <c r="L336" s="69">
        <f t="shared" si="64"/>
        <v>0</v>
      </c>
      <c r="M336" s="69">
        <f t="shared" ca="1" si="56"/>
        <v>4.1226694664894745E-3</v>
      </c>
      <c r="N336" s="69">
        <f t="shared" ca="1" si="65"/>
        <v>0</v>
      </c>
      <c r="O336" s="79">
        <f t="shared" ca="1" si="66"/>
        <v>0</v>
      </c>
      <c r="P336" s="69">
        <f t="shared" ca="1" si="67"/>
        <v>0</v>
      </c>
      <c r="Q336" s="69">
        <f t="shared" ca="1" si="68"/>
        <v>0</v>
      </c>
      <c r="R336" s="32">
        <f t="shared" ca="1" si="57"/>
        <v>-4.1226694664894745E-3</v>
      </c>
    </row>
    <row r="337" spans="1:18">
      <c r="A337" s="76"/>
      <c r="B337" s="76"/>
      <c r="C337" s="76"/>
      <c r="D337" s="77">
        <f t="shared" si="58"/>
        <v>0</v>
      </c>
      <c r="E337" s="77">
        <f t="shared" si="58"/>
        <v>0</v>
      </c>
      <c r="F337" s="69">
        <f t="shared" si="59"/>
        <v>0</v>
      </c>
      <c r="G337" s="69">
        <f t="shared" si="59"/>
        <v>0</v>
      </c>
      <c r="H337" s="69">
        <f t="shared" si="60"/>
        <v>0</v>
      </c>
      <c r="I337" s="69">
        <f t="shared" si="61"/>
        <v>0</v>
      </c>
      <c r="J337" s="69">
        <f t="shared" si="62"/>
        <v>0</v>
      </c>
      <c r="K337" s="69">
        <f t="shared" si="63"/>
        <v>0</v>
      </c>
      <c r="L337" s="69">
        <f t="shared" si="64"/>
        <v>0</v>
      </c>
      <c r="M337" s="69">
        <f t="shared" ca="1" si="56"/>
        <v>4.1226694664894745E-3</v>
      </c>
      <c r="N337" s="69">
        <f t="shared" ca="1" si="65"/>
        <v>0</v>
      </c>
      <c r="O337" s="79">
        <f t="shared" ca="1" si="66"/>
        <v>0</v>
      </c>
      <c r="P337" s="69">
        <f t="shared" ca="1" si="67"/>
        <v>0</v>
      </c>
      <c r="Q337" s="69">
        <f t="shared" ca="1" si="68"/>
        <v>0</v>
      </c>
      <c r="R337" s="32">
        <f t="shared" ca="1" si="57"/>
        <v>-4.1226694664894745E-3</v>
      </c>
    </row>
    <row r="338" spans="1:18">
      <c r="A338" s="76"/>
      <c r="B338" s="76"/>
      <c r="C338" s="76"/>
      <c r="D338" s="77">
        <f t="shared" si="58"/>
        <v>0</v>
      </c>
      <c r="E338" s="77">
        <f t="shared" si="58"/>
        <v>0</v>
      </c>
      <c r="F338" s="69">
        <f t="shared" si="59"/>
        <v>0</v>
      </c>
      <c r="G338" s="69">
        <f t="shared" si="59"/>
        <v>0</v>
      </c>
      <c r="H338" s="69">
        <f t="shared" si="60"/>
        <v>0</v>
      </c>
      <c r="I338" s="69">
        <f t="shared" si="61"/>
        <v>0</v>
      </c>
      <c r="J338" s="69">
        <f t="shared" si="62"/>
        <v>0</v>
      </c>
      <c r="K338" s="69">
        <f t="shared" si="63"/>
        <v>0</v>
      </c>
      <c r="L338" s="69">
        <f t="shared" si="64"/>
        <v>0</v>
      </c>
      <c r="M338" s="69">
        <f t="shared" ca="1" si="56"/>
        <v>4.1226694664894745E-3</v>
      </c>
      <c r="N338" s="69">
        <f t="shared" ca="1" si="65"/>
        <v>0</v>
      </c>
      <c r="O338" s="79">
        <f t="shared" ca="1" si="66"/>
        <v>0</v>
      </c>
      <c r="P338" s="69">
        <f t="shared" ca="1" si="67"/>
        <v>0</v>
      </c>
      <c r="Q338" s="69">
        <f t="shared" ca="1" si="68"/>
        <v>0</v>
      </c>
      <c r="R338" s="32">
        <f t="shared" ca="1" si="57"/>
        <v>-4.1226694664894745E-3</v>
      </c>
    </row>
    <row r="339" spans="1:18">
      <c r="A339" s="76"/>
      <c r="B339" s="76"/>
      <c r="C339" s="76"/>
      <c r="D339" s="77">
        <f t="shared" si="58"/>
        <v>0</v>
      </c>
      <c r="E339" s="77">
        <f t="shared" si="58"/>
        <v>0</v>
      </c>
      <c r="F339" s="69">
        <f t="shared" si="59"/>
        <v>0</v>
      </c>
      <c r="G339" s="69">
        <f t="shared" si="59"/>
        <v>0</v>
      </c>
      <c r="H339" s="69">
        <f t="shared" si="60"/>
        <v>0</v>
      </c>
      <c r="I339" s="69">
        <f t="shared" si="61"/>
        <v>0</v>
      </c>
      <c r="J339" s="69">
        <f t="shared" si="62"/>
        <v>0</v>
      </c>
      <c r="K339" s="69">
        <f t="shared" si="63"/>
        <v>0</v>
      </c>
      <c r="L339" s="69">
        <f t="shared" si="64"/>
        <v>0</v>
      </c>
      <c r="M339" s="69">
        <f t="shared" ca="1" si="56"/>
        <v>4.1226694664894745E-3</v>
      </c>
      <c r="N339" s="69">
        <f t="shared" ca="1" si="65"/>
        <v>0</v>
      </c>
      <c r="O339" s="79">
        <f t="shared" ca="1" si="66"/>
        <v>0</v>
      </c>
      <c r="P339" s="69">
        <f t="shared" ca="1" si="67"/>
        <v>0</v>
      </c>
      <c r="Q339" s="69">
        <f t="shared" ca="1" si="68"/>
        <v>0</v>
      </c>
      <c r="R339" s="32">
        <f t="shared" ca="1" si="57"/>
        <v>-4.1226694664894745E-3</v>
      </c>
    </row>
    <row r="340" spans="1:18">
      <c r="A340" s="76"/>
      <c r="B340" s="76"/>
      <c r="C340" s="76"/>
      <c r="D340" s="77">
        <f t="shared" si="58"/>
        <v>0</v>
      </c>
      <c r="E340" s="77">
        <f t="shared" si="58"/>
        <v>0</v>
      </c>
      <c r="F340" s="69">
        <f t="shared" si="59"/>
        <v>0</v>
      </c>
      <c r="G340" s="69">
        <f t="shared" si="59"/>
        <v>0</v>
      </c>
      <c r="H340" s="69">
        <f t="shared" si="60"/>
        <v>0</v>
      </c>
      <c r="I340" s="69">
        <f t="shared" si="61"/>
        <v>0</v>
      </c>
      <c r="J340" s="69">
        <f t="shared" si="62"/>
        <v>0</v>
      </c>
      <c r="K340" s="69">
        <f t="shared" si="63"/>
        <v>0</v>
      </c>
      <c r="L340" s="69">
        <f t="shared" si="64"/>
        <v>0</v>
      </c>
      <c r="M340" s="69">
        <f t="shared" ca="1" si="56"/>
        <v>4.1226694664894745E-3</v>
      </c>
      <c r="N340" s="69">
        <f t="shared" ca="1" si="65"/>
        <v>0</v>
      </c>
      <c r="O340" s="79">
        <f t="shared" ca="1" si="66"/>
        <v>0</v>
      </c>
      <c r="P340" s="69">
        <f t="shared" ca="1" si="67"/>
        <v>0</v>
      </c>
      <c r="Q340" s="69">
        <f t="shared" ca="1" si="68"/>
        <v>0</v>
      </c>
      <c r="R340" s="32">
        <f t="shared" ca="1" si="57"/>
        <v>-4.1226694664894745E-3</v>
      </c>
    </row>
    <row r="341" spans="1:18">
      <c r="A341" s="76"/>
      <c r="B341" s="76"/>
      <c r="C341" s="76"/>
      <c r="D341" s="77">
        <f t="shared" si="58"/>
        <v>0</v>
      </c>
      <c r="E341" s="77">
        <f t="shared" si="58"/>
        <v>0</v>
      </c>
      <c r="F341" s="69">
        <f t="shared" si="59"/>
        <v>0</v>
      </c>
      <c r="G341" s="69">
        <f t="shared" si="59"/>
        <v>0</v>
      </c>
      <c r="H341" s="69">
        <f t="shared" si="60"/>
        <v>0</v>
      </c>
      <c r="I341" s="69">
        <f t="shared" si="61"/>
        <v>0</v>
      </c>
      <c r="J341" s="69">
        <f t="shared" si="62"/>
        <v>0</v>
      </c>
      <c r="K341" s="69">
        <f t="shared" si="63"/>
        <v>0</v>
      </c>
      <c r="L341" s="69">
        <f t="shared" si="64"/>
        <v>0</v>
      </c>
      <c r="M341" s="69">
        <f t="shared" ca="1" si="56"/>
        <v>4.1226694664894745E-3</v>
      </c>
      <c r="N341" s="69">
        <f t="shared" ca="1" si="65"/>
        <v>0</v>
      </c>
      <c r="O341" s="79">
        <f t="shared" ca="1" si="66"/>
        <v>0</v>
      </c>
      <c r="P341" s="69">
        <f t="shared" ca="1" si="67"/>
        <v>0</v>
      </c>
      <c r="Q341" s="69">
        <f t="shared" ca="1" si="68"/>
        <v>0</v>
      </c>
      <c r="R341" s="32">
        <f t="shared" ca="1" si="57"/>
        <v>-4.1226694664894745E-3</v>
      </c>
    </row>
    <row r="342" spans="1:18">
      <c r="A342" s="76"/>
      <c r="B342" s="76"/>
      <c r="C342" s="76"/>
      <c r="D342" s="77">
        <f>A342/A$18</f>
        <v>0</v>
      </c>
      <c r="E342" s="77">
        <f>B342/B$18</f>
        <v>0</v>
      </c>
      <c r="F342" s="69">
        <f>$C342*D342</f>
        <v>0</v>
      </c>
      <c r="G342" s="69">
        <f>$C342*E342</f>
        <v>0</v>
      </c>
      <c r="H342" s="69">
        <f>C342*D342*D342</f>
        <v>0</v>
      </c>
      <c r="I342" s="69">
        <f>C342*D342*D342*D342</f>
        <v>0</v>
      </c>
      <c r="J342" s="69">
        <f>C342*D342*D342*D342*D342</f>
        <v>0</v>
      </c>
      <c r="K342" s="69">
        <f>C342*E342*D342</f>
        <v>0</v>
      </c>
      <c r="L342" s="69">
        <f>C342*E342*D342*D342</f>
        <v>0</v>
      </c>
      <c r="M342" s="69">
        <f t="shared" ca="1" si="56"/>
        <v>4.1226694664894745E-3</v>
      </c>
      <c r="N342" s="69">
        <f ca="1">C342*(M342-E342)^2</f>
        <v>0</v>
      </c>
      <c r="O342" s="79">
        <f ca="1">(C342*O$1-O$2*F342+O$3*H342)^2</f>
        <v>0</v>
      </c>
      <c r="P342" s="69">
        <f ca="1">(-C342*O$2+O$4*F342-O$5*H342)^2</f>
        <v>0</v>
      </c>
      <c r="Q342" s="69">
        <f ca="1">+(C342*O$3-F342*O$5+H342*O$6)^2</f>
        <v>0</v>
      </c>
      <c r="R342" s="32">
        <f t="shared" ca="1" si="57"/>
        <v>-4.1226694664894745E-3</v>
      </c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V145"/>
  <sheetViews>
    <sheetView workbookViewId="0">
      <selection activeCell="C42" sqref="C42"/>
    </sheetView>
  </sheetViews>
  <sheetFormatPr defaultRowHeight="12.75"/>
  <sheetData>
    <row r="1" spans="1:22" ht="18.75" thickBot="1">
      <c r="A1" s="43" t="s">
        <v>59</v>
      </c>
      <c r="B1" s="32"/>
      <c r="C1" s="32"/>
      <c r="D1" s="44" t="s">
        <v>60</v>
      </c>
      <c r="E1" s="32"/>
      <c r="F1" s="32"/>
      <c r="G1" s="32"/>
      <c r="H1" s="32"/>
      <c r="K1" s="45" t="s">
        <v>61</v>
      </c>
      <c r="L1" s="32" t="s">
        <v>62</v>
      </c>
      <c r="M1" s="32">
        <f ca="1">F18*H18-G18*G18</f>
        <v>0.12652430614826704</v>
      </c>
      <c r="N1" s="32"/>
      <c r="O1" s="32"/>
      <c r="P1" s="32"/>
      <c r="Q1" s="32"/>
      <c r="R1" s="32">
        <v>1</v>
      </c>
      <c r="S1" s="32" t="s">
        <v>63</v>
      </c>
      <c r="U1" s="9" t="s">
        <v>11</v>
      </c>
      <c r="V1" s="9" t="s">
        <v>138</v>
      </c>
    </row>
    <row r="2" spans="1:22">
      <c r="A2" s="32"/>
      <c r="B2" s="32"/>
      <c r="C2" s="32"/>
      <c r="D2" s="32"/>
      <c r="E2" s="32"/>
      <c r="F2" s="32"/>
      <c r="G2" s="32"/>
      <c r="H2" s="32"/>
      <c r="K2" s="45" t="s">
        <v>64</v>
      </c>
      <c r="L2" s="32" t="s">
        <v>65</v>
      </c>
      <c r="M2" s="32">
        <f ca="1">+D18*H18-F18*G18</f>
        <v>0.93998111617905122</v>
      </c>
      <c r="N2" s="32"/>
      <c r="O2" s="32"/>
      <c r="P2" s="32"/>
      <c r="Q2" s="32"/>
      <c r="R2" s="32">
        <v>2</v>
      </c>
      <c r="S2" s="32" t="s">
        <v>66</v>
      </c>
      <c r="U2">
        <v>0</v>
      </c>
      <c r="V2">
        <f t="shared" ref="V2:V16" ca="1" si="0">+E$4+E$5*U2+E$6*U2^2</f>
        <v>3.2983209840005035E-3</v>
      </c>
    </row>
    <row r="3" spans="1:22" ht="13.5" thickBot="1">
      <c r="A3" s="32" t="s">
        <v>67</v>
      </c>
      <c r="B3" s="32" t="s">
        <v>68</v>
      </c>
      <c r="C3" s="32"/>
      <c r="D3" s="32"/>
      <c r="E3" s="46" t="s">
        <v>69</v>
      </c>
      <c r="F3" s="46" t="s">
        <v>70</v>
      </c>
      <c r="G3" s="46" t="s">
        <v>71</v>
      </c>
      <c r="H3" s="46" t="s">
        <v>72</v>
      </c>
      <c r="K3" s="45" t="s">
        <v>73</v>
      </c>
      <c r="L3" s="32" t="s">
        <v>74</v>
      </c>
      <c r="M3" s="32">
        <f ca="1">+D18*G18-F18*F18</f>
        <v>1.2338363884522678</v>
      </c>
      <c r="N3" s="32"/>
      <c r="O3" s="32"/>
      <c r="P3" s="32"/>
      <c r="Q3" s="32"/>
      <c r="R3" s="32">
        <v>3</v>
      </c>
      <c r="S3" s="32" t="s">
        <v>75</v>
      </c>
      <c r="U3">
        <v>0.05</v>
      </c>
      <c r="V3">
        <f t="shared" ca="1" si="0"/>
        <v>1.3870624558378957E-4</v>
      </c>
    </row>
    <row r="4" spans="1:22">
      <c r="A4" s="32" t="s">
        <v>76</v>
      </c>
      <c r="B4" s="32" t="s">
        <v>77</v>
      </c>
      <c r="C4" s="32"/>
      <c r="D4" s="47" t="s">
        <v>78</v>
      </c>
      <c r="E4" s="48">
        <f ca="1">(E18*M1-I18*M2+J18*M3)/M7</f>
        <v>3.2983209840005035E-3</v>
      </c>
      <c r="F4" s="49">
        <f ca="1">+E7/M7*M18</f>
        <v>9.4503637459231887E-4</v>
      </c>
      <c r="G4" s="50">
        <f>+B18</f>
        <v>1</v>
      </c>
      <c r="H4" s="51">
        <f ca="1">ABS(F4/E4)</f>
        <v>0.28652043848264058</v>
      </c>
      <c r="K4" s="45" t="s">
        <v>79</v>
      </c>
      <c r="L4" s="32" t="s">
        <v>80</v>
      </c>
      <c r="M4" s="32">
        <f ca="1">+D17*H18-F18*F18</f>
        <v>11.161575152188313</v>
      </c>
      <c r="N4" s="32"/>
      <c r="O4" s="32"/>
      <c r="P4" s="32"/>
      <c r="Q4" s="32"/>
      <c r="R4" s="32">
        <v>4</v>
      </c>
      <c r="S4" s="32" t="s">
        <v>81</v>
      </c>
      <c r="U4">
        <v>0.1</v>
      </c>
      <c r="V4">
        <f t="shared" ca="1" si="0"/>
        <v>-3.6352460080757757E-3</v>
      </c>
    </row>
    <row r="5" spans="1:22">
      <c r="A5" s="32" t="s">
        <v>82</v>
      </c>
      <c r="B5" s="52">
        <v>40323</v>
      </c>
      <c r="C5" s="32"/>
      <c r="D5" s="53" t="s">
        <v>83</v>
      </c>
      <c r="E5" s="54">
        <f ca="1">+(-E18*M2+I18*M4-J18*M5)/M7</f>
        <v>-5.704891961590576E-2</v>
      </c>
      <c r="F5" s="55">
        <f ca="1">N18*E7/M7</f>
        <v>8.8761429231017375E-3</v>
      </c>
      <c r="G5" s="56">
        <f>+B18/A18</f>
        <v>1E-4</v>
      </c>
      <c r="H5" s="51">
        <f ca="1">ABS(F5/E5)</f>
        <v>0.15558827376332973</v>
      </c>
      <c r="K5" s="45" t="s">
        <v>84</v>
      </c>
      <c r="L5" s="32" t="s">
        <v>85</v>
      </c>
      <c r="M5" s="32">
        <f ca="1">+D17*G18-D18*F18</f>
        <v>16.690873422430499</v>
      </c>
      <c r="N5" s="32"/>
      <c r="O5" s="32"/>
      <c r="P5" s="32"/>
      <c r="Q5" s="32"/>
      <c r="R5" s="32">
        <v>5</v>
      </c>
      <c r="S5" s="32" t="s">
        <v>86</v>
      </c>
      <c r="U5">
        <v>0.15</v>
      </c>
      <c r="V5">
        <f t="shared" ca="1" si="0"/>
        <v>-8.0235357769781919E-3</v>
      </c>
    </row>
    <row r="6" spans="1:22" ht="13.5" thickBot="1">
      <c r="A6" s="32"/>
      <c r="B6" s="32"/>
      <c r="D6" s="57" t="s">
        <v>87</v>
      </c>
      <c r="E6" s="58">
        <f ca="1">+(E18*M3-I18*M5+J18*M6)/M7</f>
        <v>-0.12286750304857025</v>
      </c>
      <c r="F6" s="59">
        <f ca="1">O18*E7/M7</f>
        <v>1.3853116934303312E-2</v>
      </c>
      <c r="G6" s="60">
        <f>+B18/A18^2</f>
        <v>1E-8</v>
      </c>
      <c r="H6" s="51">
        <f ca="1">ABS(F6/E6)</f>
        <v>0.11274842078321631</v>
      </c>
      <c r="K6" s="61" t="s">
        <v>88</v>
      </c>
      <c r="L6" s="62" t="s">
        <v>89</v>
      </c>
      <c r="M6" s="62">
        <f ca="1">+D17*F18-D18*D18</f>
        <v>27.187665299999988</v>
      </c>
      <c r="N6" s="32"/>
      <c r="O6" s="32"/>
      <c r="P6" s="32"/>
      <c r="Q6" s="32"/>
      <c r="R6" s="32">
        <v>6</v>
      </c>
      <c r="S6" s="32" t="s">
        <v>90</v>
      </c>
      <c r="U6">
        <v>0.2</v>
      </c>
      <c r="V6">
        <f t="shared" ca="1" si="0"/>
        <v>-1.3026163061123461E-2</v>
      </c>
    </row>
    <row r="7" spans="1:22">
      <c r="B7" s="32"/>
      <c r="C7" s="32"/>
      <c r="D7" s="44" t="s">
        <v>91</v>
      </c>
      <c r="E7" s="63">
        <f ca="1">SQRT(L18/(D17-3))</f>
        <v>2.5499652558249358E-3</v>
      </c>
      <c r="F7" s="32"/>
      <c r="G7" s="64">
        <f>+B22</f>
        <v>3.651999999419786E-3</v>
      </c>
      <c r="H7" s="32"/>
      <c r="K7" s="45" t="s">
        <v>92</v>
      </c>
      <c r="L7" s="32" t="s">
        <v>93</v>
      </c>
      <c r="M7" s="32">
        <f ca="1">+D17*M1-D18*M2+F18*M3</f>
        <v>0.92118199462576245</v>
      </c>
      <c r="N7" s="32"/>
      <c r="O7" s="32"/>
      <c r="P7" s="32"/>
      <c r="Q7" s="32"/>
      <c r="R7" s="32">
        <v>7</v>
      </c>
      <c r="S7" s="32" t="s">
        <v>94</v>
      </c>
      <c r="U7">
        <v>0.25</v>
      </c>
      <c r="V7">
        <f t="shared" ca="1" si="0"/>
        <v>-1.8643127860511578E-2</v>
      </c>
    </row>
    <row r="8" spans="1:22">
      <c r="B8" s="32"/>
      <c r="C8" s="32"/>
      <c r="D8" s="44" t="s">
        <v>95</v>
      </c>
      <c r="E8" s="32"/>
      <c r="F8" s="65">
        <f ca="1">CORREL(INDIRECT(E12):INDIRECT(E13),INDIRECT(K12):INDIRECT(K13))</f>
        <v>0.99573644162884867</v>
      </c>
      <c r="G8" s="63"/>
      <c r="H8" s="32"/>
      <c r="I8" s="64"/>
      <c r="J8" s="32"/>
      <c r="K8" s="32"/>
      <c r="L8" s="32"/>
      <c r="M8" s="32"/>
      <c r="N8" s="32"/>
      <c r="O8" s="32"/>
      <c r="P8" s="32"/>
      <c r="Q8" s="32"/>
      <c r="R8" s="32">
        <v>8</v>
      </c>
      <c r="S8" s="32" t="s">
        <v>96</v>
      </c>
      <c r="U8">
        <v>0.3</v>
      </c>
      <c r="V8">
        <f t="shared" ca="1" si="0"/>
        <v>-2.4874430175142546E-2</v>
      </c>
    </row>
    <row r="9" spans="1:22">
      <c r="A9" s="32"/>
      <c r="B9" s="32"/>
      <c r="C9" s="32"/>
      <c r="D9" s="32"/>
      <c r="E9" s="66">
        <f ca="1">E6*G6</f>
        <v>-1.2286750304857026E-9</v>
      </c>
      <c r="F9" s="67">
        <f ca="1">H6</f>
        <v>0.11274842078321631</v>
      </c>
      <c r="G9" s="68">
        <f ca="1">F8</f>
        <v>0.99573644162884867</v>
      </c>
      <c r="I9" s="64"/>
      <c r="J9" s="32"/>
      <c r="K9" s="32"/>
      <c r="L9" s="32"/>
      <c r="M9" s="32"/>
      <c r="N9" s="32"/>
      <c r="O9" s="32"/>
      <c r="P9" s="32"/>
      <c r="Q9" s="32"/>
      <c r="R9" s="32">
        <v>9</v>
      </c>
      <c r="S9" s="32" t="s">
        <v>30</v>
      </c>
      <c r="U9">
        <v>0.35</v>
      </c>
      <c r="V9">
        <f t="shared" ca="1" si="0"/>
        <v>-3.1720070005016365E-2</v>
      </c>
    </row>
    <row r="10" spans="1:2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>
        <v>10</v>
      </c>
      <c r="S10" s="32" t="s">
        <v>97</v>
      </c>
      <c r="U10">
        <v>0.4</v>
      </c>
      <c r="V10">
        <f t="shared" ca="1" si="0"/>
        <v>-3.9180047350133043E-2</v>
      </c>
    </row>
    <row r="11" spans="1:2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>
        <v>11</v>
      </c>
      <c r="S11" s="32" t="s">
        <v>98</v>
      </c>
      <c r="U11">
        <v>0.45</v>
      </c>
      <c r="V11">
        <f t="shared" ca="1" si="0"/>
        <v>-4.7254362210492562E-2</v>
      </c>
    </row>
    <row r="12" spans="1:22">
      <c r="A12" s="69">
        <v>21</v>
      </c>
      <c r="B12" s="32" t="s">
        <v>99</v>
      </c>
      <c r="C12" s="70">
        <v>21</v>
      </c>
      <c r="D12" s="6" t="str">
        <f>D$15&amp;$C12</f>
        <v>D21</v>
      </c>
      <c r="E12" s="6" t="str">
        <f t="shared" ref="E12:O12" si="1">E15&amp;$C12</f>
        <v>E21</v>
      </c>
      <c r="F12" s="6" t="str">
        <f t="shared" si="1"/>
        <v>F21</v>
      </c>
      <c r="G12" s="6" t="str">
        <f t="shared" si="1"/>
        <v>G21</v>
      </c>
      <c r="H12" s="6" t="str">
        <f t="shared" si="1"/>
        <v>H21</v>
      </c>
      <c r="I12" s="6" t="str">
        <f t="shared" si="1"/>
        <v>I21</v>
      </c>
      <c r="J12" s="6" t="str">
        <f t="shared" si="1"/>
        <v>J21</v>
      </c>
      <c r="K12" s="6" t="str">
        <f t="shared" si="1"/>
        <v>K21</v>
      </c>
      <c r="L12" s="6" t="str">
        <f t="shared" si="1"/>
        <v>L21</v>
      </c>
      <c r="M12" s="6" t="str">
        <f t="shared" si="1"/>
        <v>M21</v>
      </c>
      <c r="N12" s="6" t="str">
        <f t="shared" si="1"/>
        <v>N21</v>
      </c>
      <c r="O12" s="6" t="str">
        <f t="shared" si="1"/>
        <v>O21</v>
      </c>
      <c r="P12" s="32"/>
      <c r="Q12" s="32"/>
      <c r="R12" s="32">
        <v>12</v>
      </c>
      <c r="S12" s="32" t="s">
        <v>100</v>
      </c>
      <c r="U12">
        <v>0.5</v>
      </c>
      <c r="V12">
        <f t="shared" ca="1" si="0"/>
        <v>-5.5943014586094936E-2</v>
      </c>
    </row>
    <row r="13" spans="1:22">
      <c r="A13" s="69">
        <f>20+COUNT(A21:A1449)</f>
        <v>47</v>
      </c>
      <c r="B13" s="32" t="s">
        <v>101</v>
      </c>
      <c r="C13" s="70">
        <f>A13</f>
        <v>47</v>
      </c>
      <c r="D13" s="6" t="str">
        <f>D$15&amp;$C13</f>
        <v>D47</v>
      </c>
      <c r="E13" s="6" t="str">
        <f t="shared" ref="E13:O13" si="2">E$15&amp;$C13</f>
        <v>E47</v>
      </c>
      <c r="F13" s="6" t="str">
        <f t="shared" si="2"/>
        <v>F47</v>
      </c>
      <c r="G13" s="6" t="str">
        <f t="shared" si="2"/>
        <v>G47</v>
      </c>
      <c r="H13" s="6" t="str">
        <f t="shared" si="2"/>
        <v>H47</v>
      </c>
      <c r="I13" s="6" t="str">
        <f t="shared" si="2"/>
        <v>I47</v>
      </c>
      <c r="J13" s="6" t="str">
        <f t="shared" si="2"/>
        <v>J47</v>
      </c>
      <c r="K13" s="6" t="str">
        <f t="shared" si="2"/>
        <v>K47</v>
      </c>
      <c r="L13" s="6" t="str">
        <f t="shared" si="2"/>
        <v>L47</v>
      </c>
      <c r="M13" s="6" t="str">
        <f t="shared" si="2"/>
        <v>M47</v>
      </c>
      <c r="N13" s="6" t="str">
        <f t="shared" si="2"/>
        <v>N47</v>
      </c>
      <c r="O13" s="6" t="str">
        <f t="shared" si="2"/>
        <v>O47</v>
      </c>
      <c r="P13" s="32"/>
      <c r="Q13" s="32"/>
      <c r="R13" s="32">
        <v>13</v>
      </c>
      <c r="S13" s="32" t="s">
        <v>102</v>
      </c>
      <c r="U13">
        <v>0.55000000000000004</v>
      </c>
      <c r="V13">
        <f t="shared" ca="1" si="0"/>
        <v>-6.5246004476940164E-2</v>
      </c>
    </row>
    <row r="14" spans="1:2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v>14</v>
      </c>
      <c r="S14" s="32" t="s">
        <v>103</v>
      </c>
      <c r="U14">
        <v>0.6</v>
      </c>
      <c r="V14">
        <f t="shared" ca="1" si="0"/>
        <v>-7.5163331883028234E-2</v>
      </c>
    </row>
    <row r="15" spans="1:22">
      <c r="A15" s="6"/>
      <c r="B15" s="32"/>
      <c r="C15" s="32"/>
      <c r="D15" s="6" t="str">
        <f t="shared" ref="D15:O15" si="3">VLOOKUP(D16,$R1:$S26,2,FALSE)</f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32"/>
      <c r="Q15" s="32"/>
      <c r="R15" s="32">
        <v>15</v>
      </c>
      <c r="S15" s="32" t="s">
        <v>104</v>
      </c>
      <c r="U15">
        <v>0.65</v>
      </c>
      <c r="V15">
        <f t="shared" ca="1" si="0"/>
        <v>-8.5694996804359172E-2</v>
      </c>
    </row>
    <row r="16" spans="1:22">
      <c r="A16" s="6"/>
      <c r="B16" s="32"/>
      <c r="C16" s="32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2"/>
      <c r="Q16" s="32"/>
      <c r="R16" s="32">
        <v>16</v>
      </c>
      <c r="S16" s="32" t="s">
        <v>105</v>
      </c>
      <c r="U16">
        <v>0.7</v>
      </c>
      <c r="V16">
        <f t="shared" ca="1" si="0"/>
        <v>-9.6840999240932937E-2</v>
      </c>
    </row>
    <row r="17" spans="1:19">
      <c r="A17" s="44" t="s">
        <v>106</v>
      </c>
      <c r="B17" s="32"/>
      <c r="C17" s="32" t="s">
        <v>107</v>
      </c>
      <c r="D17" s="32">
        <f>C13-C12+1</f>
        <v>27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17</v>
      </c>
      <c r="S17" s="32" t="s">
        <v>108</v>
      </c>
    </row>
    <row r="18" spans="1:19">
      <c r="A18" s="71">
        <v>10000</v>
      </c>
      <c r="B18" s="71">
        <v>1</v>
      </c>
      <c r="C18" s="32" t="s">
        <v>109</v>
      </c>
      <c r="D18" s="32">
        <f ca="1">SUM(INDIRECT(D12):INDIRECT(D13))</f>
        <v>5.3866500000000013</v>
      </c>
      <c r="E18" s="32">
        <f ca="1">SUM(INDIRECT(E12):INDIRECT(E13))</f>
        <v>-0.47401099995477125</v>
      </c>
      <c r="F18" s="32">
        <f ca="1">SUM(INDIRECT(F12):INDIRECT(F13))</f>
        <v>2.0816171675000001</v>
      </c>
      <c r="G18" s="32">
        <f ca="1">SUM(INDIRECT(G12):INDIRECT(G13))</f>
        <v>1.033474686583125</v>
      </c>
      <c r="H18" s="32">
        <f ca="1">SUM(INDIRECT(H12):INDIRECT(H13))</f>
        <v>0.57387796978589023</v>
      </c>
      <c r="I18" s="32">
        <f ca="1">SUM(INDIRECT(I12):INDIRECT(I13))</f>
        <v>-0.22796756393570466</v>
      </c>
      <c r="J18" s="32">
        <f ca="1">SUM(INDIRECT(J12):INDIRECT(J13))</f>
        <v>-0.12260372593790926</v>
      </c>
      <c r="K18" s="32"/>
      <c r="L18" s="32">
        <f ca="1">SUM(INDIRECT(L12):INDIRECT(L13))</f>
        <v>1.5605574734194391E-4</v>
      </c>
      <c r="M18" s="32">
        <f ca="1">SQRT(SUM(INDIRECT(M12):INDIRECT(M13)))</f>
        <v>0.34139700160707515</v>
      </c>
      <c r="N18" s="32">
        <f ca="1">SQRT(SUM(INDIRECT(N12):INDIRECT(N13)))</f>
        <v>3.2065311571631674</v>
      </c>
      <c r="O18" s="32">
        <f ca="1">SQRT(SUM(INDIRECT(O12):INDIRECT(O13)))</f>
        <v>5.004476770879406</v>
      </c>
      <c r="P18" s="32"/>
      <c r="Q18" s="32"/>
      <c r="R18" s="32">
        <v>18</v>
      </c>
      <c r="S18" s="32" t="s">
        <v>110</v>
      </c>
    </row>
    <row r="19" spans="1:19">
      <c r="A19" s="72" t="s">
        <v>111</v>
      </c>
      <c r="B19" s="32"/>
      <c r="C19" s="32"/>
      <c r="D19" s="73" t="s">
        <v>112</v>
      </c>
      <c r="E19" s="73" t="s">
        <v>113</v>
      </c>
      <c r="F19" s="73" t="s">
        <v>114</v>
      </c>
      <c r="G19" s="73" t="s">
        <v>115</v>
      </c>
      <c r="H19" s="73" t="s">
        <v>116</v>
      </c>
      <c r="I19" s="73" t="s">
        <v>117</v>
      </c>
      <c r="J19" s="73" t="s">
        <v>118</v>
      </c>
      <c r="K19" s="74"/>
      <c r="L19" s="74"/>
      <c r="M19" s="74"/>
      <c r="N19" s="74"/>
      <c r="O19" s="74"/>
      <c r="P19" s="32"/>
      <c r="Q19" s="32"/>
      <c r="R19" s="32">
        <v>19</v>
      </c>
      <c r="S19" s="32" t="s">
        <v>119</v>
      </c>
    </row>
    <row r="20" spans="1:19" ht="15" thickBot="1">
      <c r="A20" s="9" t="s">
        <v>120</v>
      </c>
      <c r="B20" s="9" t="s">
        <v>121</v>
      </c>
      <c r="C20" s="32"/>
      <c r="D20" s="9" t="s">
        <v>120</v>
      </c>
      <c r="E20" s="9" t="s">
        <v>121</v>
      </c>
      <c r="F20" s="9" t="s">
        <v>122</v>
      </c>
      <c r="G20" s="9" t="s">
        <v>123</v>
      </c>
      <c r="H20" s="9" t="s">
        <v>124</v>
      </c>
      <c r="I20" s="9" t="s">
        <v>125</v>
      </c>
      <c r="J20" s="9" t="s">
        <v>126</v>
      </c>
      <c r="K20" s="75" t="s">
        <v>127</v>
      </c>
      <c r="L20" s="9" t="s">
        <v>128</v>
      </c>
      <c r="M20" s="9" t="s">
        <v>129</v>
      </c>
      <c r="N20" s="9" t="s">
        <v>130</v>
      </c>
      <c r="O20" s="9" t="s">
        <v>131</v>
      </c>
      <c r="P20" s="46" t="s">
        <v>132</v>
      </c>
      <c r="Q20" s="32"/>
      <c r="R20" s="32">
        <v>20</v>
      </c>
      <c r="S20" s="32" t="s">
        <v>133</v>
      </c>
    </row>
    <row r="21" spans="1:19">
      <c r="A21" s="76">
        <v>0</v>
      </c>
      <c r="B21" s="76">
        <v>0</v>
      </c>
      <c r="C21" s="32"/>
      <c r="D21" s="77">
        <f t="shared" ref="D21:D52" si="4">A21/A$18</f>
        <v>0</v>
      </c>
      <c r="E21" s="77">
        <f t="shared" ref="E21:E52" si="5">B21/B$18</f>
        <v>0</v>
      </c>
      <c r="F21" s="69">
        <f t="shared" ref="F21:F52" si="6">D21*D21</f>
        <v>0</v>
      </c>
      <c r="G21" s="69">
        <f t="shared" ref="G21:G52" si="7">D21*F21</f>
        <v>0</v>
      </c>
      <c r="H21" s="69">
        <f t="shared" ref="H21:H52" si="8">F21*F21</f>
        <v>0</v>
      </c>
      <c r="I21" s="69">
        <f t="shared" ref="I21:I52" si="9">E21*D21</f>
        <v>0</v>
      </c>
      <c r="J21" s="69">
        <f t="shared" ref="J21:J52" si="10">I21*D21</f>
        <v>0</v>
      </c>
      <c r="K21" s="69">
        <f t="shared" ref="K21:K52" ca="1" si="11">+E$4+E$5*D21+E$6*D21^2</f>
        <v>3.2983209840005035E-3</v>
      </c>
      <c r="L21" s="69">
        <f t="shared" ref="L21:L52" ca="1" si="12">+(K21-E21)^2</f>
        <v>1.087892131349805E-5</v>
      </c>
      <c r="M21" s="69">
        <f t="shared" ref="M21:M52" ca="1" si="13">(M$1-M$2*D21+M$3*F21)^2</f>
        <v>1.6008400046300404E-2</v>
      </c>
      <c r="N21" s="69">
        <f t="shared" ref="N21:N52" ca="1" si="14">(-M$2+M$4*D21-M$5*F21)^2</f>
        <v>0.88356449877321497</v>
      </c>
      <c r="O21" s="69">
        <f t="shared" ref="O21:O52" ca="1" si="15">+(M$3-D21*M$5+F21*M$6)^2</f>
        <v>1.5223522334689357</v>
      </c>
      <c r="P21" s="32">
        <f t="shared" ref="P21:P52" ca="1" si="16">+E21-K21</f>
        <v>-3.2983209840005035E-3</v>
      </c>
      <c r="Q21" s="32"/>
      <c r="R21" s="32">
        <v>21</v>
      </c>
      <c r="S21" s="32" t="s">
        <v>134</v>
      </c>
    </row>
    <row r="22" spans="1:19">
      <c r="A22" s="76">
        <v>42</v>
      </c>
      <c r="B22" s="76">
        <v>3.651999999419786E-3</v>
      </c>
      <c r="C22" s="32"/>
      <c r="D22" s="77">
        <f t="shared" si="4"/>
        <v>4.1999999999999997E-3</v>
      </c>
      <c r="E22" s="77">
        <f t="shared" si="5"/>
        <v>3.651999999419786E-3</v>
      </c>
      <c r="F22" s="69">
        <f t="shared" si="6"/>
        <v>1.7639999999999997E-5</v>
      </c>
      <c r="G22" s="69">
        <f t="shared" si="7"/>
        <v>7.4087999999999982E-8</v>
      </c>
      <c r="H22" s="69">
        <f t="shared" si="8"/>
        <v>3.1116959999999989E-10</v>
      </c>
      <c r="I22" s="69">
        <f t="shared" si="9"/>
        <v>1.5338399997563102E-5</v>
      </c>
      <c r="J22" s="69">
        <f t="shared" si="10"/>
        <v>6.4421279989765024E-8</v>
      </c>
      <c r="K22" s="69">
        <f t="shared" ca="1" si="11"/>
        <v>3.0565481388599223E-3</v>
      </c>
      <c r="L22" s="69">
        <f t="shared" ca="1" si="12"/>
        <v>3.5456291824420337E-7</v>
      </c>
      <c r="M22" s="69">
        <f t="shared" ca="1" si="13"/>
        <v>1.5030306465368902E-2</v>
      </c>
      <c r="N22" s="69">
        <f t="shared" ca="1" si="14"/>
        <v>0.79815807015047657</v>
      </c>
      <c r="O22" s="69">
        <f t="shared" ca="1" si="15"/>
        <v>1.3553949607589075</v>
      </c>
      <c r="P22" s="32">
        <f t="shared" ca="1" si="16"/>
        <v>5.954518605598637E-4</v>
      </c>
      <c r="Q22" s="32"/>
      <c r="R22" s="32">
        <v>22</v>
      </c>
      <c r="S22" s="32" t="s">
        <v>135</v>
      </c>
    </row>
    <row r="23" spans="1:19">
      <c r="A23" s="76">
        <v>128.5</v>
      </c>
      <c r="B23" s="76">
        <v>2.3710000023129396E-3</v>
      </c>
      <c r="C23" s="32"/>
      <c r="D23" s="77">
        <f t="shared" si="4"/>
        <v>1.285E-2</v>
      </c>
      <c r="E23" s="77">
        <f t="shared" si="5"/>
        <v>2.3710000023129396E-3</v>
      </c>
      <c r="F23" s="69">
        <f t="shared" si="6"/>
        <v>1.651225E-4</v>
      </c>
      <c r="G23" s="69">
        <f t="shared" si="7"/>
        <v>2.1218241249999999E-6</v>
      </c>
      <c r="H23" s="69">
        <f t="shared" si="8"/>
        <v>2.7265440006250002E-8</v>
      </c>
      <c r="I23" s="69">
        <f t="shared" si="9"/>
        <v>3.0467350029721274E-5</v>
      </c>
      <c r="J23" s="69">
        <f t="shared" si="10"/>
        <v>3.9150544788191836E-7</v>
      </c>
      <c r="K23" s="69">
        <f t="shared" ca="1" si="11"/>
        <v>2.5449541776639767E-3</v>
      </c>
      <c r="L23" s="69">
        <f t="shared" ca="1" si="12"/>
        <v>3.0260055122059369E-8</v>
      </c>
      <c r="M23" s="69">
        <f t="shared" ca="1" si="13"/>
        <v>1.3144458081962303E-2</v>
      </c>
      <c r="N23" s="69">
        <f t="shared" ca="1" si="14"/>
        <v>0.63889793759141467</v>
      </c>
      <c r="O23" s="69">
        <f t="shared" ca="1" si="15"/>
        <v>1.0482646456825611</v>
      </c>
      <c r="P23" s="32">
        <f t="shared" ca="1" si="16"/>
        <v>-1.7395417535103711E-4</v>
      </c>
      <c r="Q23" s="32"/>
      <c r="R23" s="32">
        <v>23</v>
      </c>
      <c r="S23" s="32" t="s">
        <v>136</v>
      </c>
    </row>
    <row r="24" spans="1:19">
      <c r="A24" s="76">
        <v>143.5</v>
      </c>
      <c r="B24" s="76">
        <v>3.3610000027692877E-3</v>
      </c>
      <c r="C24" s="32"/>
      <c r="D24" s="77">
        <f t="shared" si="4"/>
        <v>1.435E-2</v>
      </c>
      <c r="E24" s="77">
        <f t="shared" si="5"/>
        <v>3.3610000027692877E-3</v>
      </c>
      <c r="F24" s="69">
        <f t="shared" si="6"/>
        <v>2.0592249999999999E-4</v>
      </c>
      <c r="G24" s="69">
        <f t="shared" si="7"/>
        <v>2.9549878749999998E-6</v>
      </c>
      <c r="H24" s="69">
        <f t="shared" si="8"/>
        <v>4.2404076006249996E-8</v>
      </c>
      <c r="I24" s="69">
        <f t="shared" si="9"/>
        <v>4.8230350039739277E-5</v>
      </c>
      <c r="J24" s="69">
        <f t="shared" si="10"/>
        <v>6.9210552307025866E-7</v>
      </c>
      <c r="K24" s="69">
        <f t="shared" ca="1" si="11"/>
        <v>2.4543678041157369E-3</v>
      </c>
      <c r="L24" s="69">
        <f t="shared" ca="1" si="12"/>
        <v>8.2198194363537144E-7</v>
      </c>
      <c r="M24" s="69">
        <f t="shared" ca="1" si="13"/>
        <v>1.2834545206052534E-2</v>
      </c>
      <c r="N24" s="69">
        <f t="shared" ca="1" si="14"/>
        <v>0.61347984054340887</v>
      </c>
      <c r="O24" s="69">
        <f t="shared" ca="1" si="15"/>
        <v>0.99984181995198551</v>
      </c>
      <c r="P24" s="32">
        <f t="shared" ca="1" si="16"/>
        <v>9.0663219865355074E-4</v>
      </c>
      <c r="Q24" s="32"/>
      <c r="R24" s="32">
        <v>24</v>
      </c>
      <c r="S24" s="32" t="s">
        <v>120</v>
      </c>
    </row>
    <row r="25" spans="1:19">
      <c r="A25" s="76">
        <v>148.5</v>
      </c>
      <c r="B25" s="76">
        <v>-1.0900000052060932E-4</v>
      </c>
      <c r="C25" s="32"/>
      <c r="D25" s="77">
        <f t="shared" si="4"/>
        <v>1.485E-2</v>
      </c>
      <c r="E25" s="77">
        <f t="shared" si="5"/>
        <v>-1.0900000052060932E-4</v>
      </c>
      <c r="F25" s="69">
        <f t="shared" si="6"/>
        <v>2.2052250000000002E-4</v>
      </c>
      <c r="G25" s="69">
        <f t="shared" si="7"/>
        <v>3.2747591250000002E-6</v>
      </c>
      <c r="H25" s="69">
        <f t="shared" si="8"/>
        <v>4.863017300625001E-8</v>
      </c>
      <c r="I25" s="69">
        <f t="shared" si="9"/>
        <v>-1.6186500077310484E-6</v>
      </c>
      <c r="J25" s="69">
        <f t="shared" si="10"/>
        <v>-2.403695261480607E-8</v>
      </c>
      <c r="K25" s="69">
        <f t="shared" ca="1" si="11"/>
        <v>2.4240494787632744E-3</v>
      </c>
      <c r="L25" s="69">
        <f t="shared" ca="1" si="12"/>
        <v>6.4163396645003548E-6</v>
      </c>
      <c r="M25" s="69">
        <f t="shared" ca="1" si="13"/>
        <v>1.2732340957625489E-2</v>
      </c>
      <c r="N25" s="69">
        <f t="shared" ca="1" si="14"/>
        <v>0.60514776166706763</v>
      </c>
      <c r="O25" s="69">
        <f t="shared" ca="1" si="15"/>
        <v>0.98400926230098884</v>
      </c>
      <c r="P25" s="32">
        <f t="shared" ca="1" si="16"/>
        <v>-2.5330494792838837E-3</v>
      </c>
      <c r="Q25" s="32"/>
      <c r="R25" s="32">
        <v>25</v>
      </c>
      <c r="S25" s="32" t="s">
        <v>121</v>
      </c>
    </row>
    <row r="26" spans="1:19">
      <c r="A26" s="76">
        <v>183</v>
      </c>
      <c r="B26" s="76">
        <v>1.4980000050854869E-3</v>
      </c>
      <c r="C26" s="32"/>
      <c r="D26" s="77">
        <f t="shared" si="4"/>
        <v>1.83E-2</v>
      </c>
      <c r="E26" s="77">
        <f t="shared" si="5"/>
        <v>1.4980000050854869E-3</v>
      </c>
      <c r="F26" s="69">
        <f t="shared" si="6"/>
        <v>3.3489000000000001E-4</v>
      </c>
      <c r="G26" s="69">
        <f t="shared" si="7"/>
        <v>6.1284870000000001E-6</v>
      </c>
      <c r="H26" s="69">
        <f t="shared" si="8"/>
        <v>1.1215131210000001E-7</v>
      </c>
      <c r="I26" s="69">
        <f t="shared" si="9"/>
        <v>2.7413400093064412E-5</v>
      </c>
      <c r="J26" s="69">
        <f t="shared" si="10"/>
        <v>5.0166522170307879E-7</v>
      </c>
      <c r="K26" s="69">
        <f t="shared" ca="1" si="11"/>
        <v>2.2131786569334925E-3</v>
      </c>
      <c r="L26" s="69">
        <f t="shared" ca="1" si="12"/>
        <v>5.1148050405913084E-7</v>
      </c>
      <c r="M26" s="69">
        <f t="shared" ca="1" si="13"/>
        <v>1.2041957036463876E-2</v>
      </c>
      <c r="N26" s="69">
        <f t="shared" ca="1" si="14"/>
        <v>0.54954629461840132</v>
      </c>
      <c r="O26" s="69">
        <f t="shared" ca="1" si="15"/>
        <v>0.87890302885440141</v>
      </c>
      <c r="P26" s="32">
        <f t="shared" ca="1" si="16"/>
        <v>-7.151786518480056E-4</v>
      </c>
      <c r="Q26" s="32"/>
      <c r="R26" s="32">
        <v>26</v>
      </c>
      <c r="S26" s="32" t="s">
        <v>137</v>
      </c>
    </row>
    <row r="27" spans="1:19">
      <c r="A27" s="76">
        <v>685.5</v>
      </c>
      <c r="B27" s="76">
        <v>1.9530000063241459E-3</v>
      </c>
      <c r="C27" s="32"/>
      <c r="D27" s="77">
        <f t="shared" si="4"/>
        <v>6.855E-2</v>
      </c>
      <c r="E27" s="77">
        <f t="shared" si="5"/>
        <v>1.9530000063241459E-3</v>
      </c>
      <c r="F27" s="69">
        <f t="shared" si="6"/>
        <v>4.6991024999999999E-3</v>
      </c>
      <c r="G27" s="69">
        <f t="shared" si="7"/>
        <v>3.22123476375E-4</v>
      </c>
      <c r="H27" s="69">
        <f t="shared" si="8"/>
        <v>2.2081564305506248E-5</v>
      </c>
      <c r="I27" s="69">
        <f t="shared" si="9"/>
        <v>1.338781504335202E-4</v>
      </c>
      <c r="J27" s="69">
        <f t="shared" si="10"/>
        <v>9.1773472122178094E-6</v>
      </c>
      <c r="K27" s="69">
        <f t="shared" ca="1" si="11"/>
        <v>-1.1897494464141304E-3</v>
      </c>
      <c r="L27" s="69">
        <f t="shared" ca="1" si="12"/>
        <v>9.8768741226867364E-6</v>
      </c>
      <c r="M27" s="69">
        <f t="shared" ca="1" si="13"/>
        <v>4.6085801804157346E-3</v>
      </c>
      <c r="N27" s="69">
        <f t="shared" ca="1" si="14"/>
        <v>6.4154438369579209E-2</v>
      </c>
      <c r="O27" s="69">
        <f t="shared" ca="1" si="15"/>
        <v>4.7277823248153272E-2</v>
      </c>
      <c r="P27" s="32">
        <f t="shared" ca="1" si="16"/>
        <v>3.1427494527382764E-3</v>
      </c>
      <c r="Q27" s="32"/>
      <c r="R27" s="32"/>
      <c r="S27" s="32"/>
    </row>
    <row r="28" spans="1:19">
      <c r="A28" s="76">
        <v>799</v>
      </c>
      <c r="B28" s="76">
        <v>-3.8360000035027042E-3</v>
      </c>
      <c r="C28" s="32"/>
      <c r="D28" s="77">
        <f t="shared" si="4"/>
        <v>7.9899999999999999E-2</v>
      </c>
      <c r="E28" s="77">
        <f t="shared" si="5"/>
        <v>-3.8360000035027042E-3</v>
      </c>
      <c r="F28" s="69">
        <f t="shared" si="6"/>
        <v>6.3840099999999999E-3</v>
      </c>
      <c r="G28" s="69">
        <f t="shared" si="7"/>
        <v>5.1008239899999995E-4</v>
      </c>
      <c r="H28" s="69">
        <f t="shared" si="8"/>
        <v>4.0755583680099999E-5</v>
      </c>
      <c r="I28" s="69">
        <f t="shared" si="9"/>
        <v>-3.0649640027986607E-4</v>
      </c>
      <c r="J28" s="69">
        <f t="shared" si="10"/>
        <v>-2.4489062382361299E-5</v>
      </c>
      <c r="K28" s="69">
        <f t="shared" ca="1" si="11"/>
        <v>-2.0442750614474694E-3</v>
      </c>
      <c r="L28" s="69">
        <f t="shared" ca="1" si="12"/>
        <v>3.2102782679828344E-6</v>
      </c>
      <c r="M28" s="69">
        <f t="shared" ca="1" si="13"/>
        <v>3.5160913739031687E-3</v>
      </c>
      <c r="N28" s="69">
        <f t="shared" ca="1" si="14"/>
        <v>2.3940124046121808E-2</v>
      </c>
      <c r="O28" s="69">
        <f t="shared" ca="1" si="15"/>
        <v>5.4467247465455997E-3</v>
      </c>
      <c r="P28" s="32">
        <f t="shared" ca="1" si="16"/>
        <v>-1.7917249420552348E-3</v>
      </c>
      <c r="Q28" s="32"/>
      <c r="R28" s="32"/>
      <c r="S28" s="32"/>
    </row>
    <row r="29" spans="1:19">
      <c r="A29" s="76">
        <v>814</v>
      </c>
      <c r="B29" s="76">
        <v>-4.6000001020729542E-5</v>
      </c>
      <c r="C29" s="32"/>
      <c r="D29" s="77">
        <f t="shared" si="4"/>
        <v>8.14E-2</v>
      </c>
      <c r="E29" s="77">
        <f t="shared" si="5"/>
        <v>-4.6000001020729542E-5</v>
      </c>
      <c r="F29" s="69">
        <f t="shared" si="6"/>
        <v>6.6259600000000002E-3</v>
      </c>
      <c r="G29" s="69">
        <f t="shared" si="7"/>
        <v>5.3935314399999998E-4</v>
      </c>
      <c r="H29" s="69">
        <f t="shared" si="8"/>
        <v>4.3903345921600002E-5</v>
      </c>
      <c r="I29" s="69">
        <f t="shared" si="9"/>
        <v>-3.7444000830873847E-6</v>
      </c>
      <c r="J29" s="69">
        <f t="shared" si="10"/>
        <v>-3.047941667633131E-7</v>
      </c>
      <c r="K29" s="69">
        <f t="shared" ca="1" si="11"/>
        <v>-2.1595762332339299E-3</v>
      </c>
      <c r="L29" s="69">
        <f t="shared" ca="1" si="12"/>
        <v>4.4672044893765483E-6</v>
      </c>
      <c r="M29" s="69">
        <f t="shared" ca="1" si="13"/>
        <v>3.3855167830969231E-3</v>
      </c>
      <c r="N29" s="69">
        <f t="shared" ca="1" si="14"/>
        <v>2.0170236682828552E-2</v>
      </c>
      <c r="O29" s="69">
        <f t="shared" ca="1" si="15"/>
        <v>3.0629223223939714E-3</v>
      </c>
      <c r="P29" s="32">
        <f t="shared" ca="1" si="16"/>
        <v>2.1135762322132003E-3</v>
      </c>
      <c r="Q29" s="32"/>
      <c r="R29" s="32"/>
      <c r="S29" s="32"/>
    </row>
    <row r="30" spans="1:19">
      <c r="A30" s="76">
        <v>821.5</v>
      </c>
      <c r="B30" s="76">
        <v>-1.8510000008973293E-3</v>
      </c>
      <c r="C30" s="32"/>
      <c r="D30" s="77">
        <f t="shared" si="4"/>
        <v>8.2150000000000001E-2</v>
      </c>
      <c r="E30" s="77">
        <f t="shared" si="5"/>
        <v>-1.8510000008973293E-3</v>
      </c>
      <c r="F30" s="69">
        <f t="shared" si="6"/>
        <v>6.7486224999999999E-3</v>
      </c>
      <c r="G30" s="69">
        <f t="shared" si="7"/>
        <v>5.5439933837500002E-4</v>
      </c>
      <c r="H30" s="69">
        <f t="shared" si="8"/>
        <v>4.5543905647506249E-5</v>
      </c>
      <c r="I30" s="69">
        <f t="shared" si="9"/>
        <v>-1.520596500737156E-4</v>
      </c>
      <c r="J30" s="69">
        <f t="shared" si="10"/>
        <v>-1.2491700253555738E-5</v>
      </c>
      <c r="K30" s="69">
        <f t="shared" ca="1" si="11"/>
        <v>-2.2174341580385544E-3</v>
      </c>
      <c r="L30" s="69">
        <f t="shared" ca="1" si="12"/>
        <v>1.3427399151980003E-7</v>
      </c>
      <c r="M30" s="69">
        <f t="shared" ca="1" si="13"/>
        <v>3.3213959549719257E-3</v>
      </c>
      <c r="N30" s="69">
        <f t="shared" ca="1" si="14"/>
        <v>1.8413980137932291E-2</v>
      </c>
      <c r="O30" s="69">
        <f t="shared" ca="1" si="15"/>
        <v>2.1307849807229049E-3</v>
      </c>
      <c r="P30" s="32">
        <f t="shared" ca="1" si="16"/>
        <v>3.6643415714122506E-4</v>
      </c>
      <c r="Q30" s="32"/>
      <c r="R30" s="32"/>
      <c r="S30" s="32"/>
    </row>
    <row r="31" spans="1:19">
      <c r="A31" s="76">
        <v>997</v>
      </c>
      <c r="B31" s="76">
        <v>-1.1800000356743112E-4</v>
      </c>
      <c r="C31" s="32"/>
      <c r="D31" s="77">
        <f t="shared" si="4"/>
        <v>9.9699999999999997E-2</v>
      </c>
      <c r="E31" s="77">
        <f t="shared" si="5"/>
        <v>-1.1800000356743112E-4</v>
      </c>
      <c r="F31" s="69">
        <f t="shared" si="6"/>
        <v>9.9400899999999986E-3</v>
      </c>
      <c r="G31" s="69">
        <f t="shared" si="7"/>
        <v>9.910269729999999E-4</v>
      </c>
      <c r="H31" s="69">
        <f t="shared" si="8"/>
        <v>9.8805389208099967E-5</v>
      </c>
      <c r="I31" s="69">
        <f t="shared" si="9"/>
        <v>-1.1764600355672883E-5</v>
      </c>
      <c r="J31" s="69">
        <f t="shared" si="10"/>
        <v>-1.1729306554605864E-6</v>
      </c>
      <c r="K31" s="69">
        <f t="shared" ca="1" si="11"/>
        <v>-3.6107703400833635E-3</v>
      </c>
      <c r="L31" s="69">
        <f t="shared" ca="1" si="12"/>
        <v>1.219944462364562E-5</v>
      </c>
      <c r="M31" s="69">
        <f t="shared" ca="1" si="13"/>
        <v>2.031542300695102E-3</v>
      </c>
      <c r="N31" s="69">
        <f t="shared" ca="1" si="14"/>
        <v>4.7874532887651529E-5</v>
      </c>
      <c r="O31" s="69">
        <f t="shared" ca="1" si="15"/>
        <v>2.5598672590703954E-2</v>
      </c>
      <c r="P31" s="32">
        <f t="shared" ca="1" si="16"/>
        <v>3.4927703365159324E-3</v>
      </c>
      <c r="Q31" s="32"/>
      <c r="R31" s="32"/>
      <c r="S31" s="32"/>
    </row>
    <row r="32" spans="1:19">
      <c r="A32" s="76">
        <v>1049</v>
      </c>
      <c r="B32" s="76">
        <v>-7.1059999972931109E-3</v>
      </c>
      <c r="C32" s="32"/>
      <c r="D32" s="77">
        <f t="shared" si="4"/>
        <v>0.10489999999999999</v>
      </c>
      <c r="E32" s="77">
        <f t="shared" si="5"/>
        <v>-7.1059999972931109E-3</v>
      </c>
      <c r="F32" s="69">
        <f t="shared" si="6"/>
        <v>1.1004009999999998E-2</v>
      </c>
      <c r="G32" s="69">
        <f t="shared" si="7"/>
        <v>1.1543206489999997E-3</v>
      </c>
      <c r="H32" s="69">
        <f t="shared" si="8"/>
        <v>1.2108823608009996E-4</v>
      </c>
      <c r="I32" s="69">
        <f t="shared" si="9"/>
        <v>-7.4541939971604725E-4</v>
      </c>
      <c r="J32" s="69">
        <f t="shared" si="10"/>
        <v>-7.8194495030213345E-5</v>
      </c>
      <c r="K32" s="69">
        <f t="shared" ca="1" si="11"/>
        <v>-4.0381459159295075E-3</v>
      </c>
      <c r="L32" s="69">
        <f t="shared" ca="1" si="12"/>
        <v>9.4117286645393193E-6</v>
      </c>
      <c r="M32" s="69">
        <f t="shared" ca="1" si="13"/>
        <v>1.7220371130712412E-3</v>
      </c>
      <c r="N32" s="69">
        <f t="shared" ca="1" si="14"/>
        <v>2.2279890824047949E-3</v>
      </c>
      <c r="O32" s="69">
        <f t="shared" ca="1" si="15"/>
        <v>4.7464240025563126E-2</v>
      </c>
      <c r="P32" s="32">
        <f t="shared" ca="1" si="16"/>
        <v>-3.0678540813636034E-3</v>
      </c>
      <c r="Q32" s="32"/>
      <c r="R32" s="32"/>
      <c r="S32" s="32"/>
    </row>
    <row r="33" spans="1:19">
      <c r="A33" s="76">
        <v>1133</v>
      </c>
      <c r="B33" s="76">
        <v>-9.5200000214390457E-4</v>
      </c>
      <c r="C33" s="32"/>
      <c r="D33" s="77">
        <f t="shared" si="4"/>
        <v>0.1133</v>
      </c>
      <c r="E33" s="77">
        <f t="shared" si="5"/>
        <v>-9.5200000214390457E-4</v>
      </c>
      <c r="F33" s="69">
        <f t="shared" si="6"/>
        <v>1.283689E-2</v>
      </c>
      <c r="G33" s="69">
        <f t="shared" si="7"/>
        <v>1.454419637E-3</v>
      </c>
      <c r="H33" s="69">
        <f t="shared" si="8"/>
        <v>1.6478574487210001E-4</v>
      </c>
      <c r="I33" s="69">
        <f t="shared" si="9"/>
        <v>-1.0786160024290439E-4</v>
      </c>
      <c r="J33" s="69">
        <f t="shared" si="10"/>
        <v>-1.2220719307521066E-5</v>
      </c>
      <c r="K33" s="69">
        <f t="shared" ca="1" si="11"/>
        <v>-4.7425582296907803E-3</v>
      </c>
      <c r="L33" s="69">
        <f t="shared" ca="1" si="12"/>
        <v>1.4368331676423313E-5</v>
      </c>
      <c r="M33" s="69">
        <f t="shared" ca="1" si="13"/>
        <v>1.2861596235450334E-3</v>
      </c>
      <c r="N33" s="69">
        <f t="shared" ca="1" si="14"/>
        <v>1.2180751616027625E-2</v>
      </c>
      <c r="O33" s="69">
        <f t="shared" ca="1" si="15"/>
        <v>9.500850791260522E-2</v>
      </c>
      <c r="P33" s="32">
        <f t="shared" ca="1" si="16"/>
        <v>3.7905582275468757E-3</v>
      </c>
      <c r="Q33" s="32"/>
      <c r="R33" s="32"/>
      <c r="S33" s="32"/>
    </row>
    <row r="34" spans="1:19">
      <c r="A34" s="76">
        <v>1145</v>
      </c>
      <c r="B34" s="76">
        <v>-8.8399999949615449E-3</v>
      </c>
      <c r="C34" s="32"/>
      <c r="D34" s="77">
        <f t="shared" si="4"/>
        <v>0.1145</v>
      </c>
      <c r="E34" s="77">
        <f t="shared" si="5"/>
        <v>-8.8399999949615449E-3</v>
      </c>
      <c r="F34" s="69">
        <f t="shared" si="6"/>
        <v>1.311025E-2</v>
      </c>
      <c r="G34" s="69">
        <f t="shared" si="7"/>
        <v>1.5011236250000001E-3</v>
      </c>
      <c r="H34" s="69">
        <f t="shared" si="8"/>
        <v>1.7187865506250002E-4</v>
      </c>
      <c r="I34" s="69">
        <f t="shared" si="9"/>
        <v>-1.012179999423097E-3</v>
      </c>
      <c r="J34" s="69">
        <f t="shared" si="10"/>
        <v>-1.1589460993394462E-4</v>
      </c>
      <c r="K34" s="69">
        <f t="shared" ca="1" si="11"/>
        <v>-4.8446039938632238E-3</v>
      </c>
      <c r="L34" s="69">
        <f t="shared" ca="1" si="12"/>
        <v>1.5963189205592457E-5</v>
      </c>
      <c r="M34" s="69">
        <f t="shared" ca="1" si="13"/>
        <v>1.2300712677087949E-3</v>
      </c>
      <c r="N34" s="69">
        <f t="shared" ca="1" si="14"/>
        <v>1.4208095370904858E-2</v>
      </c>
      <c r="O34" s="69">
        <f t="shared" ca="1" si="15"/>
        <v>0.10293287026785852</v>
      </c>
      <c r="P34" s="32">
        <f t="shared" ca="1" si="16"/>
        <v>-3.9953960010983211E-3</v>
      </c>
      <c r="Q34" s="32"/>
      <c r="R34" s="32"/>
      <c r="S34" s="32"/>
    </row>
    <row r="35" spans="1:19">
      <c r="A35" s="76">
        <v>1756.5</v>
      </c>
      <c r="B35" s="76">
        <v>-1.0861000002478249E-2</v>
      </c>
      <c r="C35" s="32"/>
      <c r="D35" s="77">
        <f t="shared" si="4"/>
        <v>0.17565</v>
      </c>
      <c r="E35" s="77">
        <f t="shared" si="5"/>
        <v>-1.0861000002478249E-2</v>
      </c>
      <c r="F35" s="69">
        <f t="shared" si="6"/>
        <v>3.0852922500000001E-2</v>
      </c>
      <c r="G35" s="69">
        <f t="shared" si="7"/>
        <v>5.4193158371250005E-3</v>
      </c>
      <c r="H35" s="69">
        <f t="shared" si="8"/>
        <v>9.5190282679100634E-4</v>
      </c>
      <c r="I35" s="69">
        <f t="shared" si="9"/>
        <v>-1.9077346504353045E-3</v>
      </c>
      <c r="J35" s="69">
        <f t="shared" si="10"/>
        <v>-3.3509359134896124E-4</v>
      </c>
      <c r="K35" s="69">
        <f t="shared" ca="1" si="11"/>
        <v>-1.0513143295859395E-2</v>
      </c>
      <c r="L35" s="69">
        <f t="shared" ca="1" si="12"/>
        <v>1.2100428833971564E-7</v>
      </c>
      <c r="M35" s="69">
        <f t="shared" ca="1" si="13"/>
        <v>2.6617183465347611E-7</v>
      </c>
      <c r="N35" s="69">
        <f t="shared" ca="1" si="14"/>
        <v>0.25561855345727125</v>
      </c>
      <c r="O35" s="69">
        <f t="shared" ca="1" si="15"/>
        <v>0.73804696424983551</v>
      </c>
      <c r="P35" s="32">
        <f t="shared" ca="1" si="16"/>
        <v>-3.4785670661885426E-4</v>
      </c>
      <c r="Q35" s="32"/>
      <c r="R35" s="32"/>
      <c r="S35" s="32"/>
    </row>
    <row r="36" spans="1:19">
      <c r="A36" s="76">
        <v>1761.5</v>
      </c>
      <c r="B36" s="76">
        <v>-8.4510000015143305E-3</v>
      </c>
      <c r="C36" s="32"/>
      <c r="D36" s="77">
        <f t="shared" si="4"/>
        <v>0.17615</v>
      </c>
      <c r="E36" s="77">
        <f t="shared" si="5"/>
        <v>-8.4510000015143305E-3</v>
      </c>
      <c r="F36" s="69">
        <f t="shared" si="6"/>
        <v>3.1028822500000001E-2</v>
      </c>
      <c r="G36" s="69">
        <f t="shared" si="7"/>
        <v>5.4657270833750006E-3</v>
      </c>
      <c r="H36" s="69">
        <f t="shared" si="8"/>
        <v>9.6278782573650629E-4</v>
      </c>
      <c r="I36" s="69">
        <f t="shared" si="9"/>
        <v>-1.4886436502667493E-3</v>
      </c>
      <c r="J36" s="69">
        <f t="shared" si="10"/>
        <v>-2.6222457899448791E-4</v>
      </c>
      <c r="K36" s="69">
        <f t="shared" ca="1" si="11"/>
        <v>-1.0563280149453591E-2</v>
      </c>
      <c r="L36" s="69">
        <f t="shared" ca="1" si="12"/>
        <v>4.4617274233783061E-6</v>
      </c>
      <c r="M36" s="69">
        <f t="shared" ca="1" si="13"/>
        <v>5.9117211076862406E-7</v>
      </c>
      <c r="N36" s="69">
        <f t="shared" ca="1" si="14"/>
        <v>0.25829996716965659</v>
      </c>
      <c r="O36" s="69">
        <f t="shared" ca="1" si="15"/>
        <v>0.74418179962872499</v>
      </c>
      <c r="P36" s="32">
        <f t="shared" ca="1" si="16"/>
        <v>2.1122801479392609E-3</v>
      </c>
      <c r="Q36" s="32"/>
      <c r="R36" s="32"/>
      <c r="S36" s="32"/>
    </row>
    <row r="37" spans="1:19">
      <c r="A37" s="76">
        <v>1905</v>
      </c>
      <c r="B37" s="76">
        <v>-1.0269999991578516E-2</v>
      </c>
      <c r="C37" s="32"/>
      <c r="D37" s="77">
        <f t="shared" si="4"/>
        <v>0.1905</v>
      </c>
      <c r="E37" s="77">
        <f t="shared" si="5"/>
        <v>-1.0269999991578516E-2</v>
      </c>
      <c r="F37" s="69">
        <f t="shared" si="6"/>
        <v>3.6290250000000003E-2</v>
      </c>
      <c r="G37" s="69">
        <f t="shared" si="7"/>
        <v>6.9132926250000011E-3</v>
      </c>
      <c r="H37" s="69">
        <f t="shared" si="8"/>
        <v>1.3169822450625002E-3</v>
      </c>
      <c r="I37" s="69">
        <f t="shared" si="9"/>
        <v>-1.9564349983957072E-3</v>
      </c>
      <c r="J37" s="69">
        <f t="shared" si="10"/>
        <v>-3.7270086719438223E-4</v>
      </c>
      <c r="K37" s="69">
        <f t="shared" ca="1" si="11"/>
        <v>-1.2028390605337922E-2</v>
      </c>
      <c r="L37" s="69">
        <f t="shared" ca="1" si="12"/>
        <v>3.0919375505571821E-6</v>
      </c>
      <c r="M37" s="69">
        <f t="shared" ca="1" si="13"/>
        <v>6.0308666774794299E-5</v>
      </c>
      <c r="N37" s="69">
        <f t="shared" ca="1" si="14"/>
        <v>0.33707659793653477</v>
      </c>
      <c r="O37" s="69">
        <f t="shared" ca="1" si="15"/>
        <v>0.91992619018967059</v>
      </c>
      <c r="P37" s="32">
        <f t="shared" ca="1" si="16"/>
        <v>1.7583906137594064E-3</v>
      </c>
      <c r="Q37" s="32"/>
      <c r="R37" s="32"/>
      <c r="S37" s="32"/>
    </row>
    <row r="38" spans="1:19">
      <c r="A38" s="76">
        <v>1905</v>
      </c>
      <c r="B38" s="76">
        <v>-1.0269999991578516E-2</v>
      </c>
      <c r="C38" s="32"/>
      <c r="D38" s="77">
        <f t="shared" si="4"/>
        <v>0.1905</v>
      </c>
      <c r="E38" s="77">
        <f t="shared" si="5"/>
        <v>-1.0269999991578516E-2</v>
      </c>
      <c r="F38" s="69">
        <f t="shared" si="6"/>
        <v>3.6290250000000003E-2</v>
      </c>
      <c r="G38" s="69">
        <f t="shared" si="7"/>
        <v>6.9132926250000011E-3</v>
      </c>
      <c r="H38" s="69">
        <f t="shared" si="8"/>
        <v>1.3169822450625002E-3</v>
      </c>
      <c r="I38" s="69">
        <f t="shared" si="9"/>
        <v>-1.9564349983957072E-3</v>
      </c>
      <c r="J38" s="69">
        <f t="shared" si="10"/>
        <v>-3.7270086719438223E-4</v>
      </c>
      <c r="K38" s="69">
        <f t="shared" ca="1" si="11"/>
        <v>-1.2028390605337922E-2</v>
      </c>
      <c r="L38" s="69">
        <f t="shared" ca="1" si="12"/>
        <v>3.0919375505571821E-6</v>
      </c>
      <c r="M38" s="69">
        <f t="shared" ca="1" si="13"/>
        <v>6.0308666774794299E-5</v>
      </c>
      <c r="N38" s="69">
        <f t="shared" ca="1" si="14"/>
        <v>0.33707659793653477</v>
      </c>
      <c r="O38" s="69">
        <f t="shared" ca="1" si="15"/>
        <v>0.91992619018967059</v>
      </c>
      <c r="P38" s="32">
        <f t="shared" ca="1" si="16"/>
        <v>1.7583906137594064E-3</v>
      </c>
      <c r="Q38" s="32"/>
      <c r="R38" s="32"/>
      <c r="S38" s="32"/>
    </row>
    <row r="39" spans="1:19">
      <c r="A39" s="76">
        <v>2031</v>
      </c>
      <c r="B39" s="76">
        <v>-1.5864000000874512E-2</v>
      </c>
      <c r="C39" s="32"/>
      <c r="D39" s="77">
        <f t="shared" si="4"/>
        <v>0.2031</v>
      </c>
      <c r="E39" s="77">
        <f t="shared" si="5"/>
        <v>-1.5864000000874512E-2</v>
      </c>
      <c r="F39" s="69">
        <f t="shared" si="6"/>
        <v>4.1249609999999999E-2</v>
      </c>
      <c r="G39" s="69">
        <f t="shared" si="7"/>
        <v>8.3777957910000003E-3</v>
      </c>
      <c r="H39" s="69">
        <f t="shared" si="8"/>
        <v>1.7015303251520998E-3</v>
      </c>
      <c r="I39" s="69">
        <f t="shared" si="9"/>
        <v>-3.2219784001776136E-3</v>
      </c>
      <c r="J39" s="69">
        <f t="shared" si="10"/>
        <v>-6.5438381307607329E-4</v>
      </c>
      <c r="K39" s="69">
        <f t="shared" ca="1" si="11"/>
        <v>-1.3356551172417292E-2</v>
      </c>
      <c r="L39" s="69">
        <f t="shared" ca="1" si="12"/>
        <v>6.2872996273314859E-6</v>
      </c>
      <c r="M39" s="69">
        <f t="shared" ca="1" si="13"/>
        <v>1.8199598401849723E-4</v>
      </c>
      <c r="N39" s="69">
        <f t="shared" ca="1" si="14"/>
        <v>0.40760918077495828</v>
      </c>
      <c r="O39" s="69">
        <f t="shared" ca="1" si="15"/>
        <v>1.070395945809995</v>
      </c>
      <c r="P39" s="32">
        <f t="shared" ca="1" si="16"/>
        <v>-2.5074488284572202E-3</v>
      </c>
      <c r="Q39" s="32"/>
      <c r="R39" s="32"/>
      <c r="S39" s="32"/>
    </row>
    <row r="40" spans="1:19">
      <c r="A40" s="76">
        <v>2033.5</v>
      </c>
      <c r="B40" s="76">
        <v>-9.9990000016987324E-3</v>
      </c>
      <c r="C40" s="32"/>
      <c r="D40" s="77">
        <f t="shared" si="4"/>
        <v>0.20335</v>
      </c>
      <c r="E40" s="77">
        <f t="shared" si="5"/>
        <v>-9.9990000016987324E-3</v>
      </c>
      <c r="F40" s="69">
        <f t="shared" si="6"/>
        <v>4.13512225E-2</v>
      </c>
      <c r="G40" s="69">
        <f t="shared" si="7"/>
        <v>8.4087710953750002E-3</v>
      </c>
      <c r="H40" s="69">
        <f t="shared" si="8"/>
        <v>1.7099236022445061E-3</v>
      </c>
      <c r="I40" s="69">
        <f t="shared" si="9"/>
        <v>-2.0332966503454372E-3</v>
      </c>
      <c r="J40" s="69">
        <f t="shared" si="10"/>
        <v>-4.1347087384774464E-4</v>
      </c>
      <c r="K40" s="69">
        <f t="shared" ca="1" si="11"/>
        <v>-1.3383298276474789E-2</v>
      </c>
      <c r="L40" s="69">
        <f t="shared" ca="1" si="12"/>
        <v>1.1453474812652195E-5</v>
      </c>
      <c r="M40" s="69">
        <f t="shared" ca="1" si="13"/>
        <v>1.8496573378422358E-4</v>
      </c>
      <c r="N40" s="69">
        <f t="shared" ca="1" si="14"/>
        <v>0.40900779233370421</v>
      </c>
      <c r="O40" s="69">
        <f t="shared" ca="1" si="15"/>
        <v>1.0733157357314813</v>
      </c>
      <c r="P40" s="32">
        <f t="shared" ca="1" si="16"/>
        <v>3.3842982747760569E-3</v>
      </c>
      <c r="Q40" s="32"/>
      <c r="R40" s="32"/>
      <c r="S40" s="32"/>
    </row>
    <row r="41" spans="1:19">
      <c r="A41" s="76">
        <v>3639.5</v>
      </c>
      <c r="B41" s="76">
        <v>-3.4862999993492849E-2</v>
      </c>
      <c r="C41" s="32"/>
      <c r="D41" s="77">
        <f t="shared" si="4"/>
        <v>0.36395</v>
      </c>
      <c r="E41" s="77">
        <f t="shared" si="5"/>
        <v>-3.4862999993492849E-2</v>
      </c>
      <c r="F41" s="69">
        <f t="shared" si="6"/>
        <v>0.1324596025</v>
      </c>
      <c r="G41" s="69">
        <f t="shared" si="7"/>
        <v>4.8208672329874996E-2</v>
      </c>
      <c r="H41" s="69">
        <f t="shared" si="8"/>
        <v>1.7545546294458005E-2</v>
      </c>
      <c r="I41" s="69">
        <f t="shared" si="9"/>
        <v>-1.2688388847631722E-2</v>
      </c>
      <c r="J41" s="69">
        <f t="shared" si="10"/>
        <v>-4.6179391210955647E-3</v>
      </c>
      <c r="K41" s="69">
        <f t="shared" ca="1" si="11"/>
        <v>-3.3739613924189546E-2</v>
      </c>
      <c r="L41" s="69">
        <f t="shared" ca="1" si="12"/>
        <v>1.261996260704726E-6</v>
      </c>
      <c r="M41" s="69">
        <f t="shared" ca="1" si="13"/>
        <v>2.7194497319503975E-3</v>
      </c>
      <c r="N41" s="69">
        <f t="shared" ca="1" si="14"/>
        <v>0.83066399843905125</v>
      </c>
      <c r="O41" s="69">
        <f t="shared" ca="1" si="15"/>
        <v>1.536458556566098</v>
      </c>
      <c r="P41" s="32">
        <f t="shared" ca="1" si="16"/>
        <v>-1.1233860693033032E-3</v>
      </c>
      <c r="Q41" s="32"/>
      <c r="R41" s="32"/>
      <c r="S41" s="32"/>
    </row>
    <row r="42" spans="1:19">
      <c r="A42" s="76">
        <v>3694</v>
      </c>
      <c r="B42" s="76">
        <v>-3.8236000000324566E-2</v>
      </c>
      <c r="C42" s="32"/>
      <c r="D42" s="77">
        <f t="shared" si="4"/>
        <v>0.36940000000000001</v>
      </c>
      <c r="E42" s="77">
        <f t="shared" si="5"/>
        <v>-3.8236000000324566E-2</v>
      </c>
      <c r="F42" s="69">
        <f t="shared" si="6"/>
        <v>0.13645636</v>
      </c>
      <c r="G42" s="69">
        <f t="shared" si="7"/>
        <v>5.0406979384000003E-2</v>
      </c>
      <c r="H42" s="69">
        <f t="shared" si="8"/>
        <v>1.8620338184449598E-2</v>
      </c>
      <c r="I42" s="69">
        <f t="shared" si="9"/>
        <v>-1.4124378400119895E-2</v>
      </c>
      <c r="J42" s="69">
        <f t="shared" si="10"/>
        <v>-5.2175453810042894E-3</v>
      </c>
      <c r="K42" s="69">
        <f t="shared" ca="1" si="11"/>
        <v>-3.4541602150411882E-2</v>
      </c>
      <c r="L42" s="69">
        <f t="shared" ca="1" si="12"/>
        <v>1.3648575473439462E-5</v>
      </c>
      <c r="M42" s="69">
        <f t="shared" ca="1" si="13"/>
        <v>2.7394646886420709E-3</v>
      </c>
      <c r="N42" s="69">
        <f t="shared" ca="1" si="14"/>
        <v>0.81998261154313534</v>
      </c>
      <c r="O42" s="69">
        <f t="shared" ca="1" si="15"/>
        <v>1.4928988750145156</v>
      </c>
      <c r="P42" s="32">
        <f t="shared" ca="1" si="16"/>
        <v>-3.6943978499126839E-3</v>
      </c>
      <c r="Q42" s="32"/>
      <c r="R42" s="32"/>
      <c r="S42" s="32"/>
    </row>
    <row r="43" spans="1:19">
      <c r="A43" s="76">
        <v>3709</v>
      </c>
      <c r="B43" s="76">
        <v>-3.5825999999360647E-2</v>
      </c>
      <c r="C43" s="32"/>
      <c r="D43" s="77">
        <f t="shared" si="4"/>
        <v>0.37090000000000001</v>
      </c>
      <c r="E43" s="77">
        <f t="shared" si="5"/>
        <v>-3.5825999999360647E-2</v>
      </c>
      <c r="F43" s="69">
        <f t="shared" si="6"/>
        <v>0.13756681000000001</v>
      </c>
      <c r="G43" s="69">
        <f t="shared" si="7"/>
        <v>5.1023529829000006E-2</v>
      </c>
      <c r="H43" s="69">
        <f t="shared" si="8"/>
        <v>1.8924627213576104E-2</v>
      </c>
      <c r="I43" s="69">
        <f t="shared" si="9"/>
        <v>-1.3287863399762864E-2</v>
      </c>
      <c r="J43" s="69">
        <f t="shared" si="10"/>
        <v>-4.9284685349720459E-3</v>
      </c>
      <c r="K43" s="69">
        <f t="shared" ca="1" si="11"/>
        <v>-3.4763613748596031E-2</v>
      </c>
      <c r="L43" s="69">
        <f t="shared" ca="1" si="12"/>
        <v>1.1286645458136972E-6</v>
      </c>
      <c r="M43" s="69">
        <f t="shared" ca="1" si="13"/>
        <v>2.7436386103740981E-3</v>
      </c>
      <c r="N43" s="69">
        <f t="shared" ca="1" si="14"/>
        <v>0.8167403752578033</v>
      </c>
      <c r="O43" s="69">
        <f t="shared" ca="1" si="15"/>
        <v>1.480330120680641</v>
      </c>
      <c r="P43" s="32">
        <f t="shared" ca="1" si="16"/>
        <v>-1.0623862507646159E-3</v>
      </c>
      <c r="Q43" s="32"/>
      <c r="R43" s="32"/>
      <c r="S43" s="32"/>
    </row>
    <row r="44" spans="1:19">
      <c r="A44" s="76">
        <v>4659</v>
      </c>
      <c r="B44" s="76">
        <v>-5.2645999996457249E-2</v>
      </c>
      <c r="C44" s="32"/>
      <c r="D44" s="77">
        <f t="shared" si="4"/>
        <v>0.46589999999999998</v>
      </c>
      <c r="E44" s="77">
        <f t="shared" si="5"/>
        <v>-5.2645999996457249E-2</v>
      </c>
      <c r="F44" s="69">
        <f t="shared" si="6"/>
        <v>0.21706280999999999</v>
      </c>
      <c r="G44" s="69">
        <f t="shared" si="7"/>
        <v>0.10112956317899999</v>
      </c>
      <c r="H44" s="69">
        <f t="shared" si="8"/>
        <v>4.7116263485096101E-2</v>
      </c>
      <c r="I44" s="69">
        <f t="shared" si="9"/>
        <v>-2.452777139834943E-2</v>
      </c>
      <c r="J44" s="69">
        <f t="shared" si="10"/>
        <v>-1.1427488694490999E-2</v>
      </c>
      <c r="K44" s="69">
        <f t="shared" ca="1" si="11"/>
        <v>-4.9950736134456213E-2</v>
      </c>
      <c r="L44" s="69">
        <f t="shared" ca="1" si="12"/>
        <v>7.2644472858087417E-6</v>
      </c>
      <c r="M44" s="69">
        <f t="shared" ca="1" si="13"/>
        <v>1.9003411328425374E-3</v>
      </c>
      <c r="N44" s="69">
        <f t="shared" ca="1" si="14"/>
        <v>0.40606062103443008</v>
      </c>
      <c r="O44" s="69">
        <f t="shared" ca="1" si="15"/>
        <v>0.41089447611067953</v>
      </c>
      <c r="P44" s="32">
        <f t="shared" ca="1" si="16"/>
        <v>-2.6952638620010363E-3</v>
      </c>
      <c r="Q44" s="32"/>
      <c r="R44" s="32"/>
      <c r="S44" s="32"/>
    </row>
    <row r="45" spans="1:19">
      <c r="A45" s="76">
        <v>5641</v>
      </c>
      <c r="B45" s="76">
        <v>-6.4353999994636979E-2</v>
      </c>
      <c r="C45" s="32"/>
      <c r="D45" s="77">
        <f t="shared" si="4"/>
        <v>0.56410000000000005</v>
      </c>
      <c r="E45" s="77">
        <f t="shared" si="5"/>
        <v>-6.4353999994636979E-2</v>
      </c>
      <c r="F45" s="69">
        <f t="shared" si="6"/>
        <v>0.31820881000000006</v>
      </c>
      <c r="G45" s="69">
        <f t="shared" si="7"/>
        <v>0.17950158972100005</v>
      </c>
      <c r="H45" s="69">
        <f t="shared" si="8"/>
        <v>0.10125684676161614</v>
      </c>
      <c r="I45" s="69">
        <f t="shared" si="9"/>
        <v>-3.6302091396974726E-2</v>
      </c>
      <c r="J45" s="69">
        <f t="shared" si="10"/>
        <v>-2.0478009757033445E-2</v>
      </c>
      <c r="K45" s="69">
        <f t="shared" ca="1" si="11"/>
        <v>-6.7980496504088855E-2</v>
      </c>
      <c r="L45" s="69">
        <f t="shared" ca="1" si="12"/>
        <v>1.3151476933066643E-5</v>
      </c>
      <c r="M45" s="69">
        <f t="shared" ca="1" si="13"/>
        <v>1.2324180542246655E-4</v>
      </c>
      <c r="N45" s="69">
        <f t="shared" ca="1" si="14"/>
        <v>2.0322476536511263E-3</v>
      </c>
      <c r="O45" s="69">
        <f t="shared" ca="1" si="15"/>
        <v>0.2207771709706669</v>
      </c>
      <c r="P45" s="32">
        <f t="shared" ca="1" si="16"/>
        <v>3.6264965094518764E-3</v>
      </c>
      <c r="Q45" s="32"/>
      <c r="R45" s="32"/>
      <c r="S45" s="32"/>
    </row>
    <row r="46" spans="1:19">
      <c r="A46" s="76">
        <v>6477.5</v>
      </c>
      <c r="B46" s="76">
        <v>-8.6334999999962747E-2</v>
      </c>
      <c r="C46" s="32"/>
      <c r="D46" s="77">
        <f t="shared" si="4"/>
        <v>0.64775000000000005</v>
      </c>
      <c r="E46" s="77">
        <f t="shared" si="5"/>
        <v>-8.6334999999962747E-2</v>
      </c>
      <c r="F46" s="69">
        <f t="shared" si="6"/>
        <v>0.41958006250000007</v>
      </c>
      <c r="G46" s="69">
        <f t="shared" si="7"/>
        <v>0.27178298548437507</v>
      </c>
      <c r="H46" s="69">
        <f t="shared" si="8"/>
        <v>0.17604742884750396</v>
      </c>
      <c r="I46" s="69">
        <f t="shared" si="9"/>
        <v>-5.5923496249975876E-2</v>
      </c>
      <c r="J46" s="69">
        <f t="shared" si="10"/>
        <v>-3.6224444695921877E-2</v>
      </c>
      <c r="K46" s="69">
        <f t="shared" ca="1" si="11"/>
        <v>-8.52078713055405E-2</v>
      </c>
      <c r="L46" s="69">
        <f t="shared" ca="1" si="12"/>
        <v>1.2704190937899989E-6</v>
      </c>
      <c r="M46" s="69">
        <f t="shared" ca="1" si="13"/>
        <v>1.2492469079544912E-3</v>
      </c>
      <c r="N46" s="69">
        <f t="shared" ca="1" si="14"/>
        <v>0.5086949290335111</v>
      </c>
      <c r="O46" s="69">
        <f t="shared" ca="1" si="15"/>
        <v>3.347895167032128</v>
      </c>
      <c r="P46" s="32">
        <f t="shared" ca="1" si="16"/>
        <v>-1.1271286944222469E-3</v>
      </c>
      <c r="Q46" s="32"/>
      <c r="R46" s="32"/>
      <c r="S46" s="32"/>
    </row>
    <row r="47" spans="1:19">
      <c r="A47" s="76">
        <v>6564.5</v>
      </c>
      <c r="B47" s="76">
        <v>-8.601299999281764E-2</v>
      </c>
      <c r="C47" s="32"/>
      <c r="D47" s="77">
        <f t="shared" si="4"/>
        <v>0.65644999999999998</v>
      </c>
      <c r="E47" s="77">
        <f t="shared" si="5"/>
        <v>-8.601299999281764E-2</v>
      </c>
      <c r="F47" s="69">
        <f t="shared" si="6"/>
        <v>0.43092660249999998</v>
      </c>
      <c r="G47" s="69">
        <f t="shared" si="7"/>
        <v>0.28288176821112498</v>
      </c>
      <c r="H47" s="69">
        <f t="shared" si="8"/>
        <v>0.18569773674219298</v>
      </c>
      <c r="I47" s="69">
        <f t="shared" si="9"/>
        <v>-5.6463233845285135E-2</v>
      </c>
      <c r="J47" s="69">
        <f t="shared" si="10"/>
        <v>-3.7065289857737424E-2</v>
      </c>
      <c r="K47" s="69">
        <f t="shared" ca="1" si="11"/>
        <v>-8.7098317944239598E-2</v>
      </c>
      <c r="L47" s="69">
        <f t="shared" ca="1" si="12"/>
        <v>1.1779150556787542E-6</v>
      </c>
      <c r="M47" s="69">
        <f t="shared" ca="1" si="13"/>
        <v>1.6946910426360315E-3</v>
      </c>
      <c r="N47" s="69">
        <f t="shared" ca="1" si="14"/>
        <v>0.64884069610524986</v>
      </c>
      <c r="O47" s="69">
        <f t="shared" ca="1" si="15"/>
        <v>3.9720520609851362</v>
      </c>
      <c r="P47" s="32">
        <f t="shared" ca="1" si="16"/>
        <v>1.0853179514219574E-3</v>
      </c>
      <c r="Q47" s="32"/>
      <c r="R47" s="32"/>
      <c r="S47" s="32"/>
    </row>
    <row r="48" spans="1:19">
      <c r="A48" s="76"/>
      <c r="B48" s="76"/>
      <c r="C48" s="32"/>
      <c r="D48" s="77">
        <f t="shared" si="4"/>
        <v>0</v>
      </c>
      <c r="E48" s="77">
        <f t="shared" si="5"/>
        <v>0</v>
      </c>
      <c r="F48" s="69">
        <f t="shared" si="6"/>
        <v>0</v>
      </c>
      <c r="G48" s="69">
        <f t="shared" si="7"/>
        <v>0</v>
      </c>
      <c r="H48" s="69">
        <f t="shared" si="8"/>
        <v>0</v>
      </c>
      <c r="I48" s="69">
        <f t="shared" si="9"/>
        <v>0</v>
      </c>
      <c r="J48" s="69">
        <f t="shared" si="10"/>
        <v>0</v>
      </c>
      <c r="K48" s="69">
        <f t="shared" ca="1" si="11"/>
        <v>3.2983209840005035E-3</v>
      </c>
      <c r="L48" s="69">
        <f t="shared" ca="1" si="12"/>
        <v>1.087892131349805E-5</v>
      </c>
      <c r="M48" s="69">
        <f t="shared" ca="1" si="13"/>
        <v>1.6008400046300404E-2</v>
      </c>
      <c r="N48" s="69">
        <f t="shared" ca="1" si="14"/>
        <v>0.88356449877321497</v>
      </c>
      <c r="O48" s="69">
        <f t="shared" ca="1" si="15"/>
        <v>1.5223522334689357</v>
      </c>
      <c r="P48" s="32">
        <f t="shared" ca="1" si="16"/>
        <v>-3.2983209840005035E-3</v>
      </c>
      <c r="Q48" s="32"/>
      <c r="R48" s="32"/>
      <c r="S48" s="32"/>
    </row>
    <row r="49" spans="1:19">
      <c r="A49" s="76"/>
      <c r="B49" s="76"/>
      <c r="C49" s="32"/>
      <c r="D49" s="77">
        <f t="shared" si="4"/>
        <v>0</v>
      </c>
      <c r="E49" s="77">
        <f t="shared" si="5"/>
        <v>0</v>
      </c>
      <c r="F49" s="69">
        <f t="shared" si="6"/>
        <v>0</v>
      </c>
      <c r="G49" s="69">
        <f t="shared" si="7"/>
        <v>0</v>
      </c>
      <c r="H49" s="69">
        <f t="shared" si="8"/>
        <v>0</v>
      </c>
      <c r="I49" s="69">
        <f t="shared" si="9"/>
        <v>0</v>
      </c>
      <c r="J49" s="69">
        <f t="shared" si="10"/>
        <v>0</v>
      </c>
      <c r="K49" s="69">
        <f t="shared" ca="1" si="11"/>
        <v>3.2983209840005035E-3</v>
      </c>
      <c r="L49" s="69">
        <f t="shared" ca="1" si="12"/>
        <v>1.087892131349805E-5</v>
      </c>
      <c r="M49" s="69">
        <f t="shared" ca="1" si="13"/>
        <v>1.6008400046300404E-2</v>
      </c>
      <c r="N49" s="69">
        <f t="shared" ca="1" si="14"/>
        <v>0.88356449877321497</v>
      </c>
      <c r="O49" s="69">
        <f t="shared" ca="1" si="15"/>
        <v>1.5223522334689357</v>
      </c>
      <c r="P49" s="32">
        <f t="shared" ca="1" si="16"/>
        <v>-3.2983209840005035E-3</v>
      </c>
      <c r="Q49" s="32"/>
      <c r="R49" s="32"/>
      <c r="S49" s="32"/>
    </row>
    <row r="50" spans="1:19">
      <c r="A50" s="76"/>
      <c r="B50" s="76"/>
      <c r="C50" s="32"/>
      <c r="D50" s="77">
        <f t="shared" si="4"/>
        <v>0</v>
      </c>
      <c r="E50" s="77">
        <f t="shared" si="5"/>
        <v>0</v>
      </c>
      <c r="F50" s="69">
        <f t="shared" si="6"/>
        <v>0</v>
      </c>
      <c r="G50" s="69">
        <f t="shared" si="7"/>
        <v>0</v>
      </c>
      <c r="H50" s="69">
        <f t="shared" si="8"/>
        <v>0</v>
      </c>
      <c r="I50" s="69">
        <f t="shared" si="9"/>
        <v>0</v>
      </c>
      <c r="J50" s="69">
        <f t="shared" si="10"/>
        <v>0</v>
      </c>
      <c r="K50" s="69">
        <f t="shared" ca="1" si="11"/>
        <v>3.2983209840005035E-3</v>
      </c>
      <c r="L50" s="69">
        <f t="shared" ca="1" si="12"/>
        <v>1.087892131349805E-5</v>
      </c>
      <c r="M50" s="69">
        <f t="shared" ca="1" si="13"/>
        <v>1.6008400046300404E-2</v>
      </c>
      <c r="N50" s="69">
        <f t="shared" ca="1" si="14"/>
        <v>0.88356449877321497</v>
      </c>
      <c r="O50" s="69">
        <f t="shared" ca="1" si="15"/>
        <v>1.5223522334689357</v>
      </c>
      <c r="P50" s="32">
        <f t="shared" ca="1" si="16"/>
        <v>-3.2983209840005035E-3</v>
      </c>
      <c r="Q50" s="32"/>
      <c r="R50" s="32"/>
      <c r="S50" s="32"/>
    </row>
    <row r="51" spans="1:19">
      <c r="A51" s="76"/>
      <c r="B51" s="76"/>
      <c r="C51" s="32"/>
      <c r="D51" s="77">
        <f t="shared" si="4"/>
        <v>0</v>
      </c>
      <c r="E51" s="77">
        <f t="shared" si="5"/>
        <v>0</v>
      </c>
      <c r="F51" s="69">
        <f t="shared" si="6"/>
        <v>0</v>
      </c>
      <c r="G51" s="69">
        <f t="shared" si="7"/>
        <v>0</v>
      </c>
      <c r="H51" s="69">
        <f t="shared" si="8"/>
        <v>0</v>
      </c>
      <c r="I51" s="69">
        <f t="shared" si="9"/>
        <v>0</v>
      </c>
      <c r="J51" s="69">
        <f t="shared" si="10"/>
        <v>0</v>
      </c>
      <c r="K51" s="69">
        <f t="shared" ca="1" si="11"/>
        <v>3.2983209840005035E-3</v>
      </c>
      <c r="L51" s="69">
        <f t="shared" ca="1" si="12"/>
        <v>1.087892131349805E-5</v>
      </c>
      <c r="M51" s="69">
        <f t="shared" ca="1" si="13"/>
        <v>1.6008400046300404E-2</v>
      </c>
      <c r="N51" s="69">
        <f t="shared" ca="1" si="14"/>
        <v>0.88356449877321497</v>
      </c>
      <c r="O51" s="69">
        <f t="shared" ca="1" si="15"/>
        <v>1.5223522334689357</v>
      </c>
      <c r="P51" s="32">
        <f t="shared" ca="1" si="16"/>
        <v>-3.2983209840005035E-3</v>
      </c>
      <c r="Q51" s="32"/>
      <c r="R51" s="32"/>
      <c r="S51" s="32"/>
    </row>
    <row r="52" spans="1:19">
      <c r="A52" s="76"/>
      <c r="B52" s="76"/>
      <c r="C52" s="32"/>
      <c r="D52" s="77">
        <f t="shared" si="4"/>
        <v>0</v>
      </c>
      <c r="E52" s="77">
        <f t="shared" si="5"/>
        <v>0</v>
      </c>
      <c r="F52" s="69">
        <f t="shared" si="6"/>
        <v>0</v>
      </c>
      <c r="G52" s="69">
        <f t="shared" si="7"/>
        <v>0</v>
      </c>
      <c r="H52" s="69">
        <f t="shared" si="8"/>
        <v>0</v>
      </c>
      <c r="I52" s="69">
        <f t="shared" si="9"/>
        <v>0</v>
      </c>
      <c r="J52" s="69">
        <f t="shared" si="10"/>
        <v>0</v>
      </c>
      <c r="K52" s="69">
        <f t="shared" ca="1" si="11"/>
        <v>3.2983209840005035E-3</v>
      </c>
      <c r="L52" s="69">
        <f t="shared" ca="1" si="12"/>
        <v>1.087892131349805E-5</v>
      </c>
      <c r="M52" s="69">
        <f t="shared" ca="1" si="13"/>
        <v>1.6008400046300404E-2</v>
      </c>
      <c r="N52" s="69">
        <f t="shared" ca="1" si="14"/>
        <v>0.88356449877321497</v>
      </c>
      <c r="O52" s="69">
        <f t="shared" ca="1" si="15"/>
        <v>1.5223522334689357</v>
      </c>
      <c r="P52" s="32">
        <f t="shared" ca="1" si="16"/>
        <v>-3.2983209840005035E-3</v>
      </c>
      <c r="Q52" s="32"/>
      <c r="R52" s="32"/>
      <c r="S52" s="32"/>
    </row>
    <row r="53" spans="1:19">
      <c r="A53" s="76"/>
      <c r="B53" s="76"/>
      <c r="C53" s="32"/>
      <c r="D53" s="77">
        <f t="shared" ref="D53:D84" si="17">A53/A$18</f>
        <v>0</v>
      </c>
      <c r="E53" s="77">
        <f t="shared" ref="E53:E84" si="18">B53/B$18</f>
        <v>0</v>
      </c>
      <c r="F53" s="69">
        <f t="shared" ref="F53:F84" si="19">D53*D53</f>
        <v>0</v>
      </c>
      <c r="G53" s="69">
        <f t="shared" ref="G53:G84" si="20">D53*F53</f>
        <v>0</v>
      </c>
      <c r="H53" s="69">
        <f t="shared" ref="H53:H84" si="21">F53*F53</f>
        <v>0</v>
      </c>
      <c r="I53" s="69">
        <f t="shared" ref="I53:I84" si="22">E53*D53</f>
        <v>0</v>
      </c>
      <c r="J53" s="69">
        <f t="shared" ref="J53:J84" si="23">I53*D53</f>
        <v>0</v>
      </c>
      <c r="K53" s="69">
        <f t="shared" ref="K53:K84" ca="1" si="24">+E$4+E$5*D53+E$6*D53^2</f>
        <v>3.2983209840005035E-3</v>
      </c>
      <c r="L53" s="69">
        <f t="shared" ref="L53:L84" ca="1" si="25">+(K53-E53)^2</f>
        <v>1.087892131349805E-5</v>
      </c>
      <c r="M53" s="69">
        <f t="shared" ref="M53:M84" ca="1" si="26">(M$1-M$2*D53+M$3*F53)^2</f>
        <v>1.6008400046300404E-2</v>
      </c>
      <c r="N53" s="69">
        <f t="shared" ref="N53:N84" ca="1" si="27">(-M$2+M$4*D53-M$5*F53)^2</f>
        <v>0.88356449877321497</v>
      </c>
      <c r="O53" s="69">
        <f t="shared" ref="O53:O84" ca="1" si="28">+(M$3-D53*M$5+F53*M$6)^2</f>
        <v>1.5223522334689357</v>
      </c>
      <c r="P53" s="32">
        <f t="shared" ref="P53:P84" ca="1" si="29">+E53-K53</f>
        <v>-3.2983209840005035E-3</v>
      </c>
      <c r="Q53" s="32"/>
      <c r="R53" s="32"/>
      <c r="S53" s="32"/>
    </row>
    <row r="54" spans="1:19">
      <c r="A54" s="76"/>
      <c r="B54" s="76"/>
      <c r="C54" s="32"/>
      <c r="D54" s="77">
        <f t="shared" si="17"/>
        <v>0</v>
      </c>
      <c r="E54" s="77">
        <f t="shared" si="18"/>
        <v>0</v>
      </c>
      <c r="F54" s="69">
        <f t="shared" si="19"/>
        <v>0</v>
      </c>
      <c r="G54" s="69">
        <f t="shared" si="20"/>
        <v>0</v>
      </c>
      <c r="H54" s="69">
        <f t="shared" si="21"/>
        <v>0</v>
      </c>
      <c r="I54" s="69">
        <f t="shared" si="22"/>
        <v>0</v>
      </c>
      <c r="J54" s="69">
        <f t="shared" si="23"/>
        <v>0</v>
      </c>
      <c r="K54" s="69">
        <f t="shared" ca="1" si="24"/>
        <v>3.2983209840005035E-3</v>
      </c>
      <c r="L54" s="69">
        <f t="shared" ca="1" si="25"/>
        <v>1.087892131349805E-5</v>
      </c>
      <c r="M54" s="69">
        <f t="shared" ca="1" si="26"/>
        <v>1.6008400046300404E-2</v>
      </c>
      <c r="N54" s="69">
        <f t="shared" ca="1" si="27"/>
        <v>0.88356449877321497</v>
      </c>
      <c r="O54" s="69">
        <f t="shared" ca="1" si="28"/>
        <v>1.5223522334689357</v>
      </c>
      <c r="P54" s="32">
        <f t="shared" ca="1" si="29"/>
        <v>-3.2983209840005035E-3</v>
      </c>
      <c r="Q54" s="32"/>
      <c r="R54" s="32"/>
      <c r="S54" s="32"/>
    </row>
    <row r="55" spans="1:19">
      <c r="A55" s="76"/>
      <c r="B55" s="76"/>
      <c r="C55" s="32"/>
      <c r="D55" s="77">
        <f t="shared" si="17"/>
        <v>0</v>
      </c>
      <c r="E55" s="77">
        <f t="shared" si="18"/>
        <v>0</v>
      </c>
      <c r="F55" s="69">
        <f t="shared" si="19"/>
        <v>0</v>
      </c>
      <c r="G55" s="69">
        <f t="shared" si="20"/>
        <v>0</v>
      </c>
      <c r="H55" s="69">
        <f t="shared" si="21"/>
        <v>0</v>
      </c>
      <c r="I55" s="69">
        <f t="shared" si="22"/>
        <v>0</v>
      </c>
      <c r="J55" s="69">
        <f t="shared" si="23"/>
        <v>0</v>
      </c>
      <c r="K55" s="69">
        <f t="shared" ca="1" si="24"/>
        <v>3.2983209840005035E-3</v>
      </c>
      <c r="L55" s="69">
        <f t="shared" ca="1" si="25"/>
        <v>1.087892131349805E-5</v>
      </c>
      <c r="M55" s="69">
        <f t="shared" ca="1" si="26"/>
        <v>1.6008400046300404E-2</v>
      </c>
      <c r="N55" s="69">
        <f t="shared" ca="1" si="27"/>
        <v>0.88356449877321497</v>
      </c>
      <c r="O55" s="69">
        <f t="shared" ca="1" si="28"/>
        <v>1.5223522334689357</v>
      </c>
      <c r="P55" s="32">
        <f t="shared" ca="1" si="29"/>
        <v>-3.2983209840005035E-3</v>
      </c>
      <c r="Q55" s="32"/>
      <c r="R55" s="32"/>
      <c r="S55" s="32"/>
    </row>
    <row r="56" spans="1:19">
      <c r="A56" s="76"/>
      <c r="B56" s="76"/>
      <c r="C56" s="32"/>
      <c r="D56" s="77">
        <f t="shared" si="17"/>
        <v>0</v>
      </c>
      <c r="E56" s="77">
        <f t="shared" si="18"/>
        <v>0</v>
      </c>
      <c r="F56" s="69">
        <f t="shared" si="19"/>
        <v>0</v>
      </c>
      <c r="G56" s="69">
        <f t="shared" si="20"/>
        <v>0</v>
      </c>
      <c r="H56" s="69">
        <f t="shared" si="21"/>
        <v>0</v>
      </c>
      <c r="I56" s="69">
        <f t="shared" si="22"/>
        <v>0</v>
      </c>
      <c r="J56" s="69">
        <f t="shared" si="23"/>
        <v>0</v>
      </c>
      <c r="K56" s="69">
        <f t="shared" ca="1" si="24"/>
        <v>3.2983209840005035E-3</v>
      </c>
      <c r="L56" s="69">
        <f t="shared" ca="1" si="25"/>
        <v>1.087892131349805E-5</v>
      </c>
      <c r="M56" s="69">
        <f t="shared" ca="1" si="26"/>
        <v>1.6008400046300404E-2</v>
      </c>
      <c r="N56" s="69">
        <f t="shared" ca="1" si="27"/>
        <v>0.88356449877321497</v>
      </c>
      <c r="O56" s="69">
        <f t="shared" ca="1" si="28"/>
        <v>1.5223522334689357</v>
      </c>
      <c r="P56" s="32">
        <f t="shared" ca="1" si="29"/>
        <v>-3.2983209840005035E-3</v>
      </c>
      <c r="Q56" s="32"/>
      <c r="R56" s="32"/>
      <c r="S56" s="32"/>
    </row>
    <row r="57" spans="1:19">
      <c r="A57" s="76"/>
      <c r="B57" s="76"/>
      <c r="C57" s="32"/>
      <c r="D57" s="77">
        <f t="shared" si="17"/>
        <v>0</v>
      </c>
      <c r="E57" s="77">
        <f t="shared" si="18"/>
        <v>0</v>
      </c>
      <c r="F57" s="69">
        <f t="shared" si="19"/>
        <v>0</v>
      </c>
      <c r="G57" s="69">
        <f t="shared" si="20"/>
        <v>0</v>
      </c>
      <c r="H57" s="69">
        <f t="shared" si="21"/>
        <v>0</v>
      </c>
      <c r="I57" s="69">
        <f t="shared" si="22"/>
        <v>0</v>
      </c>
      <c r="J57" s="69">
        <f t="shared" si="23"/>
        <v>0</v>
      </c>
      <c r="K57" s="69">
        <f t="shared" ca="1" si="24"/>
        <v>3.2983209840005035E-3</v>
      </c>
      <c r="L57" s="69">
        <f t="shared" ca="1" si="25"/>
        <v>1.087892131349805E-5</v>
      </c>
      <c r="M57" s="69">
        <f t="shared" ca="1" si="26"/>
        <v>1.6008400046300404E-2</v>
      </c>
      <c r="N57" s="69">
        <f t="shared" ca="1" si="27"/>
        <v>0.88356449877321497</v>
      </c>
      <c r="O57" s="69">
        <f t="shared" ca="1" si="28"/>
        <v>1.5223522334689357</v>
      </c>
      <c r="P57" s="32">
        <f t="shared" ca="1" si="29"/>
        <v>-3.2983209840005035E-3</v>
      </c>
      <c r="Q57" s="32"/>
      <c r="R57" s="32"/>
      <c r="S57" s="32"/>
    </row>
    <row r="58" spans="1:19">
      <c r="A58" s="76"/>
      <c r="B58" s="76"/>
      <c r="C58" s="32"/>
      <c r="D58" s="77">
        <f t="shared" si="17"/>
        <v>0</v>
      </c>
      <c r="E58" s="77">
        <f t="shared" si="18"/>
        <v>0</v>
      </c>
      <c r="F58" s="69">
        <f t="shared" si="19"/>
        <v>0</v>
      </c>
      <c r="G58" s="69">
        <f t="shared" si="20"/>
        <v>0</v>
      </c>
      <c r="H58" s="69">
        <f t="shared" si="21"/>
        <v>0</v>
      </c>
      <c r="I58" s="69">
        <f t="shared" si="22"/>
        <v>0</v>
      </c>
      <c r="J58" s="69">
        <f t="shared" si="23"/>
        <v>0</v>
      </c>
      <c r="K58" s="69">
        <f t="shared" ca="1" si="24"/>
        <v>3.2983209840005035E-3</v>
      </c>
      <c r="L58" s="69">
        <f t="shared" ca="1" si="25"/>
        <v>1.087892131349805E-5</v>
      </c>
      <c r="M58" s="69">
        <f t="shared" ca="1" si="26"/>
        <v>1.6008400046300404E-2</v>
      </c>
      <c r="N58" s="69">
        <f t="shared" ca="1" si="27"/>
        <v>0.88356449877321497</v>
      </c>
      <c r="O58" s="69">
        <f t="shared" ca="1" si="28"/>
        <v>1.5223522334689357</v>
      </c>
      <c r="P58" s="32">
        <f t="shared" ca="1" si="29"/>
        <v>-3.2983209840005035E-3</v>
      </c>
      <c r="Q58" s="32"/>
      <c r="R58" s="32"/>
      <c r="S58" s="32"/>
    </row>
    <row r="59" spans="1:19">
      <c r="A59" s="76"/>
      <c r="B59" s="76"/>
      <c r="C59" s="32"/>
      <c r="D59" s="77">
        <f t="shared" si="17"/>
        <v>0</v>
      </c>
      <c r="E59" s="77">
        <f t="shared" si="18"/>
        <v>0</v>
      </c>
      <c r="F59" s="69">
        <f t="shared" si="19"/>
        <v>0</v>
      </c>
      <c r="G59" s="69">
        <f t="shared" si="20"/>
        <v>0</v>
      </c>
      <c r="H59" s="69">
        <f t="shared" si="21"/>
        <v>0</v>
      </c>
      <c r="I59" s="69">
        <f t="shared" si="22"/>
        <v>0</v>
      </c>
      <c r="J59" s="69">
        <f t="shared" si="23"/>
        <v>0</v>
      </c>
      <c r="K59" s="69">
        <f t="shared" ca="1" si="24"/>
        <v>3.2983209840005035E-3</v>
      </c>
      <c r="L59" s="69">
        <f t="shared" ca="1" si="25"/>
        <v>1.087892131349805E-5</v>
      </c>
      <c r="M59" s="69">
        <f t="shared" ca="1" si="26"/>
        <v>1.6008400046300404E-2</v>
      </c>
      <c r="N59" s="69">
        <f t="shared" ca="1" si="27"/>
        <v>0.88356449877321497</v>
      </c>
      <c r="O59" s="69">
        <f t="shared" ca="1" si="28"/>
        <v>1.5223522334689357</v>
      </c>
      <c r="P59" s="32">
        <f t="shared" ca="1" si="29"/>
        <v>-3.2983209840005035E-3</v>
      </c>
      <c r="Q59" s="32"/>
      <c r="R59" s="32"/>
      <c r="S59" s="32"/>
    </row>
    <row r="60" spans="1:19">
      <c r="A60" s="76"/>
      <c r="B60" s="76"/>
      <c r="C60" s="32"/>
      <c r="D60" s="77">
        <f t="shared" si="17"/>
        <v>0</v>
      </c>
      <c r="E60" s="77">
        <f t="shared" si="18"/>
        <v>0</v>
      </c>
      <c r="F60" s="69">
        <f t="shared" si="19"/>
        <v>0</v>
      </c>
      <c r="G60" s="69">
        <f t="shared" si="20"/>
        <v>0</v>
      </c>
      <c r="H60" s="69">
        <f t="shared" si="21"/>
        <v>0</v>
      </c>
      <c r="I60" s="69">
        <f t="shared" si="22"/>
        <v>0</v>
      </c>
      <c r="J60" s="69">
        <f t="shared" si="23"/>
        <v>0</v>
      </c>
      <c r="K60" s="69">
        <f t="shared" ca="1" si="24"/>
        <v>3.2983209840005035E-3</v>
      </c>
      <c r="L60" s="69">
        <f t="shared" ca="1" si="25"/>
        <v>1.087892131349805E-5</v>
      </c>
      <c r="M60" s="69">
        <f t="shared" ca="1" si="26"/>
        <v>1.6008400046300404E-2</v>
      </c>
      <c r="N60" s="69">
        <f t="shared" ca="1" si="27"/>
        <v>0.88356449877321497</v>
      </c>
      <c r="O60" s="69">
        <f t="shared" ca="1" si="28"/>
        <v>1.5223522334689357</v>
      </c>
      <c r="P60" s="32">
        <f t="shared" ca="1" si="29"/>
        <v>-3.2983209840005035E-3</v>
      </c>
      <c r="Q60" s="32"/>
      <c r="R60" s="32"/>
      <c r="S60" s="32"/>
    </row>
    <row r="61" spans="1:19">
      <c r="A61" s="76"/>
      <c r="B61" s="76"/>
      <c r="C61" s="32"/>
      <c r="D61" s="77">
        <f t="shared" si="17"/>
        <v>0</v>
      </c>
      <c r="E61" s="77">
        <f t="shared" si="18"/>
        <v>0</v>
      </c>
      <c r="F61" s="69">
        <f t="shared" si="19"/>
        <v>0</v>
      </c>
      <c r="G61" s="69">
        <f t="shared" si="20"/>
        <v>0</v>
      </c>
      <c r="H61" s="69">
        <f t="shared" si="21"/>
        <v>0</v>
      </c>
      <c r="I61" s="69">
        <f t="shared" si="22"/>
        <v>0</v>
      </c>
      <c r="J61" s="69">
        <f t="shared" si="23"/>
        <v>0</v>
      </c>
      <c r="K61" s="69">
        <f t="shared" ca="1" si="24"/>
        <v>3.2983209840005035E-3</v>
      </c>
      <c r="L61" s="69">
        <f t="shared" ca="1" si="25"/>
        <v>1.087892131349805E-5</v>
      </c>
      <c r="M61" s="69">
        <f t="shared" ca="1" si="26"/>
        <v>1.6008400046300404E-2</v>
      </c>
      <c r="N61" s="69">
        <f t="shared" ca="1" si="27"/>
        <v>0.88356449877321497</v>
      </c>
      <c r="O61" s="69">
        <f t="shared" ca="1" si="28"/>
        <v>1.5223522334689357</v>
      </c>
      <c r="P61" s="32">
        <f t="shared" ca="1" si="29"/>
        <v>-3.2983209840005035E-3</v>
      </c>
      <c r="Q61" s="32"/>
      <c r="R61" s="32"/>
      <c r="S61" s="32"/>
    </row>
    <row r="62" spans="1:19">
      <c r="A62" s="76"/>
      <c r="B62" s="76"/>
      <c r="C62" s="32"/>
      <c r="D62" s="77">
        <f t="shared" si="17"/>
        <v>0</v>
      </c>
      <c r="E62" s="77">
        <f t="shared" si="18"/>
        <v>0</v>
      </c>
      <c r="F62" s="69">
        <f t="shared" si="19"/>
        <v>0</v>
      </c>
      <c r="G62" s="69">
        <f t="shared" si="20"/>
        <v>0</v>
      </c>
      <c r="H62" s="69">
        <f t="shared" si="21"/>
        <v>0</v>
      </c>
      <c r="I62" s="69">
        <f t="shared" si="22"/>
        <v>0</v>
      </c>
      <c r="J62" s="69">
        <f t="shared" si="23"/>
        <v>0</v>
      </c>
      <c r="K62" s="69">
        <f t="shared" ca="1" si="24"/>
        <v>3.2983209840005035E-3</v>
      </c>
      <c r="L62" s="69">
        <f t="shared" ca="1" si="25"/>
        <v>1.087892131349805E-5</v>
      </c>
      <c r="M62" s="69">
        <f t="shared" ca="1" si="26"/>
        <v>1.6008400046300404E-2</v>
      </c>
      <c r="N62" s="69">
        <f t="shared" ca="1" si="27"/>
        <v>0.88356449877321497</v>
      </c>
      <c r="O62" s="69">
        <f t="shared" ca="1" si="28"/>
        <v>1.5223522334689357</v>
      </c>
      <c r="P62" s="32">
        <f t="shared" ca="1" si="29"/>
        <v>-3.2983209840005035E-3</v>
      </c>
      <c r="Q62" s="32"/>
      <c r="R62" s="32"/>
      <c r="S62" s="32"/>
    </row>
    <row r="63" spans="1:19">
      <c r="A63" s="76"/>
      <c r="B63" s="76"/>
      <c r="C63" s="32"/>
      <c r="D63" s="77">
        <f t="shared" si="17"/>
        <v>0</v>
      </c>
      <c r="E63" s="77">
        <f t="shared" si="18"/>
        <v>0</v>
      </c>
      <c r="F63" s="69">
        <f t="shared" si="19"/>
        <v>0</v>
      </c>
      <c r="G63" s="69">
        <f t="shared" si="20"/>
        <v>0</v>
      </c>
      <c r="H63" s="69">
        <f t="shared" si="21"/>
        <v>0</v>
      </c>
      <c r="I63" s="69">
        <f t="shared" si="22"/>
        <v>0</v>
      </c>
      <c r="J63" s="69">
        <f t="shared" si="23"/>
        <v>0</v>
      </c>
      <c r="K63" s="69">
        <f t="shared" ca="1" si="24"/>
        <v>3.2983209840005035E-3</v>
      </c>
      <c r="L63" s="69">
        <f t="shared" ca="1" si="25"/>
        <v>1.087892131349805E-5</v>
      </c>
      <c r="M63" s="69">
        <f t="shared" ca="1" si="26"/>
        <v>1.6008400046300404E-2</v>
      </c>
      <c r="N63" s="69">
        <f t="shared" ca="1" si="27"/>
        <v>0.88356449877321497</v>
      </c>
      <c r="O63" s="69">
        <f t="shared" ca="1" si="28"/>
        <v>1.5223522334689357</v>
      </c>
      <c r="P63" s="32">
        <f t="shared" ca="1" si="29"/>
        <v>-3.2983209840005035E-3</v>
      </c>
      <c r="Q63" s="32"/>
      <c r="R63" s="32"/>
      <c r="S63" s="32"/>
    </row>
    <row r="64" spans="1:19">
      <c r="A64" s="76"/>
      <c r="B64" s="76"/>
      <c r="C64" s="32"/>
      <c r="D64" s="77">
        <f t="shared" si="17"/>
        <v>0</v>
      </c>
      <c r="E64" s="77">
        <f t="shared" si="18"/>
        <v>0</v>
      </c>
      <c r="F64" s="69">
        <f t="shared" si="19"/>
        <v>0</v>
      </c>
      <c r="G64" s="69">
        <f t="shared" si="20"/>
        <v>0</v>
      </c>
      <c r="H64" s="69">
        <f t="shared" si="21"/>
        <v>0</v>
      </c>
      <c r="I64" s="69">
        <f t="shared" si="22"/>
        <v>0</v>
      </c>
      <c r="J64" s="69">
        <f t="shared" si="23"/>
        <v>0</v>
      </c>
      <c r="K64" s="69">
        <f t="shared" ca="1" si="24"/>
        <v>3.2983209840005035E-3</v>
      </c>
      <c r="L64" s="69">
        <f t="shared" ca="1" si="25"/>
        <v>1.087892131349805E-5</v>
      </c>
      <c r="M64" s="69">
        <f t="shared" ca="1" si="26"/>
        <v>1.6008400046300404E-2</v>
      </c>
      <c r="N64" s="69">
        <f t="shared" ca="1" si="27"/>
        <v>0.88356449877321497</v>
      </c>
      <c r="O64" s="69">
        <f t="shared" ca="1" si="28"/>
        <v>1.5223522334689357</v>
      </c>
      <c r="P64" s="32">
        <f t="shared" ca="1" si="29"/>
        <v>-3.2983209840005035E-3</v>
      </c>
      <c r="Q64" s="32"/>
      <c r="R64" s="32"/>
      <c r="S64" s="32"/>
    </row>
    <row r="65" spans="1:19">
      <c r="A65" s="76"/>
      <c r="B65" s="76"/>
      <c r="C65" s="32"/>
      <c r="D65" s="77">
        <f t="shared" si="17"/>
        <v>0</v>
      </c>
      <c r="E65" s="77">
        <f t="shared" si="18"/>
        <v>0</v>
      </c>
      <c r="F65" s="69">
        <f t="shared" si="19"/>
        <v>0</v>
      </c>
      <c r="G65" s="69">
        <f t="shared" si="20"/>
        <v>0</v>
      </c>
      <c r="H65" s="69">
        <f t="shared" si="21"/>
        <v>0</v>
      </c>
      <c r="I65" s="69">
        <f t="shared" si="22"/>
        <v>0</v>
      </c>
      <c r="J65" s="69">
        <f t="shared" si="23"/>
        <v>0</v>
      </c>
      <c r="K65" s="69">
        <f t="shared" ca="1" si="24"/>
        <v>3.2983209840005035E-3</v>
      </c>
      <c r="L65" s="69">
        <f t="shared" ca="1" si="25"/>
        <v>1.087892131349805E-5</v>
      </c>
      <c r="M65" s="69">
        <f t="shared" ca="1" si="26"/>
        <v>1.6008400046300404E-2</v>
      </c>
      <c r="N65" s="69">
        <f t="shared" ca="1" si="27"/>
        <v>0.88356449877321497</v>
      </c>
      <c r="O65" s="69">
        <f t="shared" ca="1" si="28"/>
        <v>1.5223522334689357</v>
      </c>
      <c r="P65" s="32">
        <f t="shared" ca="1" si="29"/>
        <v>-3.2983209840005035E-3</v>
      </c>
      <c r="Q65" s="32"/>
      <c r="R65" s="32"/>
      <c r="S65" s="32"/>
    </row>
    <row r="66" spans="1:19">
      <c r="A66" s="76"/>
      <c r="B66" s="76"/>
      <c r="C66" s="32"/>
      <c r="D66" s="77">
        <f t="shared" si="17"/>
        <v>0</v>
      </c>
      <c r="E66" s="77">
        <f t="shared" si="18"/>
        <v>0</v>
      </c>
      <c r="F66" s="69">
        <f t="shared" si="19"/>
        <v>0</v>
      </c>
      <c r="G66" s="69">
        <f t="shared" si="20"/>
        <v>0</v>
      </c>
      <c r="H66" s="69">
        <f t="shared" si="21"/>
        <v>0</v>
      </c>
      <c r="I66" s="69">
        <f t="shared" si="22"/>
        <v>0</v>
      </c>
      <c r="J66" s="69">
        <f t="shared" si="23"/>
        <v>0</v>
      </c>
      <c r="K66" s="69">
        <f t="shared" ca="1" si="24"/>
        <v>3.2983209840005035E-3</v>
      </c>
      <c r="L66" s="69">
        <f t="shared" ca="1" si="25"/>
        <v>1.087892131349805E-5</v>
      </c>
      <c r="M66" s="69">
        <f t="shared" ca="1" si="26"/>
        <v>1.6008400046300404E-2</v>
      </c>
      <c r="N66" s="69">
        <f t="shared" ca="1" si="27"/>
        <v>0.88356449877321497</v>
      </c>
      <c r="O66" s="69">
        <f t="shared" ca="1" si="28"/>
        <v>1.5223522334689357</v>
      </c>
      <c r="P66" s="32">
        <f t="shared" ca="1" si="29"/>
        <v>-3.2983209840005035E-3</v>
      </c>
      <c r="Q66" s="32"/>
      <c r="R66" s="32"/>
      <c r="S66" s="32"/>
    </row>
    <row r="67" spans="1:19">
      <c r="A67" s="76"/>
      <c r="B67" s="76"/>
      <c r="C67" s="32"/>
      <c r="D67" s="77">
        <f t="shared" si="17"/>
        <v>0</v>
      </c>
      <c r="E67" s="77">
        <f t="shared" si="18"/>
        <v>0</v>
      </c>
      <c r="F67" s="69">
        <f t="shared" si="19"/>
        <v>0</v>
      </c>
      <c r="G67" s="69">
        <f t="shared" si="20"/>
        <v>0</v>
      </c>
      <c r="H67" s="69">
        <f t="shared" si="21"/>
        <v>0</v>
      </c>
      <c r="I67" s="69">
        <f t="shared" si="22"/>
        <v>0</v>
      </c>
      <c r="J67" s="69">
        <f t="shared" si="23"/>
        <v>0</v>
      </c>
      <c r="K67" s="69">
        <f t="shared" ca="1" si="24"/>
        <v>3.2983209840005035E-3</v>
      </c>
      <c r="L67" s="69">
        <f t="shared" ca="1" si="25"/>
        <v>1.087892131349805E-5</v>
      </c>
      <c r="M67" s="69">
        <f t="shared" ca="1" si="26"/>
        <v>1.6008400046300404E-2</v>
      </c>
      <c r="N67" s="69">
        <f t="shared" ca="1" si="27"/>
        <v>0.88356449877321497</v>
      </c>
      <c r="O67" s="69">
        <f t="shared" ca="1" si="28"/>
        <v>1.5223522334689357</v>
      </c>
      <c r="P67" s="32">
        <f t="shared" ca="1" si="29"/>
        <v>-3.2983209840005035E-3</v>
      </c>
      <c r="Q67" s="32"/>
      <c r="R67" s="32"/>
      <c r="S67" s="32"/>
    </row>
    <row r="68" spans="1:19">
      <c r="A68" s="76"/>
      <c r="B68" s="76"/>
      <c r="C68" s="32"/>
      <c r="D68" s="77">
        <f t="shared" si="17"/>
        <v>0</v>
      </c>
      <c r="E68" s="77">
        <f t="shared" si="18"/>
        <v>0</v>
      </c>
      <c r="F68" s="69">
        <f t="shared" si="19"/>
        <v>0</v>
      </c>
      <c r="G68" s="69">
        <f t="shared" si="20"/>
        <v>0</v>
      </c>
      <c r="H68" s="69">
        <f t="shared" si="21"/>
        <v>0</v>
      </c>
      <c r="I68" s="69">
        <f t="shared" si="22"/>
        <v>0</v>
      </c>
      <c r="J68" s="69">
        <f t="shared" si="23"/>
        <v>0</v>
      </c>
      <c r="K68" s="69">
        <f t="shared" ca="1" si="24"/>
        <v>3.2983209840005035E-3</v>
      </c>
      <c r="L68" s="69">
        <f t="shared" ca="1" si="25"/>
        <v>1.087892131349805E-5</v>
      </c>
      <c r="M68" s="69">
        <f t="shared" ca="1" si="26"/>
        <v>1.6008400046300404E-2</v>
      </c>
      <c r="N68" s="69">
        <f t="shared" ca="1" si="27"/>
        <v>0.88356449877321497</v>
      </c>
      <c r="O68" s="69">
        <f t="shared" ca="1" si="28"/>
        <v>1.5223522334689357</v>
      </c>
      <c r="P68" s="32">
        <f t="shared" ca="1" si="29"/>
        <v>-3.2983209840005035E-3</v>
      </c>
      <c r="Q68" s="32"/>
      <c r="R68" s="32"/>
      <c r="S68" s="32"/>
    </row>
    <row r="69" spans="1:19">
      <c r="A69" s="76"/>
      <c r="B69" s="76"/>
      <c r="C69" s="32"/>
      <c r="D69" s="77">
        <f t="shared" si="17"/>
        <v>0</v>
      </c>
      <c r="E69" s="77">
        <f t="shared" si="18"/>
        <v>0</v>
      </c>
      <c r="F69" s="69">
        <f t="shared" si="19"/>
        <v>0</v>
      </c>
      <c r="G69" s="69">
        <f t="shared" si="20"/>
        <v>0</v>
      </c>
      <c r="H69" s="69">
        <f t="shared" si="21"/>
        <v>0</v>
      </c>
      <c r="I69" s="69">
        <f t="shared" si="22"/>
        <v>0</v>
      </c>
      <c r="J69" s="69">
        <f t="shared" si="23"/>
        <v>0</v>
      </c>
      <c r="K69" s="69">
        <f t="shared" ca="1" si="24"/>
        <v>3.2983209840005035E-3</v>
      </c>
      <c r="L69" s="69">
        <f t="shared" ca="1" si="25"/>
        <v>1.087892131349805E-5</v>
      </c>
      <c r="M69" s="69">
        <f t="shared" ca="1" si="26"/>
        <v>1.6008400046300404E-2</v>
      </c>
      <c r="N69" s="69">
        <f t="shared" ca="1" si="27"/>
        <v>0.88356449877321497</v>
      </c>
      <c r="O69" s="69">
        <f t="shared" ca="1" si="28"/>
        <v>1.5223522334689357</v>
      </c>
      <c r="P69" s="32">
        <f t="shared" ca="1" si="29"/>
        <v>-3.2983209840005035E-3</v>
      </c>
      <c r="Q69" s="32"/>
      <c r="R69" s="32"/>
      <c r="S69" s="32"/>
    </row>
    <row r="70" spans="1:19">
      <c r="A70" s="76"/>
      <c r="B70" s="76"/>
      <c r="C70" s="32"/>
      <c r="D70" s="77">
        <f t="shared" si="17"/>
        <v>0</v>
      </c>
      <c r="E70" s="77">
        <f t="shared" si="18"/>
        <v>0</v>
      </c>
      <c r="F70" s="69">
        <f t="shared" si="19"/>
        <v>0</v>
      </c>
      <c r="G70" s="69">
        <f t="shared" si="20"/>
        <v>0</v>
      </c>
      <c r="H70" s="69">
        <f t="shared" si="21"/>
        <v>0</v>
      </c>
      <c r="I70" s="69">
        <f t="shared" si="22"/>
        <v>0</v>
      </c>
      <c r="J70" s="69">
        <f t="shared" si="23"/>
        <v>0</v>
      </c>
      <c r="K70" s="69">
        <f t="shared" ca="1" si="24"/>
        <v>3.2983209840005035E-3</v>
      </c>
      <c r="L70" s="69">
        <f t="shared" ca="1" si="25"/>
        <v>1.087892131349805E-5</v>
      </c>
      <c r="M70" s="69">
        <f t="shared" ca="1" si="26"/>
        <v>1.6008400046300404E-2</v>
      </c>
      <c r="N70" s="69">
        <f t="shared" ca="1" si="27"/>
        <v>0.88356449877321497</v>
      </c>
      <c r="O70" s="69">
        <f t="shared" ca="1" si="28"/>
        <v>1.5223522334689357</v>
      </c>
      <c r="P70" s="32">
        <f t="shared" ca="1" si="29"/>
        <v>-3.2983209840005035E-3</v>
      </c>
      <c r="Q70" s="32"/>
      <c r="R70" s="32"/>
      <c r="S70" s="32"/>
    </row>
    <row r="71" spans="1:19">
      <c r="A71" s="76"/>
      <c r="B71" s="76"/>
      <c r="C71" s="32"/>
      <c r="D71" s="77">
        <f t="shared" si="17"/>
        <v>0</v>
      </c>
      <c r="E71" s="77">
        <f t="shared" si="18"/>
        <v>0</v>
      </c>
      <c r="F71" s="69">
        <f t="shared" si="19"/>
        <v>0</v>
      </c>
      <c r="G71" s="69">
        <f t="shared" si="20"/>
        <v>0</v>
      </c>
      <c r="H71" s="69">
        <f t="shared" si="21"/>
        <v>0</v>
      </c>
      <c r="I71" s="69">
        <f t="shared" si="22"/>
        <v>0</v>
      </c>
      <c r="J71" s="69">
        <f t="shared" si="23"/>
        <v>0</v>
      </c>
      <c r="K71" s="69">
        <f t="shared" ca="1" si="24"/>
        <v>3.2983209840005035E-3</v>
      </c>
      <c r="L71" s="69">
        <f t="shared" ca="1" si="25"/>
        <v>1.087892131349805E-5</v>
      </c>
      <c r="M71" s="69">
        <f t="shared" ca="1" si="26"/>
        <v>1.6008400046300404E-2</v>
      </c>
      <c r="N71" s="69">
        <f t="shared" ca="1" si="27"/>
        <v>0.88356449877321497</v>
      </c>
      <c r="O71" s="69">
        <f t="shared" ca="1" si="28"/>
        <v>1.5223522334689357</v>
      </c>
      <c r="P71" s="32">
        <f t="shared" ca="1" si="29"/>
        <v>-3.2983209840005035E-3</v>
      </c>
      <c r="Q71" s="32"/>
      <c r="R71" s="32"/>
      <c r="S71" s="32"/>
    </row>
    <row r="72" spans="1:19">
      <c r="A72" s="76"/>
      <c r="B72" s="76"/>
      <c r="C72" s="32"/>
      <c r="D72" s="77">
        <f t="shared" si="17"/>
        <v>0</v>
      </c>
      <c r="E72" s="77">
        <f t="shared" si="18"/>
        <v>0</v>
      </c>
      <c r="F72" s="69">
        <f t="shared" si="19"/>
        <v>0</v>
      </c>
      <c r="G72" s="69">
        <f t="shared" si="20"/>
        <v>0</v>
      </c>
      <c r="H72" s="69">
        <f t="shared" si="21"/>
        <v>0</v>
      </c>
      <c r="I72" s="69">
        <f t="shared" si="22"/>
        <v>0</v>
      </c>
      <c r="J72" s="69">
        <f t="shared" si="23"/>
        <v>0</v>
      </c>
      <c r="K72" s="69">
        <f t="shared" ca="1" si="24"/>
        <v>3.2983209840005035E-3</v>
      </c>
      <c r="L72" s="69">
        <f t="shared" ca="1" si="25"/>
        <v>1.087892131349805E-5</v>
      </c>
      <c r="M72" s="69">
        <f t="shared" ca="1" si="26"/>
        <v>1.6008400046300404E-2</v>
      </c>
      <c r="N72" s="69">
        <f t="shared" ca="1" si="27"/>
        <v>0.88356449877321497</v>
      </c>
      <c r="O72" s="69">
        <f t="shared" ca="1" si="28"/>
        <v>1.5223522334689357</v>
      </c>
      <c r="P72" s="32">
        <f t="shared" ca="1" si="29"/>
        <v>-3.2983209840005035E-3</v>
      </c>
      <c r="Q72" s="32"/>
      <c r="R72" s="32"/>
      <c r="S72" s="32"/>
    </row>
    <row r="73" spans="1:19">
      <c r="A73" s="76"/>
      <c r="B73" s="76"/>
      <c r="C73" s="32"/>
      <c r="D73" s="77">
        <f t="shared" si="17"/>
        <v>0</v>
      </c>
      <c r="E73" s="77">
        <f t="shared" si="18"/>
        <v>0</v>
      </c>
      <c r="F73" s="69">
        <f t="shared" si="19"/>
        <v>0</v>
      </c>
      <c r="G73" s="69">
        <f t="shared" si="20"/>
        <v>0</v>
      </c>
      <c r="H73" s="69">
        <f t="shared" si="21"/>
        <v>0</v>
      </c>
      <c r="I73" s="69">
        <f t="shared" si="22"/>
        <v>0</v>
      </c>
      <c r="J73" s="69">
        <f t="shared" si="23"/>
        <v>0</v>
      </c>
      <c r="K73" s="69">
        <f t="shared" ca="1" si="24"/>
        <v>3.2983209840005035E-3</v>
      </c>
      <c r="L73" s="69">
        <f t="shared" ca="1" si="25"/>
        <v>1.087892131349805E-5</v>
      </c>
      <c r="M73" s="69">
        <f t="shared" ca="1" si="26"/>
        <v>1.6008400046300404E-2</v>
      </c>
      <c r="N73" s="69">
        <f t="shared" ca="1" si="27"/>
        <v>0.88356449877321497</v>
      </c>
      <c r="O73" s="69">
        <f t="shared" ca="1" si="28"/>
        <v>1.5223522334689357</v>
      </c>
      <c r="P73" s="32">
        <f t="shared" ca="1" si="29"/>
        <v>-3.2983209840005035E-3</v>
      </c>
      <c r="Q73" s="32"/>
      <c r="R73" s="32"/>
      <c r="S73" s="32"/>
    </row>
    <row r="74" spans="1:19">
      <c r="A74" s="76"/>
      <c r="B74" s="76"/>
      <c r="C74" s="32"/>
      <c r="D74" s="77">
        <f t="shared" si="17"/>
        <v>0</v>
      </c>
      <c r="E74" s="77">
        <f t="shared" si="18"/>
        <v>0</v>
      </c>
      <c r="F74" s="69">
        <f t="shared" si="19"/>
        <v>0</v>
      </c>
      <c r="G74" s="69">
        <f t="shared" si="20"/>
        <v>0</v>
      </c>
      <c r="H74" s="69">
        <f t="shared" si="21"/>
        <v>0</v>
      </c>
      <c r="I74" s="69">
        <f t="shared" si="22"/>
        <v>0</v>
      </c>
      <c r="J74" s="69">
        <f t="shared" si="23"/>
        <v>0</v>
      </c>
      <c r="K74" s="69">
        <f t="shared" ca="1" si="24"/>
        <v>3.2983209840005035E-3</v>
      </c>
      <c r="L74" s="69">
        <f t="shared" ca="1" si="25"/>
        <v>1.087892131349805E-5</v>
      </c>
      <c r="M74" s="69">
        <f t="shared" ca="1" si="26"/>
        <v>1.6008400046300404E-2</v>
      </c>
      <c r="N74" s="69">
        <f t="shared" ca="1" si="27"/>
        <v>0.88356449877321497</v>
      </c>
      <c r="O74" s="69">
        <f t="shared" ca="1" si="28"/>
        <v>1.5223522334689357</v>
      </c>
      <c r="P74" s="32">
        <f t="shared" ca="1" si="29"/>
        <v>-3.2983209840005035E-3</v>
      </c>
      <c r="Q74" s="32"/>
      <c r="R74" s="32"/>
      <c r="S74" s="32"/>
    </row>
    <row r="75" spans="1:19">
      <c r="A75" s="76"/>
      <c r="B75" s="76"/>
      <c r="C75" s="32"/>
      <c r="D75" s="77">
        <f t="shared" si="17"/>
        <v>0</v>
      </c>
      <c r="E75" s="77">
        <f t="shared" si="18"/>
        <v>0</v>
      </c>
      <c r="F75" s="69">
        <f t="shared" si="19"/>
        <v>0</v>
      </c>
      <c r="G75" s="69">
        <f t="shared" si="20"/>
        <v>0</v>
      </c>
      <c r="H75" s="69">
        <f t="shared" si="21"/>
        <v>0</v>
      </c>
      <c r="I75" s="69">
        <f t="shared" si="22"/>
        <v>0</v>
      </c>
      <c r="J75" s="69">
        <f t="shared" si="23"/>
        <v>0</v>
      </c>
      <c r="K75" s="69">
        <f t="shared" ca="1" si="24"/>
        <v>3.2983209840005035E-3</v>
      </c>
      <c r="L75" s="69">
        <f t="shared" ca="1" si="25"/>
        <v>1.087892131349805E-5</v>
      </c>
      <c r="M75" s="69">
        <f t="shared" ca="1" si="26"/>
        <v>1.6008400046300404E-2</v>
      </c>
      <c r="N75" s="69">
        <f t="shared" ca="1" si="27"/>
        <v>0.88356449877321497</v>
      </c>
      <c r="O75" s="69">
        <f t="shared" ca="1" si="28"/>
        <v>1.5223522334689357</v>
      </c>
      <c r="P75" s="32">
        <f t="shared" ca="1" si="29"/>
        <v>-3.2983209840005035E-3</v>
      </c>
      <c r="Q75" s="32"/>
      <c r="R75" s="32"/>
      <c r="S75" s="32"/>
    </row>
    <row r="76" spans="1:19">
      <c r="A76" s="76"/>
      <c r="B76" s="76"/>
      <c r="C76" s="32"/>
      <c r="D76" s="77">
        <f t="shared" si="17"/>
        <v>0</v>
      </c>
      <c r="E76" s="77">
        <f t="shared" si="18"/>
        <v>0</v>
      </c>
      <c r="F76" s="69">
        <f t="shared" si="19"/>
        <v>0</v>
      </c>
      <c r="G76" s="69">
        <f t="shared" si="20"/>
        <v>0</v>
      </c>
      <c r="H76" s="69">
        <f t="shared" si="21"/>
        <v>0</v>
      </c>
      <c r="I76" s="69">
        <f t="shared" si="22"/>
        <v>0</v>
      </c>
      <c r="J76" s="69">
        <f t="shared" si="23"/>
        <v>0</v>
      </c>
      <c r="K76" s="69">
        <f t="shared" ca="1" si="24"/>
        <v>3.2983209840005035E-3</v>
      </c>
      <c r="L76" s="69">
        <f t="shared" ca="1" si="25"/>
        <v>1.087892131349805E-5</v>
      </c>
      <c r="M76" s="69">
        <f t="shared" ca="1" si="26"/>
        <v>1.6008400046300404E-2</v>
      </c>
      <c r="N76" s="69">
        <f t="shared" ca="1" si="27"/>
        <v>0.88356449877321497</v>
      </c>
      <c r="O76" s="69">
        <f t="shared" ca="1" si="28"/>
        <v>1.5223522334689357</v>
      </c>
      <c r="P76" s="32">
        <f t="shared" ca="1" si="29"/>
        <v>-3.2983209840005035E-3</v>
      </c>
      <c r="Q76" s="32"/>
      <c r="R76" s="32"/>
      <c r="S76" s="32"/>
    </row>
    <row r="77" spans="1:19">
      <c r="A77" s="76"/>
      <c r="B77" s="76"/>
      <c r="C77" s="32"/>
      <c r="D77" s="77">
        <f t="shared" si="17"/>
        <v>0</v>
      </c>
      <c r="E77" s="77">
        <f t="shared" si="18"/>
        <v>0</v>
      </c>
      <c r="F77" s="69">
        <f t="shared" si="19"/>
        <v>0</v>
      </c>
      <c r="G77" s="69">
        <f t="shared" si="20"/>
        <v>0</v>
      </c>
      <c r="H77" s="69">
        <f t="shared" si="21"/>
        <v>0</v>
      </c>
      <c r="I77" s="69">
        <f t="shared" si="22"/>
        <v>0</v>
      </c>
      <c r="J77" s="69">
        <f t="shared" si="23"/>
        <v>0</v>
      </c>
      <c r="K77" s="69">
        <f t="shared" ca="1" si="24"/>
        <v>3.2983209840005035E-3</v>
      </c>
      <c r="L77" s="69">
        <f t="shared" ca="1" si="25"/>
        <v>1.087892131349805E-5</v>
      </c>
      <c r="M77" s="69">
        <f t="shared" ca="1" si="26"/>
        <v>1.6008400046300404E-2</v>
      </c>
      <c r="N77" s="69">
        <f t="shared" ca="1" si="27"/>
        <v>0.88356449877321497</v>
      </c>
      <c r="O77" s="69">
        <f t="shared" ca="1" si="28"/>
        <v>1.5223522334689357</v>
      </c>
      <c r="P77" s="32">
        <f t="shared" ca="1" si="29"/>
        <v>-3.2983209840005035E-3</v>
      </c>
      <c r="Q77" s="32"/>
      <c r="R77" s="32"/>
      <c r="S77" s="32"/>
    </row>
    <row r="78" spans="1:19">
      <c r="A78" s="76"/>
      <c r="B78" s="76"/>
      <c r="C78" s="32"/>
      <c r="D78" s="77">
        <f t="shared" si="17"/>
        <v>0</v>
      </c>
      <c r="E78" s="77">
        <f t="shared" si="18"/>
        <v>0</v>
      </c>
      <c r="F78" s="69">
        <f t="shared" si="19"/>
        <v>0</v>
      </c>
      <c r="G78" s="69">
        <f t="shared" si="20"/>
        <v>0</v>
      </c>
      <c r="H78" s="69">
        <f t="shared" si="21"/>
        <v>0</v>
      </c>
      <c r="I78" s="69">
        <f t="shared" si="22"/>
        <v>0</v>
      </c>
      <c r="J78" s="69">
        <f t="shared" si="23"/>
        <v>0</v>
      </c>
      <c r="K78" s="69">
        <f t="shared" ca="1" si="24"/>
        <v>3.2983209840005035E-3</v>
      </c>
      <c r="L78" s="69">
        <f t="shared" ca="1" si="25"/>
        <v>1.087892131349805E-5</v>
      </c>
      <c r="M78" s="69">
        <f t="shared" ca="1" si="26"/>
        <v>1.6008400046300404E-2</v>
      </c>
      <c r="N78" s="69">
        <f t="shared" ca="1" si="27"/>
        <v>0.88356449877321497</v>
      </c>
      <c r="O78" s="69">
        <f t="shared" ca="1" si="28"/>
        <v>1.5223522334689357</v>
      </c>
      <c r="P78" s="32">
        <f t="shared" ca="1" si="29"/>
        <v>-3.2983209840005035E-3</v>
      </c>
      <c r="Q78" s="32"/>
      <c r="R78" s="32"/>
      <c r="S78" s="32"/>
    </row>
    <row r="79" spans="1:19">
      <c r="A79" s="76"/>
      <c r="B79" s="76"/>
      <c r="C79" s="32"/>
      <c r="D79" s="77">
        <f t="shared" si="17"/>
        <v>0</v>
      </c>
      <c r="E79" s="77">
        <f t="shared" si="18"/>
        <v>0</v>
      </c>
      <c r="F79" s="69">
        <f t="shared" si="19"/>
        <v>0</v>
      </c>
      <c r="G79" s="69">
        <f t="shared" si="20"/>
        <v>0</v>
      </c>
      <c r="H79" s="69">
        <f t="shared" si="21"/>
        <v>0</v>
      </c>
      <c r="I79" s="69">
        <f t="shared" si="22"/>
        <v>0</v>
      </c>
      <c r="J79" s="69">
        <f t="shared" si="23"/>
        <v>0</v>
      </c>
      <c r="K79" s="69">
        <f t="shared" ca="1" si="24"/>
        <v>3.2983209840005035E-3</v>
      </c>
      <c r="L79" s="69">
        <f t="shared" ca="1" si="25"/>
        <v>1.087892131349805E-5</v>
      </c>
      <c r="M79" s="69">
        <f t="shared" ca="1" si="26"/>
        <v>1.6008400046300404E-2</v>
      </c>
      <c r="N79" s="69">
        <f t="shared" ca="1" si="27"/>
        <v>0.88356449877321497</v>
      </c>
      <c r="O79" s="69">
        <f t="shared" ca="1" si="28"/>
        <v>1.5223522334689357</v>
      </c>
      <c r="P79" s="32">
        <f t="shared" ca="1" si="29"/>
        <v>-3.2983209840005035E-3</v>
      </c>
      <c r="Q79" s="32"/>
      <c r="R79" s="32"/>
      <c r="S79" s="32"/>
    </row>
    <row r="80" spans="1:19">
      <c r="A80" s="76"/>
      <c r="B80" s="76"/>
      <c r="C80" s="32"/>
      <c r="D80" s="77">
        <f t="shared" si="17"/>
        <v>0</v>
      </c>
      <c r="E80" s="77">
        <f t="shared" si="18"/>
        <v>0</v>
      </c>
      <c r="F80" s="69">
        <f t="shared" si="19"/>
        <v>0</v>
      </c>
      <c r="G80" s="69">
        <f t="shared" si="20"/>
        <v>0</v>
      </c>
      <c r="H80" s="69">
        <f t="shared" si="21"/>
        <v>0</v>
      </c>
      <c r="I80" s="69">
        <f t="shared" si="22"/>
        <v>0</v>
      </c>
      <c r="J80" s="69">
        <f t="shared" si="23"/>
        <v>0</v>
      </c>
      <c r="K80" s="69">
        <f t="shared" ca="1" si="24"/>
        <v>3.2983209840005035E-3</v>
      </c>
      <c r="L80" s="69">
        <f t="shared" ca="1" si="25"/>
        <v>1.087892131349805E-5</v>
      </c>
      <c r="M80" s="69">
        <f t="shared" ca="1" si="26"/>
        <v>1.6008400046300404E-2</v>
      </c>
      <c r="N80" s="69">
        <f t="shared" ca="1" si="27"/>
        <v>0.88356449877321497</v>
      </c>
      <c r="O80" s="69">
        <f t="shared" ca="1" si="28"/>
        <v>1.5223522334689357</v>
      </c>
      <c r="P80" s="32">
        <f t="shared" ca="1" si="29"/>
        <v>-3.2983209840005035E-3</v>
      </c>
      <c r="Q80" s="32"/>
      <c r="R80" s="32"/>
      <c r="S80" s="32"/>
    </row>
    <row r="81" spans="1:19">
      <c r="A81" s="76"/>
      <c r="B81" s="76"/>
      <c r="C81" s="32"/>
      <c r="D81" s="77">
        <f t="shared" si="17"/>
        <v>0</v>
      </c>
      <c r="E81" s="77">
        <f t="shared" si="18"/>
        <v>0</v>
      </c>
      <c r="F81" s="69">
        <f t="shared" si="19"/>
        <v>0</v>
      </c>
      <c r="G81" s="69">
        <f t="shared" si="20"/>
        <v>0</v>
      </c>
      <c r="H81" s="69">
        <f t="shared" si="21"/>
        <v>0</v>
      </c>
      <c r="I81" s="69">
        <f t="shared" si="22"/>
        <v>0</v>
      </c>
      <c r="J81" s="69">
        <f t="shared" si="23"/>
        <v>0</v>
      </c>
      <c r="K81" s="69">
        <f t="shared" ca="1" si="24"/>
        <v>3.2983209840005035E-3</v>
      </c>
      <c r="L81" s="69">
        <f t="shared" ca="1" si="25"/>
        <v>1.087892131349805E-5</v>
      </c>
      <c r="M81" s="69">
        <f t="shared" ca="1" si="26"/>
        <v>1.6008400046300404E-2</v>
      </c>
      <c r="N81" s="69">
        <f t="shared" ca="1" si="27"/>
        <v>0.88356449877321497</v>
      </c>
      <c r="O81" s="69">
        <f t="shared" ca="1" si="28"/>
        <v>1.5223522334689357</v>
      </c>
      <c r="P81" s="32">
        <f t="shared" ca="1" si="29"/>
        <v>-3.2983209840005035E-3</v>
      </c>
      <c r="Q81" s="32"/>
      <c r="R81" s="32"/>
      <c r="S81" s="32"/>
    </row>
    <row r="82" spans="1:19">
      <c r="A82" s="76"/>
      <c r="B82" s="76"/>
      <c r="C82" s="32"/>
      <c r="D82" s="77">
        <f t="shared" si="17"/>
        <v>0</v>
      </c>
      <c r="E82" s="77">
        <f t="shared" si="18"/>
        <v>0</v>
      </c>
      <c r="F82" s="69">
        <f t="shared" si="19"/>
        <v>0</v>
      </c>
      <c r="G82" s="69">
        <f t="shared" si="20"/>
        <v>0</v>
      </c>
      <c r="H82" s="69">
        <f t="shared" si="21"/>
        <v>0</v>
      </c>
      <c r="I82" s="69">
        <f t="shared" si="22"/>
        <v>0</v>
      </c>
      <c r="J82" s="69">
        <f t="shared" si="23"/>
        <v>0</v>
      </c>
      <c r="K82" s="69">
        <f t="shared" ca="1" si="24"/>
        <v>3.2983209840005035E-3</v>
      </c>
      <c r="L82" s="69">
        <f t="shared" ca="1" si="25"/>
        <v>1.087892131349805E-5</v>
      </c>
      <c r="M82" s="69">
        <f t="shared" ca="1" si="26"/>
        <v>1.6008400046300404E-2</v>
      </c>
      <c r="N82" s="69">
        <f t="shared" ca="1" si="27"/>
        <v>0.88356449877321497</v>
      </c>
      <c r="O82" s="69">
        <f t="shared" ca="1" si="28"/>
        <v>1.5223522334689357</v>
      </c>
      <c r="P82" s="32">
        <f t="shared" ca="1" si="29"/>
        <v>-3.2983209840005035E-3</v>
      </c>
      <c r="Q82" s="32"/>
      <c r="R82" s="32"/>
      <c r="S82" s="32"/>
    </row>
    <row r="83" spans="1:19">
      <c r="A83" s="76"/>
      <c r="B83" s="76"/>
      <c r="C83" s="32"/>
      <c r="D83" s="77">
        <f t="shared" si="17"/>
        <v>0</v>
      </c>
      <c r="E83" s="77">
        <f t="shared" si="18"/>
        <v>0</v>
      </c>
      <c r="F83" s="69">
        <f t="shared" si="19"/>
        <v>0</v>
      </c>
      <c r="G83" s="69">
        <f t="shared" si="20"/>
        <v>0</v>
      </c>
      <c r="H83" s="69">
        <f t="shared" si="21"/>
        <v>0</v>
      </c>
      <c r="I83" s="69">
        <f t="shared" si="22"/>
        <v>0</v>
      </c>
      <c r="J83" s="69">
        <f t="shared" si="23"/>
        <v>0</v>
      </c>
      <c r="K83" s="69">
        <f t="shared" ca="1" si="24"/>
        <v>3.2983209840005035E-3</v>
      </c>
      <c r="L83" s="69">
        <f t="shared" ca="1" si="25"/>
        <v>1.087892131349805E-5</v>
      </c>
      <c r="M83" s="69">
        <f t="shared" ca="1" si="26"/>
        <v>1.6008400046300404E-2</v>
      </c>
      <c r="N83" s="69">
        <f t="shared" ca="1" si="27"/>
        <v>0.88356449877321497</v>
      </c>
      <c r="O83" s="69">
        <f t="shared" ca="1" si="28"/>
        <v>1.5223522334689357</v>
      </c>
      <c r="P83" s="32">
        <f t="shared" ca="1" si="29"/>
        <v>-3.2983209840005035E-3</v>
      </c>
      <c r="Q83" s="32"/>
      <c r="R83" s="32"/>
      <c r="S83" s="32"/>
    </row>
    <row r="84" spans="1:19">
      <c r="A84" s="76"/>
      <c r="B84" s="76"/>
      <c r="C84" s="32"/>
      <c r="D84" s="77">
        <f t="shared" si="17"/>
        <v>0</v>
      </c>
      <c r="E84" s="77">
        <f t="shared" si="18"/>
        <v>0</v>
      </c>
      <c r="F84" s="69">
        <f t="shared" si="19"/>
        <v>0</v>
      </c>
      <c r="G84" s="69">
        <f t="shared" si="20"/>
        <v>0</v>
      </c>
      <c r="H84" s="69">
        <f t="shared" si="21"/>
        <v>0</v>
      </c>
      <c r="I84" s="69">
        <f t="shared" si="22"/>
        <v>0</v>
      </c>
      <c r="J84" s="69">
        <f t="shared" si="23"/>
        <v>0</v>
      </c>
      <c r="K84" s="69">
        <f t="shared" ca="1" si="24"/>
        <v>3.2983209840005035E-3</v>
      </c>
      <c r="L84" s="69">
        <f t="shared" ca="1" si="25"/>
        <v>1.087892131349805E-5</v>
      </c>
      <c r="M84" s="69">
        <f t="shared" ca="1" si="26"/>
        <v>1.6008400046300404E-2</v>
      </c>
      <c r="N84" s="69">
        <f t="shared" ca="1" si="27"/>
        <v>0.88356449877321497</v>
      </c>
      <c r="O84" s="69">
        <f t="shared" ca="1" si="28"/>
        <v>1.5223522334689357</v>
      </c>
      <c r="P84" s="32">
        <f t="shared" ca="1" si="29"/>
        <v>-3.2983209840005035E-3</v>
      </c>
      <c r="Q84" s="32"/>
      <c r="R84" s="32"/>
      <c r="S84" s="32"/>
    </row>
    <row r="85" spans="1:19">
      <c r="A85" s="76"/>
      <c r="B85" s="76"/>
      <c r="C85" s="32"/>
      <c r="D85" s="77">
        <f t="shared" ref="D85:D116" si="30">A85/A$18</f>
        <v>0</v>
      </c>
      <c r="E85" s="77">
        <f t="shared" ref="E85:E116" si="31">B85/B$18</f>
        <v>0</v>
      </c>
      <c r="F85" s="69">
        <f t="shared" ref="F85:F116" si="32">D85*D85</f>
        <v>0</v>
      </c>
      <c r="G85" s="69">
        <f t="shared" ref="G85:G116" si="33">D85*F85</f>
        <v>0</v>
      </c>
      <c r="H85" s="69">
        <f t="shared" ref="H85:H116" si="34">F85*F85</f>
        <v>0</v>
      </c>
      <c r="I85" s="69">
        <f t="shared" ref="I85:I116" si="35">E85*D85</f>
        <v>0</v>
      </c>
      <c r="J85" s="69">
        <f t="shared" ref="J85:J116" si="36">I85*D85</f>
        <v>0</v>
      </c>
      <c r="K85" s="69">
        <f t="shared" ref="K85:K116" ca="1" si="37">+E$4+E$5*D85+E$6*D85^2</f>
        <v>3.2983209840005035E-3</v>
      </c>
      <c r="L85" s="69">
        <f t="shared" ref="L85:L116" ca="1" si="38">+(K85-E85)^2</f>
        <v>1.087892131349805E-5</v>
      </c>
      <c r="M85" s="69">
        <f t="shared" ref="M85:M116" ca="1" si="39">(M$1-M$2*D85+M$3*F85)^2</f>
        <v>1.6008400046300404E-2</v>
      </c>
      <c r="N85" s="69">
        <f t="shared" ref="N85:N116" ca="1" si="40">(-M$2+M$4*D85-M$5*F85)^2</f>
        <v>0.88356449877321497</v>
      </c>
      <c r="O85" s="69">
        <f t="shared" ref="O85:O116" ca="1" si="41">+(M$3-D85*M$5+F85*M$6)^2</f>
        <v>1.5223522334689357</v>
      </c>
      <c r="P85" s="32">
        <f t="shared" ref="P85:P116" ca="1" si="42">+E85-K85</f>
        <v>-3.2983209840005035E-3</v>
      </c>
      <c r="Q85" s="32"/>
      <c r="R85" s="32"/>
      <c r="S85" s="32"/>
    </row>
    <row r="86" spans="1:19">
      <c r="A86" s="76"/>
      <c r="B86" s="76"/>
      <c r="C86" s="32"/>
      <c r="D86" s="77">
        <f t="shared" si="30"/>
        <v>0</v>
      </c>
      <c r="E86" s="77">
        <f t="shared" si="31"/>
        <v>0</v>
      </c>
      <c r="F86" s="69">
        <f t="shared" si="32"/>
        <v>0</v>
      </c>
      <c r="G86" s="69">
        <f t="shared" si="33"/>
        <v>0</v>
      </c>
      <c r="H86" s="69">
        <f t="shared" si="34"/>
        <v>0</v>
      </c>
      <c r="I86" s="69">
        <f t="shared" si="35"/>
        <v>0</v>
      </c>
      <c r="J86" s="69">
        <f t="shared" si="36"/>
        <v>0</v>
      </c>
      <c r="K86" s="69">
        <f t="shared" ca="1" si="37"/>
        <v>3.2983209840005035E-3</v>
      </c>
      <c r="L86" s="69">
        <f t="shared" ca="1" si="38"/>
        <v>1.087892131349805E-5</v>
      </c>
      <c r="M86" s="69">
        <f t="shared" ca="1" si="39"/>
        <v>1.6008400046300404E-2</v>
      </c>
      <c r="N86" s="69">
        <f t="shared" ca="1" si="40"/>
        <v>0.88356449877321497</v>
      </c>
      <c r="O86" s="69">
        <f t="shared" ca="1" si="41"/>
        <v>1.5223522334689357</v>
      </c>
      <c r="P86" s="32">
        <f t="shared" ca="1" si="42"/>
        <v>-3.2983209840005035E-3</v>
      </c>
      <c r="Q86" s="32"/>
      <c r="R86" s="32"/>
      <c r="S86" s="32"/>
    </row>
    <row r="87" spans="1:19">
      <c r="A87" s="76"/>
      <c r="B87" s="76"/>
      <c r="C87" s="32"/>
      <c r="D87" s="77">
        <f t="shared" si="30"/>
        <v>0</v>
      </c>
      <c r="E87" s="77">
        <f t="shared" si="31"/>
        <v>0</v>
      </c>
      <c r="F87" s="69">
        <f t="shared" si="32"/>
        <v>0</v>
      </c>
      <c r="G87" s="69">
        <f t="shared" si="33"/>
        <v>0</v>
      </c>
      <c r="H87" s="69">
        <f t="shared" si="34"/>
        <v>0</v>
      </c>
      <c r="I87" s="69">
        <f t="shared" si="35"/>
        <v>0</v>
      </c>
      <c r="J87" s="69">
        <f t="shared" si="36"/>
        <v>0</v>
      </c>
      <c r="K87" s="69">
        <f t="shared" ca="1" si="37"/>
        <v>3.2983209840005035E-3</v>
      </c>
      <c r="L87" s="69">
        <f t="shared" ca="1" si="38"/>
        <v>1.087892131349805E-5</v>
      </c>
      <c r="M87" s="69">
        <f t="shared" ca="1" si="39"/>
        <v>1.6008400046300404E-2</v>
      </c>
      <c r="N87" s="69">
        <f t="shared" ca="1" si="40"/>
        <v>0.88356449877321497</v>
      </c>
      <c r="O87" s="69">
        <f t="shared" ca="1" si="41"/>
        <v>1.5223522334689357</v>
      </c>
      <c r="P87" s="32">
        <f t="shared" ca="1" si="42"/>
        <v>-3.2983209840005035E-3</v>
      </c>
      <c r="Q87" s="32"/>
      <c r="R87" s="32"/>
      <c r="S87" s="32"/>
    </row>
    <row r="88" spans="1:19">
      <c r="A88" s="76"/>
      <c r="B88" s="76"/>
      <c r="C88" s="32"/>
      <c r="D88" s="77">
        <f t="shared" si="30"/>
        <v>0</v>
      </c>
      <c r="E88" s="77">
        <f t="shared" si="31"/>
        <v>0</v>
      </c>
      <c r="F88" s="69">
        <f t="shared" si="32"/>
        <v>0</v>
      </c>
      <c r="G88" s="69">
        <f t="shared" si="33"/>
        <v>0</v>
      </c>
      <c r="H88" s="69">
        <f t="shared" si="34"/>
        <v>0</v>
      </c>
      <c r="I88" s="69">
        <f t="shared" si="35"/>
        <v>0</v>
      </c>
      <c r="J88" s="69">
        <f t="shared" si="36"/>
        <v>0</v>
      </c>
      <c r="K88" s="69">
        <f t="shared" ca="1" si="37"/>
        <v>3.2983209840005035E-3</v>
      </c>
      <c r="L88" s="69">
        <f t="shared" ca="1" si="38"/>
        <v>1.087892131349805E-5</v>
      </c>
      <c r="M88" s="69">
        <f t="shared" ca="1" si="39"/>
        <v>1.6008400046300404E-2</v>
      </c>
      <c r="N88" s="69">
        <f t="shared" ca="1" si="40"/>
        <v>0.88356449877321497</v>
      </c>
      <c r="O88" s="69">
        <f t="shared" ca="1" si="41"/>
        <v>1.5223522334689357</v>
      </c>
      <c r="P88" s="32">
        <f t="shared" ca="1" si="42"/>
        <v>-3.2983209840005035E-3</v>
      </c>
      <c r="Q88" s="32"/>
      <c r="R88" s="32"/>
      <c r="S88" s="32"/>
    </row>
    <row r="89" spans="1:19">
      <c r="A89" s="76"/>
      <c r="B89" s="76"/>
      <c r="C89" s="32"/>
      <c r="D89" s="77">
        <f t="shared" si="30"/>
        <v>0</v>
      </c>
      <c r="E89" s="77">
        <f t="shared" si="31"/>
        <v>0</v>
      </c>
      <c r="F89" s="69">
        <f t="shared" si="32"/>
        <v>0</v>
      </c>
      <c r="G89" s="69">
        <f t="shared" si="33"/>
        <v>0</v>
      </c>
      <c r="H89" s="69">
        <f t="shared" si="34"/>
        <v>0</v>
      </c>
      <c r="I89" s="69">
        <f t="shared" si="35"/>
        <v>0</v>
      </c>
      <c r="J89" s="69">
        <f t="shared" si="36"/>
        <v>0</v>
      </c>
      <c r="K89" s="69">
        <f t="shared" ca="1" si="37"/>
        <v>3.2983209840005035E-3</v>
      </c>
      <c r="L89" s="69">
        <f t="shared" ca="1" si="38"/>
        <v>1.087892131349805E-5</v>
      </c>
      <c r="M89" s="69">
        <f t="shared" ca="1" si="39"/>
        <v>1.6008400046300404E-2</v>
      </c>
      <c r="N89" s="69">
        <f t="shared" ca="1" si="40"/>
        <v>0.88356449877321497</v>
      </c>
      <c r="O89" s="69">
        <f t="shared" ca="1" si="41"/>
        <v>1.5223522334689357</v>
      </c>
      <c r="P89" s="32">
        <f t="shared" ca="1" si="42"/>
        <v>-3.2983209840005035E-3</v>
      </c>
      <c r="Q89" s="32"/>
      <c r="R89" s="32"/>
      <c r="S89" s="32"/>
    </row>
    <row r="90" spans="1:19">
      <c r="A90" s="76"/>
      <c r="B90" s="76"/>
      <c r="C90" s="32"/>
      <c r="D90" s="77">
        <f t="shared" si="30"/>
        <v>0</v>
      </c>
      <c r="E90" s="77">
        <f t="shared" si="31"/>
        <v>0</v>
      </c>
      <c r="F90" s="69">
        <f t="shared" si="32"/>
        <v>0</v>
      </c>
      <c r="G90" s="69">
        <f t="shared" si="33"/>
        <v>0</v>
      </c>
      <c r="H90" s="69">
        <f t="shared" si="34"/>
        <v>0</v>
      </c>
      <c r="I90" s="69">
        <f t="shared" si="35"/>
        <v>0</v>
      </c>
      <c r="J90" s="69">
        <f t="shared" si="36"/>
        <v>0</v>
      </c>
      <c r="K90" s="69">
        <f t="shared" ca="1" si="37"/>
        <v>3.2983209840005035E-3</v>
      </c>
      <c r="L90" s="69">
        <f t="shared" ca="1" si="38"/>
        <v>1.087892131349805E-5</v>
      </c>
      <c r="M90" s="69">
        <f t="shared" ca="1" si="39"/>
        <v>1.6008400046300404E-2</v>
      </c>
      <c r="N90" s="69">
        <f t="shared" ca="1" si="40"/>
        <v>0.88356449877321497</v>
      </c>
      <c r="O90" s="69">
        <f t="shared" ca="1" si="41"/>
        <v>1.5223522334689357</v>
      </c>
      <c r="P90" s="32">
        <f t="shared" ca="1" si="42"/>
        <v>-3.2983209840005035E-3</v>
      </c>
      <c r="Q90" s="32"/>
      <c r="R90" s="32"/>
      <c r="S90" s="32"/>
    </row>
    <row r="91" spans="1:19">
      <c r="A91" s="76"/>
      <c r="B91" s="76"/>
      <c r="C91" s="32"/>
      <c r="D91" s="77">
        <f t="shared" si="30"/>
        <v>0</v>
      </c>
      <c r="E91" s="77">
        <f t="shared" si="31"/>
        <v>0</v>
      </c>
      <c r="F91" s="69">
        <f t="shared" si="32"/>
        <v>0</v>
      </c>
      <c r="G91" s="69">
        <f t="shared" si="33"/>
        <v>0</v>
      </c>
      <c r="H91" s="69">
        <f t="shared" si="34"/>
        <v>0</v>
      </c>
      <c r="I91" s="69">
        <f t="shared" si="35"/>
        <v>0</v>
      </c>
      <c r="J91" s="69">
        <f t="shared" si="36"/>
        <v>0</v>
      </c>
      <c r="K91" s="69">
        <f t="shared" ca="1" si="37"/>
        <v>3.2983209840005035E-3</v>
      </c>
      <c r="L91" s="69">
        <f t="shared" ca="1" si="38"/>
        <v>1.087892131349805E-5</v>
      </c>
      <c r="M91" s="69">
        <f t="shared" ca="1" si="39"/>
        <v>1.6008400046300404E-2</v>
      </c>
      <c r="N91" s="69">
        <f t="shared" ca="1" si="40"/>
        <v>0.88356449877321497</v>
      </c>
      <c r="O91" s="69">
        <f t="shared" ca="1" si="41"/>
        <v>1.5223522334689357</v>
      </c>
      <c r="P91" s="32">
        <f t="shared" ca="1" si="42"/>
        <v>-3.2983209840005035E-3</v>
      </c>
      <c r="Q91" s="32"/>
      <c r="R91" s="32"/>
      <c r="S91" s="32"/>
    </row>
    <row r="92" spans="1:19">
      <c r="A92" s="76"/>
      <c r="B92" s="76"/>
      <c r="C92" s="32"/>
      <c r="D92" s="77">
        <f t="shared" si="30"/>
        <v>0</v>
      </c>
      <c r="E92" s="77">
        <f t="shared" si="31"/>
        <v>0</v>
      </c>
      <c r="F92" s="69">
        <f t="shared" si="32"/>
        <v>0</v>
      </c>
      <c r="G92" s="69">
        <f t="shared" si="33"/>
        <v>0</v>
      </c>
      <c r="H92" s="69">
        <f t="shared" si="34"/>
        <v>0</v>
      </c>
      <c r="I92" s="69">
        <f t="shared" si="35"/>
        <v>0</v>
      </c>
      <c r="J92" s="69">
        <f t="shared" si="36"/>
        <v>0</v>
      </c>
      <c r="K92" s="69">
        <f t="shared" ca="1" si="37"/>
        <v>3.2983209840005035E-3</v>
      </c>
      <c r="L92" s="69">
        <f t="shared" ca="1" si="38"/>
        <v>1.087892131349805E-5</v>
      </c>
      <c r="M92" s="69">
        <f t="shared" ca="1" si="39"/>
        <v>1.6008400046300404E-2</v>
      </c>
      <c r="N92" s="69">
        <f t="shared" ca="1" si="40"/>
        <v>0.88356449877321497</v>
      </c>
      <c r="O92" s="69">
        <f t="shared" ca="1" si="41"/>
        <v>1.5223522334689357</v>
      </c>
      <c r="P92" s="32">
        <f t="shared" ca="1" si="42"/>
        <v>-3.2983209840005035E-3</v>
      </c>
      <c r="Q92" s="32"/>
      <c r="R92" s="32"/>
      <c r="S92" s="32"/>
    </row>
    <row r="93" spans="1:19">
      <c r="A93" s="76"/>
      <c r="B93" s="76"/>
      <c r="C93" s="32"/>
      <c r="D93" s="77">
        <f t="shared" si="30"/>
        <v>0</v>
      </c>
      <c r="E93" s="77">
        <f t="shared" si="31"/>
        <v>0</v>
      </c>
      <c r="F93" s="69">
        <f t="shared" si="32"/>
        <v>0</v>
      </c>
      <c r="G93" s="69">
        <f t="shared" si="33"/>
        <v>0</v>
      </c>
      <c r="H93" s="69">
        <f t="shared" si="34"/>
        <v>0</v>
      </c>
      <c r="I93" s="69">
        <f t="shared" si="35"/>
        <v>0</v>
      </c>
      <c r="J93" s="69">
        <f t="shared" si="36"/>
        <v>0</v>
      </c>
      <c r="K93" s="69">
        <f t="shared" ca="1" si="37"/>
        <v>3.2983209840005035E-3</v>
      </c>
      <c r="L93" s="69">
        <f t="shared" ca="1" si="38"/>
        <v>1.087892131349805E-5</v>
      </c>
      <c r="M93" s="69">
        <f t="shared" ca="1" si="39"/>
        <v>1.6008400046300404E-2</v>
      </c>
      <c r="N93" s="69">
        <f t="shared" ca="1" si="40"/>
        <v>0.88356449877321497</v>
      </c>
      <c r="O93" s="69">
        <f t="shared" ca="1" si="41"/>
        <v>1.5223522334689357</v>
      </c>
      <c r="P93" s="32">
        <f t="shared" ca="1" si="42"/>
        <v>-3.2983209840005035E-3</v>
      </c>
      <c r="Q93" s="32"/>
      <c r="R93" s="32"/>
      <c r="S93" s="32"/>
    </row>
    <row r="94" spans="1:19">
      <c r="A94" s="76"/>
      <c r="B94" s="76"/>
      <c r="C94" s="32"/>
      <c r="D94" s="77">
        <f t="shared" si="30"/>
        <v>0</v>
      </c>
      <c r="E94" s="77">
        <f t="shared" si="31"/>
        <v>0</v>
      </c>
      <c r="F94" s="69">
        <f t="shared" si="32"/>
        <v>0</v>
      </c>
      <c r="G94" s="69">
        <f t="shared" si="33"/>
        <v>0</v>
      </c>
      <c r="H94" s="69">
        <f t="shared" si="34"/>
        <v>0</v>
      </c>
      <c r="I94" s="69">
        <f t="shared" si="35"/>
        <v>0</v>
      </c>
      <c r="J94" s="69">
        <f t="shared" si="36"/>
        <v>0</v>
      </c>
      <c r="K94" s="69">
        <f t="shared" ca="1" si="37"/>
        <v>3.2983209840005035E-3</v>
      </c>
      <c r="L94" s="69">
        <f t="shared" ca="1" si="38"/>
        <v>1.087892131349805E-5</v>
      </c>
      <c r="M94" s="69">
        <f t="shared" ca="1" si="39"/>
        <v>1.6008400046300404E-2</v>
      </c>
      <c r="N94" s="69">
        <f t="shared" ca="1" si="40"/>
        <v>0.88356449877321497</v>
      </c>
      <c r="O94" s="69">
        <f t="shared" ca="1" si="41"/>
        <v>1.5223522334689357</v>
      </c>
      <c r="P94" s="32">
        <f t="shared" ca="1" si="42"/>
        <v>-3.2983209840005035E-3</v>
      </c>
      <c r="Q94" s="32"/>
      <c r="R94" s="32"/>
      <c r="S94" s="32"/>
    </row>
    <row r="95" spans="1:19">
      <c r="A95" s="76"/>
      <c r="B95" s="76"/>
      <c r="C95" s="32"/>
      <c r="D95" s="77">
        <f t="shared" si="30"/>
        <v>0</v>
      </c>
      <c r="E95" s="77">
        <f t="shared" si="31"/>
        <v>0</v>
      </c>
      <c r="F95" s="69">
        <f t="shared" si="32"/>
        <v>0</v>
      </c>
      <c r="G95" s="69">
        <f t="shared" si="33"/>
        <v>0</v>
      </c>
      <c r="H95" s="69">
        <f t="shared" si="34"/>
        <v>0</v>
      </c>
      <c r="I95" s="69">
        <f t="shared" si="35"/>
        <v>0</v>
      </c>
      <c r="J95" s="69">
        <f t="shared" si="36"/>
        <v>0</v>
      </c>
      <c r="K95" s="69">
        <f t="shared" ca="1" si="37"/>
        <v>3.2983209840005035E-3</v>
      </c>
      <c r="L95" s="69">
        <f t="shared" ca="1" si="38"/>
        <v>1.087892131349805E-5</v>
      </c>
      <c r="M95" s="69">
        <f t="shared" ca="1" si="39"/>
        <v>1.6008400046300404E-2</v>
      </c>
      <c r="N95" s="69">
        <f t="shared" ca="1" si="40"/>
        <v>0.88356449877321497</v>
      </c>
      <c r="O95" s="69">
        <f t="shared" ca="1" si="41"/>
        <v>1.5223522334689357</v>
      </c>
      <c r="P95" s="32">
        <f t="shared" ca="1" si="42"/>
        <v>-3.2983209840005035E-3</v>
      </c>
      <c r="Q95" s="32"/>
      <c r="R95" s="32"/>
      <c r="S95" s="32"/>
    </row>
    <row r="96" spans="1:19">
      <c r="A96" s="76"/>
      <c r="B96" s="76"/>
      <c r="C96" s="32"/>
      <c r="D96" s="77">
        <f t="shared" si="30"/>
        <v>0</v>
      </c>
      <c r="E96" s="77">
        <f t="shared" si="31"/>
        <v>0</v>
      </c>
      <c r="F96" s="69">
        <f t="shared" si="32"/>
        <v>0</v>
      </c>
      <c r="G96" s="69">
        <f t="shared" si="33"/>
        <v>0</v>
      </c>
      <c r="H96" s="69">
        <f t="shared" si="34"/>
        <v>0</v>
      </c>
      <c r="I96" s="69">
        <f t="shared" si="35"/>
        <v>0</v>
      </c>
      <c r="J96" s="69">
        <f t="shared" si="36"/>
        <v>0</v>
      </c>
      <c r="K96" s="69">
        <f t="shared" ca="1" si="37"/>
        <v>3.2983209840005035E-3</v>
      </c>
      <c r="L96" s="69">
        <f t="shared" ca="1" si="38"/>
        <v>1.087892131349805E-5</v>
      </c>
      <c r="M96" s="69">
        <f t="shared" ca="1" si="39"/>
        <v>1.6008400046300404E-2</v>
      </c>
      <c r="N96" s="69">
        <f t="shared" ca="1" si="40"/>
        <v>0.88356449877321497</v>
      </c>
      <c r="O96" s="69">
        <f t="shared" ca="1" si="41"/>
        <v>1.5223522334689357</v>
      </c>
      <c r="P96" s="32">
        <f t="shared" ca="1" si="42"/>
        <v>-3.2983209840005035E-3</v>
      </c>
      <c r="Q96" s="32"/>
      <c r="R96" s="32"/>
      <c r="S96" s="32"/>
    </row>
    <row r="97" spans="1:19">
      <c r="A97" s="76"/>
      <c r="B97" s="76"/>
      <c r="C97" s="32"/>
      <c r="D97" s="77">
        <f t="shared" si="30"/>
        <v>0</v>
      </c>
      <c r="E97" s="77">
        <f t="shared" si="31"/>
        <v>0</v>
      </c>
      <c r="F97" s="69">
        <f t="shared" si="32"/>
        <v>0</v>
      </c>
      <c r="G97" s="69">
        <f t="shared" si="33"/>
        <v>0</v>
      </c>
      <c r="H97" s="69">
        <f t="shared" si="34"/>
        <v>0</v>
      </c>
      <c r="I97" s="69">
        <f t="shared" si="35"/>
        <v>0</v>
      </c>
      <c r="J97" s="69">
        <f t="shared" si="36"/>
        <v>0</v>
      </c>
      <c r="K97" s="69">
        <f t="shared" ca="1" si="37"/>
        <v>3.2983209840005035E-3</v>
      </c>
      <c r="L97" s="69">
        <f t="shared" ca="1" si="38"/>
        <v>1.087892131349805E-5</v>
      </c>
      <c r="M97" s="69">
        <f t="shared" ca="1" si="39"/>
        <v>1.6008400046300404E-2</v>
      </c>
      <c r="N97" s="69">
        <f t="shared" ca="1" si="40"/>
        <v>0.88356449877321497</v>
      </c>
      <c r="O97" s="69">
        <f t="shared" ca="1" si="41"/>
        <v>1.5223522334689357</v>
      </c>
      <c r="P97" s="32">
        <f t="shared" ca="1" si="42"/>
        <v>-3.2983209840005035E-3</v>
      </c>
      <c r="Q97" s="32"/>
      <c r="R97" s="32"/>
      <c r="S97" s="32"/>
    </row>
    <row r="98" spans="1:19">
      <c r="A98" s="76"/>
      <c r="B98" s="76"/>
      <c r="C98" s="32"/>
      <c r="D98" s="77">
        <f t="shared" si="30"/>
        <v>0</v>
      </c>
      <c r="E98" s="77">
        <f t="shared" si="31"/>
        <v>0</v>
      </c>
      <c r="F98" s="69">
        <f t="shared" si="32"/>
        <v>0</v>
      </c>
      <c r="G98" s="69">
        <f t="shared" si="33"/>
        <v>0</v>
      </c>
      <c r="H98" s="69">
        <f t="shared" si="34"/>
        <v>0</v>
      </c>
      <c r="I98" s="69">
        <f t="shared" si="35"/>
        <v>0</v>
      </c>
      <c r="J98" s="69">
        <f t="shared" si="36"/>
        <v>0</v>
      </c>
      <c r="K98" s="69">
        <f t="shared" ca="1" si="37"/>
        <v>3.2983209840005035E-3</v>
      </c>
      <c r="L98" s="69">
        <f t="shared" ca="1" si="38"/>
        <v>1.087892131349805E-5</v>
      </c>
      <c r="M98" s="69">
        <f t="shared" ca="1" si="39"/>
        <v>1.6008400046300404E-2</v>
      </c>
      <c r="N98" s="69">
        <f t="shared" ca="1" si="40"/>
        <v>0.88356449877321497</v>
      </c>
      <c r="O98" s="69">
        <f t="shared" ca="1" si="41"/>
        <v>1.5223522334689357</v>
      </c>
      <c r="P98" s="32">
        <f t="shared" ca="1" si="42"/>
        <v>-3.2983209840005035E-3</v>
      </c>
      <c r="Q98" s="32"/>
      <c r="R98" s="32"/>
      <c r="S98" s="32"/>
    </row>
    <row r="99" spans="1:19">
      <c r="A99" s="76"/>
      <c r="B99" s="76"/>
      <c r="C99" s="32"/>
      <c r="D99" s="77">
        <f t="shared" si="30"/>
        <v>0</v>
      </c>
      <c r="E99" s="77">
        <f t="shared" si="31"/>
        <v>0</v>
      </c>
      <c r="F99" s="69">
        <f t="shared" si="32"/>
        <v>0</v>
      </c>
      <c r="G99" s="69">
        <f t="shared" si="33"/>
        <v>0</v>
      </c>
      <c r="H99" s="69">
        <f t="shared" si="34"/>
        <v>0</v>
      </c>
      <c r="I99" s="69">
        <f t="shared" si="35"/>
        <v>0</v>
      </c>
      <c r="J99" s="69">
        <f t="shared" si="36"/>
        <v>0</v>
      </c>
      <c r="K99" s="69">
        <f t="shared" ca="1" si="37"/>
        <v>3.2983209840005035E-3</v>
      </c>
      <c r="L99" s="69">
        <f t="shared" ca="1" si="38"/>
        <v>1.087892131349805E-5</v>
      </c>
      <c r="M99" s="69">
        <f t="shared" ca="1" si="39"/>
        <v>1.6008400046300404E-2</v>
      </c>
      <c r="N99" s="69">
        <f t="shared" ca="1" si="40"/>
        <v>0.88356449877321497</v>
      </c>
      <c r="O99" s="69">
        <f t="shared" ca="1" si="41"/>
        <v>1.5223522334689357</v>
      </c>
      <c r="P99" s="32">
        <f t="shared" ca="1" si="42"/>
        <v>-3.2983209840005035E-3</v>
      </c>
      <c r="Q99" s="32"/>
      <c r="R99" s="32"/>
      <c r="S99" s="32"/>
    </row>
    <row r="100" spans="1:19">
      <c r="A100" s="76"/>
      <c r="B100" s="76"/>
      <c r="C100" s="32"/>
      <c r="D100" s="77">
        <f t="shared" si="30"/>
        <v>0</v>
      </c>
      <c r="E100" s="77">
        <f t="shared" si="31"/>
        <v>0</v>
      </c>
      <c r="F100" s="69">
        <f t="shared" si="32"/>
        <v>0</v>
      </c>
      <c r="G100" s="69">
        <f t="shared" si="33"/>
        <v>0</v>
      </c>
      <c r="H100" s="69">
        <f t="shared" si="34"/>
        <v>0</v>
      </c>
      <c r="I100" s="69">
        <f t="shared" si="35"/>
        <v>0</v>
      </c>
      <c r="J100" s="69">
        <f t="shared" si="36"/>
        <v>0</v>
      </c>
      <c r="K100" s="69">
        <f t="shared" ca="1" si="37"/>
        <v>3.2983209840005035E-3</v>
      </c>
      <c r="L100" s="69">
        <f t="shared" ca="1" si="38"/>
        <v>1.087892131349805E-5</v>
      </c>
      <c r="M100" s="69">
        <f t="shared" ca="1" si="39"/>
        <v>1.6008400046300404E-2</v>
      </c>
      <c r="N100" s="69">
        <f t="shared" ca="1" si="40"/>
        <v>0.88356449877321497</v>
      </c>
      <c r="O100" s="69">
        <f t="shared" ca="1" si="41"/>
        <v>1.5223522334689357</v>
      </c>
      <c r="P100" s="32">
        <f t="shared" ca="1" si="42"/>
        <v>-3.2983209840005035E-3</v>
      </c>
      <c r="Q100" s="32"/>
      <c r="R100" s="32"/>
      <c r="S100" s="32"/>
    </row>
    <row r="101" spans="1:19">
      <c r="A101" s="76"/>
      <c r="B101" s="76"/>
      <c r="C101" s="32"/>
      <c r="D101" s="77">
        <f t="shared" si="30"/>
        <v>0</v>
      </c>
      <c r="E101" s="77">
        <f t="shared" si="31"/>
        <v>0</v>
      </c>
      <c r="F101" s="69">
        <f t="shared" si="32"/>
        <v>0</v>
      </c>
      <c r="G101" s="69">
        <f t="shared" si="33"/>
        <v>0</v>
      </c>
      <c r="H101" s="69">
        <f t="shared" si="34"/>
        <v>0</v>
      </c>
      <c r="I101" s="69">
        <f t="shared" si="35"/>
        <v>0</v>
      </c>
      <c r="J101" s="69">
        <f t="shared" si="36"/>
        <v>0</v>
      </c>
      <c r="K101" s="69">
        <f t="shared" ca="1" si="37"/>
        <v>3.2983209840005035E-3</v>
      </c>
      <c r="L101" s="69">
        <f t="shared" ca="1" si="38"/>
        <v>1.087892131349805E-5</v>
      </c>
      <c r="M101" s="69">
        <f t="shared" ca="1" si="39"/>
        <v>1.6008400046300404E-2</v>
      </c>
      <c r="N101" s="69">
        <f t="shared" ca="1" si="40"/>
        <v>0.88356449877321497</v>
      </c>
      <c r="O101" s="69">
        <f t="shared" ca="1" si="41"/>
        <v>1.5223522334689357</v>
      </c>
      <c r="P101" s="32">
        <f t="shared" ca="1" si="42"/>
        <v>-3.2983209840005035E-3</v>
      </c>
      <c r="Q101" s="32"/>
      <c r="R101" s="32"/>
      <c r="S101" s="32"/>
    </row>
    <row r="102" spans="1:19">
      <c r="A102" s="76"/>
      <c r="B102" s="76"/>
      <c r="C102" s="32"/>
      <c r="D102" s="77">
        <f t="shared" si="30"/>
        <v>0</v>
      </c>
      <c r="E102" s="77">
        <f t="shared" si="31"/>
        <v>0</v>
      </c>
      <c r="F102" s="69">
        <f t="shared" si="32"/>
        <v>0</v>
      </c>
      <c r="G102" s="69">
        <f t="shared" si="33"/>
        <v>0</v>
      </c>
      <c r="H102" s="69">
        <f t="shared" si="34"/>
        <v>0</v>
      </c>
      <c r="I102" s="69">
        <f t="shared" si="35"/>
        <v>0</v>
      </c>
      <c r="J102" s="69">
        <f t="shared" si="36"/>
        <v>0</v>
      </c>
      <c r="K102" s="69">
        <f t="shared" ca="1" si="37"/>
        <v>3.2983209840005035E-3</v>
      </c>
      <c r="L102" s="69">
        <f t="shared" ca="1" si="38"/>
        <v>1.087892131349805E-5</v>
      </c>
      <c r="M102" s="69">
        <f t="shared" ca="1" si="39"/>
        <v>1.6008400046300404E-2</v>
      </c>
      <c r="N102" s="69">
        <f t="shared" ca="1" si="40"/>
        <v>0.88356449877321497</v>
      </c>
      <c r="O102" s="69">
        <f t="shared" ca="1" si="41"/>
        <v>1.5223522334689357</v>
      </c>
      <c r="P102" s="32">
        <f t="shared" ca="1" si="42"/>
        <v>-3.2983209840005035E-3</v>
      </c>
      <c r="Q102" s="32"/>
      <c r="R102" s="32"/>
      <c r="S102" s="32"/>
    </row>
    <row r="103" spans="1:19">
      <c r="A103" s="76"/>
      <c r="B103" s="76"/>
      <c r="C103" s="32"/>
      <c r="D103" s="77">
        <f t="shared" si="30"/>
        <v>0</v>
      </c>
      <c r="E103" s="77">
        <f t="shared" si="31"/>
        <v>0</v>
      </c>
      <c r="F103" s="69">
        <f t="shared" si="32"/>
        <v>0</v>
      </c>
      <c r="G103" s="69">
        <f t="shared" si="33"/>
        <v>0</v>
      </c>
      <c r="H103" s="69">
        <f t="shared" si="34"/>
        <v>0</v>
      </c>
      <c r="I103" s="69">
        <f t="shared" si="35"/>
        <v>0</v>
      </c>
      <c r="J103" s="69">
        <f t="shared" si="36"/>
        <v>0</v>
      </c>
      <c r="K103" s="69">
        <f t="shared" ca="1" si="37"/>
        <v>3.2983209840005035E-3</v>
      </c>
      <c r="L103" s="69">
        <f t="shared" ca="1" si="38"/>
        <v>1.087892131349805E-5</v>
      </c>
      <c r="M103" s="69">
        <f t="shared" ca="1" si="39"/>
        <v>1.6008400046300404E-2</v>
      </c>
      <c r="N103" s="69">
        <f t="shared" ca="1" si="40"/>
        <v>0.88356449877321497</v>
      </c>
      <c r="O103" s="69">
        <f t="shared" ca="1" si="41"/>
        <v>1.5223522334689357</v>
      </c>
      <c r="P103" s="32">
        <f t="shared" ca="1" si="42"/>
        <v>-3.2983209840005035E-3</v>
      </c>
      <c r="Q103" s="32"/>
      <c r="R103" s="32"/>
      <c r="S103" s="32"/>
    </row>
    <row r="104" spans="1:19">
      <c r="A104" s="76"/>
      <c r="B104" s="76"/>
      <c r="C104" s="32"/>
      <c r="D104" s="77">
        <f t="shared" si="30"/>
        <v>0</v>
      </c>
      <c r="E104" s="77">
        <f t="shared" si="31"/>
        <v>0</v>
      </c>
      <c r="F104" s="69">
        <f t="shared" si="32"/>
        <v>0</v>
      </c>
      <c r="G104" s="69">
        <f t="shared" si="33"/>
        <v>0</v>
      </c>
      <c r="H104" s="69">
        <f t="shared" si="34"/>
        <v>0</v>
      </c>
      <c r="I104" s="69">
        <f t="shared" si="35"/>
        <v>0</v>
      </c>
      <c r="J104" s="69">
        <f t="shared" si="36"/>
        <v>0</v>
      </c>
      <c r="K104" s="69">
        <f t="shared" ca="1" si="37"/>
        <v>3.2983209840005035E-3</v>
      </c>
      <c r="L104" s="69">
        <f t="shared" ca="1" si="38"/>
        <v>1.087892131349805E-5</v>
      </c>
      <c r="M104" s="69">
        <f t="shared" ca="1" si="39"/>
        <v>1.6008400046300404E-2</v>
      </c>
      <c r="N104" s="69">
        <f t="shared" ca="1" si="40"/>
        <v>0.88356449877321497</v>
      </c>
      <c r="O104" s="69">
        <f t="shared" ca="1" si="41"/>
        <v>1.5223522334689357</v>
      </c>
      <c r="P104" s="32">
        <f t="shared" ca="1" si="42"/>
        <v>-3.2983209840005035E-3</v>
      </c>
      <c r="Q104" s="32"/>
      <c r="R104" s="32"/>
      <c r="S104" s="32"/>
    </row>
    <row r="105" spans="1:19">
      <c r="A105" s="76"/>
      <c r="B105" s="76"/>
      <c r="C105" s="32"/>
      <c r="D105" s="77">
        <f t="shared" si="30"/>
        <v>0</v>
      </c>
      <c r="E105" s="77">
        <f t="shared" si="31"/>
        <v>0</v>
      </c>
      <c r="F105" s="69">
        <f t="shared" si="32"/>
        <v>0</v>
      </c>
      <c r="G105" s="69">
        <f t="shared" si="33"/>
        <v>0</v>
      </c>
      <c r="H105" s="69">
        <f t="shared" si="34"/>
        <v>0</v>
      </c>
      <c r="I105" s="69">
        <f t="shared" si="35"/>
        <v>0</v>
      </c>
      <c r="J105" s="69">
        <f t="shared" si="36"/>
        <v>0</v>
      </c>
      <c r="K105" s="69">
        <f t="shared" ca="1" si="37"/>
        <v>3.2983209840005035E-3</v>
      </c>
      <c r="L105" s="69">
        <f t="shared" ca="1" si="38"/>
        <v>1.087892131349805E-5</v>
      </c>
      <c r="M105" s="69">
        <f t="shared" ca="1" si="39"/>
        <v>1.6008400046300404E-2</v>
      </c>
      <c r="N105" s="69">
        <f t="shared" ca="1" si="40"/>
        <v>0.88356449877321497</v>
      </c>
      <c r="O105" s="69">
        <f t="shared" ca="1" si="41"/>
        <v>1.5223522334689357</v>
      </c>
      <c r="P105" s="32">
        <f t="shared" ca="1" si="42"/>
        <v>-3.2983209840005035E-3</v>
      </c>
      <c r="Q105" s="32"/>
      <c r="R105" s="32"/>
      <c r="S105" s="32"/>
    </row>
    <row r="106" spans="1:19">
      <c r="A106" s="76"/>
      <c r="B106" s="76"/>
      <c r="C106" s="32"/>
      <c r="D106" s="77">
        <f t="shared" si="30"/>
        <v>0</v>
      </c>
      <c r="E106" s="77">
        <f t="shared" si="31"/>
        <v>0</v>
      </c>
      <c r="F106" s="69">
        <f t="shared" si="32"/>
        <v>0</v>
      </c>
      <c r="G106" s="69">
        <f t="shared" si="33"/>
        <v>0</v>
      </c>
      <c r="H106" s="69">
        <f t="shared" si="34"/>
        <v>0</v>
      </c>
      <c r="I106" s="69">
        <f t="shared" si="35"/>
        <v>0</v>
      </c>
      <c r="J106" s="69">
        <f t="shared" si="36"/>
        <v>0</v>
      </c>
      <c r="K106" s="69">
        <f t="shared" ca="1" si="37"/>
        <v>3.2983209840005035E-3</v>
      </c>
      <c r="L106" s="69">
        <f t="shared" ca="1" si="38"/>
        <v>1.087892131349805E-5</v>
      </c>
      <c r="M106" s="69">
        <f t="shared" ca="1" si="39"/>
        <v>1.6008400046300404E-2</v>
      </c>
      <c r="N106" s="69">
        <f t="shared" ca="1" si="40"/>
        <v>0.88356449877321497</v>
      </c>
      <c r="O106" s="69">
        <f t="shared" ca="1" si="41"/>
        <v>1.5223522334689357</v>
      </c>
      <c r="P106" s="32">
        <f t="shared" ca="1" si="42"/>
        <v>-3.2983209840005035E-3</v>
      </c>
      <c r="Q106" s="32"/>
      <c r="R106" s="32"/>
      <c r="S106" s="32"/>
    </row>
    <row r="107" spans="1:19">
      <c r="A107" s="76"/>
      <c r="B107" s="76"/>
      <c r="C107" s="32"/>
      <c r="D107" s="77">
        <f t="shared" si="30"/>
        <v>0</v>
      </c>
      <c r="E107" s="77">
        <f t="shared" si="31"/>
        <v>0</v>
      </c>
      <c r="F107" s="69">
        <f t="shared" si="32"/>
        <v>0</v>
      </c>
      <c r="G107" s="69">
        <f t="shared" si="33"/>
        <v>0</v>
      </c>
      <c r="H107" s="69">
        <f t="shared" si="34"/>
        <v>0</v>
      </c>
      <c r="I107" s="69">
        <f t="shared" si="35"/>
        <v>0</v>
      </c>
      <c r="J107" s="69">
        <f t="shared" si="36"/>
        <v>0</v>
      </c>
      <c r="K107" s="69">
        <f t="shared" ca="1" si="37"/>
        <v>3.2983209840005035E-3</v>
      </c>
      <c r="L107" s="69">
        <f t="shared" ca="1" si="38"/>
        <v>1.087892131349805E-5</v>
      </c>
      <c r="M107" s="69">
        <f t="shared" ca="1" si="39"/>
        <v>1.6008400046300404E-2</v>
      </c>
      <c r="N107" s="69">
        <f t="shared" ca="1" si="40"/>
        <v>0.88356449877321497</v>
      </c>
      <c r="O107" s="69">
        <f t="shared" ca="1" si="41"/>
        <v>1.5223522334689357</v>
      </c>
      <c r="P107" s="32">
        <f t="shared" ca="1" si="42"/>
        <v>-3.2983209840005035E-3</v>
      </c>
      <c r="Q107" s="32"/>
      <c r="R107" s="32"/>
      <c r="S107" s="32"/>
    </row>
    <row r="108" spans="1:19">
      <c r="A108" s="76"/>
      <c r="B108" s="76"/>
      <c r="C108" s="32"/>
      <c r="D108" s="77">
        <f t="shared" si="30"/>
        <v>0</v>
      </c>
      <c r="E108" s="77">
        <f t="shared" si="31"/>
        <v>0</v>
      </c>
      <c r="F108" s="69">
        <f t="shared" si="32"/>
        <v>0</v>
      </c>
      <c r="G108" s="69">
        <f t="shared" si="33"/>
        <v>0</v>
      </c>
      <c r="H108" s="69">
        <f t="shared" si="34"/>
        <v>0</v>
      </c>
      <c r="I108" s="69">
        <f t="shared" si="35"/>
        <v>0</v>
      </c>
      <c r="J108" s="69">
        <f t="shared" si="36"/>
        <v>0</v>
      </c>
      <c r="K108" s="69">
        <f t="shared" ca="1" si="37"/>
        <v>3.2983209840005035E-3</v>
      </c>
      <c r="L108" s="69">
        <f t="shared" ca="1" si="38"/>
        <v>1.087892131349805E-5</v>
      </c>
      <c r="M108" s="69">
        <f t="shared" ca="1" si="39"/>
        <v>1.6008400046300404E-2</v>
      </c>
      <c r="N108" s="69">
        <f t="shared" ca="1" si="40"/>
        <v>0.88356449877321497</v>
      </c>
      <c r="O108" s="69">
        <f t="shared" ca="1" si="41"/>
        <v>1.5223522334689357</v>
      </c>
      <c r="P108" s="32">
        <f t="shared" ca="1" si="42"/>
        <v>-3.2983209840005035E-3</v>
      </c>
      <c r="Q108" s="32"/>
      <c r="R108" s="32"/>
      <c r="S108" s="32"/>
    </row>
    <row r="109" spans="1:19">
      <c r="A109" s="76"/>
      <c r="B109" s="76"/>
      <c r="C109" s="32"/>
      <c r="D109" s="77">
        <f t="shared" si="30"/>
        <v>0</v>
      </c>
      <c r="E109" s="77">
        <f t="shared" si="31"/>
        <v>0</v>
      </c>
      <c r="F109" s="69">
        <f t="shared" si="32"/>
        <v>0</v>
      </c>
      <c r="G109" s="69">
        <f t="shared" si="33"/>
        <v>0</v>
      </c>
      <c r="H109" s="69">
        <f t="shared" si="34"/>
        <v>0</v>
      </c>
      <c r="I109" s="69">
        <f t="shared" si="35"/>
        <v>0</v>
      </c>
      <c r="J109" s="69">
        <f t="shared" si="36"/>
        <v>0</v>
      </c>
      <c r="K109" s="69">
        <f t="shared" ca="1" si="37"/>
        <v>3.2983209840005035E-3</v>
      </c>
      <c r="L109" s="69">
        <f t="shared" ca="1" si="38"/>
        <v>1.087892131349805E-5</v>
      </c>
      <c r="M109" s="69">
        <f t="shared" ca="1" si="39"/>
        <v>1.6008400046300404E-2</v>
      </c>
      <c r="N109" s="69">
        <f t="shared" ca="1" si="40"/>
        <v>0.88356449877321497</v>
      </c>
      <c r="O109" s="69">
        <f t="shared" ca="1" si="41"/>
        <v>1.5223522334689357</v>
      </c>
      <c r="P109" s="32">
        <f t="shared" ca="1" si="42"/>
        <v>-3.2983209840005035E-3</v>
      </c>
      <c r="Q109" s="32"/>
      <c r="R109" s="32"/>
      <c r="S109" s="32"/>
    </row>
    <row r="110" spans="1:19">
      <c r="A110" s="76"/>
      <c r="B110" s="76"/>
      <c r="C110" s="32"/>
      <c r="D110" s="77">
        <f t="shared" si="30"/>
        <v>0</v>
      </c>
      <c r="E110" s="77">
        <f t="shared" si="31"/>
        <v>0</v>
      </c>
      <c r="F110" s="69">
        <f t="shared" si="32"/>
        <v>0</v>
      </c>
      <c r="G110" s="69">
        <f t="shared" si="33"/>
        <v>0</v>
      </c>
      <c r="H110" s="69">
        <f t="shared" si="34"/>
        <v>0</v>
      </c>
      <c r="I110" s="69">
        <f t="shared" si="35"/>
        <v>0</v>
      </c>
      <c r="J110" s="69">
        <f t="shared" si="36"/>
        <v>0</v>
      </c>
      <c r="K110" s="69">
        <f t="shared" ca="1" si="37"/>
        <v>3.2983209840005035E-3</v>
      </c>
      <c r="L110" s="69">
        <f t="shared" ca="1" si="38"/>
        <v>1.087892131349805E-5</v>
      </c>
      <c r="M110" s="69">
        <f t="shared" ca="1" si="39"/>
        <v>1.6008400046300404E-2</v>
      </c>
      <c r="N110" s="69">
        <f t="shared" ca="1" si="40"/>
        <v>0.88356449877321497</v>
      </c>
      <c r="O110" s="69">
        <f t="shared" ca="1" si="41"/>
        <v>1.5223522334689357</v>
      </c>
      <c r="P110" s="32">
        <f t="shared" ca="1" si="42"/>
        <v>-3.2983209840005035E-3</v>
      </c>
      <c r="Q110" s="32"/>
      <c r="R110" s="32"/>
      <c r="S110" s="32"/>
    </row>
    <row r="111" spans="1:19">
      <c r="A111" s="76"/>
      <c r="B111" s="76"/>
      <c r="C111" s="32"/>
      <c r="D111" s="77">
        <f t="shared" si="30"/>
        <v>0</v>
      </c>
      <c r="E111" s="77">
        <f t="shared" si="31"/>
        <v>0</v>
      </c>
      <c r="F111" s="69">
        <f t="shared" si="32"/>
        <v>0</v>
      </c>
      <c r="G111" s="69">
        <f t="shared" si="33"/>
        <v>0</v>
      </c>
      <c r="H111" s="69">
        <f t="shared" si="34"/>
        <v>0</v>
      </c>
      <c r="I111" s="69">
        <f t="shared" si="35"/>
        <v>0</v>
      </c>
      <c r="J111" s="69">
        <f t="shared" si="36"/>
        <v>0</v>
      </c>
      <c r="K111" s="69">
        <f t="shared" ca="1" si="37"/>
        <v>3.2983209840005035E-3</v>
      </c>
      <c r="L111" s="69">
        <f t="shared" ca="1" si="38"/>
        <v>1.087892131349805E-5</v>
      </c>
      <c r="M111" s="69">
        <f t="shared" ca="1" si="39"/>
        <v>1.6008400046300404E-2</v>
      </c>
      <c r="N111" s="69">
        <f t="shared" ca="1" si="40"/>
        <v>0.88356449877321497</v>
      </c>
      <c r="O111" s="69">
        <f t="shared" ca="1" si="41"/>
        <v>1.5223522334689357</v>
      </c>
      <c r="P111" s="32">
        <f t="shared" ca="1" si="42"/>
        <v>-3.2983209840005035E-3</v>
      </c>
      <c r="Q111" s="32"/>
      <c r="R111" s="32"/>
      <c r="S111" s="32"/>
    </row>
    <row r="112" spans="1:19">
      <c r="A112" s="76"/>
      <c r="B112" s="76"/>
      <c r="C112" s="32"/>
      <c r="D112" s="77">
        <f t="shared" si="30"/>
        <v>0</v>
      </c>
      <c r="E112" s="77">
        <f t="shared" si="31"/>
        <v>0</v>
      </c>
      <c r="F112" s="69">
        <f t="shared" si="32"/>
        <v>0</v>
      </c>
      <c r="G112" s="69">
        <f t="shared" si="33"/>
        <v>0</v>
      </c>
      <c r="H112" s="69">
        <f t="shared" si="34"/>
        <v>0</v>
      </c>
      <c r="I112" s="69">
        <f t="shared" si="35"/>
        <v>0</v>
      </c>
      <c r="J112" s="69">
        <f t="shared" si="36"/>
        <v>0</v>
      </c>
      <c r="K112" s="69">
        <f t="shared" ca="1" si="37"/>
        <v>3.2983209840005035E-3</v>
      </c>
      <c r="L112" s="69">
        <f t="shared" ca="1" si="38"/>
        <v>1.087892131349805E-5</v>
      </c>
      <c r="M112" s="69">
        <f t="shared" ca="1" si="39"/>
        <v>1.6008400046300404E-2</v>
      </c>
      <c r="N112" s="69">
        <f t="shared" ca="1" si="40"/>
        <v>0.88356449877321497</v>
      </c>
      <c r="O112" s="69">
        <f t="shared" ca="1" si="41"/>
        <v>1.5223522334689357</v>
      </c>
      <c r="P112" s="32">
        <f t="shared" ca="1" si="42"/>
        <v>-3.2983209840005035E-3</v>
      </c>
      <c r="Q112" s="32"/>
      <c r="R112" s="32"/>
      <c r="S112" s="32"/>
    </row>
    <row r="113" spans="1:19">
      <c r="A113" s="76"/>
      <c r="B113" s="76"/>
      <c r="C113" s="32"/>
      <c r="D113" s="77">
        <f t="shared" si="30"/>
        <v>0</v>
      </c>
      <c r="E113" s="77">
        <f t="shared" si="31"/>
        <v>0</v>
      </c>
      <c r="F113" s="69">
        <f t="shared" si="32"/>
        <v>0</v>
      </c>
      <c r="G113" s="69">
        <f t="shared" si="33"/>
        <v>0</v>
      </c>
      <c r="H113" s="69">
        <f t="shared" si="34"/>
        <v>0</v>
      </c>
      <c r="I113" s="69">
        <f t="shared" si="35"/>
        <v>0</v>
      </c>
      <c r="J113" s="69">
        <f t="shared" si="36"/>
        <v>0</v>
      </c>
      <c r="K113" s="69">
        <f t="shared" ca="1" si="37"/>
        <v>3.2983209840005035E-3</v>
      </c>
      <c r="L113" s="69">
        <f t="shared" ca="1" si="38"/>
        <v>1.087892131349805E-5</v>
      </c>
      <c r="M113" s="69">
        <f t="shared" ca="1" si="39"/>
        <v>1.6008400046300404E-2</v>
      </c>
      <c r="N113" s="69">
        <f t="shared" ca="1" si="40"/>
        <v>0.88356449877321497</v>
      </c>
      <c r="O113" s="69">
        <f t="shared" ca="1" si="41"/>
        <v>1.5223522334689357</v>
      </c>
      <c r="P113" s="32">
        <f t="shared" ca="1" si="42"/>
        <v>-3.2983209840005035E-3</v>
      </c>
      <c r="Q113" s="32"/>
      <c r="R113" s="32"/>
      <c r="S113" s="32"/>
    </row>
    <row r="114" spans="1:19">
      <c r="A114" s="76"/>
      <c r="B114" s="76"/>
      <c r="C114" s="32"/>
      <c r="D114" s="77">
        <f t="shared" si="30"/>
        <v>0</v>
      </c>
      <c r="E114" s="77">
        <f t="shared" si="31"/>
        <v>0</v>
      </c>
      <c r="F114" s="69">
        <f t="shared" si="32"/>
        <v>0</v>
      </c>
      <c r="G114" s="69">
        <f t="shared" si="33"/>
        <v>0</v>
      </c>
      <c r="H114" s="69">
        <f t="shared" si="34"/>
        <v>0</v>
      </c>
      <c r="I114" s="69">
        <f t="shared" si="35"/>
        <v>0</v>
      </c>
      <c r="J114" s="69">
        <f t="shared" si="36"/>
        <v>0</v>
      </c>
      <c r="K114" s="69">
        <f t="shared" ca="1" si="37"/>
        <v>3.2983209840005035E-3</v>
      </c>
      <c r="L114" s="69">
        <f t="shared" ca="1" si="38"/>
        <v>1.087892131349805E-5</v>
      </c>
      <c r="M114" s="69">
        <f t="shared" ca="1" si="39"/>
        <v>1.6008400046300404E-2</v>
      </c>
      <c r="N114" s="69">
        <f t="shared" ca="1" si="40"/>
        <v>0.88356449877321497</v>
      </c>
      <c r="O114" s="69">
        <f t="shared" ca="1" si="41"/>
        <v>1.5223522334689357</v>
      </c>
      <c r="P114" s="32">
        <f t="shared" ca="1" si="42"/>
        <v>-3.2983209840005035E-3</v>
      </c>
      <c r="Q114" s="32"/>
      <c r="R114" s="32"/>
      <c r="S114" s="32"/>
    </row>
    <row r="115" spans="1:19">
      <c r="A115" s="76"/>
      <c r="B115" s="76"/>
      <c r="C115" s="32"/>
      <c r="D115" s="77">
        <f t="shared" si="30"/>
        <v>0</v>
      </c>
      <c r="E115" s="77">
        <f t="shared" si="31"/>
        <v>0</v>
      </c>
      <c r="F115" s="69">
        <f t="shared" si="32"/>
        <v>0</v>
      </c>
      <c r="G115" s="69">
        <f t="shared" si="33"/>
        <v>0</v>
      </c>
      <c r="H115" s="69">
        <f t="shared" si="34"/>
        <v>0</v>
      </c>
      <c r="I115" s="69">
        <f t="shared" si="35"/>
        <v>0</v>
      </c>
      <c r="J115" s="69">
        <f t="shared" si="36"/>
        <v>0</v>
      </c>
      <c r="K115" s="69">
        <f t="shared" ca="1" si="37"/>
        <v>3.2983209840005035E-3</v>
      </c>
      <c r="L115" s="69">
        <f t="shared" ca="1" si="38"/>
        <v>1.087892131349805E-5</v>
      </c>
      <c r="M115" s="69">
        <f t="shared" ca="1" si="39"/>
        <v>1.6008400046300404E-2</v>
      </c>
      <c r="N115" s="69">
        <f t="shared" ca="1" si="40"/>
        <v>0.88356449877321497</v>
      </c>
      <c r="O115" s="69">
        <f t="shared" ca="1" si="41"/>
        <v>1.5223522334689357</v>
      </c>
      <c r="P115" s="32">
        <f t="shared" ca="1" si="42"/>
        <v>-3.2983209840005035E-3</v>
      </c>
      <c r="Q115" s="32"/>
      <c r="R115" s="32"/>
      <c r="S115" s="32"/>
    </row>
    <row r="116" spans="1:19">
      <c r="A116" s="76"/>
      <c r="B116" s="76"/>
      <c r="C116" s="32"/>
      <c r="D116" s="77">
        <f t="shared" si="30"/>
        <v>0</v>
      </c>
      <c r="E116" s="77">
        <f t="shared" si="31"/>
        <v>0</v>
      </c>
      <c r="F116" s="69">
        <f t="shared" si="32"/>
        <v>0</v>
      </c>
      <c r="G116" s="69">
        <f t="shared" si="33"/>
        <v>0</v>
      </c>
      <c r="H116" s="69">
        <f t="shared" si="34"/>
        <v>0</v>
      </c>
      <c r="I116" s="69">
        <f t="shared" si="35"/>
        <v>0</v>
      </c>
      <c r="J116" s="69">
        <f t="shared" si="36"/>
        <v>0</v>
      </c>
      <c r="K116" s="69">
        <f t="shared" ca="1" si="37"/>
        <v>3.2983209840005035E-3</v>
      </c>
      <c r="L116" s="69">
        <f t="shared" ca="1" si="38"/>
        <v>1.087892131349805E-5</v>
      </c>
      <c r="M116" s="69">
        <f t="shared" ca="1" si="39"/>
        <v>1.6008400046300404E-2</v>
      </c>
      <c r="N116" s="69">
        <f t="shared" ca="1" si="40"/>
        <v>0.88356449877321497</v>
      </c>
      <c r="O116" s="69">
        <f t="shared" ca="1" si="41"/>
        <v>1.5223522334689357</v>
      </c>
      <c r="P116" s="32">
        <f t="shared" ca="1" si="42"/>
        <v>-3.2983209840005035E-3</v>
      </c>
      <c r="Q116" s="32"/>
      <c r="R116" s="32"/>
      <c r="S116" s="32"/>
    </row>
    <row r="117" spans="1:19">
      <c r="A117" s="76"/>
      <c r="B117" s="76"/>
      <c r="C117" s="32"/>
      <c r="D117" s="77">
        <f t="shared" ref="D117:D145" si="43">A117/A$18</f>
        <v>0</v>
      </c>
      <c r="E117" s="77">
        <f t="shared" ref="E117:E145" si="44">B117/B$18</f>
        <v>0</v>
      </c>
      <c r="F117" s="69">
        <f t="shared" ref="F117:F145" si="45">D117*D117</f>
        <v>0</v>
      </c>
      <c r="G117" s="69">
        <f t="shared" ref="G117:G145" si="46">D117*F117</f>
        <v>0</v>
      </c>
      <c r="H117" s="69">
        <f t="shared" ref="H117:H145" si="47">F117*F117</f>
        <v>0</v>
      </c>
      <c r="I117" s="69">
        <f t="shared" ref="I117:I145" si="48">E117*D117</f>
        <v>0</v>
      </c>
      <c r="J117" s="69">
        <f t="shared" ref="J117:J145" si="49">I117*D117</f>
        <v>0</v>
      </c>
      <c r="K117" s="69">
        <f t="shared" ref="K117:K145" ca="1" si="50">+E$4+E$5*D117+E$6*D117^2</f>
        <v>3.2983209840005035E-3</v>
      </c>
      <c r="L117" s="69">
        <f t="shared" ref="L117:L145" ca="1" si="51">+(K117-E117)^2</f>
        <v>1.087892131349805E-5</v>
      </c>
      <c r="M117" s="69">
        <f t="shared" ref="M117:M145" ca="1" si="52">(M$1-M$2*D117+M$3*F117)^2</f>
        <v>1.6008400046300404E-2</v>
      </c>
      <c r="N117" s="69">
        <f t="shared" ref="N117:N145" ca="1" si="53">(-M$2+M$4*D117-M$5*F117)^2</f>
        <v>0.88356449877321497</v>
      </c>
      <c r="O117" s="69">
        <f t="shared" ref="O117:O145" ca="1" si="54">+(M$3-D117*M$5+F117*M$6)^2</f>
        <v>1.5223522334689357</v>
      </c>
      <c r="P117" s="32">
        <f t="shared" ref="P117:P145" ca="1" si="55">+E117-K117</f>
        <v>-3.2983209840005035E-3</v>
      </c>
      <c r="Q117" s="32"/>
      <c r="R117" s="32"/>
      <c r="S117" s="32"/>
    </row>
    <row r="118" spans="1:19">
      <c r="A118" s="76"/>
      <c r="B118" s="76"/>
      <c r="C118" s="32"/>
      <c r="D118" s="77">
        <f t="shared" si="43"/>
        <v>0</v>
      </c>
      <c r="E118" s="77">
        <f t="shared" si="44"/>
        <v>0</v>
      </c>
      <c r="F118" s="69">
        <f t="shared" si="45"/>
        <v>0</v>
      </c>
      <c r="G118" s="69">
        <f t="shared" si="46"/>
        <v>0</v>
      </c>
      <c r="H118" s="69">
        <f t="shared" si="47"/>
        <v>0</v>
      </c>
      <c r="I118" s="69">
        <f t="shared" si="48"/>
        <v>0</v>
      </c>
      <c r="J118" s="69">
        <f t="shared" si="49"/>
        <v>0</v>
      </c>
      <c r="K118" s="69">
        <f t="shared" ca="1" si="50"/>
        <v>3.2983209840005035E-3</v>
      </c>
      <c r="L118" s="69">
        <f t="shared" ca="1" si="51"/>
        <v>1.087892131349805E-5</v>
      </c>
      <c r="M118" s="69">
        <f t="shared" ca="1" si="52"/>
        <v>1.6008400046300404E-2</v>
      </c>
      <c r="N118" s="69">
        <f t="shared" ca="1" si="53"/>
        <v>0.88356449877321497</v>
      </c>
      <c r="O118" s="69">
        <f t="shared" ca="1" si="54"/>
        <v>1.5223522334689357</v>
      </c>
      <c r="P118" s="32">
        <f t="shared" ca="1" si="55"/>
        <v>-3.2983209840005035E-3</v>
      </c>
      <c r="Q118" s="32"/>
      <c r="R118" s="32"/>
      <c r="S118" s="32"/>
    </row>
    <row r="119" spans="1:19">
      <c r="A119" s="76"/>
      <c r="B119" s="76"/>
      <c r="C119" s="32"/>
      <c r="D119" s="77">
        <f t="shared" si="43"/>
        <v>0</v>
      </c>
      <c r="E119" s="77">
        <f t="shared" si="44"/>
        <v>0</v>
      </c>
      <c r="F119" s="69">
        <f t="shared" si="45"/>
        <v>0</v>
      </c>
      <c r="G119" s="69">
        <f t="shared" si="46"/>
        <v>0</v>
      </c>
      <c r="H119" s="69">
        <f t="shared" si="47"/>
        <v>0</v>
      </c>
      <c r="I119" s="69">
        <f t="shared" si="48"/>
        <v>0</v>
      </c>
      <c r="J119" s="69">
        <f t="shared" si="49"/>
        <v>0</v>
      </c>
      <c r="K119" s="69">
        <f t="shared" ca="1" si="50"/>
        <v>3.2983209840005035E-3</v>
      </c>
      <c r="L119" s="69">
        <f t="shared" ca="1" si="51"/>
        <v>1.087892131349805E-5</v>
      </c>
      <c r="M119" s="69">
        <f t="shared" ca="1" si="52"/>
        <v>1.6008400046300404E-2</v>
      </c>
      <c r="N119" s="69">
        <f t="shared" ca="1" si="53"/>
        <v>0.88356449877321497</v>
      </c>
      <c r="O119" s="69">
        <f t="shared" ca="1" si="54"/>
        <v>1.5223522334689357</v>
      </c>
      <c r="P119" s="32">
        <f t="shared" ca="1" si="55"/>
        <v>-3.2983209840005035E-3</v>
      </c>
      <c r="Q119" s="32"/>
      <c r="R119" s="32"/>
      <c r="S119" s="32"/>
    </row>
    <row r="120" spans="1:19">
      <c r="A120" s="78"/>
      <c r="B120" s="78"/>
      <c r="C120" s="32"/>
      <c r="D120" s="77">
        <f t="shared" si="43"/>
        <v>0</v>
      </c>
      <c r="E120" s="77">
        <f t="shared" si="44"/>
        <v>0</v>
      </c>
      <c r="F120" s="69">
        <f t="shared" si="45"/>
        <v>0</v>
      </c>
      <c r="G120" s="69">
        <f t="shared" si="46"/>
        <v>0</v>
      </c>
      <c r="H120" s="69">
        <f t="shared" si="47"/>
        <v>0</v>
      </c>
      <c r="I120" s="69">
        <f t="shared" si="48"/>
        <v>0</v>
      </c>
      <c r="J120" s="69">
        <f t="shared" si="49"/>
        <v>0</v>
      </c>
      <c r="K120" s="69">
        <f t="shared" ca="1" si="50"/>
        <v>3.2983209840005035E-3</v>
      </c>
      <c r="L120" s="69">
        <f t="shared" ca="1" si="51"/>
        <v>1.087892131349805E-5</v>
      </c>
      <c r="M120" s="69">
        <f t="shared" ca="1" si="52"/>
        <v>1.6008400046300404E-2</v>
      </c>
      <c r="N120" s="69">
        <f t="shared" ca="1" si="53"/>
        <v>0.88356449877321497</v>
      </c>
      <c r="O120" s="69">
        <f t="shared" ca="1" si="54"/>
        <v>1.5223522334689357</v>
      </c>
      <c r="P120" s="32">
        <f t="shared" ca="1" si="55"/>
        <v>-3.2983209840005035E-3</v>
      </c>
      <c r="Q120" s="32"/>
      <c r="R120" s="32"/>
      <c r="S120" s="32"/>
    </row>
    <row r="121" spans="1:19">
      <c r="A121" s="78"/>
      <c r="B121" s="78"/>
      <c r="C121" s="32"/>
      <c r="D121" s="77">
        <f t="shared" si="43"/>
        <v>0</v>
      </c>
      <c r="E121" s="77">
        <f t="shared" si="44"/>
        <v>0</v>
      </c>
      <c r="F121" s="69">
        <f t="shared" si="45"/>
        <v>0</v>
      </c>
      <c r="G121" s="69">
        <f t="shared" si="46"/>
        <v>0</v>
      </c>
      <c r="H121" s="69">
        <f t="shared" si="47"/>
        <v>0</v>
      </c>
      <c r="I121" s="69">
        <f t="shared" si="48"/>
        <v>0</v>
      </c>
      <c r="J121" s="69">
        <f t="shared" si="49"/>
        <v>0</v>
      </c>
      <c r="K121" s="69">
        <f t="shared" ca="1" si="50"/>
        <v>3.2983209840005035E-3</v>
      </c>
      <c r="L121" s="69">
        <f t="shared" ca="1" si="51"/>
        <v>1.087892131349805E-5</v>
      </c>
      <c r="M121" s="69">
        <f t="shared" ca="1" si="52"/>
        <v>1.6008400046300404E-2</v>
      </c>
      <c r="N121" s="69">
        <f t="shared" ca="1" si="53"/>
        <v>0.88356449877321497</v>
      </c>
      <c r="O121" s="69">
        <f t="shared" ca="1" si="54"/>
        <v>1.5223522334689357</v>
      </c>
      <c r="P121" s="32">
        <f t="shared" ca="1" si="55"/>
        <v>-3.2983209840005035E-3</v>
      </c>
      <c r="Q121" s="32"/>
      <c r="R121" s="32"/>
      <c r="S121" s="32"/>
    </row>
    <row r="122" spans="1:19">
      <c r="A122" s="78"/>
      <c r="B122" s="78"/>
      <c r="C122" s="32"/>
      <c r="D122" s="77">
        <f t="shared" si="43"/>
        <v>0</v>
      </c>
      <c r="E122" s="77">
        <f t="shared" si="44"/>
        <v>0</v>
      </c>
      <c r="F122" s="69">
        <f t="shared" si="45"/>
        <v>0</v>
      </c>
      <c r="G122" s="69">
        <f t="shared" si="46"/>
        <v>0</v>
      </c>
      <c r="H122" s="69">
        <f t="shared" si="47"/>
        <v>0</v>
      </c>
      <c r="I122" s="69">
        <f t="shared" si="48"/>
        <v>0</v>
      </c>
      <c r="J122" s="69">
        <f t="shared" si="49"/>
        <v>0</v>
      </c>
      <c r="K122" s="69">
        <f t="shared" ca="1" si="50"/>
        <v>3.2983209840005035E-3</v>
      </c>
      <c r="L122" s="69">
        <f t="shared" ca="1" si="51"/>
        <v>1.087892131349805E-5</v>
      </c>
      <c r="M122" s="69">
        <f t="shared" ca="1" si="52"/>
        <v>1.6008400046300404E-2</v>
      </c>
      <c r="N122" s="69">
        <f t="shared" ca="1" si="53"/>
        <v>0.88356449877321497</v>
      </c>
      <c r="O122" s="69">
        <f t="shared" ca="1" si="54"/>
        <v>1.5223522334689357</v>
      </c>
      <c r="P122" s="32">
        <f t="shared" ca="1" si="55"/>
        <v>-3.2983209840005035E-3</v>
      </c>
      <c r="Q122" s="32"/>
      <c r="R122" s="32"/>
      <c r="S122" s="32"/>
    </row>
    <row r="123" spans="1:19">
      <c r="A123" s="78"/>
      <c r="B123" s="78"/>
      <c r="C123" s="32"/>
      <c r="D123" s="77">
        <f t="shared" si="43"/>
        <v>0</v>
      </c>
      <c r="E123" s="77">
        <f t="shared" si="44"/>
        <v>0</v>
      </c>
      <c r="F123" s="69">
        <f t="shared" si="45"/>
        <v>0</v>
      </c>
      <c r="G123" s="69">
        <f t="shared" si="46"/>
        <v>0</v>
      </c>
      <c r="H123" s="69">
        <f t="shared" si="47"/>
        <v>0</v>
      </c>
      <c r="I123" s="69">
        <f t="shared" si="48"/>
        <v>0</v>
      </c>
      <c r="J123" s="69">
        <f t="shared" si="49"/>
        <v>0</v>
      </c>
      <c r="K123" s="69">
        <f t="shared" ca="1" si="50"/>
        <v>3.2983209840005035E-3</v>
      </c>
      <c r="L123" s="69">
        <f t="shared" ca="1" si="51"/>
        <v>1.087892131349805E-5</v>
      </c>
      <c r="M123" s="69">
        <f t="shared" ca="1" si="52"/>
        <v>1.6008400046300404E-2</v>
      </c>
      <c r="N123" s="69">
        <f t="shared" ca="1" si="53"/>
        <v>0.88356449877321497</v>
      </c>
      <c r="O123" s="69">
        <f t="shared" ca="1" si="54"/>
        <v>1.5223522334689357</v>
      </c>
      <c r="P123" s="32">
        <f t="shared" ca="1" si="55"/>
        <v>-3.2983209840005035E-3</v>
      </c>
      <c r="Q123" s="32"/>
      <c r="R123" s="32"/>
      <c r="S123" s="32"/>
    </row>
    <row r="124" spans="1:19">
      <c r="A124" s="78"/>
      <c r="B124" s="78"/>
      <c r="C124" s="32"/>
      <c r="D124" s="77">
        <f t="shared" si="43"/>
        <v>0</v>
      </c>
      <c r="E124" s="77">
        <f t="shared" si="44"/>
        <v>0</v>
      </c>
      <c r="F124" s="69">
        <f t="shared" si="45"/>
        <v>0</v>
      </c>
      <c r="G124" s="69">
        <f t="shared" si="46"/>
        <v>0</v>
      </c>
      <c r="H124" s="69">
        <f t="shared" si="47"/>
        <v>0</v>
      </c>
      <c r="I124" s="69">
        <f t="shared" si="48"/>
        <v>0</v>
      </c>
      <c r="J124" s="69">
        <f t="shared" si="49"/>
        <v>0</v>
      </c>
      <c r="K124" s="69">
        <f t="shared" ca="1" si="50"/>
        <v>3.2983209840005035E-3</v>
      </c>
      <c r="L124" s="69">
        <f t="shared" ca="1" si="51"/>
        <v>1.087892131349805E-5</v>
      </c>
      <c r="M124" s="69">
        <f t="shared" ca="1" si="52"/>
        <v>1.6008400046300404E-2</v>
      </c>
      <c r="N124" s="69">
        <f t="shared" ca="1" si="53"/>
        <v>0.88356449877321497</v>
      </c>
      <c r="O124" s="69">
        <f t="shared" ca="1" si="54"/>
        <v>1.5223522334689357</v>
      </c>
      <c r="P124" s="32">
        <f t="shared" ca="1" si="55"/>
        <v>-3.2983209840005035E-3</v>
      </c>
      <c r="Q124" s="32"/>
      <c r="R124" s="32"/>
      <c r="S124" s="32"/>
    </row>
    <row r="125" spans="1:19">
      <c r="A125" s="78"/>
      <c r="B125" s="78"/>
      <c r="C125" s="32"/>
      <c r="D125" s="77">
        <f t="shared" si="43"/>
        <v>0</v>
      </c>
      <c r="E125" s="77">
        <f t="shared" si="44"/>
        <v>0</v>
      </c>
      <c r="F125" s="69">
        <f t="shared" si="45"/>
        <v>0</v>
      </c>
      <c r="G125" s="69">
        <f t="shared" si="46"/>
        <v>0</v>
      </c>
      <c r="H125" s="69">
        <f t="shared" si="47"/>
        <v>0</v>
      </c>
      <c r="I125" s="69">
        <f t="shared" si="48"/>
        <v>0</v>
      </c>
      <c r="J125" s="69">
        <f t="shared" si="49"/>
        <v>0</v>
      </c>
      <c r="K125" s="69">
        <f t="shared" ca="1" si="50"/>
        <v>3.2983209840005035E-3</v>
      </c>
      <c r="L125" s="69">
        <f t="shared" ca="1" si="51"/>
        <v>1.087892131349805E-5</v>
      </c>
      <c r="M125" s="69">
        <f t="shared" ca="1" si="52"/>
        <v>1.6008400046300404E-2</v>
      </c>
      <c r="N125" s="69">
        <f t="shared" ca="1" si="53"/>
        <v>0.88356449877321497</v>
      </c>
      <c r="O125" s="69">
        <f t="shared" ca="1" si="54"/>
        <v>1.5223522334689357</v>
      </c>
      <c r="P125" s="32">
        <f t="shared" ca="1" si="55"/>
        <v>-3.2983209840005035E-3</v>
      </c>
      <c r="Q125" s="32"/>
      <c r="R125" s="32"/>
      <c r="S125" s="32"/>
    </row>
    <row r="126" spans="1:19">
      <c r="A126" s="78"/>
      <c r="B126" s="78"/>
      <c r="C126" s="32"/>
      <c r="D126" s="77">
        <f t="shared" si="43"/>
        <v>0</v>
      </c>
      <c r="E126" s="77">
        <f t="shared" si="44"/>
        <v>0</v>
      </c>
      <c r="F126" s="69">
        <f t="shared" si="45"/>
        <v>0</v>
      </c>
      <c r="G126" s="69">
        <f t="shared" si="46"/>
        <v>0</v>
      </c>
      <c r="H126" s="69">
        <f t="shared" si="47"/>
        <v>0</v>
      </c>
      <c r="I126" s="69">
        <f t="shared" si="48"/>
        <v>0</v>
      </c>
      <c r="J126" s="69">
        <f t="shared" si="49"/>
        <v>0</v>
      </c>
      <c r="K126" s="69">
        <f t="shared" ca="1" si="50"/>
        <v>3.2983209840005035E-3</v>
      </c>
      <c r="L126" s="69">
        <f t="shared" ca="1" si="51"/>
        <v>1.087892131349805E-5</v>
      </c>
      <c r="M126" s="69">
        <f t="shared" ca="1" si="52"/>
        <v>1.6008400046300404E-2</v>
      </c>
      <c r="N126" s="69">
        <f t="shared" ca="1" si="53"/>
        <v>0.88356449877321497</v>
      </c>
      <c r="O126" s="69">
        <f t="shared" ca="1" si="54"/>
        <v>1.5223522334689357</v>
      </c>
      <c r="P126" s="32">
        <f t="shared" ca="1" si="55"/>
        <v>-3.2983209840005035E-3</v>
      </c>
      <c r="Q126" s="32"/>
      <c r="R126" s="32"/>
      <c r="S126" s="32"/>
    </row>
    <row r="127" spans="1:19">
      <c r="A127" s="78"/>
      <c r="B127" s="78"/>
      <c r="C127" s="32"/>
      <c r="D127" s="77">
        <f t="shared" si="43"/>
        <v>0</v>
      </c>
      <c r="E127" s="77">
        <f t="shared" si="44"/>
        <v>0</v>
      </c>
      <c r="F127" s="69">
        <f t="shared" si="45"/>
        <v>0</v>
      </c>
      <c r="G127" s="69">
        <f t="shared" si="46"/>
        <v>0</v>
      </c>
      <c r="H127" s="69">
        <f t="shared" si="47"/>
        <v>0</v>
      </c>
      <c r="I127" s="69">
        <f t="shared" si="48"/>
        <v>0</v>
      </c>
      <c r="J127" s="69">
        <f t="shared" si="49"/>
        <v>0</v>
      </c>
      <c r="K127" s="69">
        <f t="shared" ca="1" si="50"/>
        <v>3.2983209840005035E-3</v>
      </c>
      <c r="L127" s="69">
        <f t="shared" ca="1" si="51"/>
        <v>1.087892131349805E-5</v>
      </c>
      <c r="M127" s="69">
        <f t="shared" ca="1" si="52"/>
        <v>1.6008400046300404E-2</v>
      </c>
      <c r="N127" s="69">
        <f t="shared" ca="1" si="53"/>
        <v>0.88356449877321497</v>
      </c>
      <c r="O127" s="69">
        <f t="shared" ca="1" si="54"/>
        <v>1.5223522334689357</v>
      </c>
      <c r="P127" s="32">
        <f t="shared" ca="1" si="55"/>
        <v>-3.2983209840005035E-3</v>
      </c>
      <c r="Q127" s="32"/>
      <c r="R127" s="32"/>
      <c r="S127" s="32"/>
    </row>
    <row r="128" spans="1:19">
      <c r="A128" s="78"/>
      <c r="B128" s="78"/>
      <c r="C128" s="32"/>
      <c r="D128" s="77">
        <f t="shared" si="43"/>
        <v>0</v>
      </c>
      <c r="E128" s="77">
        <f t="shared" si="44"/>
        <v>0</v>
      </c>
      <c r="F128" s="69">
        <f t="shared" si="45"/>
        <v>0</v>
      </c>
      <c r="G128" s="69">
        <f t="shared" si="46"/>
        <v>0</v>
      </c>
      <c r="H128" s="69">
        <f t="shared" si="47"/>
        <v>0</v>
      </c>
      <c r="I128" s="69">
        <f t="shared" si="48"/>
        <v>0</v>
      </c>
      <c r="J128" s="69">
        <f t="shared" si="49"/>
        <v>0</v>
      </c>
      <c r="K128" s="69">
        <f t="shared" ca="1" si="50"/>
        <v>3.2983209840005035E-3</v>
      </c>
      <c r="L128" s="69">
        <f t="shared" ca="1" si="51"/>
        <v>1.087892131349805E-5</v>
      </c>
      <c r="M128" s="69">
        <f t="shared" ca="1" si="52"/>
        <v>1.6008400046300404E-2</v>
      </c>
      <c r="N128" s="69">
        <f t="shared" ca="1" si="53"/>
        <v>0.88356449877321497</v>
      </c>
      <c r="O128" s="69">
        <f t="shared" ca="1" si="54"/>
        <v>1.5223522334689357</v>
      </c>
      <c r="P128" s="32">
        <f t="shared" ca="1" si="55"/>
        <v>-3.2983209840005035E-3</v>
      </c>
      <c r="Q128" s="32"/>
      <c r="R128" s="32"/>
      <c r="S128" s="32"/>
    </row>
    <row r="129" spans="1:19">
      <c r="A129" s="78"/>
      <c r="B129" s="78"/>
      <c r="C129" s="32"/>
      <c r="D129" s="77">
        <f t="shared" si="43"/>
        <v>0</v>
      </c>
      <c r="E129" s="77">
        <f t="shared" si="44"/>
        <v>0</v>
      </c>
      <c r="F129" s="69">
        <f t="shared" si="45"/>
        <v>0</v>
      </c>
      <c r="G129" s="69">
        <f t="shared" si="46"/>
        <v>0</v>
      </c>
      <c r="H129" s="69">
        <f t="shared" si="47"/>
        <v>0</v>
      </c>
      <c r="I129" s="69">
        <f t="shared" si="48"/>
        <v>0</v>
      </c>
      <c r="J129" s="69">
        <f t="shared" si="49"/>
        <v>0</v>
      </c>
      <c r="K129" s="69">
        <f t="shared" ca="1" si="50"/>
        <v>3.2983209840005035E-3</v>
      </c>
      <c r="L129" s="69">
        <f t="shared" ca="1" si="51"/>
        <v>1.087892131349805E-5</v>
      </c>
      <c r="M129" s="69">
        <f t="shared" ca="1" si="52"/>
        <v>1.6008400046300404E-2</v>
      </c>
      <c r="N129" s="69">
        <f t="shared" ca="1" si="53"/>
        <v>0.88356449877321497</v>
      </c>
      <c r="O129" s="69">
        <f t="shared" ca="1" si="54"/>
        <v>1.5223522334689357</v>
      </c>
      <c r="P129" s="32">
        <f t="shared" ca="1" si="55"/>
        <v>-3.2983209840005035E-3</v>
      </c>
      <c r="Q129" s="32"/>
      <c r="R129" s="32"/>
      <c r="S129" s="32"/>
    </row>
    <row r="130" spans="1:19">
      <c r="A130" s="78"/>
      <c r="B130" s="78"/>
      <c r="C130" s="32"/>
      <c r="D130" s="77">
        <f t="shared" si="43"/>
        <v>0</v>
      </c>
      <c r="E130" s="77">
        <f t="shared" si="44"/>
        <v>0</v>
      </c>
      <c r="F130" s="69">
        <f t="shared" si="45"/>
        <v>0</v>
      </c>
      <c r="G130" s="69">
        <f t="shared" si="46"/>
        <v>0</v>
      </c>
      <c r="H130" s="69">
        <f t="shared" si="47"/>
        <v>0</v>
      </c>
      <c r="I130" s="69">
        <f t="shared" si="48"/>
        <v>0</v>
      </c>
      <c r="J130" s="69">
        <f t="shared" si="49"/>
        <v>0</v>
      </c>
      <c r="K130" s="69">
        <f t="shared" ca="1" si="50"/>
        <v>3.2983209840005035E-3</v>
      </c>
      <c r="L130" s="69">
        <f t="shared" ca="1" si="51"/>
        <v>1.087892131349805E-5</v>
      </c>
      <c r="M130" s="69">
        <f t="shared" ca="1" si="52"/>
        <v>1.6008400046300404E-2</v>
      </c>
      <c r="N130" s="69">
        <f t="shared" ca="1" si="53"/>
        <v>0.88356449877321497</v>
      </c>
      <c r="O130" s="69">
        <f t="shared" ca="1" si="54"/>
        <v>1.5223522334689357</v>
      </c>
      <c r="P130" s="32">
        <f t="shared" ca="1" si="55"/>
        <v>-3.2983209840005035E-3</v>
      </c>
      <c r="Q130" s="32"/>
      <c r="R130" s="32"/>
      <c r="S130" s="32"/>
    </row>
    <row r="131" spans="1:19">
      <c r="A131" s="78"/>
      <c r="B131" s="78"/>
      <c r="C131" s="32"/>
      <c r="D131" s="77">
        <f t="shared" si="43"/>
        <v>0</v>
      </c>
      <c r="E131" s="77">
        <f t="shared" si="44"/>
        <v>0</v>
      </c>
      <c r="F131" s="69">
        <f t="shared" si="45"/>
        <v>0</v>
      </c>
      <c r="G131" s="69">
        <f t="shared" si="46"/>
        <v>0</v>
      </c>
      <c r="H131" s="69">
        <f t="shared" si="47"/>
        <v>0</v>
      </c>
      <c r="I131" s="69">
        <f t="shared" si="48"/>
        <v>0</v>
      </c>
      <c r="J131" s="69">
        <f t="shared" si="49"/>
        <v>0</v>
      </c>
      <c r="K131" s="69">
        <f t="shared" ca="1" si="50"/>
        <v>3.2983209840005035E-3</v>
      </c>
      <c r="L131" s="69">
        <f t="shared" ca="1" si="51"/>
        <v>1.087892131349805E-5</v>
      </c>
      <c r="M131" s="69">
        <f t="shared" ca="1" si="52"/>
        <v>1.6008400046300404E-2</v>
      </c>
      <c r="N131" s="69">
        <f t="shared" ca="1" si="53"/>
        <v>0.88356449877321497</v>
      </c>
      <c r="O131" s="69">
        <f t="shared" ca="1" si="54"/>
        <v>1.5223522334689357</v>
      </c>
      <c r="P131" s="32">
        <f t="shared" ca="1" si="55"/>
        <v>-3.2983209840005035E-3</v>
      </c>
      <c r="Q131" s="32"/>
      <c r="R131" s="32"/>
      <c r="S131" s="32"/>
    </row>
    <row r="132" spans="1:19">
      <c r="A132" s="78"/>
      <c r="B132" s="78"/>
      <c r="C132" s="32"/>
      <c r="D132" s="77">
        <f t="shared" si="43"/>
        <v>0</v>
      </c>
      <c r="E132" s="77">
        <f t="shared" si="44"/>
        <v>0</v>
      </c>
      <c r="F132" s="69">
        <f t="shared" si="45"/>
        <v>0</v>
      </c>
      <c r="G132" s="69">
        <f t="shared" si="46"/>
        <v>0</v>
      </c>
      <c r="H132" s="69">
        <f t="shared" si="47"/>
        <v>0</v>
      </c>
      <c r="I132" s="69">
        <f t="shared" si="48"/>
        <v>0</v>
      </c>
      <c r="J132" s="69">
        <f t="shared" si="49"/>
        <v>0</v>
      </c>
      <c r="K132" s="69">
        <f t="shared" ca="1" si="50"/>
        <v>3.2983209840005035E-3</v>
      </c>
      <c r="L132" s="69">
        <f t="shared" ca="1" si="51"/>
        <v>1.087892131349805E-5</v>
      </c>
      <c r="M132" s="69">
        <f t="shared" ca="1" si="52"/>
        <v>1.6008400046300404E-2</v>
      </c>
      <c r="N132" s="69">
        <f t="shared" ca="1" si="53"/>
        <v>0.88356449877321497</v>
      </c>
      <c r="O132" s="69">
        <f t="shared" ca="1" si="54"/>
        <v>1.5223522334689357</v>
      </c>
      <c r="P132" s="32">
        <f t="shared" ca="1" si="55"/>
        <v>-3.2983209840005035E-3</v>
      </c>
      <c r="Q132" s="32"/>
      <c r="R132" s="32"/>
      <c r="S132" s="32"/>
    </row>
    <row r="133" spans="1:19">
      <c r="A133" s="78"/>
      <c r="B133" s="78"/>
      <c r="C133" s="32"/>
      <c r="D133" s="77">
        <f t="shared" si="43"/>
        <v>0</v>
      </c>
      <c r="E133" s="77">
        <f t="shared" si="44"/>
        <v>0</v>
      </c>
      <c r="F133" s="69">
        <f t="shared" si="45"/>
        <v>0</v>
      </c>
      <c r="G133" s="69">
        <f t="shared" si="46"/>
        <v>0</v>
      </c>
      <c r="H133" s="69">
        <f t="shared" si="47"/>
        <v>0</v>
      </c>
      <c r="I133" s="69">
        <f t="shared" si="48"/>
        <v>0</v>
      </c>
      <c r="J133" s="69">
        <f t="shared" si="49"/>
        <v>0</v>
      </c>
      <c r="K133" s="69">
        <f t="shared" ca="1" si="50"/>
        <v>3.2983209840005035E-3</v>
      </c>
      <c r="L133" s="69">
        <f t="shared" ca="1" si="51"/>
        <v>1.087892131349805E-5</v>
      </c>
      <c r="M133" s="69">
        <f t="shared" ca="1" si="52"/>
        <v>1.6008400046300404E-2</v>
      </c>
      <c r="N133" s="69">
        <f t="shared" ca="1" si="53"/>
        <v>0.88356449877321497</v>
      </c>
      <c r="O133" s="69">
        <f t="shared" ca="1" si="54"/>
        <v>1.5223522334689357</v>
      </c>
      <c r="P133" s="32">
        <f t="shared" ca="1" si="55"/>
        <v>-3.2983209840005035E-3</v>
      </c>
      <c r="Q133" s="32"/>
      <c r="R133" s="32"/>
      <c r="S133" s="32"/>
    </row>
    <row r="134" spans="1:19">
      <c r="A134" s="78"/>
      <c r="B134" s="78"/>
      <c r="C134" s="32"/>
      <c r="D134" s="77">
        <f t="shared" si="43"/>
        <v>0</v>
      </c>
      <c r="E134" s="77">
        <f t="shared" si="44"/>
        <v>0</v>
      </c>
      <c r="F134" s="69">
        <f t="shared" si="45"/>
        <v>0</v>
      </c>
      <c r="G134" s="69">
        <f t="shared" si="46"/>
        <v>0</v>
      </c>
      <c r="H134" s="69">
        <f t="shared" si="47"/>
        <v>0</v>
      </c>
      <c r="I134" s="69">
        <f t="shared" si="48"/>
        <v>0</v>
      </c>
      <c r="J134" s="69">
        <f t="shared" si="49"/>
        <v>0</v>
      </c>
      <c r="K134" s="69">
        <f t="shared" ca="1" si="50"/>
        <v>3.2983209840005035E-3</v>
      </c>
      <c r="L134" s="69">
        <f t="shared" ca="1" si="51"/>
        <v>1.087892131349805E-5</v>
      </c>
      <c r="M134" s="69">
        <f t="shared" ca="1" si="52"/>
        <v>1.6008400046300404E-2</v>
      </c>
      <c r="N134" s="69">
        <f t="shared" ca="1" si="53"/>
        <v>0.88356449877321497</v>
      </c>
      <c r="O134" s="69">
        <f t="shared" ca="1" si="54"/>
        <v>1.5223522334689357</v>
      </c>
      <c r="P134" s="32">
        <f t="shared" ca="1" si="55"/>
        <v>-3.2983209840005035E-3</v>
      </c>
      <c r="Q134" s="32"/>
      <c r="R134" s="32"/>
      <c r="S134" s="32"/>
    </row>
    <row r="135" spans="1:19">
      <c r="A135" s="78"/>
      <c r="B135" s="78"/>
      <c r="C135" s="32"/>
      <c r="D135" s="77">
        <f t="shared" si="43"/>
        <v>0</v>
      </c>
      <c r="E135" s="77">
        <f t="shared" si="44"/>
        <v>0</v>
      </c>
      <c r="F135" s="69">
        <f t="shared" si="45"/>
        <v>0</v>
      </c>
      <c r="G135" s="69">
        <f t="shared" si="46"/>
        <v>0</v>
      </c>
      <c r="H135" s="69">
        <f t="shared" si="47"/>
        <v>0</v>
      </c>
      <c r="I135" s="69">
        <f t="shared" si="48"/>
        <v>0</v>
      </c>
      <c r="J135" s="69">
        <f t="shared" si="49"/>
        <v>0</v>
      </c>
      <c r="K135" s="69">
        <f t="shared" ca="1" si="50"/>
        <v>3.2983209840005035E-3</v>
      </c>
      <c r="L135" s="69">
        <f t="shared" ca="1" si="51"/>
        <v>1.087892131349805E-5</v>
      </c>
      <c r="M135" s="69">
        <f t="shared" ca="1" si="52"/>
        <v>1.6008400046300404E-2</v>
      </c>
      <c r="N135" s="69">
        <f t="shared" ca="1" si="53"/>
        <v>0.88356449877321497</v>
      </c>
      <c r="O135" s="69">
        <f t="shared" ca="1" si="54"/>
        <v>1.5223522334689357</v>
      </c>
      <c r="P135" s="32">
        <f t="shared" ca="1" si="55"/>
        <v>-3.2983209840005035E-3</v>
      </c>
      <c r="Q135" s="32"/>
      <c r="R135" s="32"/>
      <c r="S135" s="32"/>
    </row>
    <row r="136" spans="1:19">
      <c r="A136" s="78"/>
      <c r="B136" s="78"/>
      <c r="C136" s="32"/>
      <c r="D136" s="77">
        <f t="shared" si="43"/>
        <v>0</v>
      </c>
      <c r="E136" s="77">
        <f t="shared" si="44"/>
        <v>0</v>
      </c>
      <c r="F136" s="69">
        <f t="shared" si="45"/>
        <v>0</v>
      </c>
      <c r="G136" s="69">
        <f t="shared" si="46"/>
        <v>0</v>
      </c>
      <c r="H136" s="69">
        <f t="shared" si="47"/>
        <v>0</v>
      </c>
      <c r="I136" s="69">
        <f t="shared" si="48"/>
        <v>0</v>
      </c>
      <c r="J136" s="69">
        <f t="shared" si="49"/>
        <v>0</v>
      </c>
      <c r="K136" s="69">
        <f t="shared" ca="1" si="50"/>
        <v>3.2983209840005035E-3</v>
      </c>
      <c r="L136" s="69">
        <f t="shared" ca="1" si="51"/>
        <v>1.087892131349805E-5</v>
      </c>
      <c r="M136" s="69">
        <f t="shared" ca="1" si="52"/>
        <v>1.6008400046300404E-2</v>
      </c>
      <c r="N136" s="69">
        <f t="shared" ca="1" si="53"/>
        <v>0.88356449877321497</v>
      </c>
      <c r="O136" s="69">
        <f t="shared" ca="1" si="54"/>
        <v>1.5223522334689357</v>
      </c>
      <c r="P136" s="32">
        <f t="shared" ca="1" si="55"/>
        <v>-3.2983209840005035E-3</v>
      </c>
      <c r="Q136" s="32"/>
      <c r="R136" s="32"/>
      <c r="S136" s="32"/>
    </row>
    <row r="137" spans="1:19">
      <c r="A137" s="78"/>
      <c r="B137" s="78"/>
      <c r="C137" s="32"/>
      <c r="D137" s="77">
        <f t="shared" si="43"/>
        <v>0</v>
      </c>
      <c r="E137" s="77">
        <f t="shared" si="44"/>
        <v>0</v>
      </c>
      <c r="F137" s="69">
        <f t="shared" si="45"/>
        <v>0</v>
      </c>
      <c r="G137" s="69">
        <f t="shared" si="46"/>
        <v>0</v>
      </c>
      <c r="H137" s="69">
        <f t="shared" si="47"/>
        <v>0</v>
      </c>
      <c r="I137" s="69">
        <f t="shared" si="48"/>
        <v>0</v>
      </c>
      <c r="J137" s="69">
        <f t="shared" si="49"/>
        <v>0</v>
      </c>
      <c r="K137" s="69">
        <f t="shared" ca="1" si="50"/>
        <v>3.2983209840005035E-3</v>
      </c>
      <c r="L137" s="69">
        <f t="shared" ca="1" si="51"/>
        <v>1.087892131349805E-5</v>
      </c>
      <c r="M137" s="69">
        <f t="shared" ca="1" si="52"/>
        <v>1.6008400046300404E-2</v>
      </c>
      <c r="N137" s="69">
        <f t="shared" ca="1" si="53"/>
        <v>0.88356449877321497</v>
      </c>
      <c r="O137" s="69">
        <f t="shared" ca="1" si="54"/>
        <v>1.5223522334689357</v>
      </c>
      <c r="P137" s="32">
        <f t="shared" ca="1" si="55"/>
        <v>-3.2983209840005035E-3</v>
      </c>
      <c r="Q137" s="32"/>
      <c r="R137" s="32"/>
      <c r="S137" s="32"/>
    </row>
    <row r="138" spans="1:19">
      <c r="A138" s="78"/>
      <c r="B138" s="78"/>
      <c r="C138" s="32"/>
      <c r="D138" s="77">
        <f t="shared" si="43"/>
        <v>0</v>
      </c>
      <c r="E138" s="77">
        <f t="shared" si="44"/>
        <v>0</v>
      </c>
      <c r="F138" s="69">
        <f t="shared" si="45"/>
        <v>0</v>
      </c>
      <c r="G138" s="69">
        <f t="shared" si="46"/>
        <v>0</v>
      </c>
      <c r="H138" s="69">
        <f t="shared" si="47"/>
        <v>0</v>
      </c>
      <c r="I138" s="69">
        <f t="shared" si="48"/>
        <v>0</v>
      </c>
      <c r="J138" s="69">
        <f t="shared" si="49"/>
        <v>0</v>
      </c>
      <c r="K138" s="69">
        <f t="shared" ca="1" si="50"/>
        <v>3.2983209840005035E-3</v>
      </c>
      <c r="L138" s="69">
        <f t="shared" ca="1" si="51"/>
        <v>1.087892131349805E-5</v>
      </c>
      <c r="M138" s="69">
        <f t="shared" ca="1" si="52"/>
        <v>1.6008400046300404E-2</v>
      </c>
      <c r="N138" s="69">
        <f t="shared" ca="1" si="53"/>
        <v>0.88356449877321497</v>
      </c>
      <c r="O138" s="69">
        <f t="shared" ca="1" si="54"/>
        <v>1.5223522334689357</v>
      </c>
      <c r="P138" s="32">
        <f t="shared" ca="1" si="55"/>
        <v>-3.2983209840005035E-3</v>
      </c>
      <c r="Q138" s="32"/>
      <c r="R138" s="32"/>
      <c r="S138" s="32"/>
    </row>
    <row r="139" spans="1:19">
      <c r="A139" s="78"/>
      <c r="B139" s="78"/>
      <c r="C139" s="32"/>
      <c r="D139" s="77">
        <f t="shared" si="43"/>
        <v>0</v>
      </c>
      <c r="E139" s="77">
        <f t="shared" si="44"/>
        <v>0</v>
      </c>
      <c r="F139" s="69">
        <f t="shared" si="45"/>
        <v>0</v>
      </c>
      <c r="G139" s="69">
        <f t="shared" si="46"/>
        <v>0</v>
      </c>
      <c r="H139" s="69">
        <f t="shared" si="47"/>
        <v>0</v>
      </c>
      <c r="I139" s="69">
        <f t="shared" si="48"/>
        <v>0</v>
      </c>
      <c r="J139" s="69">
        <f t="shared" si="49"/>
        <v>0</v>
      </c>
      <c r="K139" s="69">
        <f t="shared" ca="1" si="50"/>
        <v>3.2983209840005035E-3</v>
      </c>
      <c r="L139" s="69">
        <f t="shared" ca="1" si="51"/>
        <v>1.087892131349805E-5</v>
      </c>
      <c r="M139" s="69">
        <f t="shared" ca="1" si="52"/>
        <v>1.6008400046300404E-2</v>
      </c>
      <c r="N139" s="69">
        <f t="shared" ca="1" si="53"/>
        <v>0.88356449877321497</v>
      </c>
      <c r="O139" s="69">
        <f t="shared" ca="1" si="54"/>
        <v>1.5223522334689357</v>
      </c>
      <c r="P139" s="32">
        <f t="shared" ca="1" si="55"/>
        <v>-3.2983209840005035E-3</v>
      </c>
      <c r="Q139" s="32"/>
      <c r="R139" s="32"/>
      <c r="S139" s="32"/>
    </row>
    <row r="140" spans="1:19">
      <c r="A140" s="78"/>
      <c r="B140" s="78"/>
      <c r="C140" s="32"/>
      <c r="D140" s="77">
        <f t="shared" si="43"/>
        <v>0</v>
      </c>
      <c r="E140" s="77">
        <f t="shared" si="44"/>
        <v>0</v>
      </c>
      <c r="F140" s="69">
        <f t="shared" si="45"/>
        <v>0</v>
      </c>
      <c r="G140" s="69">
        <f t="shared" si="46"/>
        <v>0</v>
      </c>
      <c r="H140" s="69">
        <f t="shared" si="47"/>
        <v>0</v>
      </c>
      <c r="I140" s="69">
        <f t="shared" si="48"/>
        <v>0</v>
      </c>
      <c r="J140" s="69">
        <f t="shared" si="49"/>
        <v>0</v>
      </c>
      <c r="K140" s="69">
        <f t="shared" ca="1" si="50"/>
        <v>3.2983209840005035E-3</v>
      </c>
      <c r="L140" s="69">
        <f t="shared" ca="1" si="51"/>
        <v>1.087892131349805E-5</v>
      </c>
      <c r="M140" s="69">
        <f t="shared" ca="1" si="52"/>
        <v>1.6008400046300404E-2</v>
      </c>
      <c r="N140" s="69">
        <f t="shared" ca="1" si="53"/>
        <v>0.88356449877321497</v>
      </c>
      <c r="O140" s="69">
        <f t="shared" ca="1" si="54"/>
        <v>1.5223522334689357</v>
      </c>
      <c r="P140" s="32">
        <f t="shared" ca="1" si="55"/>
        <v>-3.2983209840005035E-3</v>
      </c>
      <c r="Q140" s="32"/>
      <c r="R140" s="32"/>
      <c r="S140" s="32"/>
    </row>
    <row r="141" spans="1:19">
      <c r="A141" s="78"/>
      <c r="B141" s="78"/>
      <c r="C141" s="32"/>
      <c r="D141" s="77">
        <f t="shared" si="43"/>
        <v>0</v>
      </c>
      <c r="E141" s="77">
        <f t="shared" si="44"/>
        <v>0</v>
      </c>
      <c r="F141" s="69">
        <f t="shared" si="45"/>
        <v>0</v>
      </c>
      <c r="G141" s="69">
        <f t="shared" si="46"/>
        <v>0</v>
      </c>
      <c r="H141" s="69">
        <f t="shared" si="47"/>
        <v>0</v>
      </c>
      <c r="I141" s="69">
        <f t="shared" si="48"/>
        <v>0</v>
      </c>
      <c r="J141" s="69">
        <f t="shared" si="49"/>
        <v>0</v>
      </c>
      <c r="K141" s="69">
        <f t="shared" ca="1" si="50"/>
        <v>3.2983209840005035E-3</v>
      </c>
      <c r="L141" s="69">
        <f t="shared" ca="1" si="51"/>
        <v>1.087892131349805E-5</v>
      </c>
      <c r="M141" s="69">
        <f t="shared" ca="1" si="52"/>
        <v>1.6008400046300404E-2</v>
      </c>
      <c r="N141" s="69">
        <f t="shared" ca="1" si="53"/>
        <v>0.88356449877321497</v>
      </c>
      <c r="O141" s="69">
        <f t="shared" ca="1" si="54"/>
        <v>1.5223522334689357</v>
      </c>
      <c r="P141" s="32">
        <f t="shared" ca="1" si="55"/>
        <v>-3.2983209840005035E-3</v>
      </c>
      <c r="Q141" s="32"/>
      <c r="R141" s="32"/>
      <c r="S141" s="32"/>
    </row>
    <row r="142" spans="1:19">
      <c r="A142" s="78"/>
      <c r="B142" s="78"/>
      <c r="C142" s="32"/>
      <c r="D142" s="77">
        <f t="shared" si="43"/>
        <v>0</v>
      </c>
      <c r="E142" s="77">
        <f t="shared" si="44"/>
        <v>0</v>
      </c>
      <c r="F142" s="69">
        <f t="shared" si="45"/>
        <v>0</v>
      </c>
      <c r="G142" s="69">
        <f t="shared" si="46"/>
        <v>0</v>
      </c>
      <c r="H142" s="69">
        <f t="shared" si="47"/>
        <v>0</v>
      </c>
      <c r="I142" s="69">
        <f t="shared" si="48"/>
        <v>0</v>
      </c>
      <c r="J142" s="69">
        <f t="shared" si="49"/>
        <v>0</v>
      </c>
      <c r="K142" s="69">
        <f t="shared" ca="1" si="50"/>
        <v>3.2983209840005035E-3</v>
      </c>
      <c r="L142" s="69">
        <f t="shared" ca="1" si="51"/>
        <v>1.087892131349805E-5</v>
      </c>
      <c r="M142" s="69">
        <f t="shared" ca="1" si="52"/>
        <v>1.6008400046300404E-2</v>
      </c>
      <c r="N142" s="69">
        <f t="shared" ca="1" si="53"/>
        <v>0.88356449877321497</v>
      </c>
      <c r="O142" s="69">
        <f t="shared" ca="1" si="54"/>
        <v>1.5223522334689357</v>
      </c>
      <c r="P142" s="32">
        <f t="shared" ca="1" si="55"/>
        <v>-3.2983209840005035E-3</v>
      </c>
      <c r="Q142" s="32"/>
      <c r="R142" s="32"/>
      <c r="S142" s="32"/>
    </row>
    <row r="143" spans="1:19">
      <c r="A143" s="78"/>
      <c r="B143" s="78"/>
      <c r="C143" s="32"/>
      <c r="D143" s="77">
        <f t="shared" si="43"/>
        <v>0</v>
      </c>
      <c r="E143" s="77">
        <f t="shared" si="44"/>
        <v>0</v>
      </c>
      <c r="F143" s="69">
        <f t="shared" si="45"/>
        <v>0</v>
      </c>
      <c r="G143" s="69">
        <f t="shared" si="46"/>
        <v>0</v>
      </c>
      <c r="H143" s="69">
        <f t="shared" si="47"/>
        <v>0</v>
      </c>
      <c r="I143" s="69">
        <f t="shared" si="48"/>
        <v>0</v>
      </c>
      <c r="J143" s="69">
        <f t="shared" si="49"/>
        <v>0</v>
      </c>
      <c r="K143" s="69">
        <f t="shared" ca="1" si="50"/>
        <v>3.2983209840005035E-3</v>
      </c>
      <c r="L143" s="69">
        <f t="shared" ca="1" si="51"/>
        <v>1.087892131349805E-5</v>
      </c>
      <c r="M143" s="69">
        <f t="shared" ca="1" si="52"/>
        <v>1.6008400046300404E-2</v>
      </c>
      <c r="N143" s="69">
        <f t="shared" ca="1" si="53"/>
        <v>0.88356449877321497</v>
      </c>
      <c r="O143" s="69">
        <f t="shared" ca="1" si="54"/>
        <v>1.5223522334689357</v>
      </c>
      <c r="P143" s="32">
        <f t="shared" ca="1" si="55"/>
        <v>-3.2983209840005035E-3</v>
      </c>
      <c r="Q143" s="32"/>
      <c r="R143" s="32"/>
      <c r="S143" s="32"/>
    </row>
    <row r="144" spans="1:19">
      <c r="A144" s="78"/>
      <c r="B144" s="78"/>
      <c r="C144" s="32"/>
      <c r="D144" s="77">
        <f t="shared" si="43"/>
        <v>0</v>
      </c>
      <c r="E144" s="77">
        <f t="shared" si="44"/>
        <v>0</v>
      </c>
      <c r="F144" s="69">
        <f t="shared" si="45"/>
        <v>0</v>
      </c>
      <c r="G144" s="69">
        <f t="shared" si="46"/>
        <v>0</v>
      </c>
      <c r="H144" s="69">
        <f t="shared" si="47"/>
        <v>0</v>
      </c>
      <c r="I144" s="69">
        <f t="shared" si="48"/>
        <v>0</v>
      </c>
      <c r="J144" s="69">
        <f t="shared" si="49"/>
        <v>0</v>
      </c>
      <c r="K144" s="69">
        <f t="shared" ca="1" si="50"/>
        <v>3.2983209840005035E-3</v>
      </c>
      <c r="L144" s="69">
        <f t="shared" ca="1" si="51"/>
        <v>1.087892131349805E-5</v>
      </c>
      <c r="M144" s="69">
        <f t="shared" ca="1" si="52"/>
        <v>1.6008400046300404E-2</v>
      </c>
      <c r="N144" s="69">
        <f t="shared" ca="1" si="53"/>
        <v>0.88356449877321497</v>
      </c>
      <c r="O144" s="69">
        <f t="shared" ca="1" si="54"/>
        <v>1.5223522334689357</v>
      </c>
      <c r="P144" s="32">
        <f t="shared" ca="1" si="55"/>
        <v>-3.2983209840005035E-3</v>
      </c>
      <c r="Q144" s="32"/>
      <c r="R144" s="32"/>
      <c r="S144" s="32"/>
    </row>
    <row r="145" spans="1:19">
      <c r="A145" s="78"/>
      <c r="B145" s="78"/>
      <c r="C145" s="32"/>
      <c r="D145" s="77">
        <f t="shared" si="43"/>
        <v>0</v>
      </c>
      <c r="E145" s="77">
        <f t="shared" si="44"/>
        <v>0</v>
      </c>
      <c r="F145" s="69">
        <f t="shared" si="45"/>
        <v>0</v>
      </c>
      <c r="G145" s="69">
        <f t="shared" si="46"/>
        <v>0</v>
      </c>
      <c r="H145" s="69">
        <f t="shared" si="47"/>
        <v>0</v>
      </c>
      <c r="I145" s="69">
        <f t="shared" si="48"/>
        <v>0</v>
      </c>
      <c r="J145" s="69">
        <f t="shared" si="49"/>
        <v>0</v>
      </c>
      <c r="K145" s="69">
        <f t="shared" ca="1" si="50"/>
        <v>3.2983209840005035E-3</v>
      </c>
      <c r="L145" s="69">
        <f t="shared" ca="1" si="51"/>
        <v>1.087892131349805E-5</v>
      </c>
      <c r="M145" s="69">
        <f t="shared" ca="1" si="52"/>
        <v>1.6008400046300404E-2</v>
      </c>
      <c r="N145" s="69">
        <f t="shared" ca="1" si="53"/>
        <v>0.88356449877321497</v>
      </c>
      <c r="O145" s="69">
        <f t="shared" ca="1" si="54"/>
        <v>1.5223522334689357</v>
      </c>
      <c r="P145" s="32">
        <f t="shared" ca="1" si="55"/>
        <v>-3.2983209840005035E-3</v>
      </c>
      <c r="Q145" s="32"/>
      <c r="R145" s="32"/>
      <c r="S145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workbookViewId="0">
      <selection activeCell="G10" sqref="G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38</v>
      </c>
      <c r="C1" s="23" t="s">
        <v>40</v>
      </c>
    </row>
    <row r="2" spans="1:4">
      <c r="A2" t="s">
        <v>26</v>
      </c>
      <c r="B2" s="11"/>
      <c r="C2" s="23" t="s">
        <v>41</v>
      </c>
    </row>
    <row r="3" spans="1:4" ht="13.5" thickBot="1"/>
    <row r="4" spans="1:4" ht="13.5" thickBot="1">
      <c r="A4" s="8" t="s">
        <v>1</v>
      </c>
      <c r="C4" s="19" t="s">
        <v>37</v>
      </c>
      <c r="D4" s="20" t="s">
        <v>37</v>
      </c>
    </row>
    <row r="6" spans="1:4">
      <c r="A6" s="8" t="s">
        <v>2</v>
      </c>
    </row>
    <row r="7" spans="1:4">
      <c r="A7" t="s">
        <v>3</v>
      </c>
      <c r="C7" s="15">
        <v>51375.452299999997</v>
      </c>
    </row>
    <row r="8" spans="1:4">
      <c r="A8" t="s">
        <v>4</v>
      </c>
      <c r="C8">
        <v>0.40418371134777348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INTERCEPT(G21:G983,$F21:$F983)</f>
        <v>4.3544586322489904E-3</v>
      </c>
      <c r="D11" s="6"/>
    </row>
    <row r="12" spans="1:4">
      <c r="A12" t="s">
        <v>17</v>
      </c>
      <c r="C12">
        <f>SLOPE(G21:G983,$F21:$F983)</f>
        <v>-1.267507198871911E-16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18</v>
      </c>
      <c r="C15" s="12">
        <f>+D15+C8/2</f>
        <v>52868.708791855672</v>
      </c>
      <c r="D15">
        <v>52868.506699999998</v>
      </c>
    </row>
    <row r="16" spans="1:4">
      <c r="A16" s="8" t="s">
        <v>5</v>
      </c>
      <c r="C16">
        <f>+C8+C12</f>
        <v>0.40418371134777337</v>
      </c>
    </row>
    <row r="17" spans="1:17" ht="13.5" thickBot="1"/>
    <row r="18" spans="1:17">
      <c r="A18" s="8" t="s">
        <v>6</v>
      </c>
      <c r="C18" s="4">
        <f>+C15</f>
        <v>52868.708791855672</v>
      </c>
      <c r="D18" s="5">
        <f>+C16</f>
        <v>0.40418371134777337</v>
      </c>
    </row>
    <row r="19" spans="1:17" ht="13.5" thickTop="1">
      <c r="C19">
        <f>COUNT(C21:C2722)</f>
        <v>12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31</v>
      </c>
      <c r="O20" s="10" t="s">
        <v>24</v>
      </c>
      <c r="P20" s="9" t="s">
        <v>23</v>
      </c>
      <c r="Q20" s="7" t="s">
        <v>15</v>
      </c>
    </row>
    <row r="21" spans="1:17">
      <c r="A21" s="13" t="s">
        <v>39</v>
      </c>
      <c r="B21" s="14" t="s">
        <v>30</v>
      </c>
      <c r="C21" s="15">
        <v>51375.452299999997</v>
      </c>
      <c r="D21" s="14">
        <v>1.6000000000000001E-3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I21">
        <f t="shared" ref="I21:I32" si="3">+G21</f>
        <v>0</v>
      </c>
      <c r="O21">
        <f t="shared" ref="O21:O32" si="4">+C$11+C$12*$F21</f>
        <v>4.3544586322489904E-3</v>
      </c>
      <c r="Q21" s="2">
        <f t="shared" ref="Q21:Q32" si="5">+C21-15018.5</f>
        <v>36356.952299999997</v>
      </c>
    </row>
    <row r="22" spans="1:17">
      <c r="A22" s="13" t="s">
        <v>39</v>
      </c>
      <c r="B22" s="14" t="s">
        <v>30</v>
      </c>
      <c r="C22" s="15">
        <v>51392.432099999998</v>
      </c>
      <c r="D22" s="14">
        <v>2E-3</v>
      </c>
      <c r="E22">
        <f t="shared" si="0"/>
        <v>42.010104621437797</v>
      </c>
      <c r="F22">
        <f t="shared" si="1"/>
        <v>42</v>
      </c>
      <c r="G22">
        <f t="shared" si="2"/>
        <v>4.0841233931132592E-3</v>
      </c>
      <c r="I22">
        <f t="shared" si="3"/>
        <v>4.0841233931132592E-3</v>
      </c>
      <c r="O22">
        <f t="shared" si="4"/>
        <v>4.3544586322436666E-3</v>
      </c>
      <c r="Q22" s="2">
        <f t="shared" si="5"/>
        <v>36373.932099999998</v>
      </c>
    </row>
    <row r="23" spans="1:17">
      <c r="A23" s="13" t="s">
        <v>39</v>
      </c>
      <c r="B23" s="14" t="s">
        <v>32</v>
      </c>
      <c r="C23" s="15">
        <v>51427.393600000003</v>
      </c>
      <c r="D23" s="14">
        <v>1.6000000000000001E-3</v>
      </c>
      <c r="E23">
        <f t="shared" si="0"/>
        <v>128.50913716142756</v>
      </c>
      <c r="F23">
        <f t="shared" si="1"/>
        <v>128.5</v>
      </c>
      <c r="G23">
        <f t="shared" si="2"/>
        <v>3.6930918140569702E-3</v>
      </c>
      <c r="I23">
        <f t="shared" si="3"/>
        <v>3.6930918140569702E-3</v>
      </c>
      <c r="O23">
        <f t="shared" si="4"/>
        <v>4.3544586322327031E-3</v>
      </c>
      <c r="Q23" s="2">
        <f t="shared" si="5"/>
        <v>36408.893600000003</v>
      </c>
    </row>
    <row r="24" spans="1:17">
      <c r="A24" s="13" t="s">
        <v>39</v>
      </c>
      <c r="B24" s="14" t="s">
        <v>32</v>
      </c>
      <c r="C24" s="15">
        <v>51433.457499999997</v>
      </c>
      <c r="D24" s="14">
        <v>2.5000000000000001E-3</v>
      </c>
      <c r="E24">
        <f t="shared" si="0"/>
        <v>143.51196837343588</v>
      </c>
      <c r="F24">
        <f t="shared" si="1"/>
        <v>143.5</v>
      </c>
      <c r="G24">
        <f t="shared" si="2"/>
        <v>4.8374215912190266E-3</v>
      </c>
      <c r="I24">
        <f t="shared" si="3"/>
        <v>4.8374215912190266E-3</v>
      </c>
      <c r="O24">
        <f t="shared" si="4"/>
        <v>4.3544586322308019E-3</v>
      </c>
      <c r="Q24" s="2">
        <f t="shared" si="5"/>
        <v>36414.957499999997</v>
      </c>
    </row>
    <row r="25" spans="1:17">
      <c r="A25" s="13" t="s">
        <v>39</v>
      </c>
      <c r="B25" s="14" t="s">
        <v>32</v>
      </c>
      <c r="C25" s="15">
        <v>51435.474999999999</v>
      </c>
      <c r="D25" s="14">
        <v>1.9E-3</v>
      </c>
      <c r="E25">
        <f t="shared" si="0"/>
        <v>148.50351044541665</v>
      </c>
      <c r="F25">
        <f t="shared" si="1"/>
        <v>148.5</v>
      </c>
      <c r="G25">
        <f t="shared" si="2"/>
        <v>1.4188648565323092E-3</v>
      </c>
      <c r="I25">
        <f t="shared" si="3"/>
        <v>1.4188648565323092E-3</v>
      </c>
      <c r="O25">
        <f t="shared" si="4"/>
        <v>4.3544586322301678E-3</v>
      </c>
      <c r="Q25" s="2">
        <f t="shared" si="5"/>
        <v>36416.974999999999</v>
      </c>
    </row>
    <row r="26" spans="1:17">
      <c r="A26" s="13" t="s">
        <v>39</v>
      </c>
      <c r="B26" s="14" t="s">
        <v>30</v>
      </c>
      <c r="C26" s="15">
        <v>51449.421300000002</v>
      </c>
      <c r="D26" s="14">
        <v>2.8999999999999998E-3</v>
      </c>
      <c r="E26">
        <f t="shared" si="0"/>
        <v>183.0083645710283</v>
      </c>
      <c r="F26">
        <f t="shared" si="1"/>
        <v>183</v>
      </c>
      <c r="G26">
        <f t="shared" si="2"/>
        <v>3.3808233638410456E-3</v>
      </c>
      <c r="I26">
        <f t="shared" si="3"/>
        <v>3.3808233638410456E-3</v>
      </c>
      <c r="O26">
        <f t="shared" si="4"/>
        <v>4.3544586322257954E-3</v>
      </c>
      <c r="Q26" s="2">
        <f t="shared" si="5"/>
        <v>36430.921300000002</v>
      </c>
    </row>
    <row r="27" spans="1:17">
      <c r="A27" s="13" t="s">
        <v>33</v>
      </c>
      <c r="B27" s="14" t="s">
        <v>32</v>
      </c>
      <c r="C27" s="15">
        <v>51778.433599999997</v>
      </c>
      <c r="D27" s="14">
        <v>1.2E-2</v>
      </c>
      <c r="E27">
        <f t="shared" si="0"/>
        <v>997.0250870729933</v>
      </c>
      <c r="F27">
        <f t="shared" si="1"/>
        <v>997</v>
      </c>
      <c r="G27">
        <f t="shared" si="2"/>
        <v>1.0139786267245654E-2</v>
      </c>
      <c r="I27">
        <f t="shared" si="3"/>
        <v>1.0139786267245654E-2</v>
      </c>
      <c r="O27">
        <f t="shared" si="4"/>
        <v>4.3544586321226202E-3</v>
      </c>
      <c r="Q27" s="2">
        <f t="shared" si="5"/>
        <v>36759.933599999997</v>
      </c>
    </row>
    <row r="28" spans="1:17">
      <c r="A28" s="13" t="s">
        <v>33</v>
      </c>
      <c r="B28" s="14" t="s">
        <v>32</v>
      </c>
      <c r="C28" s="15">
        <v>51799.4447</v>
      </c>
      <c r="D28" s="14">
        <v>1.9E-3</v>
      </c>
      <c r="E28">
        <f t="shared" si="0"/>
        <v>1049.0091215852715</v>
      </c>
      <c r="F28">
        <f t="shared" si="1"/>
        <v>1049</v>
      </c>
      <c r="G28">
        <f t="shared" si="2"/>
        <v>3.6867961898678914E-3</v>
      </c>
      <c r="I28">
        <f t="shared" si="3"/>
        <v>3.6867961898678914E-3</v>
      </c>
      <c r="O28">
        <f t="shared" si="4"/>
        <v>4.3544586321160291E-3</v>
      </c>
      <c r="Q28" s="2">
        <f t="shared" si="5"/>
        <v>36780.9447</v>
      </c>
    </row>
    <row r="29" spans="1:17">
      <c r="A29" s="16" t="s">
        <v>34</v>
      </c>
      <c r="B29" s="14" t="s">
        <v>30</v>
      </c>
      <c r="C29" s="15">
        <v>52145.431600000004</v>
      </c>
      <c r="D29" s="14">
        <v>4.8999999999999998E-3</v>
      </c>
      <c r="E29">
        <f t="shared" si="0"/>
        <v>1905.0230832718785</v>
      </c>
      <c r="F29">
        <f t="shared" si="1"/>
        <v>1905</v>
      </c>
      <c r="G29">
        <f t="shared" si="2"/>
        <v>9.3298825013334863E-3</v>
      </c>
      <c r="I29">
        <f t="shared" si="3"/>
        <v>9.3298825013334863E-3</v>
      </c>
      <c r="O29">
        <f t="shared" si="4"/>
        <v>4.3544586320075299E-3</v>
      </c>
      <c r="Q29" s="2">
        <f t="shared" si="5"/>
        <v>37126.931600000004</v>
      </c>
    </row>
    <row r="30" spans="1:17">
      <c r="A30" s="16" t="s">
        <v>34</v>
      </c>
      <c r="B30" s="14" t="s">
        <v>30</v>
      </c>
      <c r="C30" s="15">
        <v>52145.431600000004</v>
      </c>
      <c r="D30" s="14">
        <v>4.8999999999999998E-3</v>
      </c>
      <c r="E30">
        <f t="shared" si="0"/>
        <v>1905.0230832718785</v>
      </c>
      <c r="F30">
        <f t="shared" si="1"/>
        <v>1905</v>
      </c>
      <c r="G30">
        <f t="shared" si="2"/>
        <v>9.3298825013334863E-3</v>
      </c>
      <c r="I30">
        <f t="shared" si="3"/>
        <v>9.3298825013334863E-3</v>
      </c>
      <c r="O30">
        <f t="shared" si="4"/>
        <v>4.3544586320075299E-3</v>
      </c>
      <c r="Q30" s="2">
        <f t="shared" si="5"/>
        <v>37126.931600000004</v>
      </c>
    </row>
    <row r="31" spans="1:17">
      <c r="A31" s="17" t="s">
        <v>35</v>
      </c>
      <c r="B31" s="18"/>
      <c r="C31">
        <v>52846.481500000002</v>
      </c>
      <c r="D31" s="6">
        <v>1.5E-3</v>
      </c>
      <c r="E31">
        <f t="shared" si="0"/>
        <v>3639.5063895444332</v>
      </c>
      <c r="F31">
        <f t="shared" si="1"/>
        <v>3639.5</v>
      </c>
      <c r="G31">
        <f t="shared" si="2"/>
        <v>2.5825497796176933E-3</v>
      </c>
      <c r="I31">
        <f t="shared" si="3"/>
        <v>2.5825497796176933E-3</v>
      </c>
      <c r="O31">
        <f t="shared" si="4"/>
        <v>4.3544586317876815E-3</v>
      </c>
      <c r="Q31" s="2">
        <f t="shared" si="5"/>
        <v>37827.981500000002</v>
      </c>
    </row>
    <row r="32" spans="1:17">
      <c r="A32" s="17" t="s">
        <v>35</v>
      </c>
      <c r="B32" s="18"/>
      <c r="C32">
        <v>52868.506699999998</v>
      </c>
      <c r="D32" s="6">
        <v>4.0000000000000002E-4</v>
      </c>
      <c r="E32">
        <f t="shared" si="0"/>
        <v>3693.9994316478674</v>
      </c>
      <c r="F32">
        <f t="shared" si="1"/>
        <v>3694</v>
      </c>
      <c r="G32">
        <f t="shared" si="2"/>
        <v>-2.2971867292653769E-4</v>
      </c>
      <c r="I32">
        <f t="shared" si="3"/>
        <v>-2.2971867292653769E-4</v>
      </c>
      <c r="O32">
        <f t="shared" si="4"/>
        <v>4.3544586317807729E-3</v>
      </c>
      <c r="Q32" s="2">
        <f t="shared" si="5"/>
        <v>37850.006699999998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V47"/>
  <sheetViews>
    <sheetView workbookViewId="0">
      <selection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44</v>
      </c>
      <c r="U1" s="7" t="s">
        <v>11</v>
      </c>
      <c r="V1" s="7" t="s">
        <v>54</v>
      </c>
    </row>
    <row r="2" spans="1:22">
      <c r="A2" t="s">
        <v>26</v>
      </c>
      <c r="B2" s="11" t="s">
        <v>45</v>
      </c>
      <c r="U2">
        <v>0</v>
      </c>
      <c r="V2">
        <f t="shared" ref="V2:V19" si="0">+D$11+D$12*U2+D$13*U2^2</f>
        <v>4.3253141077491597E-3</v>
      </c>
    </row>
    <row r="3" spans="1:22" ht="13.5" thickBot="1">
      <c r="U3">
        <v>500</v>
      </c>
      <c r="V3">
        <f t="shared" si="0"/>
        <v>2.6680612579878759E-5</v>
      </c>
    </row>
    <row r="4" spans="1:22" ht="13.5" thickBot="1">
      <c r="A4" s="8" t="s">
        <v>1</v>
      </c>
      <c r="C4" s="19" t="s">
        <v>37</v>
      </c>
      <c r="D4" s="20" t="s">
        <v>37</v>
      </c>
      <c r="U4">
        <v>1000</v>
      </c>
      <c r="V4">
        <f t="shared" si="0"/>
        <v>-4.707020264867438E-3</v>
      </c>
    </row>
    <row r="5" spans="1:22">
      <c r="A5" s="23" t="s">
        <v>143</v>
      </c>
      <c r="U5">
        <v>1500</v>
      </c>
      <c r="V5">
        <f t="shared" si="0"/>
        <v>-9.8757885245927927E-3</v>
      </c>
    </row>
    <row r="6" spans="1:22">
      <c r="A6" s="8" t="s">
        <v>2</v>
      </c>
      <c r="U6">
        <v>2000</v>
      </c>
      <c r="V6">
        <f t="shared" si="0"/>
        <v>-1.5479624166596179E-2</v>
      </c>
    </row>
    <row r="7" spans="1:22">
      <c r="A7" t="s">
        <v>3</v>
      </c>
      <c r="C7" s="15">
        <v>51375.452299999997</v>
      </c>
      <c r="D7" s="21" t="s">
        <v>36</v>
      </c>
      <c r="U7">
        <v>2500</v>
      </c>
      <c r="V7">
        <f t="shared" si="0"/>
        <v>-2.1518527190877604E-2</v>
      </c>
    </row>
    <row r="8" spans="1:22">
      <c r="A8" t="s">
        <v>4</v>
      </c>
      <c r="C8">
        <v>0.404194</v>
      </c>
      <c r="D8" s="22">
        <v>4818</v>
      </c>
      <c r="U8">
        <v>3000</v>
      </c>
      <c r="V8">
        <f t="shared" si="0"/>
        <v>-2.7992497597437067E-2</v>
      </c>
    </row>
    <row r="9" spans="1:22">
      <c r="A9" s="36" t="s">
        <v>55</v>
      </c>
      <c r="B9" s="36"/>
      <c r="C9" s="36">
        <v>31</v>
      </c>
      <c r="D9" s="36" t="str">
        <f>"F"&amp;C9</f>
        <v>F31</v>
      </c>
      <c r="E9" s="36" t="str">
        <f>"G"&amp;C9</f>
        <v>G31</v>
      </c>
      <c r="U9">
        <v>3500</v>
      </c>
      <c r="V9">
        <f t="shared" si="0"/>
        <v>-3.4901535386274565E-2</v>
      </c>
    </row>
    <row r="10" spans="1:22" ht="13.5" thickBot="1">
      <c r="C10" s="7" t="s">
        <v>21</v>
      </c>
      <c r="D10" s="7" t="s">
        <v>22</v>
      </c>
      <c r="U10">
        <v>4000</v>
      </c>
      <c r="V10">
        <f t="shared" si="0"/>
        <v>-4.2245640557390093E-2</v>
      </c>
    </row>
    <row r="11" spans="1:22">
      <c r="A11" t="s">
        <v>16</v>
      </c>
      <c r="C11" s="31">
        <f ca="1">INTERCEPT(INDIRECT(E9):G1005,INDIRECT(D9):$F1005)</f>
        <v>1.5429143227590224E-2</v>
      </c>
      <c r="D11" s="6">
        <f>+E11*F11</f>
        <v>4.3253141077491597E-3</v>
      </c>
      <c r="E11" s="24">
        <v>4.3253141077491597E-3</v>
      </c>
      <c r="F11">
        <v>1</v>
      </c>
      <c r="U11">
        <v>4500</v>
      </c>
      <c r="V11">
        <f t="shared" si="0"/>
        <v>-5.0024813110783668E-2</v>
      </c>
    </row>
    <row r="12" spans="1:22">
      <c r="A12" t="s">
        <v>17</v>
      </c>
      <c r="C12" s="31">
        <f ca="1">SLOPE(INDIRECT(E9):G1005,INDIRECT(D9):$F1005)</f>
        <v>-1.4836019936403971E-5</v>
      </c>
      <c r="D12" s="6">
        <f>+E12*F12</f>
        <v>-8.1621996080605262E-6</v>
      </c>
      <c r="E12" s="25">
        <v>-8.1621996080605261E-2</v>
      </c>
      <c r="F12">
        <v>1E-4</v>
      </c>
      <c r="U12">
        <v>5000</v>
      </c>
      <c r="V12">
        <f t="shared" si="0"/>
        <v>-5.8239053046455269E-2</v>
      </c>
    </row>
    <row r="13" spans="1:22" ht="13.5" thickBot="1">
      <c r="A13" t="s">
        <v>20</v>
      </c>
      <c r="C13" s="6"/>
      <c r="D13" s="6">
        <f>+E13*F13</f>
        <v>-8.7013476455607212E-10</v>
      </c>
      <c r="E13" s="26">
        <v>-8.7013476455607211E-2</v>
      </c>
      <c r="F13">
        <v>1E-8</v>
      </c>
      <c r="U13">
        <v>5500</v>
      </c>
      <c r="V13">
        <f t="shared" si="0"/>
        <v>-6.6888360364404917E-2</v>
      </c>
    </row>
    <row r="14" spans="1:22">
      <c r="A14" t="s">
        <v>25</v>
      </c>
      <c r="E14">
        <f>SUM(T21:T762)</f>
        <v>68.435327738996108</v>
      </c>
      <c r="U14">
        <v>6000</v>
      </c>
      <c r="V14">
        <f t="shared" si="0"/>
        <v>-7.5972735064632591E-2</v>
      </c>
    </row>
    <row r="15" spans="1:22">
      <c r="A15" s="3" t="s">
        <v>18</v>
      </c>
      <c r="C15" s="29">
        <f ca="1">(C7+C11)+(C8+C12)*INT(MAX(F21:F3312))</f>
        <v>54028.499761508363</v>
      </c>
      <c r="D15" s="33">
        <f>+C7+INT(MAX(F21:F1367))*C8+D11+D12*INT(MAX(F21:F3802))+D13*INT(MAX(F21:F3829)^2)</f>
        <v>54028.494968214312</v>
      </c>
      <c r="U15">
        <v>6500</v>
      </c>
      <c r="V15">
        <f t="shared" si="0"/>
        <v>-8.5492177147138304E-2</v>
      </c>
    </row>
    <row r="16" spans="1:22">
      <c r="A16" s="8" t="s">
        <v>5</v>
      </c>
      <c r="C16" s="30">
        <f ca="1">+C8+C12</f>
        <v>0.40417916398006359</v>
      </c>
      <c r="D16" s="79">
        <f>+C8+D12+2*D13*MAX(F21:F120)</f>
        <v>0.40417441380106806</v>
      </c>
      <c r="U16">
        <v>7000</v>
      </c>
      <c r="V16">
        <f t="shared" si="0"/>
        <v>-9.5446686611922057E-2</v>
      </c>
    </row>
    <row r="17" spans="1:22" ht="13.5" thickBot="1">
      <c r="A17" s="31" t="s">
        <v>48</v>
      </c>
      <c r="C17">
        <f>COUNT(C21:C4518)</f>
        <v>27</v>
      </c>
      <c r="U17">
        <v>7500</v>
      </c>
      <c r="V17">
        <f t="shared" si="0"/>
        <v>-0.10583626345898384</v>
      </c>
    </row>
    <row r="18" spans="1:22" ht="14.25" thickTop="1" thickBot="1">
      <c r="A18" s="8" t="s">
        <v>6</v>
      </c>
      <c r="C18" s="34">
        <f ca="1">+C15</f>
        <v>54028.499761508363</v>
      </c>
      <c r="D18" s="35">
        <f ca="1">C16</f>
        <v>0.40417916398006359</v>
      </c>
      <c r="E18" s="38" t="s">
        <v>21</v>
      </c>
      <c r="U18">
        <v>8000</v>
      </c>
      <c r="V18">
        <f t="shared" si="0"/>
        <v>-0.11666090768832366</v>
      </c>
    </row>
    <row r="19" spans="1:22" ht="13.5" thickBot="1">
      <c r="A19" s="8" t="s">
        <v>50</v>
      </c>
      <c r="C19" s="41">
        <f>+D15</f>
        <v>54028.494968214312</v>
      </c>
      <c r="D19" s="42">
        <f>+D16</f>
        <v>0.40417441380106806</v>
      </c>
      <c r="E19" s="36" t="s">
        <v>51</v>
      </c>
      <c r="U19">
        <v>8500</v>
      </c>
      <c r="V19">
        <f t="shared" si="0"/>
        <v>-0.12792061929994153</v>
      </c>
    </row>
    <row r="20" spans="1:22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36</v>
      </c>
      <c r="J20" s="10" t="s">
        <v>46</v>
      </c>
      <c r="K20" s="10" t="s">
        <v>58</v>
      </c>
      <c r="L20" s="10" t="s">
        <v>28</v>
      </c>
      <c r="M20" s="10" t="s">
        <v>29</v>
      </c>
      <c r="N20" s="10" t="s">
        <v>31</v>
      </c>
      <c r="O20" s="10" t="s">
        <v>24</v>
      </c>
      <c r="P20" s="9" t="s">
        <v>23</v>
      </c>
      <c r="Q20" s="7" t="s">
        <v>15</v>
      </c>
      <c r="R20" s="9" t="s">
        <v>139</v>
      </c>
      <c r="S20" s="9" t="s">
        <v>142</v>
      </c>
      <c r="T20" s="9" t="s">
        <v>140</v>
      </c>
    </row>
    <row r="21" spans="1:22">
      <c r="A21" s="13" t="s">
        <v>39</v>
      </c>
      <c r="B21" s="14" t="s">
        <v>30</v>
      </c>
      <c r="C21" s="16">
        <v>51375.452299999997</v>
      </c>
      <c r="D21" s="16">
        <v>1.6000000000000001E-3</v>
      </c>
      <c r="E21">
        <f t="shared" ref="E21:E47" si="1">+(C21-C$7)/C$8</f>
        <v>0</v>
      </c>
      <c r="F21">
        <f t="shared" ref="F21:F47" si="2">ROUND(2*E21,0)/2</f>
        <v>0</v>
      </c>
      <c r="G21">
        <f t="shared" ref="G21:G47" si="3">+C21-(C$7+F21*C$8)</f>
        <v>0</v>
      </c>
      <c r="I21">
        <f t="shared" ref="I21:I26" si="4">+G21</f>
        <v>0</v>
      </c>
      <c r="O21">
        <f t="shared" ref="O21:O47" ca="1" si="5">+C$11+C$12*$F21</f>
        <v>1.5429143227590224E-2</v>
      </c>
      <c r="P21">
        <f t="shared" ref="P21:P47" si="6">+D$11+D$12*F21+D$13*F21^2</f>
        <v>4.3253141077491597E-3</v>
      </c>
      <c r="Q21" s="2">
        <f t="shared" ref="Q21:Q47" si="7">+C21-15018.5</f>
        <v>36356.952299999997</v>
      </c>
      <c r="R21">
        <f t="shared" ref="R21:R47" si="8">+(P21-G21)^2</f>
        <v>1.8708342130693911E-5</v>
      </c>
      <c r="S21" s="80">
        <f t="shared" ref="S21:S42" si="9">1/D21^2</f>
        <v>390625</v>
      </c>
      <c r="T21">
        <f t="shared" ref="T21:T47" si="10">+S21*R21</f>
        <v>7.3079461448023091</v>
      </c>
    </row>
    <row r="22" spans="1:22">
      <c r="A22" s="13" t="s">
        <v>39</v>
      </c>
      <c r="B22" s="14" t="s">
        <v>30</v>
      </c>
      <c r="C22" s="16">
        <v>51392.432099999998</v>
      </c>
      <c r="D22" s="16">
        <v>2E-3</v>
      </c>
      <c r="E22">
        <f t="shared" si="1"/>
        <v>42.009035265246339</v>
      </c>
      <c r="F22">
        <f t="shared" si="2"/>
        <v>42</v>
      </c>
      <c r="G22">
        <f t="shared" si="3"/>
        <v>3.651999999419786E-3</v>
      </c>
      <c r="I22">
        <f t="shared" si="4"/>
        <v>3.651999999419786E-3</v>
      </c>
      <c r="O22">
        <f t="shared" ca="1" si="5"/>
        <v>1.4806030390261257E-2</v>
      </c>
      <c r="P22">
        <f t="shared" si="6"/>
        <v>3.9809668064859412E-3</v>
      </c>
      <c r="Q22" s="2">
        <f t="shared" si="7"/>
        <v>36373.932099999998</v>
      </c>
      <c r="R22">
        <f t="shared" si="8"/>
        <v>1.0821916015130098E-7</v>
      </c>
      <c r="S22" s="80">
        <f t="shared" si="9"/>
        <v>250000</v>
      </c>
      <c r="T22">
        <f t="shared" si="10"/>
        <v>2.7054790037825245E-2</v>
      </c>
    </row>
    <row r="23" spans="1:22">
      <c r="A23" s="13" t="s">
        <v>39</v>
      </c>
      <c r="B23" s="14" t="s">
        <v>32</v>
      </c>
      <c r="C23" s="16">
        <v>51427.393600000003</v>
      </c>
      <c r="D23" s="16">
        <v>1.6000000000000001E-3</v>
      </c>
      <c r="E23">
        <f t="shared" si="1"/>
        <v>128.5058659950565</v>
      </c>
      <c r="F23">
        <f t="shared" si="2"/>
        <v>128.5</v>
      </c>
      <c r="G23">
        <f t="shared" si="3"/>
        <v>2.3710000023129396E-3</v>
      </c>
      <c r="I23">
        <f t="shared" si="4"/>
        <v>2.3710000023129396E-3</v>
      </c>
      <c r="O23">
        <f t="shared" ca="1" si="5"/>
        <v>1.3522714665762313E-2</v>
      </c>
      <c r="P23">
        <f t="shared" si="6"/>
        <v>3.2621035753473407E-3</v>
      </c>
      <c r="Q23" s="2">
        <f t="shared" si="7"/>
        <v>36408.893600000003</v>
      </c>
      <c r="R23">
        <f t="shared" si="8"/>
        <v>7.9406557787467609E-7</v>
      </c>
      <c r="S23" s="80">
        <f t="shared" si="9"/>
        <v>390625</v>
      </c>
      <c r="T23">
        <f t="shared" si="10"/>
        <v>0.31018186635729533</v>
      </c>
    </row>
    <row r="24" spans="1:22">
      <c r="A24" s="13" t="s">
        <v>39</v>
      </c>
      <c r="B24" s="14" t="s">
        <v>32</v>
      </c>
      <c r="C24" s="16">
        <v>51433.457499999997</v>
      </c>
      <c r="D24" s="16">
        <v>2.5000000000000001E-3</v>
      </c>
      <c r="E24">
        <f t="shared" si="1"/>
        <v>143.50831531393243</v>
      </c>
      <c r="F24">
        <f t="shared" si="2"/>
        <v>143.5</v>
      </c>
      <c r="G24">
        <f t="shared" si="3"/>
        <v>3.3610000027692877E-3</v>
      </c>
      <c r="I24">
        <f t="shared" si="4"/>
        <v>3.3610000027692877E-3</v>
      </c>
      <c r="O24">
        <f t="shared" ca="1" si="5"/>
        <v>1.3300174366716254E-2</v>
      </c>
      <c r="P24">
        <f t="shared" si="6"/>
        <v>3.1361204313870446E-3</v>
      </c>
      <c r="Q24" s="2">
        <f t="shared" si="7"/>
        <v>36414.957499999997</v>
      </c>
      <c r="R24">
        <f t="shared" si="8"/>
        <v>5.0570821625061348E-8</v>
      </c>
      <c r="S24" s="80">
        <f t="shared" si="9"/>
        <v>160000</v>
      </c>
      <c r="T24">
        <f t="shared" si="10"/>
        <v>8.0913314600098152E-3</v>
      </c>
    </row>
    <row r="25" spans="1:22">
      <c r="A25" s="13" t="s">
        <v>39</v>
      </c>
      <c r="B25" s="14" t="s">
        <v>32</v>
      </c>
      <c r="C25" s="16">
        <v>51435.474999999999</v>
      </c>
      <c r="D25" s="16">
        <v>1.9E-3</v>
      </c>
      <c r="E25">
        <f t="shared" si="1"/>
        <v>148.49973032751933</v>
      </c>
      <c r="F25">
        <f t="shared" si="2"/>
        <v>148.5</v>
      </c>
      <c r="G25">
        <f t="shared" si="3"/>
        <v>-1.0900000052060932E-4</v>
      </c>
      <c r="I25">
        <f t="shared" si="4"/>
        <v>-1.0900000052060932E-4</v>
      </c>
      <c r="O25">
        <f t="shared" ca="1" si="5"/>
        <v>1.3225994267034235E-2</v>
      </c>
      <c r="P25">
        <f t="shared" si="6"/>
        <v>3.09403903659049E-3</v>
      </c>
      <c r="Q25" s="2">
        <f t="shared" si="7"/>
        <v>36416.974999999999</v>
      </c>
      <c r="R25">
        <f t="shared" si="8"/>
        <v>1.0259459073257598E-5</v>
      </c>
      <c r="S25" s="80">
        <f t="shared" si="9"/>
        <v>277008.31024930748</v>
      </c>
      <c r="T25">
        <f t="shared" si="10"/>
        <v>2.8419554219550132</v>
      </c>
    </row>
    <row r="26" spans="1:22">
      <c r="A26" s="13" t="s">
        <v>39</v>
      </c>
      <c r="B26" s="14" t="s">
        <v>30</v>
      </c>
      <c r="C26" s="16">
        <v>51449.421300000002</v>
      </c>
      <c r="D26" s="16">
        <v>2.8999999999999998E-3</v>
      </c>
      <c r="E26">
        <f t="shared" si="1"/>
        <v>183.00370614112182</v>
      </c>
      <c r="F26">
        <f t="shared" si="2"/>
        <v>183</v>
      </c>
      <c r="G26">
        <f t="shared" si="3"/>
        <v>1.4980000050854869E-3</v>
      </c>
      <c r="I26">
        <f t="shared" si="4"/>
        <v>1.4980000050854869E-3</v>
      </c>
      <c r="O26">
        <f t="shared" ca="1" si="5"/>
        <v>1.2714151579228297E-2</v>
      </c>
      <c r="P26">
        <f t="shared" si="6"/>
        <v>2.8024916363438655E-3</v>
      </c>
      <c r="Q26" s="2">
        <f t="shared" si="7"/>
        <v>36430.921300000002</v>
      </c>
      <c r="R26">
        <f t="shared" si="8"/>
        <v>1.7016984160231455E-6</v>
      </c>
      <c r="S26" s="80">
        <f t="shared" si="9"/>
        <v>118906.06420927469</v>
      </c>
      <c r="T26">
        <f t="shared" si="10"/>
        <v>0.20234226112046916</v>
      </c>
    </row>
    <row r="27" spans="1:22">
      <c r="A27" s="39" t="s">
        <v>56</v>
      </c>
      <c r="B27" s="40" t="s">
        <v>32</v>
      </c>
      <c r="C27" s="39">
        <v>51652.529240000003</v>
      </c>
      <c r="D27" s="39">
        <v>1E-3</v>
      </c>
      <c r="E27">
        <f t="shared" si="1"/>
        <v>685.50483183819233</v>
      </c>
      <c r="F27">
        <f t="shared" si="2"/>
        <v>685.5</v>
      </c>
      <c r="G27">
        <f t="shared" si="3"/>
        <v>1.9530000063241459E-3</v>
      </c>
      <c r="K27">
        <f>G27</f>
        <v>1.9530000063241459E-3</v>
      </c>
      <c r="O27">
        <f t="shared" ca="1" si="5"/>
        <v>5.2590515611853021E-3</v>
      </c>
      <c r="P27">
        <f t="shared" si="6"/>
        <v>-1.678758968322566E-3</v>
      </c>
      <c r="Q27" s="2">
        <f t="shared" si="7"/>
        <v>36634.029240000003</v>
      </c>
      <c r="R27">
        <f t="shared" si="8"/>
        <v>1.3189673249926937E-5</v>
      </c>
      <c r="S27" s="80">
        <f t="shared" si="9"/>
        <v>1000000</v>
      </c>
      <c r="T27">
        <f t="shared" si="10"/>
        <v>13.189673249926937</v>
      </c>
    </row>
    <row r="28" spans="1:22">
      <c r="A28" s="39" t="s">
        <v>56</v>
      </c>
      <c r="B28" s="40" t="s">
        <v>30</v>
      </c>
      <c r="C28" s="39">
        <v>51698.399469999997</v>
      </c>
      <c r="D28" s="39">
        <v>1.1999999999999999E-3</v>
      </c>
      <c r="E28">
        <f t="shared" si="1"/>
        <v>798.99050950780929</v>
      </c>
      <c r="F28">
        <f t="shared" si="2"/>
        <v>799</v>
      </c>
      <c r="G28">
        <f t="shared" si="3"/>
        <v>-3.8360000035027042E-3</v>
      </c>
      <c r="K28">
        <f>G28</f>
        <v>-3.8360000035027042E-3</v>
      </c>
      <c r="O28">
        <f t="shared" ca="1" si="5"/>
        <v>3.5751632984034505E-3</v>
      </c>
      <c r="P28">
        <f t="shared" si="6"/>
        <v>-2.7517782829185617E-3</v>
      </c>
      <c r="Q28" s="2">
        <f t="shared" si="7"/>
        <v>36679.899469999997</v>
      </c>
      <c r="R28">
        <f t="shared" si="8"/>
        <v>1.1755367393864384E-6</v>
      </c>
      <c r="S28" s="80">
        <f t="shared" si="9"/>
        <v>694444.44444444461</v>
      </c>
      <c r="T28">
        <f t="shared" si="10"/>
        <v>0.81634495790724915</v>
      </c>
    </row>
    <row r="29" spans="1:22">
      <c r="A29" s="39" t="s">
        <v>56</v>
      </c>
      <c r="B29" s="40" t="s">
        <v>30</v>
      </c>
      <c r="C29" s="39">
        <v>51704.46617</v>
      </c>
      <c r="D29" s="39">
        <v>3.8E-3</v>
      </c>
      <c r="E29">
        <f t="shared" si="1"/>
        <v>813.99988619326984</v>
      </c>
      <c r="F29">
        <f t="shared" si="2"/>
        <v>814</v>
      </c>
      <c r="G29">
        <f t="shared" si="3"/>
        <v>-4.6000001020729542E-5</v>
      </c>
      <c r="K29">
        <f>G29</f>
        <v>-4.6000001020729542E-5</v>
      </c>
      <c r="O29">
        <f t="shared" ca="1" si="5"/>
        <v>3.3526229993573915E-3</v>
      </c>
      <c r="P29">
        <f t="shared" si="6"/>
        <v>-2.895264187667904E-3</v>
      </c>
      <c r="Q29" s="2">
        <f t="shared" si="7"/>
        <v>36685.96617</v>
      </c>
      <c r="R29">
        <f t="shared" si="8"/>
        <v>8.1183064053101844E-6</v>
      </c>
      <c r="S29" s="80">
        <f t="shared" si="9"/>
        <v>69252.077562326871</v>
      </c>
      <c r="T29">
        <f t="shared" si="10"/>
        <v>0.56220958485527595</v>
      </c>
    </row>
    <row r="30" spans="1:22">
      <c r="A30" s="39" t="s">
        <v>56</v>
      </c>
      <c r="B30" s="40" t="s">
        <v>32</v>
      </c>
      <c r="C30" s="39">
        <v>51707.495819999996</v>
      </c>
      <c r="D30" s="39">
        <v>2.5000000000000001E-3</v>
      </c>
      <c r="E30">
        <f t="shared" si="1"/>
        <v>821.49542051588901</v>
      </c>
      <c r="F30">
        <f t="shared" si="2"/>
        <v>821.5</v>
      </c>
      <c r="G30">
        <f t="shared" si="3"/>
        <v>-1.8510000008973293E-3</v>
      </c>
      <c r="K30">
        <f>G30</f>
        <v>-1.8510000008973293E-3</v>
      </c>
      <c r="O30">
        <f t="shared" ca="1" si="5"/>
        <v>3.241352849834362E-3</v>
      </c>
      <c r="P30">
        <f t="shared" si="6"/>
        <v>-2.9671539752840941E-3</v>
      </c>
      <c r="Q30" s="2">
        <f t="shared" si="7"/>
        <v>36688.995819999996</v>
      </c>
      <c r="R30">
        <f t="shared" si="8"/>
        <v>1.2457996945393708E-6</v>
      </c>
      <c r="S30" s="80">
        <f t="shared" si="9"/>
        <v>160000</v>
      </c>
      <c r="T30">
        <f t="shared" si="10"/>
        <v>0.19932795112629934</v>
      </c>
    </row>
    <row r="31" spans="1:22">
      <c r="A31" s="13" t="s">
        <v>33</v>
      </c>
      <c r="B31" s="14" t="s">
        <v>32</v>
      </c>
      <c r="C31" s="16">
        <v>51778.433599999997</v>
      </c>
      <c r="D31" s="16">
        <v>1.2E-2</v>
      </c>
      <c r="E31">
        <f t="shared" si="1"/>
        <v>996.99970806097929</v>
      </c>
      <c r="F31">
        <f t="shared" si="2"/>
        <v>997</v>
      </c>
      <c r="G31">
        <f t="shared" si="3"/>
        <v>-1.1800000356743112E-4</v>
      </c>
      <c r="I31">
        <f>+G31</f>
        <v>-1.1800000356743112E-4</v>
      </c>
      <c r="O31">
        <f t="shared" ca="1" si="5"/>
        <v>6.3763135099546495E-4</v>
      </c>
      <c r="P31">
        <f t="shared" si="6"/>
        <v>-4.6773206886688012E-3</v>
      </c>
      <c r="Q31" s="2">
        <f t="shared" si="7"/>
        <v>36759.933599999997</v>
      </c>
      <c r="R31">
        <f t="shared" si="8"/>
        <v>2.0787405109593226E-5</v>
      </c>
      <c r="S31" s="80">
        <f t="shared" si="9"/>
        <v>6944.4444444444443</v>
      </c>
      <c r="T31">
        <f t="shared" si="10"/>
        <v>0.14435697992773075</v>
      </c>
    </row>
    <row r="32" spans="1:22">
      <c r="A32" s="13" t="s">
        <v>33</v>
      </c>
      <c r="B32" s="14" t="s">
        <v>32</v>
      </c>
      <c r="C32" s="16">
        <v>51799.4447</v>
      </c>
      <c r="D32" s="16">
        <v>1.9E-3</v>
      </c>
      <c r="E32">
        <f t="shared" si="1"/>
        <v>1048.9824193332975</v>
      </c>
      <c r="F32">
        <f t="shared" si="2"/>
        <v>1049</v>
      </c>
      <c r="G32">
        <f t="shared" si="3"/>
        <v>-7.1059999972931109E-3</v>
      </c>
      <c r="I32">
        <f>+G32</f>
        <v>-7.1059999972931109E-3</v>
      </c>
      <c r="O32">
        <f t="shared" ca="1" si="5"/>
        <v>-1.3384168569754301E-4</v>
      </c>
      <c r="P32">
        <f t="shared" si="6"/>
        <v>-5.1943304461585984E-3</v>
      </c>
      <c r="Q32" s="2">
        <f t="shared" si="7"/>
        <v>36780.9447</v>
      </c>
      <c r="R32">
        <f t="shared" si="8"/>
        <v>3.6544804727348288E-6</v>
      </c>
      <c r="S32" s="80">
        <f t="shared" si="9"/>
        <v>277008.31024930748</v>
      </c>
      <c r="T32">
        <f t="shared" si="10"/>
        <v>1.0123214605913653</v>
      </c>
    </row>
    <row r="33" spans="1:20">
      <c r="A33" s="39" t="s">
        <v>56</v>
      </c>
      <c r="B33" s="40" t="s">
        <v>30</v>
      </c>
      <c r="C33" s="39">
        <v>51833.403149999998</v>
      </c>
      <c r="D33" s="39">
        <v>1.4E-3</v>
      </c>
      <c r="E33">
        <f t="shared" si="1"/>
        <v>1132.9976446953717</v>
      </c>
      <c r="F33">
        <f t="shared" si="2"/>
        <v>1133</v>
      </c>
      <c r="G33">
        <f t="shared" si="3"/>
        <v>-9.5200000214390457E-4</v>
      </c>
      <c r="K33">
        <f>G33</f>
        <v>-9.5200000214390457E-4</v>
      </c>
      <c r="O33">
        <f t="shared" ca="1" si="5"/>
        <v>-1.3800673603554768E-3</v>
      </c>
      <c r="P33">
        <f t="shared" si="6"/>
        <v>-6.0394404739616356E-3</v>
      </c>
      <c r="Q33" s="2">
        <f t="shared" si="7"/>
        <v>36814.903149999998</v>
      </c>
      <c r="R33">
        <f t="shared" si="8"/>
        <v>2.5882050554289017E-5</v>
      </c>
      <c r="S33" s="80">
        <f t="shared" si="9"/>
        <v>510204.08163265308</v>
      </c>
      <c r="T33">
        <f t="shared" si="10"/>
        <v>13.205127833820928</v>
      </c>
    </row>
    <row r="34" spans="1:20">
      <c r="A34" s="39" t="s">
        <v>56</v>
      </c>
      <c r="B34" s="40" t="s">
        <v>30</v>
      </c>
      <c r="C34" s="39">
        <v>51838.245589999999</v>
      </c>
      <c r="D34" s="39">
        <v>1.1000000000000001E-3</v>
      </c>
      <c r="E34">
        <f t="shared" si="1"/>
        <v>1144.9781293141448</v>
      </c>
      <c r="F34">
        <f t="shared" si="2"/>
        <v>1145</v>
      </c>
      <c r="G34">
        <f t="shared" si="3"/>
        <v>-8.8399999949615449E-3</v>
      </c>
      <c r="K34">
        <f>G34</f>
        <v>-8.8399999949615449E-3</v>
      </c>
      <c r="O34">
        <f t="shared" ca="1" si="5"/>
        <v>-1.558099599592324E-3</v>
      </c>
      <c r="P34">
        <f t="shared" si="6"/>
        <v>-6.1611728731822673E-3</v>
      </c>
      <c r="Q34" s="2">
        <f t="shared" si="7"/>
        <v>36819.745589999999</v>
      </c>
      <c r="R34">
        <f t="shared" si="8"/>
        <v>7.1761147483802487E-6</v>
      </c>
      <c r="S34" s="80">
        <f t="shared" si="9"/>
        <v>826446.28099173552</v>
      </c>
      <c r="T34">
        <f t="shared" si="10"/>
        <v>5.9306733457688008</v>
      </c>
    </row>
    <row r="35" spans="1:20">
      <c r="A35" s="39" t="s">
        <v>56</v>
      </c>
      <c r="B35" s="40" t="s">
        <v>32</v>
      </c>
      <c r="C35" s="39">
        <v>52085.408199999998</v>
      </c>
      <c r="D35" s="39">
        <v>2.0999999999999999E-3</v>
      </c>
      <c r="E35">
        <f t="shared" si="1"/>
        <v>1756.4731292399215</v>
      </c>
      <c r="F35">
        <f t="shared" si="2"/>
        <v>1756.5</v>
      </c>
      <c r="G35">
        <f t="shared" si="3"/>
        <v>-1.0861000002478249E-2</v>
      </c>
      <c r="K35">
        <f>G35</f>
        <v>-1.0861000002478249E-2</v>
      </c>
      <c r="O35">
        <f t="shared" ca="1" si="5"/>
        <v>-1.0630325790703353E-2</v>
      </c>
      <c r="P35">
        <f t="shared" si="6"/>
        <v>-1.269620954934958E-2</v>
      </c>
      <c r="Q35" s="2">
        <f t="shared" si="7"/>
        <v>37066.908199999998</v>
      </c>
      <c r="R35">
        <f t="shared" si="8"/>
        <v>3.3679940809276733E-6</v>
      </c>
      <c r="S35" s="80">
        <f t="shared" si="9"/>
        <v>226757.36961451251</v>
      </c>
      <c r="T35">
        <f t="shared" si="10"/>
        <v>0.76371747866840678</v>
      </c>
    </row>
    <row r="36" spans="1:20">
      <c r="A36" s="39" t="s">
        <v>56</v>
      </c>
      <c r="B36" s="40" t="s">
        <v>32</v>
      </c>
      <c r="C36" s="39">
        <v>52087.431579999997</v>
      </c>
      <c r="D36" s="39">
        <v>2.5000000000000001E-3</v>
      </c>
      <c r="E36">
        <f t="shared" si="1"/>
        <v>1761.4790917232804</v>
      </c>
      <c r="F36">
        <f t="shared" si="2"/>
        <v>1761.5</v>
      </c>
      <c r="G36">
        <f t="shared" si="3"/>
        <v>-8.4510000015143305E-3</v>
      </c>
      <c r="K36">
        <f>G36</f>
        <v>-8.4510000015143305E-3</v>
      </c>
      <c r="O36">
        <f t="shared" ca="1" si="5"/>
        <v>-1.0704505890385373E-2</v>
      </c>
      <c r="P36">
        <f t="shared" si="6"/>
        <v>-1.2752326217898423E-2</v>
      </c>
      <c r="Q36" s="2">
        <f t="shared" si="7"/>
        <v>37068.931579999997</v>
      </c>
      <c r="R36">
        <f t="shared" si="8"/>
        <v>1.8501407219753091E-5</v>
      </c>
      <c r="S36" s="80">
        <f t="shared" si="9"/>
        <v>160000</v>
      </c>
      <c r="T36">
        <f t="shared" si="10"/>
        <v>2.9602251551604946</v>
      </c>
    </row>
    <row r="37" spans="1:20">
      <c r="A37" s="16" t="s">
        <v>34</v>
      </c>
      <c r="B37" s="14" t="s">
        <v>30</v>
      </c>
      <c r="C37" s="16">
        <v>52145.431600000004</v>
      </c>
      <c r="D37" s="16">
        <v>4.8999999999999998E-3</v>
      </c>
      <c r="E37">
        <f t="shared" si="1"/>
        <v>1904.9745914090915</v>
      </c>
      <c r="F37">
        <f t="shared" si="2"/>
        <v>1905</v>
      </c>
      <c r="G37">
        <f t="shared" si="3"/>
        <v>-1.0269999991578516E-2</v>
      </c>
      <c r="I37">
        <f>+G37</f>
        <v>-1.0269999991578516E-2</v>
      </c>
      <c r="O37">
        <f t="shared" ca="1" si="5"/>
        <v>-1.283347475125934E-2</v>
      </c>
      <c r="P37">
        <f t="shared" si="6"/>
        <v>-1.4381416959549243E-2</v>
      </c>
      <c r="Q37" s="2">
        <f t="shared" si="7"/>
        <v>37126.931600000004</v>
      </c>
      <c r="R37">
        <f t="shared" si="8"/>
        <v>1.6903749484517611E-5</v>
      </c>
      <c r="S37" s="80">
        <f t="shared" si="9"/>
        <v>41649.312786339025</v>
      </c>
      <c r="T37">
        <f t="shared" si="10"/>
        <v>0.704029549542591</v>
      </c>
    </row>
    <row r="38" spans="1:20">
      <c r="A38" s="16" t="s">
        <v>34</v>
      </c>
      <c r="B38" s="14" t="s">
        <v>30</v>
      </c>
      <c r="C38" s="16">
        <v>52145.431600000004</v>
      </c>
      <c r="D38" s="16">
        <v>4.8999999999999998E-3</v>
      </c>
      <c r="E38">
        <f t="shared" si="1"/>
        <v>1904.9745914090915</v>
      </c>
      <c r="F38">
        <f t="shared" si="2"/>
        <v>1905</v>
      </c>
      <c r="G38">
        <f t="shared" si="3"/>
        <v>-1.0269999991578516E-2</v>
      </c>
      <c r="I38">
        <f>+G38</f>
        <v>-1.0269999991578516E-2</v>
      </c>
      <c r="O38">
        <f t="shared" ca="1" si="5"/>
        <v>-1.283347475125934E-2</v>
      </c>
      <c r="P38">
        <f t="shared" si="6"/>
        <v>-1.4381416959549243E-2</v>
      </c>
      <c r="Q38" s="2">
        <f t="shared" si="7"/>
        <v>37126.931600000004</v>
      </c>
      <c r="R38">
        <f t="shared" si="8"/>
        <v>1.6903749484517611E-5</v>
      </c>
      <c r="S38" s="80">
        <f t="shared" si="9"/>
        <v>41649.312786339025</v>
      </c>
      <c r="T38">
        <f t="shared" si="10"/>
        <v>0.704029549542591</v>
      </c>
    </row>
    <row r="39" spans="1:20">
      <c r="A39" s="39" t="s">
        <v>56</v>
      </c>
      <c r="B39" s="40" t="s">
        <v>30</v>
      </c>
      <c r="C39" s="39">
        <v>52196.354449999999</v>
      </c>
      <c r="D39" s="39">
        <v>2.5000000000000001E-3</v>
      </c>
      <c r="E39">
        <f t="shared" si="1"/>
        <v>2030.9607515203138</v>
      </c>
      <c r="F39">
        <f t="shared" si="2"/>
        <v>2031</v>
      </c>
      <c r="G39">
        <f t="shared" si="3"/>
        <v>-1.5864000000874512E-2</v>
      </c>
      <c r="K39">
        <f>G39</f>
        <v>-1.5864000000874512E-2</v>
      </c>
      <c r="O39">
        <f t="shared" ca="1" si="5"/>
        <v>-1.4702813263246243E-2</v>
      </c>
      <c r="P39">
        <f t="shared" si="6"/>
        <v>-1.5841385264759748E-2</v>
      </c>
      <c r="Q39" s="2">
        <f t="shared" si="7"/>
        <v>37177.854449999999</v>
      </c>
      <c r="R39">
        <f t="shared" si="8"/>
        <v>5.1142628954039103E-10</v>
      </c>
      <c r="S39" s="80">
        <f t="shared" si="9"/>
        <v>160000</v>
      </c>
      <c r="T39">
        <f t="shared" si="10"/>
        <v>8.1828206326462564E-5</v>
      </c>
    </row>
    <row r="40" spans="1:20">
      <c r="A40" s="39" t="s">
        <v>56</v>
      </c>
      <c r="B40" s="40" t="s">
        <v>32</v>
      </c>
      <c r="C40" s="39">
        <v>52197.370799999997</v>
      </c>
      <c r="D40" s="39">
        <v>4.0000000000000001E-3</v>
      </c>
      <c r="E40">
        <f t="shared" si="1"/>
        <v>2033.4752618791961</v>
      </c>
      <c r="F40">
        <f t="shared" si="2"/>
        <v>2033.5</v>
      </c>
      <c r="G40">
        <f t="shared" si="3"/>
        <v>-9.9990000016987324E-3</v>
      </c>
      <c r="K40">
        <f>G40</f>
        <v>-9.9990000016987324E-3</v>
      </c>
      <c r="O40">
        <f t="shared" ca="1" si="5"/>
        <v>-1.4739903313087253E-2</v>
      </c>
      <c r="P40">
        <f t="shared" si="6"/>
        <v>-1.5870632420656245E-2</v>
      </c>
      <c r="Q40" s="2">
        <f t="shared" si="7"/>
        <v>37178.870799999997</v>
      </c>
      <c r="R40">
        <f t="shared" si="8"/>
        <v>3.4476067263352853E-5</v>
      </c>
      <c r="S40" s="80">
        <f t="shared" si="9"/>
        <v>62500</v>
      </c>
      <c r="T40">
        <f t="shared" si="10"/>
        <v>2.1547542039595533</v>
      </c>
    </row>
    <row r="41" spans="1:20">
      <c r="A41" s="17" t="s">
        <v>35</v>
      </c>
      <c r="B41" s="18"/>
      <c r="C41" s="28">
        <v>52846.481500000002</v>
      </c>
      <c r="D41" s="28">
        <v>1.5E-3</v>
      </c>
      <c r="E41">
        <f t="shared" si="1"/>
        <v>3639.4137468641406</v>
      </c>
      <c r="F41">
        <f t="shared" si="2"/>
        <v>3639.5</v>
      </c>
      <c r="G41">
        <f t="shared" si="3"/>
        <v>-3.4862999993492849E-2</v>
      </c>
      <c r="I41">
        <f>+G41</f>
        <v>-3.4862999993492849E-2</v>
      </c>
      <c r="O41">
        <f t="shared" ca="1" si="5"/>
        <v>-3.8566551330952027E-2</v>
      </c>
      <c r="P41">
        <f t="shared" si="6"/>
        <v>-3.6906781869239964E-2</v>
      </c>
      <c r="Q41" s="2">
        <f t="shared" si="7"/>
        <v>37827.981500000002</v>
      </c>
      <c r="R41">
        <f t="shared" si="8"/>
        <v>4.1770443556323965E-6</v>
      </c>
      <c r="S41" s="80">
        <f t="shared" si="9"/>
        <v>444444.44444444444</v>
      </c>
      <c r="T41">
        <f t="shared" si="10"/>
        <v>1.8564641580588428</v>
      </c>
    </row>
    <row r="42" spans="1:20">
      <c r="A42" s="17" t="s">
        <v>35</v>
      </c>
      <c r="B42" s="18"/>
      <c r="C42" s="28">
        <v>52868.506699999998</v>
      </c>
      <c r="D42" s="28">
        <v>4.0000000000000002E-4</v>
      </c>
      <c r="E42">
        <f t="shared" si="1"/>
        <v>3693.9054018614847</v>
      </c>
      <c r="F42">
        <f t="shared" si="2"/>
        <v>3694</v>
      </c>
      <c r="G42">
        <f t="shared" si="3"/>
        <v>-3.8236000000324566E-2</v>
      </c>
      <c r="I42">
        <f>+G42</f>
        <v>-3.8236000000324566E-2</v>
      </c>
      <c r="O42">
        <f t="shared" ca="1" si="5"/>
        <v>-3.9375114417486048E-2</v>
      </c>
      <c r="P42">
        <f t="shared" si="6"/>
        <v>-3.7699393512504287E-2</v>
      </c>
      <c r="Q42" s="2">
        <f t="shared" si="7"/>
        <v>37850.006699999998</v>
      </c>
      <c r="R42">
        <f t="shared" si="8"/>
        <v>2.8794652277081546E-7</v>
      </c>
      <c r="S42" s="80">
        <f t="shared" si="9"/>
        <v>6250000</v>
      </c>
      <c r="T42">
        <f t="shared" si="10"/>
        <v>1.7996657673175966</v>
      </c>
    </row>
    <row r="43" spans="1:20">
      <c r="A43" s="39" t="s">
        <v>56</v>
      </c>
      <c r="B43" s="40" t="s">
        <v>30</v>
      </c>
      <c r="C43" s="39">
        <v>52874.57202</v>
      </c>
      <c r="D43" s="39" t="s">
        <v>57</v>
      </c>
      <c r="E43">
        <f t="shared" si="1"/>
        <v>3708.9113643448504</v>
      </c>
      <c r="F43">
        <f t="shared" si="2"/>
        <v>3709</v>
      </c>
      <c r="G43">
        <f t="shared" si="3"/>
        <v>-3.5825999999360647E-2</v>
      </c>
      <c r="K43">
        <f>G43</f>
        <v>-3.5825999999360647E-2</v>
      </c>
      <c r="O43">
        <f t="shared" ca="1" si="5"/>
        <v>-3.9597654716532107E-2</v>
      </c>
      <c r="P43">
        <f t="shared" si="6"/>
        <v>-3.791845062155532E-2</v>
      </c>
      <c r="Q43" s="2">
        <f t="shared" si="7"/>
        <v>37856.07202</v>
      </c>
      <c r="R43">
        <f t="shared" si="8"/>
        <v>4.3783496063228761E-6</v>
      </c>
      <c r="S43" s="81">
        <v>386960.42542456725</v>
      </c>
      <c r="T43">
        <f t="shared" si="10"/>
        <v>1.6942480263201867</v>
      </c>
    </row>
    <row r="44" spans="1:20">
      <c r="A44" s="17" t="s">
        <v>47</v>
      </c>
      <c r="B44" s="27"/>
      <c r="C44" s="28">
        <v>53258.539499999999</v>
      </c>
      <c r="D44" s="28">
        <v>2.0000000000000001E-4</v>
      </c>
      <c r="E44">
        <f t="shared" si="1"/>
        <v>4658.8697506642893</v>
      </c>
      <c r="F44">
        <f t="shared" si="2"/>
        <v>4659</v>
      </c>
      <c r="G44">
        <f t="shared" si="3"/>
        <v>-5.2645999996457249E-2</v>
      </c>
      <c r="I44">
        <f>G44</f>
        <v>-5.2645999996457249E-2</v>
      </c>
      <c r="O44">
        <f t="shared" ca="1" si="5"/>
        <v>-5.3691873656115878E-2</v>
      </c>
      <c r="P44">
        <f t="shared" si="6"/>
        <v>-5.2589763573527772E-2</v>
      </c>
      <c r="Q44" s="2">
        <f t="shared" si="7"/>
        <v>38240.039499999999</v>
      </c>
      <c r="R44">
        <f t="shared" si="8"/>
        <v>3.1625352639030444E-9</v>
      </c>
      <c r="S44" s="80">
        <f>1/D44^2</f>
        <v>25000000</v>
      </c>
      <c r="T44">
        <f t="shared" si="10"/>
        <v>7.9063381597576116E-2</v>
      </c>
    </row>
    <row r="45" spans="1:20">
      <c r="A45" s="32" t="s">
        <v>49</v>
      </c>
      <c r="B45" s="18"/>
      <c r="C45" s="28">
        <v>53655.446300000003</v>
      </c>
      <c r="D45" s="28">
        <v>2.3999999999999998E-3</v>
      </c>
      <c r="E45">
        <f t="shared" si="1"/>
        <v>5640.8407843758341</v>
      </c>
      <c r="F45">
        <f t="shared" si="2"/>
        <v>5641</v>
      </c>
      <c r="G45">
        <f t="shared" si="3"/>
        <v>-6.4353999994636979E-2</v>
      </c>
      <c r="I45">
        <f>G45</f>
        <v>-6.4353999994636979E-2</v>
      </c>
      <c r="O45">
        <f t="shared" ca="1" si="5"/>
        <v>-6.8260845233664574E-2</v>
      </c>
      <c r="P45">
        <f t="shared" si="6"/>
        <v>-6.9406108678222056E-2</v>
      </c>
      <c r="Q45" s="2">
        <f t="shared" si="7"/>
        <v>38636.946300000003</v>
      </c>
      <c r="R45">
        <f t="shared" si="8"/>
        <v>2.552380215075574E-5</v>
      </c>
      <c r="S45" s="80">
        <f>1/D45^2</f>
        <v>173611.11111111115</v>
      </c>
      <c r="T45">
        <f t="shared" si="10"/>
        <v>4.4312156511728729</v>
      </c>
    </row>
    <row r="46" spans="1:20">
      <c r="A46" s="37" t="s">
        <v>53</v>
      </c>
      <c r="B46" s="27"/>
      <c r="C46" s="28">
        <v>53993.532599999999</v>
      </c>
      <c r="D46" s="28">
        <v>6.9999999999999999E-4</v>
      </c>
      <c r="E46">
        <f t="shared" si="1"/>
        <v>6477.2864020742554</v>
      </c>
      <c r="F46">
        <f t="shared" si="2"/>
        <v>6477.5</v>
      </c>
      <c r="G46">
        <f t="shared" si="3"/>
        <v>-8.6334999999962747E-2</v>
      </c>
      <c r="I46">
        <f>G46</f>
        <v>-8.6334999999962747E-2</v>
      </c>
      <c r="O46">
        <f t="shared" ca="1" si="5"/>
        <v>-8.0671175910466492E-2</v>
      </c>
      <c r="P46">
        <f t="shared" si="6"/>
        <v>-8.5054453743048847E-2</v>
      </c>
      <c r="Q46" s="2">
        <f t="shared" si="7"/>
        <v>38975.032599999999</v>
      </c>
      <c r="R46">
        <f t="shared" si="8"/>
        <v>1.6397987160962009E-6</v>
      </c>
      <c r="S46" s="80">
        <f>1/D46^2</f>
        <v>2040816.3265306123</v>
      </c>
      <c r="T46">
        <f t="shared" si="10"/>
        <v>3.3465279920330633</v>
      </c>
    </row>
    <row r="47" spans="1:20">
      <c r="A47" s="8" t="s">
        <v>52</v>
      </c>
      <c r="C47" s="28">
        <v>54028.697800000002</v>
      </c>
      <c r="D47" s="16">
        <v>5.0000000000000001E-4</v>
      </c>
      <c r="E47">
        <f t="shared" si="1"/>
        <v>6564.2871987214176</v>
      </c>
      <c r="F47">
        <f t="shared" si="2"/>
        <v>6564.5</v>
      </c>
      <c r="G47">
        <f t="shared" si="3"/>
        <v>-8.601299999281764E-2</v>
      </c>
      <c r="J47">
        <f>G47</f>
        <v>-8.601299999281764E-2</v>
      </c>
      <c r="O47">
        <f t="shared" ca="1" si="5"/>
        <v>-8.1961909644933634E-2</v>
      </c>
      <c r="P47">
        <f t="shared" si="6"/>
        <v>-8.6751867000092714E-2</v>
      </c>
      <c r="Q47" s="2">
        <f t="shared" si="7"/>
        <v>39010.197800000002</v>
      </c>
      <c r="R47">
        <f t="shared" si="8"/>
        <v>5.4592445443962367E-7</v>
      </c>
      <c r="S47" s="80">
        <f>1/D47^2</f>
        <v>4000000</v>
      </c>
      <c r="T47">
        <f t="shared" si="10"/>
        <v>2.1836978177584947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38</v>
      </c>
      <c r="C1" s="21" t="s">
        <v>42</v>
      </c>
    </row>
    <row r="2" spans="1:4">
      <c r="A2" t="s">
        <v>26</v>
      </c>
      <c r="B2" s="11"/>
      <c r="C2" s="23" t="s">
        <v>43</v>
      </c>
    </row>
    <row r="3" spans="1:4" ht="13.5" thickBot="1"/>
    <row r="4" spans="1:4" ht="13.5" thickBot="1">
      <c r="A4" s="8" t="s">
        <v>1</v>
      </c>
      <c r="C4" s="19" t="s">
        <v>37</v>
      </c>
      <c r="D4" s="20" t="s">
        <v>37</v>
      </c>
    </row>
    <row r="6" spans="1:4">
      <c r="A6" s="8" t="s">
        <v>2</v>
      </c>
    </row>
    <row r="7" spans="1:4">
      <c r="A7" t="s">
        <v>3</v>
      </c>
      <c r="C7" s="15">
        <v>51375.452299999997</v>
      </c>
    </row>
    <row r="8" spans="1:4">
      <c r="A8" t="s">
        <v>4</v>
      </c>
      <c r="C8">
        <v>0.33623500000000001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INTERCEPT(G21:G983,$F21:$F983)</f>
        <v>1.484675478229258E-4</v>
      </c>
      <c r="D11" s="6"/>
    </row>
    <row r="12" spans="1:4">
      <c r="A12" t="s">
        <v>17</v>
      </c>
      <c r="C12">
        <f>SLOPE(G21:G983,$F21:$F983)</f>
        <v>4.7101133172370632E-7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18</v>
      </c>
      <c r="C15" s="12">
        <f>+D15+C8/2</f>
        <v>52868.674817499996</v>
      </c>
      <c r="D15">
        <v>52868.506699999998</v>
      </c>
    </row>
    <row r="16" spans="1:4">
      <c r="A16" s="8" t="s">
        <v>5</v>
      </c>
      <c r="C16">
        <f>+C8+C12</f>
        <v>0.33623547101133172</v>
      </c>
    </row>
    <row r="17" spans="1:17" ht="13.5" thickBot="1"/>
    <row r="18" spans="1:17">
      <c r="A18" s="8" t="s">
        <v>6</v>
      </c>
      <c r="C18" s="4">
        <f>+C15</f>
        <v>52868.674817499996</v>
      </c>
      <c r="D18" s="5">
        <f>+C16</f>
        <v>0.33623547101133172</v>
      </c>
    </row>
    <row r="19" spans="1:17" ht="13.5" thickTop="1">
      <c r="C19">
        <f>COUNT(C21:C2722)</f>
        <v>12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31</v>
      </c>
      <c r="O20" s="10" t="s">
        <v>24</v>
      </c>
      <c r="P20" s="9" t="s">
        <v>23</v>
      </c>
      <c r="Q20" s="7" t="s">
        <v>15</v>
      </c>
    </row>
    <row r="21" spans="1:17">
      <c r="A21" s="13" t="s">
        <v>39</v>
      </c>
      <c r="B21" s="14" t="s">
        <v>30</v>
      </c>
      <c r="C21" s="15">
        <v>51375.452299999997</v>
      </c>
      <c r="D21" s="14">
        <v>1.6000000000000001E-3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I21">
        <f t="shared" ref="I21:I32" si="3">+G21</f>
        <v>0</v>
      </c>
      <c r="O21">
        <f t="shared" ref="O21:O32" si="4">+C$11+C$12*$F21</f>
        <v>1.484675478229258E-4</v>
      </c>
      <c r="Q21" s="2">
        <f t="shared" ref="Q21:Q32" si="5">+C21-15018.5</f>
        <v>36356.952299999997</v>
      </c>
    </row>
    <row r="22" spans="1:17">
      <c r="A22" s="13" t="s">
        <v>39</v>
      </c>
      <c r="B22" s="14" t="s">
        <v>30</v>
      </c>
      <c r="C22" s="15">
        <v>51392.432099999998</v>
      </c>
      <c r="D22" s="14">
        <v>2E-3</v>
      </c>
      <c r="E22">
        <f t="shared" si="0"/>
        <v>50.499799247552986</v>
      </c>
      <c r="F22">
        <f t="shared" si="1"/>
        <v>50.5</v>
      </c>
      <c r="G22">
        <f t="shared" si="2"/>
        <v>-6.7499997385311872E-5</v>
      </c>
      <c r="I22">
        <f t="shared" si="3"/>
        <v>-6.7499997385311872E-5</v>
      </c>
      <c r="O22">
        <f t="shared" si="4"/>
        <v>1.7225362007497298E-4</v>
      </c>
      <c r="Q22" s="2">
        <f t="shared" si="5"/>
        <v>36373.932099999998</v>
      </c>
    </row>
    <row r="23" spans="1:17">
      <c r="A23" s="13" t="s">
        <v>39</v>
      </c>
      <c r="B23" s="14" t="s">
        <v>32</v>
      </c>
      <c r="C23" s="15">
        <v>51427.393600000003</v>
      </c>
      <c r="D23" s="14">
        <v>1.6000000000000001E-3</v>
      </c>
      <c r="E23">
        <f t="shared" si="0"/>
        <v>154.47915892160503</v>
      </c>
      <c r="F23">
        <f t="shared" si="1"/>
        <v>154.5</v>
      </c>
      <c r="G23">
        <f t="shared" si="2"/>
        <v>-7.0074999966891482E-3</v>
      </c>
      <c r="I23">
        <f t="shared" si="3"/>
        <v>-7.0074999966891482E-3</v>
      </c>
      <c r="O23">
        <f t="shared" si="4"/>
        <v>2.2123879857423843E-4</v>
      </c>
      <c r="Q23" s="2">
        <f t="shared" si="5"/>
        <v>36408.893600000003</v>
      </c>
    </row>
    <row r="24" spans="1:17">
      <c r="A24" s="13" t="s">
        <v>39</v>
      </c>
      <c r="B24" s="14" t="s">
        <v>32</v>
      </c>
      <c r="C24" s="15">
        <v>51433.457499999997</v>
      </c>
      <c r="D24" s="14">
        <v>2.5000000000000001E-3</v>
      </c>
      <c r="E24">
        <f t="shared" si="0"/>
        <v>172.51386678959537</v>
      </c>
      <c r="F24">
        <f t="shared" si="1"/>
        <v>172.5</v>
      </c>
      <c r="G24">
        <f t="shared" si="2"/>
        <v>4.6625000031781383E-3</v>
      </c>
      <c r="I24">
        <f t="shared" si="3"/>
        <v>4.6625000031781383E-3</v>
      </c>
      <c r="O24">
        <f t="shared" si="4"/>
        <v>2.2971700254526516E-4</v>
      </c>
      <c r="Q24" s="2">
        <f t="shared" si="5"/>
        <v>36414.957499999997</v>
      </c>
    </row>
    <row r="25" spans="1:17">
      <c r="A25" s="13" t="s">
        <v>39</v>
      </c>
      <c r="B25" s="14" t="s">
        <v>32</v>
      </c>
      <c r="C25" s="15">
        <v>51435.474999999999</v>
      </c>
      <c r="D25" s="14">
        <v>1.9E-3</v>
      </c>
      <c r="E25">
        <f t="shared" si="0"/>
        <v>178.51413445953381</v>
      </c>
      <c r="F25">
        <f t="shared" si="1"/>
        <v>178.5</v>
      </c>
      <c r="G25">
        <f t="shared" si="2"/>
        <v>4.7525000045425259E-3</v>
      </c>
      <c r="I25">
        <f t="shared" si="3"/>
        <v>4.7525000045425259E-3</v>
      </c>
      <c r="O25">
        <f t="shared" si="4"/>
        <v>2.325430705356074E-4</v>
      </c>
      <c r="Q25" s="2">
        <f t="shared" si="5"/>
        <v>36416.974999999999</v>
      </c>
    </row>
    <row r="26" spans="1:17">
      <c r="A26" s="13" t="s">
        <v>39</v>
      </c>
      <c r="B26" s="14" t="s">
        <v>30</v>
      </c>
      <c r="C26" s="15">
        <v>51449.421300000002</v>
      </c>
      <c r="D26" s="14">
        <v>2.8999999999999998E-3</v>
      </c>
      <c r="E26">
        <f t="shared" si="0"/>
        <v>219.99196990201673</v>
      </c>
      <c r="F26">
        <f t="shared" si="1"/>
        <v>220</v>
      </c>
      <c r="G26">
        <f t="shared" si="2"/>
        <v>-2.6999999972758815E-3</v>
      </c>
      <c r="I26">
        <f t="shared" si="3"/>
        <v>-2.6999999972758815E-3</v>
      </c>
      <c r="O26">
        <f t="shared" si="4"/>
        <v>2.5209004080214119E-4</v>
      </c>
      <c r="Q26" s="2">
        <f t="shared" si="5"/>
        <v>36430.921300000002</v>
      </c>
    </row>
    <row r="27" spans="1:17">
      <c r="A27" s="13" t="s">
        <v>33</v>
      </c>
      <c r="B27" s="14" t="s">
        <v>32</v>
      </c>
      <c r="C27" s="15">
        <v>51778.433599999997</v>
      </c>
      <c r="D27" s="14">
        <v>1.2E-2</v>
      </c>
      <c r="E27">
        <f t="shared" si="0"/>
        <v>1198.510862938122</v>
      </c>
      <c r="F27">
        <f t="shared" si="1"/>
        <v>1198.5</v>
      </c>
      <c r="G27">
        <f t="shared" si="2"/>
        <v>3.6524999959510751E-3</v>
      </c>
      <c r="I27">
        <f t="shared" si="3"/>
        <v>3.6524999959510751E-3</v>
      </c>
      <c r="O27">
        <f t="shared" si="4"/>
        <v>7.1297462889378786E-4</v>
      </c>
      <c r="Q27" s="2">
        <f t="shared" si="5"/>
        <v>36759.933599999997</v>
      </c>
    </row>
    <row r="28" spans="1:17">
      <c r="A28" s="13" t="s">
        <v>33</v>
      </c>
      <c r="B28" s="14" t="s">
        <v>32</v>
      </c>
      <c r="C28" s="15">
        <v>51799.4447</v>
      </c>
      <c r="D28" s="14">
        <v>1.9E-3</v>
      </c>
      <c r="E28">
        <f t="shared" si="0"/>
        <v>1261.0001933171823</v>
      </c>
      <c r="F28">
        <f t="shared" si="1"/>
        <v>1261</v>
      </c>
      <c r="G28">
        <f t="shared" si="2"/>
        <v>6.5000000176951289E-5</v>
      </c>
      <c r="I28">
        <f t="shared" si="3"/>
        <v>6.5000000176951289E-5</v>
      </c>
      <c r="O28">
        <f t="shared" si="4"/>
        <v>7.4241283712651949E-4</v>
      </c>
      <c r="Q28" s="2">
        <f t="shared" si="5"/>
        <v>36780.9447</v>
      </c>
    </row>
    <row r="29" spans="1:17">
      <c r="A29" s="16" t="s">
        <v>34</v>
      </c>
      <c r="B29" s="14" t="s">
        <v>30</v>
      </c>
      <c r="C29" s="15">
        <v>52145.431600000004</v>
      </c>
      <c r="D29" s="14">
        <v>4.8999999999999998E-3</v>
      </c>
      <c r="E29">
        <f t="shared" si="0"/>
        <v>2290.0034202269435</v>
      </c>
      <c r="F29">
        <f t="shared" si="1"/>
        <v>2290</v>
      </c>
      <c r="G29">
        <f t="shared" si="2"/>
        <v>1.1500000036903657E-3</v>
      </c>
      <c r="I29">
        <f t="shared" si="3"/>
        <v>1.1500000036903657E-3</v>
      </c>
      <c r="O29">
        <f t="shared" si="4"/>
        <v>1.2270834974702134E-3</v>
      </c>
      <c r="Q29" s="2">
        <f t="shared" si="5"/>
        <v>37126.931600000004</v>
      </c>
    </row>
    <row r="30" spans="1:17">
      <c r="A30" s="16" t="s">
        <v>34</v>
      </c>
      <c r="B30" s="14" t="s">
        <v>30</v>
      </c>
      <c r="C30" s="15">
        <v>52145.431600000004</v>
      </c>
      <c r="D30" s="14">
        <v>4.8999999999999998E-3</v>
      </c>
      <c r="E30">
        <f t="shared" si="0"/>
        <v>2290.0034202269435</v>
      </c>
      <c r="F30">
        <f t="shared" si="1"/>
        <v>2290</v>
      </c>
      <c r="G30">
        <f t="shared" si="2"/>
        <v>1.1500000036903657E-3</v>
      </c>
      <c r="I30">
        <f t="shared" si="3"/>
        <v>1.1500000036903657E-3</v>
      </c>
      <c r="O30">
        <f t="shared" si="4"/>
        <v>1.2270834974702134E-3</v>
      </c>
      <c r="Q30" s="2">
        <f t="shared" si="5"/>
        <v>37126.931600000004</v>
      </c>
    </row>
    <row r="31" spans="1:17">
      <c r="A31" s="17" t="s">
        <v>35</v>
      </c>
      <c r="B31" s="18"/>
      <c r="C31">
        <v>52846.481500000002</v>
      </c>
      <c r="D31" s="6">
        <v>1.5E-3</v>
      </c>
      <c r="E31">
        <f t="shared" si="0"/>
        <v>4375.0031971686603</v>
      </c>
      <c r="F31">
        <f t="shared" si="1"/>
        <v>4375</v>
      </c>
      <c r="G31">
        <f t="shared" si="2"/>
        <v>1.0750000074040145E-3</v>
      </c>
      <c r="I31">
        <f t="shared" si="3"/>
        <v>1.0750000074040145E-3</v>
      </c>
      <c r="O31">
        <f t="shared" si="4"/>
        <v>2.2091421241141407E-3</v>
      </c>
      <c r="Q31" s="2">
        <f t="shared" si="5"/>
        <v>37827.981500000002</v>
      </c>
    </row>
    <row r="32" spans="1:17">
      <c r="A32" s="17" t="s">
        <v>35</v>
      </c>
      <c r="B32" s="18"/>
      <c r="C32">
        <v>52868.506699999998</v>
      </c>
      <c r="D32" s="6">
        <v>4.0000000000000002E-4</v>
      </c>
      <c r="E32">
        <f t="shared" si="0"/>
        <v>4440.5085728731419</v>
      </c>
      <c r="F32">
        <f t="shared" si="1"/>
        <v>4440.5</v>
      </c>
      <c r="G32">
        <f t="shared" si="2"/>
        <v>2.8825000044889748E-3</v>
      </c>
      <c r="I32">
        <f t="shared" si="3"/>
        <v>2.8825000044889748E-3</v>
      </c>
      <c r="O32">
        <f t="shared" si="4"/>
        <v>2.2399933663420435E-3</v>
      </c>
      <c r="Q32" s="2">
        <f t="shared" si="5"/>
        <v>37850.006699999998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39"/>
  <sheetViews>
    <sheetView workbookViewId="0"/>
  </sheetViews>
  <sheetFormatPr defaultRowHeight="12.75"/>
  <cols>
    <col min="1" max="1" width="14.2851562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3" t="s">
        <v>175</v>
      </c>
      <c r="I1" s="104" t="s">
        <v>75</v>
      </c>
      <c r="J1" s="105" t="s">
        <v>176</v>
      </c>
    </row>
    <row r="2" spans="1:16">
      <c r="I2" s="106" t="s">
        <v>86</v>
      </c>
      <c r="J2" s="107" t="s">
        <v>177</v>
      </c>
    </row>
    <row r="3" spans="1:16">
      <c r="A3" s="108" t="s">
        <v>178</v>
      </c>
      <c r="I3" s="106" t="s">
        <v>90</v>
      </c>
      <c r="J3" s="107" t="s">
        <v>179</v>
      </c>
    </row>
    <row r="4" spans="1:16">
      <c r="I4" s="106" t="s">
        <v>105</v>
      </c>
      <c r="J4" s="107" t="s">
        <v>179</v>
      </c>
    </row>
    <row r="5" spans="1:16" ht="13.5" thickBot="1">
      <c r="I5" s="109" t="s">
        <v>135</v>
      </c>
      <c r="J5" s="110" t="s">
        <v>180</v>
      </c>
    </row>
    <row r="10" spans="1:16" ht="13.5" thickBot="1"/>
    <row r="11" spans="1:16" ht="13.5" thickBot="1">
      <c r="A11" s="28" t="str">
        <f t="shared" ref="A11:A42" si="0">P11</f>
        <v>IBVS 4818/5263 </v>
      </c>
      <c r="B11" s="6" t="str">
        <f t="shared" ref="B11:B42" si="1">IF(H11=INT(H11),"I","II")</f>
        <v>I</v>
      </c>
      <c r="C11" s="28">
        <f t="shared" ref="C11:C42" si="2">1*G11</f>
        <v>51375.452299999997</v>
      </c>
      <c r="D11" t="str">
        <f t="shared" ref="D11:D42" si="3">VLOOKUP(F11,I$1:J$5,2,FALSE)</f>
        <v>PE</v>
      </c>
      <c r="E11" s="111">
        <f>VLOOKUP(C11,'Active 1'!C$21:E$973,3,FALSE)</f>
        <v>0</v>
      </c>
      <c r="F11" s="6" t="str">
        <f>LEFT(M11,1)</f>
        <v>E</v>
      </c>
      <c r="G11" t="str">
        <f t="shared" ref="G11:G42" si="4">MID(I11,3,LEN(I11)-3)</f>
        <v>51375.4523</v>
      </c>
      <c r="H11" s="28">
        <f t="shared" ref="H11:H42" si="5">1*K11</f>
        <v>-2783</v>
      </c>
      <c r="I11" s="112" t="s">
        <v>181</v>
      </c>
      <c r="J11" s="113" t="s">
        <v>182</v>
      </c>
      <c r="K11" s="112">
        <v>-2783</v>
      </c>
      <c r="L11" s="112" t="s">
        <v>183</v>
      </c>
      <c r="M11" s="113" t="s">
        <v>184</v>
      </c>
      <c r="N11" s="113" t="s">
        <v>185</v>
      </c>
      <c r="O11" s="114" t="s">
        <v>186</v>
      </c>
      <c r="P11" s="115" t="s">
        <v>187</v>
      </c>
    </row>
    <row r="12" spans="1:16" ht="13.5" thickBot="1">
      <c r="A12" s="28" t="str">
        <f t="shared" si="0"/>
        <v>IBVS 4818/5263 </v>
      </c>
      <c r="B12" s="6" t="str">
        <f t="shared" si="1"/>
        <v>I</v>
      </c>
      <c r="C12" s="28">
        <f t="shared" si="2"/>
        <v>51392.432099999998</v>
      </c>
      <c r="D12" t="str">
        <f t="shared" si="3"/>
        <v>PE</v>
      </c>
      <c r="E12" s="111">
        <f>VLOOKUP(C12,'Active 1'!C$21:E$973,3,FALSE)</f>
        <v>42.009035265246339</v>
      </c>
      <c r="F12" s="6" t="str">
        <f>LEFT(M12,1)</f>
        <v>E</v>
      </c>
      <c r="G12" t="str">
        <f t="shared" si="4"/>
        <v>51392.4321</v>
      </c>
      <c r="H12" s="28">
        <f t="shared" si="5"/>
        <v>-2741</v>
      </c>
      <c r="I12" s="112" t="s">
        <v>188</v>
      </c>
      <c r="J12" s="113" t="s">
        <v>189</v>
      </c>
      <c r="K12" s="112">
        <v>-2741</v>
      </c>
      <c r="L12" s="112" t="s">
        <v>190</v>
      </c>
      <c r="M12" s="113" t="s">
        <v>184</v>
      </c>
      <c r="N12" s="113" t="s">
        <v>185</v>
      </c>
      <c r="O12" s="114" t="s">
        <v>186</v>
      </c>
      <c r="P12" s="115" t="s">
        <v>187</v>
      </c>
    </row>
    <row r="13" spans="1:16" ht="13.5" thickBot="1">
      <c r="A13" s="28" t="str">
        <f t="shared" si="0"/>
        <v>IBVS 4818/5263 </v>
      </c>
      <c r="B13" s="6" t="str">
        <f t="shared" si="1"/>
        <v>II</v>
      </c>
      <c r="C13" s="28">
        <f t="shared" si="2"/>
        <v>51427.393600000003</v>
      </c>
      <c r="D13" t="str">
        <f t="shared" si="3"/>
        <v>PE</v>
      </c>
      <c r="E13" s="111">
        <f>VLOOKUP(C13,'Active 1'!C$21:E$973,3,FALSE)</f>
        <v>128.5058659950565</v>
      </c>
      <c r="F13" s="6" t="str">
        <f>LEFT(M13,1)</f>
        <v>E</v>
      </c>
      <c r="G13" t="str">
        <f t="shared" si="4"/>
        <v>51427.3936</v>
      </c>
      <c r="H13" s="28">
        <f t="shared" si="5"/>
        <v>-2654.5</v>
      </c>
      <c r="I13" s="112" t="s">
        <v>191</v>
      </c>
      <c r="J13" s="113" t="s">
        <v>192</v>
      </c>
      <c r="K13" s="112">
        <v>-2654.5</v>
      </c>
      <c r="L13" s="112" t="s">
        <v>193</v>
      </c>
      <c r="M13" s="113" t="s">
        <v>184</v>
      </c>
      <c r="N13" s="113" t="s">
        <v>185</v>
      </c>
      <c r="O13" s="114" t="s">
        <v>186</v>
      </c>
      <c r="P13" s="115" t="s">
        <v>187</v>
      </c>
    </row>
    <row r="14" spans="1:16" ht="13.5" thickBot="1">
      <c r="A14" s="28" t="str">
        <f t="shared" si="0"/>
        <v>IBVS 4818/5263 </v>
      </c>
      <c r="B14" s="6" t="str">
        <f t="shared" si="1"/>
        <v>II</v>
      </c>
      <c r="C14" s="28">
        <f t="shared" si="2"/>
        <v>51433.457499999997</v>
      </c>
      <c r="D14" t="str">
        <f t="shared" si="3"/>
        <v>PE</v>
      </c>
      <c r="E14" s="111">
        <f>VLOOKUP(C14,'Active 1'!C$21:E$973,3,FALSE)</f>
        <v>143.50831531393243</v>
      </c>
      <c r="F14" s="6" t="str">
        <f>LEFT(M14,1)</f>
        <v>E</v>
      </c>
      <c r="G14" t="str">
        <f t="shared" si="4"/>
        <v>51433.4575</v>
      </c>
      <c r="H14" s="28">
        <f t="shared" si="5"/>
        <v>-2639.5</v>
      </c>
      <c r="I14" s="112" t="s">
        <v>194</v>
      </c>
      <c r="J14" s="113" t="s">
        <v>195</v>
      </c>
      <c r="K14" s="112">
        <v>-2639.5</v>
      </c>
      <c r="L14" s="112" t="s">
        <v>196</v>
      </c>
      <c r="M14" s="113" t="s">
        <v>184</v>
      </c>
      <c r="N14" s="113" t="s">
        <v>185</v>
      </c>
      <c r="O14" s="114" t="s">
        <v>186</v>
      </c>
      <c r="P14" s="115" t="s">
        <v>187</v>
      </c>
    </row>
    <row r="15" spans="1:16" ht="13.5" thickBot="1">
      <c r="A15" s="28" t="str">
        <f t="shared" si="0"/>
        <v>IBVS 4818/5263 </v>
      </c>
      <c r="B15" s="6" t="str">
        <f t="shared" si="1"/>
        <v>II</v>
      </c>
      <c r="C15" s="28">
        <f t="shared" si="2"/>
        <v>51435.474999999999</v>
      </c>
      <c r="D15" t="str">
        <f t="shared" si="3"/>
        <v>PE</v>
      </c>
      <c r="E15" s="111">
        <f>VLOOKUP(C15,'Active 1'!C$21:E$973,3,FALSE)</f>
        <v>148.49973032751933</v>
      </c>
      <c r="F15" s="6" t="str">
        <f>LEFT(M15,1)</f>
        <v>E</v>
      </c>
      <c r="G15" t="str">
        <f t="shared" si="4"/>
        <v>51435.4750</v>
      </c>
      <c r="H15" s="28">
        <f t="shared" si="5"/>
        <v>-2634.5</v>
      </c>
      <c r="I15" s="112" t="s">
        <v>197</v>
      </c>
      <c r="J15" s="113" t="s">
        <v>198</v>
      </c>
      <c r="K15" s="112">
        <v>-2634.5</v>
      </c>
      <c r="L15" s="112" t="s">
        <v>199</v>
      </c>
      <c r="M15" s="113" t="s">
        <v>184</v>
      </c>
      <c r="N15" s="113" t="s">
        <v>185</v>
      </c>
      <c r="O15" s="114" t="s">
        <v>200</v>
      </c>
      <c r="P15" s="115" t="s">
        <v>187</v>
      </c>
    </row>
    <row r="16" spans="1:16" ht="13.5" thickBot="1">
      <c r="A16" s="28" t="str">
        <f t="shared" si="0"/>
        <v>IBVS 4818/5263 </v>
      </c>
      <c r="B16" s="6" t="str">
        <f t="shared" si="1"/>
        <v>I</v>
      </c>
      <c r="C16" s="28">
        <f t="shared" si="2"/>
        <v>51449.421300000002</v>
      </c>
      <c r="D16" t="str">
        <f t="shared" si="3"/>
        <v>vis</v>
      </c>
      <c r="E16" s="111">
        <f>VLOOKUP(C16,'Active 1'!C$21:E$973,3,FALSE)</f>
        <v>183.00370614112182</v>
      </c>
      <c r="F16" s="6" t="s">
        <v>135</v>
      </c>
      <c r="G16" t="str">
        <f t="shared" si="4"/>
        <v>51449.4213</v>
      </c>
      <c r="H16" s="28">
        <f t="shared" si="5"/>
        <v>-2600</v>
      </c>
      <c r="I16" s="112" t="s">
        <v>201</v>
      </c>
      <c r="J16" s="113" t="s">
        <v>202</v>
      </c>
      <c r="K16" s="112">
        <v>-2600</v>
      </c>
      <c r="L16" s="112" t="s">
        <v>203</v>
      </c>
      <c r="M16" s="113" t="s">
        <v>184</v>
      </c>
      <c r="N16" s="113" t="s">
        <v>185</v>
      </c>
      <c r="O16" s="114" t="s">
        <v>186</v>
      </c>
      <c r="P16" s="115" t="s">
        <v>187</v>
      </c>
    </row>
    <row r="17" spans="1:16" ht="13.5" thickBot="1">
      <c r="A17" s="28" t="str">
        <f t="shared" si="0"/>
        <v>OEJV 0074 </v>
      </c>
      <c r="B17" s="6" t="str">
        <f t="shared" si="1"/>
        <v>II</v>
      </c>
      <c r="C17" s="28">
        <f t="shared" si="2"/>
        <v>51652.529240000003</v>
      </c>
      <c r="D17" t="str">
        <f t="shared" si="3"/>
        <v>vis</v>
      </c>
      <c r="E17" s="111">
        <f>VLOOKUP(C17,'Active 1'!C$21:E$973,3,FALSE)</f>
        <v>685.50483183819233</v>
      </c>
      <c r="F17" s="6" t="s">
        <v>135</v>
      </c>
      <c r="G17" t="str">
        <f t="shared" si="4"/>
        <v>51652.52924</v>
      </c>
      <c r="H17" s="28">
        <f t="shared" si="5"/>
        <v>-2097.5</v>
      </c>
      <c r="I17" s="112" t="s">
        <v>204</v>
      </c>
      <c r="J17" s="113" t="s">
        <v>205</v>
      </c>
      <c r="K17" s="112">
        <v>-2097.5</v>
      </c>
      <c r="L17" s="112" t="s">
        <v>206</v>
      </c>
      <c r="M17" s="113" t="s">
        <v>207</v>
      </c>
      <c r="N17" s="113" t="s">
        <v>208</v>
      </c>
      <c r="O17" s="114" t="s">
        <v>209</v>
      </c>
      <c r="P17" s="115" t="s">
        <v>210</v>
      </c>
    </row>
    <row r="18" spans="1:16" ht="13.5" thickBot="1">
      <c r="A18" s="28" t="str">
        <f t="shared" si="0"/>
        <v>OEJV 0074 </v>
      </c>
      <c r="B18" s="6" t="str">
        <f t="shared" si="1"/>
        <v>I</v>
      </c>
      <c r="C18" s="28">
        <f t="shared" si="2"/>
        <v>51698.399469999997</v>
      </c>
      <c r="D18" t="str">
        <f t="shared" si="3"/>
        <v>vis</v>
      </c>
      <c r="E18" s="111">
        <f>VLOOKUP(C18,'Active 1'!C$21:E$973,3,FALSE)</f>
        <v>798.99050950780929</v>
      </c>
      <c r="F18" s="6" t="s">
        <v>135</v>
      </c>
      <c r="G18" t="str">
        <f t="shared" si="4"/>
        <v>51698.39947</v>
      </c>
      <c r="H18" s="28">
        <f t="shared" si="5"/>
        <v>-1984</v>
      </c>
      <c r="I18" s="112" t="s">
        <v>211</v>
      </c>
      <c r="J18" s="113" t="s">
        <v>212</v>
      </c>
      <c r="K18" s="112">
        <v>-1984</v>
      </c>
      <c r="L18" s="112" t="s">
        <v>213</v>
      </c>
      <c r="M18" s="113" t="s">
        <v>207</v>
      </c>
      <c r="N18" s="113" t="s">
        <v>208</v>
      </c>
      <c r="O18" s="114" t="s">
        <v>209</v>
      </c>
      <c r="P18" s="115" t="s">
        <v>210</v>
      </c>
    </row>
    <row r="19" spans="1:16" ht="13.5" thickBot="1">
      <c r="A19" s="28" t="str">
        <f t="shared" si="0"/>
        <v>OEJV 0074 </v>
      </c>
      <c r="B19" s="6" t="str">
        <f t="shared" si="1"/>
        <v>I</v>
      </c>
      <c r="C19" s="28">
        <f t="shared" si="2"/>
        <v>51704.46617</v>
      </c>
      <c r="D19" t="str">
        <f t="shared" si="3"/>
        <v>vis</v>
      </c>
      <c r="E19" s="111">
        <f>VLOOKUP(C19,'Active 1'!C$21:E$973,3,FALSE)</f>
        <v>813.99988619326984</v>
      </c>
      <c r="F19" s="6" t="s">
        <v>135</v>
      </c>
      <c r="G19" t="str">
        <f t="shared" si="4"/>
        <v>51704.46617</v>
      </c>
      <c r="H19" s="28">
        <f t="shared" si="5"/>
        <v>-1969</v>
      </c>
      <c r="I19" s="112" t="s">
        <v>214</v>
      </c>
      <c r="J19" s="113" t="s">
        <v>215</v>
      </c>
      <c r="K19" s="112">
        <v>-1969</v>
      </c>
      <c r="L19" s="112" t="s">
        <v>216</v>
      </c>
      <c r="M19" s="113" t="s">
        <v>207</v>
      </c>
      <c r="N19" s="113" t="s">
        <v>208</v>
      </c>
      <c r="O19" s="114" t="s">
        <v>209</v>
      </c>
      <c r="P19" s="115" t="s">
        <v>210</v>
      </c>
    </row>
    <row r="20" spans="1:16" ht="13.5" thickBot="1">
      <c r="A20" s="28" t="str">
        <f t="shared" si="0"/>
        <v>OEJV 0074 </v>
      </c>
      <c r="B20" s="6" t="str">
        <f t="shared" si="1"/>
        <v>II</v>
      </c>
      <c r="C20" s="28">
        <f t="shared" si="2"/>
        <v>51707.495819999996</v>
      </c>
      <c r="D20" t="str">
        <f t="shared" si="3"/>
        <v>vis</v>
      </c>
      <c r="E20" s="111">
        <f>VLOOKUP(C20,'Active 1'!C$21:E$973,3,FALSE)</f>
        <v>821.49542051588901</v>
      </c>
      <c r="F20" s="6" t="s">
        <v>135</v>
      </c>
      <c r="G20" t="str">
        <f t="shared" si="4"/>
        <v>51707.49582</v>
      </c>
      <c r="H20" s="28">
        <f t="shared" si="5"/>
        <v>-1961.5</v>
      </c>
      <c r="I20" s="112" t="s">
        <v>217</v>
      </c>
      <c r="J20" s="113" t="s">
        <v>218</v>
      </c>
      <c r="K20" s="112">
        <v>-1961.5</v>
      </c>
      <c r="L20" s="112" t="s">
        <v>219</v>
      </c>
      <c r="M20" s="113" t="s">
        <v>207</v>
      </c>
      <c r="N20" s="113" t="s">
        <v>208</v>
      </c>
      <c r="O20" s="114" t="s">
        <v>209</v>
      </c>
      <c r="P20" s="115" t="s">
        <v>210</v>
      </c>
    </row>
    <row r="21" spans="1:16" ht="13.5" thickBot="1">
      <c r="A21" s="28" t="str">
        <f t="shared" si="0"/>
        <v>IBVS 5287 </v>
      </c>
      <c r="B21" s="6" t="str">
        <f t="shared" si="1"/>
        <v>I</v>
      </c>
      <c r="C21" s="28">
        <f t="shared" si="2"/>
        <v>51778.433599999997</v>
      </c>
      <c r="D21" t="str">
        <f t="shared" si="3"/>
        <v>vis</v>
      </c>
      <c r="E21" s="111">
        <f>VLOOKUP(C21,'Active 1'!C$21:E$973,3,FALSE)</f>
        <v>996.99970806097929</v>
      </c>
      <c r="F21" s="6" t="s">
        <v>135</v>
      </c>
      <c r="G21" t="str">
        <f t="shared" si="4"/>
        <v>51778.4336</v>
      </c>
      <c r="H21" s="28">
        <f t="shared" si="5"/>
        <v>-1786</v>
      </c>
      <c r="I21" s="112" t="s">
        <v>220</v>
      </c>
      <c r="J21" s="113" t="s">
        <v>221</v>
      </c>
      <c r="K21" s="112">
        <v>-1786</v>
      </c>
      <c r="L21" s="112" t="s">
        <v>222</v>
      </c>
      <c r="M21" s="113" t="s">
        <v>184</v>
      </c>
      <c r="N21" s="113" t="s">
        <v>185</v>
      </c>
      <c r="O21" s="114" t="s">
        <v>200</v>
      </c>
      <c r="P21" s="115" t="s">
        <v>223</v>
      </c>
    </row>
    <row r="22" spans="1:16" ht="13.5" thickBot="1">
      <c r="A22" s="28" t="str">
        <f t="shared" si="0"/>
        <v>IBVS 5287 </v>
      </c>
      <c r="B22" s="6" t="str">
        <f t="shared" si="1"/>
        <v>I</v>
      </c>
      <c r="C22" s="28">
        <f t="shared" si="2"/>
        <v>51799.4447</v>
      </c>
      <c r="D22" t="str">
        <f t="shared" si="3"/>
        <v>vis</v>
      </c>
      <c r="E22" s="111">
        <f>VLOOKUP(C22,'Active 1'!C$21:E$973,3,FALSE)</f>
        <v>1048.9824193332975</v>
      </c>
      <c r="F22" s="6" t="s">
        <v>135</v>
      </c>
      <c r="G22" t="str">
        <f t="shared" si="4"/>
        <v>51799.4447</v>
      </c>
      <c r="H22" s="28">
        <f t="shared" si="5"/>
        <v>-1734</v>
      </c>
      <c r="I22" s="112" t="s">
        <v>224</v>
      </c>
      <c r="J22" s="113" t="s">
        <v>225</v>
      </c>
      <c r="K22" s="112">
        <v>-1734</v>
      </c>
      <c r="L22" s="112" t="s">
        <v>226</v>
      </c>
      <c r="M22" s="113" t="s">
        <v>184</v>
      </c>
      <c r="N22" s="113" t="s">
        <v>185</v>
      </c>
      <c r="O22" s="114" t="s">
        <v>200</v>
      </c>
      <c r="P22" s="115" t="s">
        <v>223</v>
      </c>
    </row>
    <row r="23" spans="1:16" ht="13.5" thickBot="1">
      <c r="A23" s="28" t="str">
        <f t="shared" si="0"/>
        <v>OEJV 0074 </v>
      </c>
      <c r="B23" s="6" t="str">
        <f t="shared" si="1"/>
        <v>I</v>
      </c>
      <c r="C23" s="28">
        <f t="shared" si="2"/>
        <v>51833.403149999998</v>
      </c>
      <c r="D23" t="str">
        <f t="shared" si="3"/>
        <v>vis</v>
      </c>
      <c r="E23" s="111">
        <f>VLOOKUP(C23,'Active 1'!C$21:E$973,3,FALSE)</f>
        <v>1132.9976446953717</v>
      </c>
      <c r="F23" s="6" t="s">
        <v>135</v>
      </c>
      <c r="G23" t="str">
        <f t="shared" si="4"/>
        <v>51833.40315</v>
      </c>
      <c r="H23" s="28">
        <f t="shared" si="5"/>
        <v>-1650</v>
      </c>
      <c r="I23" s="112" t="s">
        <v>227</v>
      </c>
      <c r="J23" s="113" t="s">
        <v>228</v>
      </c>
      <c r="K23" s="112">
        <v>-1650</v>
      </c>
      <c r="L23" s="112" t="s">
        <v>229</v>
      </c>
      <c r="M23" s="113" t="s">
        <v>207</v>
      </c>
      <c r="N23" s="113" t="s">
        <v>208</v>
      </c>
      <c r="O23" s="114" t="s">
        <v>209</v>
      </c>
      <c r="P23" s="115" t="s">
        <v>210</v>
      </c>
    </row>
    <row r="24" spans="1:16" ht="13.5" thickBot="1">
      <c r="A24" s="28" t="str">
        <f t="shared" si="0"/>
        <v>OEJV 0074 </v>
      </c>
      <c r="B24" s="6" t="str">
        <f t="shared" si="1"/>
        <v>I</v>
      </c>
      <c r="C24" s="28">
        <f t="shared" si="2"/>
        <v>51838.245589999999</v>
      </c>
      <c r="D24" t="str">
        <f t="shared" si="3"/>
        <v>vis</v>
      </c>
      <c r="E24" s="111">
        <f>VLOOKUP(C24,'Active 1'!C$21:E$973,3,FALSE)</f>
        <v>1144.9781293141448</v>
      </c>
      <c r="F24" s="6" t="s">
        <v>135</v>
      </c>
      <c r="G24" t="str">
        <f t="shared" si="4"/>
        <v>51838.24559</v>
      </c>
      <c r="H24" s="28">
        <f t="shared" si="5"/>
        <v>-1638</v>
      </c>
      <c r="I24" s="112" t="s">
        <v>230</v>
      </c>
      <c r="J24" s="113" t="s">
        <v>231</v>
      </c>
      <c r="K24" s="112">
        <v>-1638</v>
      </c>
      <c r="L24" s="112" t="s">
        <v>232</v>
      </c>
      <c r="M24" s="113" t="s">
        <v>207</v>
      </c>
      <c r="N24" s="113" t="s">
        <v>208</v>
      </c>
      <c r="O24" s="114" t="s">
        <v>209</v>
      </c>
      <c r="P24" s="115" t="s">
        <v>210</v>
      </c>
    </row>
    <row r="25" spans="1:16" ht="13.5" thickBot="1">
      <c r="A25" s="28" t="str">
        <f t="shared" si="0"/>
        <v>OEJV 0074 </v>
      </c>
      <c r="B25" s="6" t="str">
        <f t="shared" si="1"/>
        <v>II</v>
      </c>
      <c r="C25" s="28">
        <f t="shared" si="2"/>
        <v>52085.408199999998</v>
      </c>
      <c r="D25" t="str">
        <f t="shared" si="3"/>
        <v>vis</v>
      </c>
      <c r="E25" s="111">
        <f>VLOOKUP(C25,'Active 1'!C$21:E$973,3,FALSE)</f>
        <v>1756.4731292399215</v>
      </c>
      <c r="F25" s="6" t="s">
        <v>135</v>
      </c>
      <c r="G25" t="str">
        <f t="shared" si="4"/>
        <v>52085.40820</v>
      </c>
      <c r="H25" s="28">
        <f t="shared" si="5"/>
        <v>-1026.5</v>
      </c>
      <c r="I25" s="112" t="s">
        <v>233</v>
      </c>
      <c r="J25" s="113" t="s">
        <v>234</v>
      </c>
      <c r="K25" s="112">
        <v>-1026.5</v>
      </c>
      <c r="L25" s="112" t="s">
        <v>235</v>
      </c>
      <c r="M25" s="113" t="s">
        <v>207</v>
      </c>
      <c r="N25" s="113" t="s">
        <v>208</v>
      </c>
      <c r="O25" s="114" t="s">
        <v>209</v>
      </c>
      <c r="P25" s="115" t="s">
        <v>210</v>
      </c>
    </row>
    <row r="26" spans="1:16" ht="13.5" thickBot="1">
      <c r="A26" s="28" t="str">
        <f t="shared" si="0"/>
        <v>OEJV 0074 </v>
      </c>
      <c r="B26" s="6" t="str">
        <f t="shared" si="1"/>
        <v>II</v>
      </c>
      <c r="C26" s="28">
        <f t="shared" si="2"/>
        <v>52087.431579999997</v>
      </c>
      <c r="D26" t="str">
        <f t="shared" si="3"/>
        <v>vis</v>
      </c>
      <c r="E26" s="111">
        <f>VLOOKUP(C26,'Active 1'!C$21:E$973,3,FALSE)</f>
        <v>1761.4790917232804</v>
      </c>
      <c r="F26" s="6" t="s">
        <v>135</v>
      </c>
      <c r="G26" t="str">
        <f t="shared" si="4"/>
        <v>52087.43158</v>
      </c>
      <c r="H26" s="28">
        <f t="shared" si="5"/>
        <v>-1021.5</v>
      </c>
      <c r="I26" s="112" t="s">
        <v>236</v>
      </c>
      <c r="J26" s="113" t="s">
        <v>237</v>
      </c>
      <c r="K26" s="112">
        <v>-1021.5</v>
      </c>
      <c r="L26" s="112" t="s">
        <v>238</v>
      </c>
      <c r="M26" s="113" t="s">
        <v>207</v>
      </c>
      <c r="N26" s="113" t="s">
        <v>208</v>
      </c>
      <c r="O26" s="114" t="s">
        <v>209</v>
      </c>
      <c r="P26" s="115" t="s">
        <v>210</v>
      </c>
    </row>
    <row r="27" spans="1:16" ht="13.5" thickBot="1">
      <c r="A27" s="28" t="str">
        <f t="shared" si="0"/>
        <v>IBVS 5583 </v>
      </c>
      <c r="B27" s="6" t="str">
        <f t="shared" si="1"/>
        <v>I</v>
      </c>
      <c r="C27" s="28">
        <f t="shared" si="2"/>
        <v>52145.431600000004</v>
      </c>
      <c r="D27" t="str">
        <f t="shared" si="3"/>
        <v>vis</v>
      </c>
      <c r="E27" s="111">
        <f>VLOOKUP(C27,'Active 1'!C$21:E$973,3,FALSE)</f>
        <v>1904.9745914090915</v>
      </c>
      <c r="F27" s="6" t="s">
        <v>135</v>
      </c>
      <c r="G27" t="str">
        <f t="shared" si="4"/>
        <v>52145.4316</v>
      </c>
      <c r="H27" s="28">
        <f t="shared" si="5"/>
        <v>-878</v>
      </c>
      <c r="I27" s="112" t="s">
        <v>239</v>
      </c>
      <c r="J27" s="113" t="s">
        <v>240</v>
      </c>
      <c r="K27" s="112">
        <v>-878</v>
      </c>
      <c r="L27" s="112" t="s">
        <v>241</v>
      </c>
      <c r="M27" s="113" t="s">
        <v>184</v>
      </c>
      <c r="N27" s="113" t="s">
        <v>185</v>
      </c>
      <c r="O27" s="114" t="s">
        <v>200</v>
      </c>
      <c r="P27" s="115" t="s">
        <v>242</v>
      </c>
    </row>
    <row r="28" spans="1:16" ht="13.5" thickBot="1">
      <c r="A28" s="28" t="str">
        <f t="shared" si="0"/>
        <v>OEJV 0074 </v>
      </c>
      <c r="B28" s="6" t="str">
        <f t="shared" si="1"/>
        <v>I</v>
      </c>
      <c r="C28" s="28">
        <f t="shared" si="2"/>
        <v>52196.354449999999</v>
      </c>
      <c r="D28" t="str">
        <f t="shared" si="3"/>
        <v>vis</v>
      </c>
      <c r="E28" s="111">
        <f>VLOOKUP(C28,'Active 1'!C$21:E$973,3,FALSE)</f>
        <v>2030.9607515203138</v>
      </c>
      <c r="F28" s="6" t="s">
        <v>135</v>
      </c>
      <c r="G28" t="str">
        <f t="shared" si="4"/>
        <v>52196.35445</v>
      </c>
      <c r="H28" s="28">
        <f t="shared" si="5"/>
        <v>-752</v>
      </c>
      <c r="I28" s="112" t="s">
        <v>243</v>
      </c>
      <c r="J28" s="113" t="s">
        <v>244</v>
      </c>
      <c r="K28" s="112">
        <v>-752</v>
      </c>
      <c r="L28" s="112" t="s">
        <v>245</v>
      </c>
      <c r="M28" s="113" t="s">
        <v>207</v>
      </c>
      <c r="N28" s="113" t="s">
        <v>208</v>
      </c>
      <c r="O28" s="114" t="s">
        <v>209</v>
      </c>
      <c r="P28" s="115" t="s">
        <v>210</v>
      </c>
    </row>
    <row r="29" spans="1:16" ht="13.5" thickBot="1">
      <c r="A29" s="28" t="str">
        <f t="shared" si="0"/>
        <v>OEJV 0074 </v>
      </c>
      <c r="B29" s="6" t="str">
        <f t="shared" si="1"/>
        <v>II</v>
      </c>
      <c r="C29" s="28">
        <f t="shared" si="2"/>
        <v>52197.370799999997</v>
      </c>
      <c r="D29" t="str">
        <f t="shared" si="3"/>
        <v>vis</v>
      </c>
      <c r="E29" s="111">
        <f>VLOOKUP(C29,'Active 1'!C$21:E$973,3,FALSE)</f>
        <v>2033.4752618791961</v>
      </c>
      <c r="F29" s="6" t="s">
        <v>135</v>
      </c>
      <c r="G29" t="str">
        <f t="shared" si="4"/>
        <v>52197.37080</v>
      </c>
      <c r="H29" s="28">
        <f t="shared" si="5"/>
        <v>-749.5</v>
      </c>
      <c r="I29" s="112" t="s">
        <v>246</v>
      </c>
      <c r="J29" s="113" t="s">
        <v>247</v>
      </c>
      <c r="K29" s="112">
        <v>-749.5</v>
      </c>
      <c r="L29" s="112" t="s">
        <v>248</v>
      </c>
      <c r="M29" s="113" t="s">
        <v>207</v>
      </c>
      <c r="N29" s="113" t="s">
        <v>208</v>
      </c>
      <c r="O29" s="114" t="s">
        <v>209</v>
      </c>
      <c r="P29" s="115" t="s">
        <v>210</v>
      </c>
    </row>
    <row r="30" spans="1:16" ht="13.5" thickBot="1">
      <c r="A30" s="28" t="str">
        <f t="shared" si="0"/>
        <v>BAVM 172 </v>
      </c>
      <c r="B30" s="6" t="str">
        <f t="shared" si="1"/>
        <v>II</v>
      </c>
      <c r="C30" s="28">
        <f t="shared" si="2"/>
        <v>52846.481500000002</v>
      </c>
      <c r="D30" t="str">
        <f t="shared" si="3"/>
        <v>vis</v>
      </c>
      <c r="E30" s="111">
        <f>VLOOKUP(C30,'Active 1'!C$21:E$973,3,FALSE)</f>
        <v>3639.4137468641406</v>
      </c>
      <c r="F30" s="6" t="s">
        <v>135</v>
      </c>
      <c r="G30" t="str">
        <f t="shared" si="4"/>
        <v>52846.4815</v>
      </c>
      <c r="H30" s="28">
        <f t="shared" si="5"/>
        <v>856.5</v>
      </c>
      <c r="I30" s="112" t="s">
        <v>249</v>
      </c>
      <c r="J30" s="113" t="s">
        <v>250</v>
      </c>
      <c r="K30" s="112">
        <v>856.5</v>
      </c>
      <c r="L30" s="112" t="s">
        <v>251</v>
      </c>
      <c r="M30" s="113" t="s">
        <v>184</v>
      </c>
      <c r="N30" s="113" t="s">
        <v>252</v>
      </c>
      <c r="O30" s="114" t="s">
        <v>253</v>
      </c>
      <c r="P30" s="115" t="s">
        <v>254</v>
      </c>
    </row>
    <row r="31" spans="1:16" ht="13.5" thickBot="1">
      <c r="A31" s="28" t="str">
        <f t="shared" si="0"/>
        <v>BAVM 172 </v>
      </c>
      <c r="B31" s="6" t="str">
        <f t="shared" si="1"/>
        <v>I</v>
      </c>
      <c r="C31" s="28">
        <f t="shared" si="2"/>
        <v>52868.506699999998</v>
      </c>
      <c r="D31" t="str">
        <f t="shared" si="3"/>
        <v>vis</v>
      </c>
      <c r="E31" s="111">
        <f>VLOOKUP(C31,'Active 1'!C$21:E$973,3,FALSE)</f>
        <v>3693.9054018614847</v>
      </c>
      <c r="F31" s="6" t="s">
        <v>135</v>
      </c>
      <c r="G31" t="str">
        <f t="shared" si="4"/>
        <v>52868.5067</v>
      </c>
      <c r="H31" s="28">
        <f t="shared" si="5"/>
        <v>911</v>
      </c>
      <c r="I31" s="112" t="s">
        <v>255</v>
      </c>
      <c r="J31" s="113" t="s">
        <v>256</v>
      </c>
      <c r="K31" s="112" t="s">
        <v>257</v>
      </c>
      <c r="L31" s="112" t="s">
        <v>258</v>
      </c>
      <c r="M31" s="113" t="s">
        <v>184</v>
      </c>
      <c r="N31" s="113" t="s">
        <v>208</v>
      </c>
      <c r="O31" s="114" t="s">
        <v>259</v>
      </c>
      <c r="P31" s="115" t="s">
        <v>254</v>
      </c>
    </row>
    <row r="32" spans="1:16" ht="13.5" thickBot="1">
      <c r="A32" s="28" t="str">
        <f t="shared" si="0"/>
        <v>OEJV 0074 </v>
      </c>
      <c r="B32" s="6" t="str">
        <f t="shared" si="1"/>
        <v>I</v>
      </c>
      <c r="C32" s="28">
        <f t="shared" si="2"/>
        <v>52874.57202</v>
      </c>
      <c r="D32" t="str">
        <f t="shared" si="3"/>
        <v>vis</v>
      </c>
      <c r="E32" s="111">
        <f>VLOOKUP(C32,'Active 1'!C$21:E$973,3,FALSE)</f>
        <v>3708.9113643448504</v>
      </c>
      <c r="F32" s="6" t="s">
        <v>135</v>
      </c>
      <c r="G32" t="str">
        <f t="shared" si="4"/>
        <v>52874.57202</v>
      </c>
      <c r="H32" s="28">
        <f t="shared" si="5"/>
        <v>926</v>
      </c>
      <c r="I32" s="112" t="s">
        <v>260</v>
      </c>
      <c r="J32" s="113" t="s">
        <v>261</v>
      </c>
      <c r="K32" s="112" t="s">
        <v>262</v>
      </c>
      <c r="L32" s="112" t="s">
        <v>263</v>
      </c>
      <c r="M32" s="113" t="s">
        <v>207</v>
      </c>
      <c r="N32" s="113" t="s">
        <v>135</v>
      </c>
      <c r="O32" s="114" t="s">
        <v>264</v>
      </c>
      <c r="P32" s="115" t="s">
        <v>210</v>
      </c>
    </row>
    <row r="33" spans="1:16" ht="13.5" thickBot="1">
      <c r="A33" s="28" t="str">
        <f t="shared" si="0"/>
        <v>BAVM 173 </v>
      </c>
      <c r="B33" s="6" t="str">
        <f t="shared" si="1"/>
        <v>I</v>
      </c>
      <c r="C33" s="28">
        <f t="shared" si="2"/>
        <v>53258.539499999999</v>
      </c>
      <c r="D33" t="str">
        <f t="shared" si="3"/>
        <v>vis</v>
      </c>
      <c r="E33" s="111">
        <f>VLOOKUP(C33,'Active 1'!C$21:E$973,3,FALSE)</f>
        <v>4658.8697506642893</v>
      </c>
      <c r="F33" s="6" t="s">
        <v>135</v>
      </c>
      <c r="G33" t="str">
        <f t="shared" si="4"/>
        <v>53258.5395</v>
      </c>
      <c r="H33" s="28">
        <f t="shared" si="5"/>
        <v>1876</v>
      </c>
      <c r="I33" s="112" t="s">
        <v>265</v>
      </c>
      <c r="J33" s="113" t="s">
        <v>266</v>
      </c>
      <c r="K33" s="112" t="s">
        <v>267</v>
      </c>
      <c r="L33" s="112" t="s">
        <v>268</v>
      </c>
      <c r="M33" s="113" t="s">
        <v>184</v>
      </c>
      <c r="N33" s="113" t="s">
        <v>208</v>
      </c>
      <c r="O33" s="114" t="s">
        <v>253</v>
      </c>
      <c r="P33" s="115" t="s">
        <v>269</v>
      </c>
    </row>
    <row r="34" spans="1:16" ht="13.5" thickBot="1">
      <c r="A34" s="28" t="str">
        <f t="shared" si="0"/>
        <v>BAVM 178 </v>
      </c>
      <c r="B34" s="6" t="str">
        <f t="shared" si="1"/>
        <v>I</v>
      </c>
      <c r="C34" s="28">
        <f t="shared" si="2"/>
        <v>53655.446300000003</v>
      </c>
      <c r="D34" t="str">
        <f t="shared" si="3"/>
        <v>vis</v>
      </c>
      <c r="E34" s="111">
        <f>VLOOKUP(C34,'Active 1'!C$21:E$973,3,FALSE)</f>
        <v>5640.8407843758341</v>
      </c>
      <c r="F34" s="6" t="s">
        <v>135</v>
      </c>
      <c r="G34" t="str">
        <f t="shared" si="4"/>
        <v>53655.4463</v>
      </c>
      <c r="H34" s="28">
        <f t="shared" si="5"/>
        <v>2858</v>
      </c>
      <c r="I34" s="112" t="s">
        <v>270</v>
      </c>
      <c r="J34" s="113" t="s">
        <v>271</v>
      </c>
      <c r="K34" s="112" t="s">
        <v>272</v>
      </c>
      <c r="L34" s="112" t="s">
        <v>273</v>
      </c>
      <c r="M34" s="113" t="s">
        <v>207</v>
      </c>
      <c r="N34" s="113" t="s">
        <v>252</v>
      </c>
      <c r="O34" s="114" t="s">
        <v>274</v>
      </c>
      <c r="P34" s="115" t="s">
        <v>275</v>
      </c>
    </row>
    <row r="35" spans="1:16" ht="13.5" thickBot="1">
      <c r="A35" s="28" t="str">
        <f t="shared" si="0"/>
        <v>BAVM 186 </v>
      </c>
      <c r="B35" s="6" t="str">
        <f t="shared" si="1"/>
        <v>II</v>
      </c>
      <c r="C35" s="28">
        <f t="shared" si="2"/>
        <v>53993.532599999999</v>
      </c>
      <c r="D35" t="str">
        <f t="shared" si="3"/>
        <v>vis</v>
      </c>
      <c r="E35" s="111">
        <f>VLOOKUP(C35,'Active 1'!C$21:E$973,3,FALSE)</f>
        <v>6477.2864020742554</v>
      </c>
      <c r="F35" s="6" t="s">
        <v>135</v>
      </c>
      <c r="G35" t="str">
        <f t="shared" si="4"/>
        <v>53993.5326</v>
      </c>
      <c r="H35" s="28">
        <f t="shared" si="5"/>
        <v>3694.5</v>
      </c>
      <c r="I35" s="112" t="s">
        <v>276</v>
      </c>
      <c r="J35" s="113" t="s">
        <v>277</v>
      </c>
      <c r="K35" s="112" t="s">
        <v>278</v>
      </c>
      <c r="L35" s="112" t="s">
        <v>279</v>
      </c>
      <c r="M35" s="113" t="s">
        <v>207</v>
      </c>
      <c r="N35" s="113" t="s">
        <v>252</v>
      </c>
      <c r="O35" s="114" t="s">
        <v>280</v>
      </c>
      <c r="P35" s="115" t="s">
        <v>281</v>
      </c>
    </row>
    <row r="36" spans="1:16" ht="13.5" thickBot="1">
      <c r="A36" s="28" t="str">
        <f t="shared" si="0"/>
        <v>IBVS 5760 </v>
      </c>
      <c r="B36" s="6" t="str">
        <f t="shared" si="1"/>
        <v>II</v>
      </c>
      <c r="C36" s="28">
        <f t="shared" si="2"/>
        <v>54028.697800000002</v>
      </c>
      <c r="D36" t="str">
        <f t="shared" si="3"/>
        <v>vis</v>
      </c>
      <c r="E36" s="111">
        <f>VLOOKUP(C36,'Active 1'!C$21:E$973,3,FALSE)</f>
        <v>6564.2871987214176</v>
      </c>
      <c r="F36" s="6" t="s">
        <v>135</v>
      </c>
      <c r="G36" t="str">
        <f t="shared" si="4"/>
        <v>54028.6978</v>
      </c>
      <c r="H36" s="28">
        <f t="shared" si="5"/>
        <v>3781.5</v>
      </c>
      <c r="I36" s="112" t="s">
        <v>282</v>
      </c>
      <c r="J36" s="113" t="s">
        <v>283</v>
      </c>
      <c r="K36" s="112" t="s">
        <v>284</v>
      </c>
      <c r="L36" s="112" t="s">
        <v>285</v>
      </c>
      <c r="M36" s="113" t="s">
        <v>207</v>
      </c>
      <c r="N36" s="113" t="s">
        <v>110</v>
      </c>
      <c r="O36" s="114" t="s">
        <v>286</v>
      </c>
      <c r="P36" s="115" t="s">
        <v>287</v>
      </c>
    </row>
    <row r="37" spans="1:16" ht="13.5" thickBot="1">
      <c r="A37" s="28" t="str">
        <f t="shared" si="0"/>
        <v>BAVM 214 </v>
      </c>
      <c r="B37" s="6" t="str">
        <f t="shared" si="1"/>
        <v>II</v>
      </c>
      <c r="C37" s="28">
        <f t="shared" si="2"/>
        <v>55075.496299999999</v>
      </c>
      <c r="D37" t="str">
        <f t="shared" si="3"/>
        <v>vis</v>
      </c>
      <c r="E37" s="111">
        <f>VLOOKUP(C37,'Active 1'!C$21:E$973,3,FALSE)</f>
        <v>9154.1289578766682</v>
      </c>
      <c r="F37" s="6" t="s">
        <v>135</v>
      </c>
      <c r="G37" t="str">
        <f t="shared" si="4"/>
        <v>55075.4963</v>
      </c>
      <c r="H37" s="28">
        <f t="shared" si="5"/>
        <v>6371.5</v>
      </c>
      <c r="I37" s="112" t="s">
        <v>293</v>
      </c>
      <c r="J37" s="113" t="s">
        <v>294</v>
      </c>
      <c r="K37" s="112" t="s">
        <v>295</v>
      </c>
      <c r="L37" s="112" t="s">
        <v>296</v>
      </c>
      <c r="M37" s="113" t="s">
        <v>207</v>
      </c>
      <c r="N37" s="113" t="s">
        <v>252</v>
      </c>
      <c r="O37" s="114" t="s">
        <v>297</v>
      </c>
      <c r="P37" s="115" t="s">
        <v>298</v>
      </c>
    </row>
    <row r="38" spans="1:16" ht="13.5" thickBot="1">
      <c r="A38" s="28" t="str">
        <f t="shared" si="0"/>
        <v>BAVM 215 </v>
      </c>
      <c r="B38" s="6" t="str">
        <f t="shared" si="1"/>
        <v>II</v>
      </c>
      <c r="C38" s="28">
        <f t="shared" si="2"/>
        <v>55387.514999999999</v>
      </c>
      <c r="D38" t="str">
        <f t="shared" si="3"/>
        <v>vis</v>
      </c>
      <c r="E38" s="111">
        <f>VLOOKUP(C38,'Active 1'!C$21:E$973,3,FALSE)</f>
        <v>9926.0817825103841</v>
      </c>
      <c r="F38" s="6" t="s">
        <v>135</v>
      </c>
      <c r="G38" t="str">
        <f t="shared" si="4"/>
        <v>55387.5150</v>
      </c>
      <c r="H38" s="28">
        <f t="shared" si="5"/>
        <v>7143.5</v>
      </c>
      <c r="I38" s="112" t="s">
        <v>324</v>
      </c>
      <c r="J38" s="113" t="s">
        <v>325</v>
      </c>
      <c r="K38" s="112" t="s">
        <v>326</v>
      </c>
      <c r="L38" s="112" t="s">
        <v>327</v>
      </c>
      <c r="M38" s="113" t="s">
        <v>207</v>
      </c>
      <c r="N38" s="113" t="s">
        <v>252</v>
      </c>
      <c r="O38" s="114" t="s">
        <v>253</v>
      </c>
      <c r="P38" s="115" t="s">
        <v>328</v>
      </c>
    </row>
    <row r="39" spans="1:16" ht="13.5" thickBot="1">
      <c r="A39" s="28" t="str">
        <f t="shared" si="0"/>
        <v>OEJV 0160 </v>
      </c>
      <c r="B39" s="6" t="str">
        <f t="shared" si="1"/>
        <v>I</v>
      </c>
      <c r="C39" s="28">
        <f t="shared" si="2"/>
        <v>55692.457970000003</v>
      </c>
      <c r="D39" t="str">
        <f t="shared" si="3"/>
        <v>vis</v>
      </c>
      <c r="E39" s="111">
        <f>VLOOKUP(C39,'Active 1'!C$21:E$973,3,FALSE)</f>
        <v>10680.528830215208</v>
      </c>
      <c r="F39" s="6" t="s">
        <v>135</v>
      </c>
      <c r="G39" t="str">
        <f t="shared" si="4"/>
        <v>55692.45797</v>
      </c>
      <c r="H39" s="28">
        <f t="shared" si="5"/>
        <v>7898</v>
      </c>
      <c r="I39" s="112" t="s">
        <v>338</v>
      </c>
      <c r="J39" s="113" t="s">
        <v>339</v>
      </c>
      <c r="K39" s="112" t="s">
        <v>340</v>
      </c>
      <c r="L39" s="112" t="s">
        <v>341</v>
      </c>
      <c r="M39" s="113" t="s">
        <v>207</v>
      </c>
      <c r="N39" s="113" t="s">
        <v>110</v>
      </c>
      <c r="O39" s="114" t="s">
        <v>333</v>
      </c>
      <c r="P39" s="115" t="s">
        <v>342</v>
      </c>
    </row>
    <row r="40" spans="1:16" ht="13.5" thickBot="1">
      <c r="A40" s="28" t="str">
        <f t="shared" si="0"/>
        <v>OEJV 0160 </v>
      </c>
      <c r="B40" s="6" t="str">
        <f t="shared" si="1"/>
        <v>II</v>
      </c>
      <c r="C40" s="28">
        <f t="shared" si="2"/>
        <v>55693.467329999999</v>
      </c>
      <c r="D40" t="str">
        <f t="shared" si="3"/>
        <v>vis</v>
      </c>
      <c r="E40" s="111">
        <f>VLOOKUP(C40,'Active 1'!C$21:E$973,3,FALSE)</f>
        <v>10683.026046898278</v>
      </c>
      <c r="F40" s="6" t="s">
        <v>135</v>
      </c>
      <c r="G40" t="str">
        <f t="shared" si="4"/>
        <v>55693.46733</v>
      </c>
      <c r="H40" s="28">
        <f t="shared" si="5"/>
        <v>7900.5</v>
      </c>
      <c r="I40" s="112" t="s">
        <v>343</v>
      </c>
      <c r="J40" s="113" t="s">
        <v>344</v>
      </c>
      <c r="K40" s="112" t="s">
        <v>345</v>
      </c>
      <c r="L40" s="112" t="s">
        <v>346</v>
      </c>
      <c r="M40" s="113" t="s">
        <v>207</v>
      </c>
      <c r="N40" s="113" t="s">
        <v>135</v>
      </c>
      <c r="O40" s="114" t="s">
        <v>333</v>
      </c>
      <c r="P40" s="115" t="s">
        <v>342</v>
      </c>
    </row>
    <row r="41" spans="1:16" ht="13.5" thickBot="1">
      <c r="A41" s="28" t="str">
        <f t="shared" si="0"/>
        <v>OEJV 0160 </v>
      </c>
      <c r="B41" s="6" t="str">
        <f t="shared" si="1"/>
        <v>II</v>
      </c>
      <c r="C41" s="28">
        <f t="shared" si="2"/>
        <v>55693.467530000002</v>
      </c>
      <c r="D41" t="str">
        <f t="shared" si="3"/>
        <v>vis</v>
      </c>
      <c r="E41" s="111">
        <f>VLOOKUP(C41,'Active 1'!C$21:E$973,3,FALSE)</f>
        <v>10683.02654171018</v>
      </c>
      <c r="F41" s="6" t="s">
        <v>135</v>
      </c>
      <c r="G41" t="str">
        <f t="shared" si="4"/>
        <v>55693.46753</v>
      </c>
      <c r="H41" s="28">
        <f t="shared" si="5"/>
        <v>7900.5</v>
      </c>
      <c r="I41" s="112" t="s">
        <v>347</v>
      </c>
      <c r="J41" s="113" t="s">
        <v>348</v>
      </c>
      <c r="K41" s="112" t="s">
        <v>345</v>
      </c>
      <c r="L41" s="112" t="s">
        <v>349</v>
      </c>
      <c r="M41" s="113" t="s">
        <v>207</v>
      </c>
      <c r="N41" s="113" t="s">
        <v>110</v>
      </c>
      <c r="O41" s="114" t="s">
        <v>333</v>
      </c>
      <c r="P41" s="115" t="s">
        <v>342</v>
      </c>
    </row>
    <row r="42" spans="1:16" ht="13.5" thickBot="1">
      <c r="A42" s="28" t="str">
        <f t="shared" si="0"/>
        <v>BAVM 220 </v>
      </c>
      <c r="B42" s="6" t="str">
        <f t="shared" si="1"/>
        <v>I</v>
      </c>
      <c r="C42" s="28">
        <f t="shared" si="2"/>
        <v>55711.455399999999</v>
      </c>
      <c r="D42" t="str">
        <f t="shared" si="3"/>
        <v>vis</v>
      </c>
      <c r="E42" s="111">
        <f>VLOOKUP(C42,'Active 1'!C$21:E$973,3,FALSE)</f>
        <v>10727.529602121758</v>
      </c>
      <c r="F42" s="6" t="s">
        <v>135</v>
      </c>
      <c r="G42" t="str">
        <f t="shared" si="4"/>
        <v>55711.4554</v>
      </c>
      <c r="H42" s="28">
        <f t="shared" si="5"/>
        <v>7945</v>
      </c>
      <c r="I42" s="112" t="s">
        <v>350</v>
      </c>
      <c r="J42" s="113" t="s">
        <v>351</v>
      </c>
      <c r="K42" s="112" t="s">
        <v>352</v>
      </c>
      <c r="L42" s="112" t="s">
        <v>353</v>
      </c>
      <c r="M42" s="113" t="s">
        <v>207</v>
      </c>
      <c r="N42" s="113" t="e">
        <f>-N$48:N$65536</f>
        <v>#VALUE!</v>
      </c>
      <c r="O42" s="114" t="s">
        <v>253</v>
      </c>
      <c r="P42" s="115" t="s">
        <v>354</v>
      </c>
    </row>
    <row r="43" spans="1:16" ht="13.5" thickBot="1">
      <c r="A43" s="28" t="str">
        <f t="shared" ref="A43:A70" si="6">P43</f>
        <v>OEJV 0160 </v>
      </c>
      <c r="B43" s="6" t="str">
        <f t="shared" ref="B43:B70" si="7">IF(H43=INT(H43),"I","II")</f>
        <v>I</v>
      </c>
      <c r="C43" s="28">
        <f t="shared" ref="C43:C70" si="8">1*G43</f>
        <v>55728.43058</v>
      </c>
      <c r="D43" t="str">
        <f t="shared" ref="D43:D70" si="9">VLOOKUP(F43,I$1:J$5,2,FALSE)</f>
        <v>vis</v>
      </c>
      <c r="E43" s="111">
        <f>VLOOKUP(C43,'Active 1'!C$21:E$973,3,FALSE)</f>
        <v>10769.527207232179</v>
      </c>
      <c r="F43" s="6" t="s">
        <v>135</v>
      </c>
      <c r="G43" t="str">
        <f t="shared" ref="G43:G70" si="10">MID(I43,3,LEN(I43)-3)</f>
        <v>55728.43058</v>
      </c>
      <c r="H43" s="28">
        <f t="shared" ref="H43:H70" si="11">1*K43</f>
        <v>7987</v>
      </c>
      <c r="I43" s="112" t="s">
        <v>355</v>
      </c>
      <c r="J43" s="113" t="s">
        <v>356</v>
      </c>
      <c r="K43" s="112">
        <v>7987</v>
      </c>
      <c r="L43" s="112" t="s">
        <v>357</v>
      </c>
      <c r="M43" s="113" t="s">
        <v>207</v>
      </c>
      <c r="N43" s="113" t="s">
        <v>110</v>
      </c>
      <c r="O43" s="114" t="s">
        <v>333</v>
      </c>
      <c r="P43" s="115" t="s">
        <v>342</v>
      </c>
    </row>
    <row r="44" spans="1:16" ht="13.5" thickBot="1">
      <c r="A44" s="28" t="str">
        <f t="shared" si="6"/>
        <v>OEJV 0160 </v>
      </c>
      <c r="B44" s="6" t="str">
        <f t="shared" si="7"/>
        <v>I</v>
      </c>
      <c r="C44" s="28">
        <f t="shared" si="8"/>
        <v>55728.430979999997</v>
      </c>
      <c r="D44" t="str">
        <f t="shared" si="9"/>
        <v>vis</v>
      </c>
      <c r="E44" s="111">
        <f>VLOOKUP(C44,'Active 1'!C$21:E$973,3,FALSE)</f>
        <v>10769.528196855965</v>
      </c>
      <c r="F44" s="6" t="s">
        <v>135</v>
      </c>
      <c r="G44" t="str">
        <f t="shared" si="10"/>
        <v>55728.43098</v>
      </c>
      <c r="H44" s="28">
        <f t="shared" si="11"/>
        <v>7987</v>
      </c>
      <c r="I44" s="112" t="s">
        <v>358</v>
      </c>
      <c r="J44" s="113" t="s">
        <v>356</v>
      </c>
      <c r="K44" s="112">
        <v>7987</v>
      </c>
      <c r="L44" s="112" t="s">
        <v>359</v>
      </c>
      <c r="M44" s="113" t="s">
        <v>207</v>
      </c>
      <c r="N44" s="113" t="s">
        <v>135</v>
      </c>
      <c r="O44" s="114" t="s">
        <v>333</v>
      </c>
      <c r="P44" s="115" t="s">
        <v>342</v>
      </c>
    </row>
    <row r="45" spans="1:16" ht="13.5" thickBot="1">
      <c r="A45" s="28" t="str">
        <f t="shared" si="6"/>
        <v>OEJV 0160 </v>
      </c>
      <c r="B45" s="6" t="str">
        <f t="shared" si="7"/>
        <v>I</v>
      </c>
      <c r="C45" s="28">
        <f t="shared" si="8"/>
        <v>55728.432580000001</v>
      </c>
      <c r="D45" t="str">
        <f t="shared" si="9"/>
        <v>vis</v>
      </c>
      <c r="E45" s="111">
        <f>VLOOKUP(C45,'Active 1'!C$21:E$973,3,FALSE)</f>
        <v>10769.532155351151</v>
      </c>
      <c r="F45" s="6" t="s">
        <v>135</v>
      </c>
      <c r="G45" t="str">
        <f t="shared" si="10"/>
        <v>55728.43258</v>
      </c>
      <c r="H45" s="28">
        <f t="shared" si="11"/>
        <v>7987</v>
      </c>
      <c r="I45" s="112" t="s">
        <v>360</v>
      </c>
      <c r="J45" s="113" t="s">
        <v>361</v>
      </c>
      <c r="K45" s="112">
        <v>7987</v>
      </c>
      <c r="L45" s="112" t="s">
        <v>362</v>
      </c>
      <c r="M45" s="113" t="s">
        <v>207</v>
      </c>
      <c r="N45" s="113" t="s">
        <v>30</v>
      </c>
      <c r="O45" s="114" t="s">
        <v>333</v>
      </c>
      <c r="P45" s="115" t="s">
        <v>342</v>
      </c>
    </row>
    <row r="46" spans="1:16" ht="13.5" thickBot="1">
      <c r="A46" s="28" t="str">
        <f t="shared" si="6"/>
        <v>OEJV 0160 </v>
      </c>
      <c r="B46" s="6" t="str">
        <f t="shared" si="7"/>
        <v>II</v>
      </c>
      <c r="C46" s="28">
        <f t="shared" si="8"/>
        <v>55875.343589999997</v>
      </c>
      <c r="D46" t="str">
        <f t="shared" si="9"/>
        <v>vis</v>
      </c>
      <c r="E46" s="111">
        <f>VLOOKUP(C46,'Active 1'!C$21:E$973,3,FALSE)</f>
        <v>11132.998733281542</v>
      </c>
      <c r="F46" s="6" t="s">
        <v>135</v>
      </c>
      <c r="G46" t="str">
        <f t="shared" si="10"/>
        <v>55875.34359</v>
      </c>
      <c r="H46" s="28">
        <f t="shared" si="11"/>
        <v>8350.5</v>
      </c>
      <c r="I46" s="112" t="s">
        <v>367</v>
      </c>
      <c r="J46" s="113" t="s">
        <v>368</v>
      </c>
      <c r="K46" s="112">
        <v>8350.5</v>
      </c>
      <c r="L46" s="112" t="s">
        <v>369</v>
      </c>
      <c r="M46" s="113" t="s">
        <v>207</v>
      </c>
      <c r="N46" s="113" t="s">
        <v>135</v>
      </c>
      <c r="O46" s="114" t="s">
        <v>333</v>
      </c>
      <c r="P46" s="115" t="s">
        <v>342</v>
      </c>
    </row>
    <row r="47" spans="1:16" ht="13.5" thickBot="1">
      <c r="A47" s="28" t="str">
        <f t="shared" si="6"/>
        <v>OEJV 0160 </v>
      </c>
      <c r="B47" s="6" t="str">
        <f t="shared" si="7"/>
        <v>II</v>
      </c>
      <c r="C47" s="28">
        <f t="shared" si="8"/>
        <v>55875.343789999999</v>
      </c>
      <c r="D47" t="str">
        <f t="shared" si="9"/>
        <v>vis</v>
      </c>
      <c r="E47" s="111">
        <f>VLOOKUP(C47,'Active 1'!C$21:E$973,3,FALSE)</f>
        <v>11132.999228093444</v>
      </c>
      <c r="F47" s="6" t="s">
        <v>135</v>
      </c>
      <c r="G47" t="str">
        <f t="shared" si="10"/>
        <v>55875.34379</v>
      </c>
      <c r="H47" s="28">
        <f t="shared" si="11"/>
        <v>8350.5</v>
      </c>
      <c r="I47" s="112" t="s">
        <v>370</v>
      </c>
      <c r="J47" s="113" t="s">
        <v>371</v>
      </c>
      <c r="K47" s="112">
        <v>8350.5</v>
      </c>
      <c r="L47" s="112" t="s">
        <v>372</v>
      </c>
      <c r="M47" s="113" t="s">
        <v>207</v>
      </c>
      <c r="N47" s="113" t="s">
        <v>110</v>
      </c>
      <c r="O47" s="114" t="s">
        <v>333</v>
      </c>
      <c r="P47" s="115" t="s">
        <v>342</v>
      </c>
    </row>
    <row r="48" spans="1:16" ht="13.5" thickBot="1">
      <c r="A48" s="28" t="str">
        <f t="shared" si="6"/>
        <v>OEJV 0160 </v>
      </c>
      <c r="B48" s="6" t="str">
        <f t="shared" si="7"/>
        <v>I</v>
      </c>
      <c r="C48" s="28">
        <f t="shared" si="8"/>
        <v>56169.373399999997</v>
      </c>
      <c r="D48" t="str">
        <f t="shared" si="9"/>
        <v>vis</v>
      </c>
      <c r="E48" s="111">
        <f>VLOOKUP(C48,'Active 1'!C$21:E$973,3,FALSE)</f>
        <v>11860.445973962997</v>
      </c>
      <c r="F48" s="6" t="s">
        <v>135</v>
      </c>
      <c r="G48" t="str">
        <f t="shared" si="10"/>
        <v>56169.3734</v>
      </c>
      <c r="H48" s="28">
        <f t="shared" si="11"/>
        <v>9078</v>
      </c>
      <c r="I48" s="112" t="s">
        <v>373</v>
      </c>
      <c r="J48" s="113" t="s">
        <v>374</v>
      </c>
      <c r="K48" s="112">
        <v>9078</v>
      </c>
      <c r="L48" s="112" t="s">
        <v>375</v>
      </c>
      <c r="M48" s="113" t="s">
        <v>207</v>
      </c>
      <c r="N48" s="113" t="s">
        <v>30</v>
      </c>
      <c r="O48" s="114" t="s">
        <v>333</v>
      </c>
      <c r="P48" s="115" t="s">
        <v>342</v>
      </c>
    </row>
    <row r="49" spans="1:16" ht="13.5" thickBot="1">
      <c r="A49" s="28" t="str">
        <f t="shared" si="6"/>
        <v>OEJV 0160 </v>
      </c>
      <c r="B49" s="6" t="str">
        <f t="shared" si="7"/>
        <v>I</v>
      </c>
      <c r="C49" s="28">
        <f t="shared" si="8"/>
        <v>56169.3747</v>
      </c>
      <c r="D49" t="str">
        <f t="shared" si="9"/>
        <v>vis</v>
      </c>
      <c r="E49" s="111">
        <f>VLOOKUP(C49,'Active 1'!C$21:E$973,3,FALSE)</f>
        <v>11860.449190240339</v>
      </c>
      <c r="F49" s="6" t="s">
        <v>135</v>
      </c>
      <c r="G49" t="str">
        <f t="shared" si="10"/>
        <v>56169.3747</v>
      </c>
      <c r="H49" s="28">
        <f t="shared" si="11"/>
        <v>9078</v>
      </c>
      <c r="I49" s="112" t="s">
        <v>376</v>
      </c>
      <c r="J49" s="113" t="s">
        <v>377</v>
      </c>
      <c r="K49" s="112">
        <v>9078</v>
      </c>
      <c r="L49" s="112" t="s">
        <v>378</v>
      </c>
      <c r="M49" s="113" t="s">
        <v>207</v>
      </c>
      <c r="N49" s="113" t="s">
        <v>110</v>
      </c>
      <c r="O49" s="114" t="s">
        <v>333</v>
      </c>
      <c r="P49" s="115" t="s">
        <v>342</v>
      </c>
    </row>
    <row r="50" spans="1:16" ht="13.5" thickBot="1">
      <c r="A50" s="28" t="str">
        <f t="shared" si="6"/>
        <v>OEJV 0160 </v>
      </c>
      <c r="B50" s="6" t="str">
        <f t="shared" si="7"/>
        <v>I</v>
      </c>
      <c r="C50" s="28">
        <f t="shared" si="8"/>
        <v>56181.498529999997</v>
      </c>
      <c r="D50" t="str">
        <f t="shared" si="9"/>
        <v>vis</v>
      </c>
      <c r="E50" s="111">
        <f>VLOOKUP(C50,'Active 1'!C$21:E$973,3,FALSE)</f>
        <v>11890.444266861952</v>
      </c>
      <c r="F50" s="6" t="s">
        <v>135</v>
      </c>
      <c r="G50" t="str">
        <f t="shared" si="10"/>
        <v>56181.49853</v>
      </c>
      <c r="H50" s="28">
        <f t="shared" si="11"/>
        <v>9108</v>
      </c>
      <c r="I50" s="112" t="s">
        <v>379</v>
      </c>
      <c r="J50" s="113" t="s">
        <v>380</v>
      </c>
      <c r="K50" s="112">
        <v>9108</v>
      </c>
      <c r="L50" s="112" t="s">
        <v>381</v>
      </c>
      <c r="M50" s="113" t="s">
        <v>207</v>
      </c>
      <c r="N50" s="113" t="s">
        <v>30</v>
      </c>
      <c r="O50" s="114" t="s">
        <v>333</v>
      </c>
      <c r="P50" s="115" t="s">
        <v>342</v>
      </c>
    </row>
    <row r="51" spans="1:16" ht="13.5" thickBot="1">
      <c r="A51" s="28" t="str">
        <f t="shared" si="6"/>
        <v>OEJV 0160 </v>
      </c>
      <c r="B51" s="6" t="str">
        <f t="shared" si="7"/>
        <v>I</v>
      </c>
      <c r="C51" s="28">
        <f t="shared" si="8"/>
        <v>56181.499530000001</v>
      </c>
      <c r="D51" t="str">
        <f t="shared" si="9"/>
        <v>vis</v>
      </c>
      <c r="E51" s="111">
        <f>VLOOKUP(C51,'Active 1'!C$21:E$973,3,FALSE)</f>
        <v>11890.446740921449</v>
      </c>
      <c r="F51" s="6" t="s">
        <v>135</v>
      </c>
      <c r="G51" t="str">
        <f t="shared" si="10"/>
        <v>56181.49953</v>
      </c>
      <c r="H51" s="28">
        <f t="shared" si="11"/>
        <v>9108</v>
      </c>
      <c r="I51" s="112" t="s">
        <v>382</v>
      </c>
      <c r="J51" s="113" t="s">
        <v>383</v>
      </c>
      <c r="K51" s="112">
        <v>9108</v>
      </c>
      <c r="L51" s="112" t="s">
        <v>384</v>
      </c>
      <c r="M51" s="113" t="s">
        <v>207</v>
      </c>
      <c r="N51" s="113" t="s">
        <v>110</v>
      </c>
      <c r="O51" s="114" t="s">
        <v>333</v>
      </c>
      <c r="P51" s="115" t="s">
        <v>342</v>
      </c>
    </row>
    <row r="52" spans="1:16" ht="13.5" thickBot="1">
      <c r="A52" s="28" t="str">
        <f t="shared" si="6"/>
        <v>BAVM 231 </v>
      </c>
      <c r="B52" s="6" t="str">
        <f t="shared" si="7"/>
        <v>II</v>
      </c>
      <c r="C52" s="28">
        <f t="shared" si="8"/>
        <v>56229.392</v>
      </c>
      <c r="D52" t="str">
        <f t="shared" si="9"/>
        <v>vis</v>
      </c>
      <c r="E52" s="111">
        <f>VLOOKUP(C52,'Active 1'!C$21:E$973,3,FALSE)</f>
        <v>12008.935560646627</v>
      </c>
      <c r="F52" s="6" t="s">
        <v>135</v>
      </c>
      <c r="G52" t="str">
        <f t="shared" si="10"/>
        <v>56229.3920</v>
      </c>
      <c r="H52" s="28">
        <f t="shared" si="11"/>
        <v>9226.5</v>
      </c>
      <c r="I52" s="112" t="s">
        <v>385</v>
      </c>
      <c r="J52" s="113" t="s">
        <v>386</v>
      </c>
      <c r="K52" s="112">
        <v>9226.5</v>
      </c>
      <c r="L52" s="112" t="s">
        <v>387</v>
      </c>
      <c r="M52" s="113" t="s">
        <v>207</v>
      </c>
      <c r="N52" s="113" t="s">
        <v>110</v>
      </c>
      <c r="O52" s="114" t="s">
        <v>388</v>
      </c>
      <c r="P52" s="115" t="s">
        <v>389</v>
      </c>
    </row>
    <row r="53" spans="1:16" ht="13.5" thickBot="1">
      <c r="A53" s="28" t="str">
        <f t="shared" si="6"/>
        <v>OEJV 0160 </v>
      </c>
      <c r="B53" s="6" t="str">
        <f t="shared" si="7"/>
        <v>I</v>
      </c>
      <c r="C53" s="28">
        <f t="shared" si="8"/>
        <v>56464.411740000003</v>
      </c>
      <c r="D53" t="str">
        <f t="shared" si="9"/>
        <v>vis</v>
      </c>
      <c r="E53" s="111">
        <f>VLOOKUP(C53,'Active 1'!C$21:E$973,3,FALSE)</f>
        <v>12590.388377858171</v>
      </c>
      <c r="F53" s="6" t="s">
        <v>135</v>
      </c>
      <c r="G53" t="str">
        <f t="shared" si="10"/>
        <v>56464.41174</v>
      </c>
      <c r="H53" s="28">
        <f t="shared" si="11"/>
        <v>9808</v>
      </c>
      <c r="I53" s="112" t="s">
        <v>390</v>
      </c>
      <c r="J53" s="113" t="s">
        <v>391</v>
      </c>
      <c r="K53" s="112">
        <v>9808</v>
      </c>
      <c r="L53" s="112" t="s">
        <v>392</v>
      </c>
      <c r="M53" s="113" t="s">
        <v>207</v>
      </c>
      <c r="N53" s="113" t="s">
        <v>135</v>
      </c>
      <c r="O53" s="114" t="s">
        <v>333</v>
      </c>
      <c r="P53" s="115" t="s">
        <v>342</v>
      </c>
    </row>
    <row r="54" spans="1:16" ht="13.5" thickBot="1">
      <c r="A54" s="28" t="str">
        <f t="shared" si="6"/>
        <v>OEJV 0160 </v>
      </c>
      <c r="B54" s="6" t="str">
        <f t="shared" si="7"/>
        <v>I</v>
      </c>
      <c r="C54" s="28">
        <f t="shared" si="8"/>
        <v>56464.41388</v>
      </c>
      <c r="D54" t="str">
        <f t="shared" si="9"/>
        <v>vis</v>
      </c>
      <c r="E54" s="111">
        <f>VLOOKUP(C54,'Active 1'!C$21:E$973,3,FALSE)</f>
        <v>12590.393672345464</v>
      </c>
      <c r="F54" s="6" t="s">
        <v>135</v>
      </c>
      <c r="G54" t="str">
        <f t="shared" si="10"/>
        <v>56464.41388</v>
      </c>
      <c r="H54" s="28">
        <f t="shared" si="11"/>
        <v>9808</v>
      </c>
      <c r="I54" s="112" t="s">
        <v>393</v>
      </c>
      <c r="J54" s="113" t="s">
        <v>394</v>
      </c>
      <c r="K54" s="112">
        <v>9808</v>
      </c>
      <c r="L54" s="112" t="s">
        <v>395</v>
      </c>
      <c r="M54" s="113" t="s">
        <v>207</v>
      </c>
      <c r="N54" s="113" t="s">
        <v>110</v>
      </c>
      <c r="O54" s="114" t="s">
        <v>333</v>
      </c>
      <c r="P54" s="115" t="s">
        <v>342</v>
      </c>
    </row>
    <row r="55" spans="1:16" ht="13.5" thickBot="1">
      <c r="A55" s="28" t="str">
        <f t="shared" si="6"/>
        <v>OEJV 0160 </v>
      </c>
      <c r="B55" s="6" t="str">
        <f t="shared" si="7"/>
        <v>I</v>
      </c>
      <c r="C55" s="28">
        <f t="shared" si="8"/>
        <v>56515.33466</v>
      </c>
      <c r="D55" t="str">
        <f t="shared" si="9"/>
        <v>vis</v>
      </c>
      <c r="E55" s="111">
        <f>VLOOKUP(C55,'Active 1'!C$21:E$973,3,FALSE)</f>
        <v>12716.374711153563</v>
      </c>
      <c r="F55" s="6" t="s">
        <v>135</v>
      </c>
      <c r="G55" t="str">
        <f t="shared" si="10"/>
        <v>56515.33466</v>
      </c>
      <c r="H55" s="28">
        <f t="shared" si="11"/>
        <v>9934</v>
      </c>
      <c r="I55" s="112" t="s">
        <v>396</v>
      </c>
      <c r="J55" s="113" t="s">
        <v>397</v>
      </c>
      <c r="K55" s="112">
        <v>9934</v>
      </c>
      <c r="L55" s="112" t="s">
        <v>398</v>
      </c>
      <c r="M55" s="113" t="s">
        <v>207</v>
      </c>
      <c r="N55" s="113" t="s">
        <v>135</v>
      </c>
      <c r="O55" s="114" t="s">
        <v>333</v>
      </c>
      <c r="P55" s="115" t="s">
        <v>342</v>
      </c>
    </row>
    <row r="56" spans="1:16" ht="13.5" thickBot="1">
      <c r="A56" s="28" t="str">
        <f t="shared" si="6"/>
        <v>OEJV 0160 </v>
      </c>
      <c r="B56" s="6" t="str">
        <f t="shared" si="7"/>
        <v>I</v>
      </c>
      <c r="C56" s="28">
        <f t="shared" si="8"/>
        <v>56515.336439999999</v>
      </c>
      <c r="D56" t="str">
        <f t="shared" si="9"/>
        <v>vis</v>
      </c>
      <c r="E56" s="111">
        <f>VLOOKUP(C56,'Active 1'!C$21:E$973,3,FALSE)</f>
        <v>12716.379114979445</v>
      </c>
      <c r="F56" s="6" t="s">
        <v>135</v>
      </c>
      <c r="G56" t="str">
        <f t="shared" si="10"/>
        <v>56515.33644</v>
      </c>
      <c r="H56" s="28">
        <f t="shared" si="11"/>
        <v>9934</v>
      </c>
      <c r="I56" s="112" t="s">
        <v>399</v>
      </c>
      <c r="J56" s="113" t="s">
        <v>400</v>
      </c>
      <c r="K56" s="112">
        <v>9934</v>
      </c>
      <c r="L56" s="112" t="s">
        <v>401</v>
      </c>
      <c r="M56" s="113" t="s">
        <v>207</v>
      </c>
      <c r="N56" s="113" t="s">
        <v>110</v>
      </c>
      <c r="O56" s="114" t="s">
        <v>333</v>
      </c>
      <c r="P56" s="115" t="s">
        <v>342</v>
      </c>
    </row>
    <row r="57" spans="1:16" ht="13.5" thickBot="1">
      <c r="A57" s="28" t="str">
        <f t="shared" si="6"/>
        <v>OEJV 0160 </v>
      </c>
      <c r="B57" s="6" t="str">
        <f t="shared" si="7"/>
        <v>I</v>
      </c>
      <c r="C57" s="28">
        <f t="shared" si="8"/>
        <v>56519.377690000001</v>
      </c>
      <c r="D57" t="str">
        <f t="shared" si="9"/>
        <v>vis</v>
      </c>
      <c r="E57" s="111">
        <f>VLOOKUP(C57,'Active 1'!C$21:E$973,3,FALSE)</f>
        <v>12726.377407878404</v>
      </c>
      <c r="F57" s="6" t="s">
        <v>135</v>
      </c>
      <c r="G57" t="str">
        <f t="shared" si="10"/>
        <v>56519.37769</v>
      </c>
      <c r="H57" s="28">
        <f t="shared" si="11"/>
        <v>9944</v>
      </c>
      <c r="I57" s="112" t="s">
        <v>402</v>
      </c>
      <c r="J57" s="113" t="s">
        <v>403</v>
      </c>
      <c r="K57" s="112">
        <v>9944</v>
      </c>
      <c r="L57" s="112" t="s">
        <v>404</v>
      </c>
      <c r="M57" s="113" t="s">
        <v>207</v>
      </c>
      <c r="N57" s="113" t="s">
        <v>135</v>
      </c>
      <c r="O57" s="114" t="s">
        <v>333</v>
      </c>
      <c r="P57" s="115" t="s">
        <v>342</v>
      </c>
    </row>
    <row r="58" spans="1:16" ht="13.5" thickBot="1">
      <c r="A58" s="28" t="str">
        <f t="shared" si="6"/>
        <v>OEJV 0160 </v>
      </c>
      <c r="B58" s="6" t="str">
        <f t="shared" si="7"/>
        <v>I</v>
      </c>
      <c r="C58" s="28">
        <f t="shared" si="8"/>
        <v>56519.378019999996</v>
      </c>
      <c r="D58" t="str">
        <f t="shared" si="9"/>
        <v>vis</v>
      </c>
      <c r="E58" s="111">
        <f>VLOOKUP(C58,'Active 1'!C$21:E$973,3,FALSE)</f>
        <v>12726.378224318023</v>
      </c>
      <c r="F58" s="6" t="s">
        <v>135</v>
      </c>
      <c r="G58" t="str">
        <f t="shared" si="10"/>
        <v>56519.37802</v>
      </c>
      <c r="H58" s="28">
        <f t="shared" si="11"/>
        <v>9944</v>
      </c>
      <c r="I58" s="112" t="s">
        <v>405</v>
      </c>
      <c r="J58" s="113" t="s">
        <v>406</v>
      </c>
      <c r="K58" s="112">
        <v>9944</v>
      </c>
      <c r="L58" s="112" t="s">
        <v>407</v>
      </c>
      <c r="M58" s="113" t="s">
        <v>207</v>
      </c>
      <c r="N58" s="113" t="s">
        <v>110</v>
      </c>
      <c r="O58" s="114" t="s">
        <v>333</v>
      </c>
      <c r="P58" s="115" t="s">
        <v>342</v>
      </c>
    </row>
    <row r="59" spans="1:16" ht="13.5" thickBot="1">
      <c r="A59" s="28" t="str">
        <f t="shared" si="6"/>
        <v>OEJV 0160 </v>
      </c>
      <c r="B59" s="6" t="str">
        <f t="shared" si="7"/>
        <v>II</v>
      </c>
      <c r="C59" s="28">
        <f t="shared" si="8"/>
        <v>56520.387759999998</v>
      </c>
      <c r="D59" t="str">
        <f t="shared" si="9"/>
        <v>vis</v>
      </c>
      <c r="E59" s="111">
        <f>VLOOKUP(C59,'Active 1'!C$21:E$973,3,FALSE)</f>
        <v>12728.876381143709</v>
      </c>
      <c r="F59" s="6" t="s">
        <v>135</v>
      </c>
      <c r="G59" t="str">
        <f t="shared" si="10"/>
        <v>56520.38776</v>
      </c>
      <c r="H59" s="28">
        <f t="shared" si="11"/>
        <v>9946.5</v>
      </c>
      <c r="I59" s="112" t="s">
        <v>408</v>
      </c>
      <c r="J59" s="113" t="s">
        <v>409</v>
      </c>
      <c r="K59" s="112">
        <v>9946.5</v>
      </c>
      <c r="L59" s="112" t="s">
        <v>410</v>
      </c>
      <c r="M59" s="113" t="s">
        <v>207</v>
      </c>
      <c r="N59" s="113" t="s">
        <v>135</v>
      </c>
      <c r="O59" s="114" t="s">
        <v>333</v>
      </c>
      <c r="P59" s="115" t="s">
        <v>342</v>
      </c>
    </row>
    <row r="60" spans="1:16" ht="13.5" thickBot="1">
      <c r="A60" s="28" t="str">
        <f t="shared" si="6"/>
        <v>OEJV 0160 </v>
      </c>
      <c r="B60" s="6" t="str">
        <f t="shared" si="7"/>
        <v>II</v>
      </c>
      <c r="C60" s="28">
        <f t="shared" si="8"/>
        <v>56520.389139999999</v>
      </c>
      <c r="D60" t="str">
        <f t="shared" si="9"/>
        <v>vis</v>
      </c>
      <c r="E60" s="111">
        <f>VLOOKUP(C60,'Active 1'!C$21:E$973,3,FALSE)</f>
        <v>12728.879795345805</v>
      </c>
      <c r="F60" s="6" t="s">
        <v>135</v>
      </c>
      <c r="G60" t="str">
        <f t="shared" si="10"/>
        <v>56520.38914</v>
      </c>
      <c r="H60" s="28">
        <f t="shared" si="11"/>
        <v>9946.5</v>
      </c>
      <c r="I60" s="112" t="s">
        <v>411</v>
      </c>
      <c r="J60" s="113" t="s">
        <v>412</v>
      </c>
      <c r="K60" s="112">
        <v>9946.5</v>
      </c>
      <c r="L60" s="112" t="s">
        <v>413</v>
      </c>
      <c r="M60" s="113" t="s">
        <v>207</v>
      </c>
      <c r="N60" s="113" t="s">
        <v>110</v>
      </c>
      <c r="O60" s="114" t="s">
        <v>333</v>
      </c>
      <c r="P60" s="115" t="s">
        <v>342</v>
      </c>
    </row>
    <row r="61" spans="1:16" ht="13.5" thickBot="1">
      <c r="A61" s="28" t="str">
        <f t="shared" si="6"/>
        <v>BAVM 212 </v>
      </c>
      <c r="B61" s="6" t="str">
        <f t="shared" si="7"/>
        <v>II</v>
      </c>
      <c r="C61" s="28">
        <f t="shared" si="8"/>
        <v>55050.438600000001</v>
      </c>
      <c r="D61" t="str">
        <f t="shared" si="9"/>
        <v>vis</v>
      </c>
      <c r="E61" s="111">
        <f>VLOOKUP(C61,'Active 1'!C$21:E$973,3,FALSE)</f>
        <v>9092.1347174871571</v>
      </c>
      <c r="F61" s="6" t="s">
        <v>135</v>
      </c>
      <c r="G61" t="str">
        <f t="shared" si="10"/>
        <v>55050.4386</v>
      </c>
      <c r="H61" s="28">
        <f t="shared" si="11"/>
        <v>6309.5</v>
      </c>
      <c r="I61" s="112" t="s">
        <v>288</v>
      </c>
      <c r="J61" s="113" t="s">
        <v>289</v>
      </c>
      <c r="K61" s="112" t="s">
        <v>290</v>
      </c>
      <c r="L61" s="112" t="s">
        <v>291</v>
      </c>
      <c r="M61" s="113" t="s">
        <v>207</v>
      </c>
      <c r="N61" s="113" t="s">
        <v>252</v>
      </c>
      <c r="O61" s="114" t="s">
        <v>253</v>
      </c>
      <c r="P61" s="115" t="s">
        <v>292</v>
      </c>
    </row>
    <row r="62" spans="1:16" ht="13.5" thickBot="1">
      <c r="A62" s="28" t="str">
        <f t="shared" si="6"/>
        <v>BAVM 212 </v>
      </c>
      <c r="B62" s="6" t="str">
        <f t="shared" si="7"/>
        <v>II</v>
      </c>
      <c r="C62" s="28">
        <f t="shared" si="8"/>
        <v>55082.376900000003</v>
      </c>
      <c r="D62" t="str">
        <f t="shared" si="9"/>
        <v>vis</v>
      </c>
      <c r="E62" s="111">
        <f>VLOOKUP(C62,'Active 1'!C$21:E$973,3,FALSE)</f>
        <v>9171.1519715780196</v>
      </c>
      <c r="F62" s="6" t="s">
        <v>135</v>
      </c>
      <c r="G62" t="str">
        <f t="shared" si="10"/>
        <v>55082.3769</v>
      </c>
      <c r="H62" s="28">
        <f t="shared" si="11"/>
        <v>6388.5</v>
      </c>
      <c r="I62" s="112" t="s">
        <v>299</v>
      </c>
      <c r="J62" s="113" t="s">
        <v>300</v>
      </c>
      <c r="K62" s="112" t="s">
        <v>301</v>
      </c>
      <c r="L62" s="112" t="s">
        <v>302</v>
      </c>
      <c r="M62" s="113" t="s">
        <v>207</v>
      </c>
      <c r="N62" s="113" t="s">
        <v>208</v>
      </c>
      <c r="O62" s="114" t="s">
        <v>303</v>
      </c>
      <c r="P62" s="115" t="s">
        <v>292</v>
      </c>
    </row>
    <row r="63" spans="1:16" ht="13.5" thickBot="1">
      <c r="A63" s="28" t="str">
        <f t="shared" si="6"/>
        <v>BAVM 212 </v>
      </c>
      <c r="B63" s="6" t="str">
        <f t="shared" si="7"/>
        <v>I</v>
      </c>
      <c r="C63" s="28">
        <f t="shared" si="8"/>
        <v>55082.5648</v>
      </c>
      <c r="D63" t="str">
        <f t="shared" si="9"/>
        <v>vis</v>
      </c>
      <c r="E63" s="111">
        <f>VLOOKUP(C63,'Active 1'!C$21:E$973,3,FALSE)</f>
        <v>9171.6168473554844</v>
      </c>
      <c r="F63" s="6" t="s">
        <v>135</v>
      </c>
      <c r="G63" t="str">
        <f t="shared" si="10"/>
        <v>55082.5648</v>
      </c>
      <c r="H63" s="28">
        <f t="shared" si="11"/>
        <v>6389</v>
      </c>
      <c r="I63" s="112" t="s">
        <v>304</v>
      </c>
      <c r="J63" s="113" t="s">
        <v>305</v>
      </c>
      <c r="K63" s="112" t="s">
        <v>306</v>
      </c>
      <c r="L63" s="112" t="s">
        <v>307</v>
      </c>
      <c r="M63" s="113" t="s">
        <v>207</v>
      </c>
      <c r="N63" s="113" t="s">
        <v>208</v>
      </c>
      <c r="O63" s="114" t="s">
        <v>303</v>
      </c>
      <c r="P63" s="115" t="s">
        <v>292</v>
      </c>
    </row>
    <row r="64" spans="1:16" ht="13.5" thickBot="1">
      <c r="A64" s="28" t="str">
        <f t="shared" si="6"/>
        <v>BAVM 212 </v>
      </c>
      <c r="B64" s="6" t="str">
        <f t="shared" si="7"/>
        <v>II</v>
      </c>
      <c r="C64" s="28">
        <f t="shared" si="8"/>
        <v>55097.3338</v>
      </c>
      <c r="D64" t="str">
        <f t="shared" si="9"/>
        <v>vis</v>
      </c>
      <c r="E64" s="111">
        <f>VLOOKUP(C64,'Active 1'!C$21:E$973,3,FALSE)</f>
        <v>9208.1562319084478</v>
      </c>
      <c r="F64" s="6" t="s">
        <v>135</v>
      </c>
      <c r="G64" t="str">
        <f t="shared" si="10"/>
        <v>55097.3338</v>
      </c>
      <c r="H64" s="28">
        <f t="shared" si="11"/>
        <v>6425.5</v>
      </c>
      <c r="I64" s="112" t="s">
        <v>308</v>
      </c>
      <c r="J64" s="113" t="s">
        <v>309</v>
      </c>
      <c r="K64" s="112" t="s">
        <v>310</v>
      </c>
      <c r="L64" s="112" t="s">
        <v>311</v>
      </c>
      <c r="M64" s="113" t="s">
        <v>207</v>
      </c>
      <c r="N64" s="113" t="s">
        <v>208</v>
      </c>
      <c r="O64" s="114" t="s">
        <v>303</v>
      </c>
      <c r="P64" s="115" t="s">
        <v>292</v>
      </c>
    </row>
    <row r="65" spans="1:16" ht="13.5" thickBot="1">
      <c r="A65" s="28" t="str">
        <f t="shared" si="6"/>
        <v>BAVM 212 </v>
      </c>
      <c r="B65" s="6" t="str">
        <f t="shared" si="7"/>
        <v>I</v>
      </c>
      <c r="C65" s="28">
        <f t="shared" si="8"/>
        <v>55097.524299999997</v>
      </c>
      <c r="D65" t="str">
        <f t="shared" si="9"/>
        <v>vis</v>
      </c>
      <c r="E65" s="111">
        <f>VLOOKUP(C65,'Active 1'!C$21:E$973,3,FALSE)</f>
        <v>9208.6275402405772</v>
      </c>
      <c r="F65" s="6" t="s">
        <v>135</v>
      </c>
      <c r="G65" t="str">
        <f t="shared" si="10"/>
        <v>55097.5243</v>
      </c>
      <c r="H65" s="28">
        <f t="shared" si="11"/>
        <v>6426</v>
      </c>
      <c r="I65" s="112" t="s">
        <v>312</v>
      </c>
      <c r="J65" s="113" t="s">
        <v>313</v>
      </c>
      <c r="K65" s="112" t="s">
        <v>314</v>
      </c>
      <c r="L65" s="112" t="s">
        <v>315</v>
      </c>
      <c r="M65" s="113" t="s">
        <v>207</v>
      </c>
      <c r="N65" s="113" t="s">
        <v>208</v>
      </c>
      <c r="O65" s="114" t="s">
        <v>303</v>
      </c>
      <c r="P65" s="115" t="s">
        <v>292</v>
      </c>
    </row>
    <row r="66" spans="1:16" ht="13.5" thickBot="1">
      <c r="A66" s="28" t="str">
        <f t="shared" si="6"/>
        <v>BAVM 212 </v>
      </c>
      <c r="B66" s="6" t="str">
        <f t="shared" si="7"/>
        <v>I</v>
      </c>
      <c r="C66" s="28">
        <f t="shared" si="8"/>
        <v>55098.3289</v>
      </c>
      <c r="D66" t="str">
        <f t="shared" si="9"/>
        <v>vis</v>
      </c>
      <c r="E66" s="111">
        <f>VLOOKUP(C66,'Active 1'!C$21:E$973,3,FALSE)</f>
        <v>9210.6181685032516</v>
      </c>
      <c r="F66" s="6" t="s">
        <v>135</v>
      </c>
      <c r="G66" t="str">
        <f t="shared" si="10"/>
        <v>55098.3289</v>
      </c>
      <c r="H66" s="28">
        <f t="shared" si="11"/>
        <v>6428</v>
      </c>
      <c r="I66" s="112" t="s">
        <v>316</v>
      </c>
      <c r="J66" s="113" t="s">
        <v>317</v>
      </c>
      <c r="K66" s="112" t="s">
        <v>318</v>
      </c>
      <c r="L66" s="112" t="s">
        <v>319</v>
      </c>
      <c r="M66" s="113" t="s">
        <v>207</v>
      </c>
      <c r="N66" s="113" t="s">
        <v>208</v>
      </c>
      <c r="O66" s="114" t="s">
        <v>303</v>
      </c>
      <c r="P66" s="115" t="s">
        <v>292</v>
      </c>
    </row>
    <row r="67" spans="1:16" ht="13.5" thickBot="1">
      <c r="A67" s="28" t="str">
        <f t="shared" si="6"/>
        <v>BAVM 212 </v>
      </c>
      <c r="B67" s="6" t="str">
        <f t="shared" si="7"/>
        <v>II</v>
      </c>
      <c r="C67" s="28">
        <f t="shared" si="8"/>
        <v>55098.532500000001</v>
      </c>
      <c r="D67" t="str">
        <f t="shared" si="9"/>
        <v>vis</v>
      </c>
      <c r="E67" s="111">
        <f>VLOOKUP(C67,'Active 1'!C$21:E$973,3,FALSE)</f>
        <v>9211.1218870146604</v>
      </c>
      <c r="F67" s="6" t="s">
        <v>135</v>
      </c>
      <c r="G67" t="str">
        <f t="shared" si="10"/>
        <v>55098.5325</v>
      </c>
      <c r="H67" s="28">
        <f t="shared" si="11"/>
        <v>6428.5</v>
      </c>
      <c r="I67" s="112" t="s">
        <v>320</v>
      </c>
      <c r="J67" s="113" t="s">
        <v>321</v>
      </c>
      <c r="K67" s="112" t="s">
        <v>322</v>
      </c>
      <c r="L67" s="112" t="s">
        <v>323</v>
      </c>
      <c r="M67" s="113" t="s">
        <v>207</v>
      </c>
      <c r="N67" s="113" t="s">
        <v>208</v>
      </c>
      <c r="O67" s="114" t="s">
        <v>303</v>
      </c>
      <c r="P67" s="115" t="s">
        <v>292</v>
      </c>
    </row>
    <row r="68" spans="1:16" ht="13.5" thickBot="1">
      <c r="A68" s="28" t="str">
        <f t="shared" si="6"/>
        <v>OEJV 0137 </v>
      </c>
      <c r="B68" s="6" t="str">
        <f t="shared" si="7"/>
        <v>II</v>
      </c>
      <c r="C68" s="28">
        <f t="shared" si="8"/>
        <v>55480.475299999998</v>
      </c>
      <c r="D68" t="str">
        <f t="shared" si="9"/>
        <v>vis</v>
      </c>
      <c r="E68" s="111">
        <f>VLOOKUP(C68,'Active 1'!C$21:E$973,3,FALSE)</f>
        <v>10156.071094573401</v>
      </c>
      <c r="F68" s="6" t="s">
        <v>135</v>
      </c>
      <c r="G68" t="str">
        <f t="shared" si="10"/>
        <v>55480.4753</v>
      </c>
      <c r="H68" s="28">
        <f t="shared" si="11"/>
        <v>7373.5</v>
      </c>
      <c r="I68" s="112" t="s">
        <v>329</v>
      </c>
      <c r="J68" s="113" t="s">
        <v>330</v>
      </c>
      <c r="K68" s="112" t="s">
        <v>331</v>
      </c>
      <c r="L68" s="112" t="s">
        <v>332</v>
      </c>
      <c r="M68" s="113" t="s">
        <v>207</v>
      </c>
      <c r="N68" s="113" t="s">
        <v>110</v>
      </c>
      <c r="O68" s="114" t="s">
        <v>333</v>
      </c>
      <c r="P68" s="115" t="s">
        <v>334</v>
      </c>
    </row>
    <row r="69" spans="1:16" ht="13.5" thickBot="1">
      <c r="A69" s="28" t="str">
        <f t="shared" si="6"/>
        <v>OEJV 0137 </v>
      </c>
      <c r="B69" s="6" t="str">
        <f t="shared" si="7"/>
        <v>II</v>
      </c>
      <c r="C69" s="28">
        <f t="shared" si="8"/>
        <v>55480.4764</v>
      </c>
      <c r="D69" t="str">
        <f t="shared" si="9"/>
        <v>vis</v>
      </c>
      <c r="E69" s="111">
        <f>VLOOKUP(C69,'Active 1'!C$21:E$973,3,FALSE)</f>
        <v>10156.073816038839</v>
      </c>
      <c r="F69" s="6" t="s">
        <v>135</v>
      </c>
      <c r="G69" t="str">
        <f t="shared" si="10"/>
        <v>55480.4764</v>
      </c>
      <c r="H69" s="28">
        <f t="shared" si="11"/>
        <v>7373.5</v>
      </c>
      <c r="I69" s="112" t="s">
        <v>335</v>
      </c>
      <c r="J69" s="113" t="s">
        <v>336</v>
      </c>
      <c r="K69" s="112" t="s">
        <v>331</v>
      </c>
      <c r="L69" s="112" t="s">
        <v>337</v>
      </c>
      <c r="M69" s="113" t="s">
        <v>207</v>
      </c>
      <c r="N69" s="113" t="s">
        <v>30</v>
      </c>
      <c r="O69" s="114" t="s">
        <v>333</v>
      </c>
      <c r="P69" s="115" t="s">
        <v>334</v>
      </c>
    </row>
    <row r="70" spans="1:16" ht="13.5" thickBot="1">
      <c r="A70" s="28" t="str">
        <f t="shared" si="6"/>
        <v>BAVM 225 </v>
      </c>
      <c r="B70" s="6" t="str">
        <f t="shared" si="7"/>
        <v>I</v>
      </c>
      <c r="C70" s="28">
        <f t="shared" si="8"/>
        <v>55799.5628</v>
      </c>
      <c r="D70" t="str">
        <f t="shared" si="9"/>
        <v>vis</v>
      </c>
      <c r="E70" s="111">
        <f>VLOOKUP(C70,'Active 1'!C$21:E$973,3,FALSE)</f>
        <v>10945.512550903781</v>
      </c>
      <c r="F70" s="6" t="s">
        <v>135</v>
      </c>
      <c r="G70" t="str">
        <f t="shared" si="10"/>
        <v>55799.5628</v>
      </c>
      <c r="H70" s="28">
        <f t="shared" si="11"/>
        <v>8163</v>
      </c>
      <c r="I70" s="112" t="s">
        <v>363</v>
      </c>
      <c r="J70" s="113" t="s">
        <v>364</v>
      </c>
      <c r="K70" s="112">
        <v>8163</v>
      </c>
      <c r="L70" s="112" t="s">
        <v>365</v>
      </c>
      <c r="M70" s="113" t="s">
        <v>207</v>
      </c>
      <c r="N70" s="113" t="s">
        <v>252</v>
      </c>
      <c r="O70" s="114" t="s">
        <v>253</v>
      </c>
      <c r="P70" s="115" t="s">
        <v>366</v>
      </c>
    </row>
    <row r="71" spans="1:16" ht="13.5" thickBot="1">
      <c r="B71" s="6"/>
      <c r="F71" s="6"/>
      <c r="I71" s="112"/>
      <c r="J71" s="113"/>
      <c r="K71" s="112"/>
      <c r="L71" s="112"/>
      <c r="M71" s="113"/>
      <c r="N71" s="113"/>
      <c r="O71" s="114"/>
      <c r="P71" s="114"/>
    </row>
    <row r="72" spans="1:16" ht="13.5" thickBot="1">
      <c r="B72" s="6"/>
      <c r="F72" s="6"/>
      <c r="I72" s="112"/>
      <c r="J72" s="113"/>
      <c r="K72" s="112"/>
      <c r="L72" s="112"/>
      <c r="M72" s="113"/>
      <c r="N72" s="113"/>
      <c r="O72" s="114"/>
      <c r="P72" s="114"/>
    </row>
    <row r="73" spans="1:16" ht="13.5" thickBot="1">
      <c r="B73" s="6"/>
      <c r="F73" s="6"/>
      <c r="I73" s="112"/>
      <c r="J73" s="113"/>
      <c r="K73" s="112"/>
      <c r="L73" s="112"/>
      <c r="M73" s="113"/>
      <c r="N73" s="113"/>
      <c r="O73" s="114"/>
      <c r="P73" s="114"/>
    </row>
    <row r="74" spans="1:16" ht="13.5" thickBot="1">
      <c r="B74" s="6"/>
      <c r="F74" s="6"/>
      <c r="I74" s="112"/>
      <c r="J74" s="113"/>
      <c r="K74" s="112"/>
      <c r="L74" s="112"/>
      <c r="M74" s="113"/>
      <c r="N74" s="113"/>
      <c r="O74" s="114"/>
      <c r="P74" s="114"/>
    </row>
    <row r="75" spans="1:16" ht="13.5" thickBot="1">
      <c r="B75" s="6"/>
      <c r="F75" s="6"/>
      <c r="I75" s="112"/>
      <c r="J75" s="113"/>
      <c r="K75" s="112"/>
      <c r="L75" s="112"/>
      <c r="M75" s="113"/>
      <c r="N75" s="113"/>
      <c r="O75" s="114"/>
      <c r="P75" s="114"/>
    </row>
    <row r="76" spans="1:16" ht="13.5" thickBot="1">
      <c r="B76" s="6"/>
      <c r="F76" s="6"/>
      <c r="I76" s="112"/>
      <c r="J76" s="113"/>
      <c r="K76" s="112"/>
      <c r="L76" s="112"/>
      <c r="M76" s="113"/>
      <c r="N76" s="113"/>
      <c r="O76" s="114"/>
      <c r="P76" s="114"/>
    </row>
    <row r="77" spans="1:16" ht="13.5" thickBot="1">
      <c r="B77" s="6"/>
      <c r="F77" s="6"/>
      <c r="I77" s="112"/>
      <c r="J77" s="113"/>
      <c r="K77" s="112"/>
      <c r="L77" s="112"/>
      <c r="M77" s="113"/>
      <c r="N77" s="113"/>
      <c r="O77" s="114"/>
      <c r="P77" s="114"/>
    </row>
    <row r="78" spans="1:16" ht="13.5" thickBot="1">
      <c r="B78" s="6"/>
      <c r="F78" s="6"/>
      <c r="I78" s="112"/>
      <c r="J78" s="113"/>
      <c r="K78" s="112"/>
      <c r="L78" s="112"/>
      <c r="M78" s="113"/>
      <c r="N78" s="113"/>
      <c r="O78" s="114"/>
      <c r="P78" s="114"/>
    </row>
    <row r="79" spans="1:16" ht="13.5" thickBot="1">
      <c r="B79" s="6"/>
      <c r="F79" s="6"/>
      <c r="I79" s="112"/>
      <c r="J79" s="113"/>
      <c r="K79" s="112"/>
      <c r="L79" s="112"/>
      <c r="M79" s="113"/>
      <c r="N79" s="113"/>
      <c r="O79" s="114"/>
      <c r="P79" s="114"/>
    </row>
    <row r="80" spans="1:16" ht="13.5" thickBot="1">
      <c r="B80" s="6"/>
      <c r="F80" s="6"/>
      <c r="I80" s="112"/>
      <c r="J80" s="113"/>
      <c r="K80" s="112"/>
      <c r="L80" s="112"/>
      <c r="M80" s="113"/>
      <c r="N80" s="113"/>
      <c r="O80" s="114"/>
      <c r="P80" s="114"/>
    </row>
    <row r="81" spans="2:16" ht="13.5" thickBot="1">
      <c r="B81" s="6"/>
      <c r="F81" s="6"/>
      <c r="I81" s="112"/>
      <c r="J81" s="113"/>
      <c r="K81" s="112"/>
      <c r="L81" s="112"/>
      <c r="M81" s="113"/>
      <c r="N81" s="113"/>
      <c r="O81" s="114"/>
      <c r="P81" s="114"/>
    </row>
    <row r="82" spans="2:16" ht="13.5" thickBot="1">
      <c r="B82" s="6"/>
      <c r="F82" s="6"/>
      <c r="I82" s="112"/>
      <c r="J82" s="113"/>
      <c r="K82" s="112"/>
      <c r="L82" s="112"/>
      <c r="M82" s="113"/>
      <c r="N82" s="113"/>
      <c r="O82" s="114"/>
      <c r="P82" s="114"/>
    </row>
    <row r="83" spans="2:16" ht="13.5" thickBot="1">
      <c r="B83" s="6"/>
      <c r="F83" s="6"/>
      <c r="I83" s="112"/>
      <c r="J83" s="113"/>
      <c r="K83" s="112"/>
      <c r="L83" s="112"/>
      <c r="M83" s="113"/>
      <c r="N83" s="113"/>
      <c r="O83" s="114"/>
      <c r="P83" s="114"/>
    </row>
    <row r="84" spans="2:16" ht="13.5" thickBot="1">
      <c r="B84" s="6"/>
      <c r="F84" s="6"/>
      <c r="I84" s="112"/>
      <c r="J84" s="113"/>
      <c r="K84" s="112"/>
      <c r="L84" s="112"/>
      <c r="M84" s="113"/>
      <c r="N84" s="113"/>
      <c r="O84" s="114"/>
      <c r="P84" s="114"/>
    </row>
    <row r="85" spans="2:16" ht="13.5" thickBot="1">
      <c r="B85" s="6"/>
      <c r="F85" s="6"/>
      <c r="I85" s="112"/>
      <c r="J85" s="113"/>
      <c r="K85" s="112"/>
      <c r="L85" s="112"/>
      <c r="M85" s="113"/>
      <c r="N85" s="113"/>
      <c r="O85" s="114"/>
      <c r="P85" s="114"/>
    </row>
    <row r="86" spans="2:16" ht="13.5" thickBot="1">
      <c r="B86" s="6"/>
      <c r="F86" s="6"/>
      <c r="I86" s="112"/>
      <c r="J86" s="113"/>
      <c r="K86" s="112"/>
      <c r="L86" s="112"/>
      <c r="M86" s="113"/>
      <c r="N86" s="113"/>
      <c r="O86" s="114"/>
      <c r="P86" s="114"/>
    </row>
    <row r="87" spans="2:16" ht="13.5" thickBot="1">
      <c r="B87" s="6"/>
      <c r="F87" s="6"/>
      <c r="I87" s="112"/>
      <c r="J87" s="113"/>
      <c r="K87" s="112"/>
      <c r="L87" s="112"/>
      <c r="M87" s="113"/>
      <c r="N87" s="113"/>
      <c r="O87" s="114"/>
      <c r="P87" s="114"/>
    </row>
    <row r="88" spans="2:16" ht="13.5" thickBot="1">
      <c r="B88" s="6"/>
      <c r="F88" s="6"/>
      <c r="I88" s="112"/>
      <c r="J88" s="113"/>
      <c r="K88" s="112"/>
      <c r="L88" s="112"/>
      <c r="M88" s="113"/>
      <c r="N88" s="113"/>
      <c r="O88" s="114"/>
      <c r="P88" s="114"/>
    </row>
    <row r="89" spans="2:16" ht="13.5" thickBot="1">
      <c r="B89" s="6"/>
      <c r="F89" s="6"/>
      <c r="I89" s="112"/>
      <c r="J89" s="113"/>
      <c r="K89" s="112"/>
      <c r="L89" s="112"/>
      <c r="M89" s="113"/>
      <c r="N89" s="113"/>
      <c r="O89" s="114"/>
      <c r="P89" s="114"/>
    </row>
    <row r="90" spans="2:16" ht="13.5" thickBot="1">
      <c r="B90" s="6"/>
      <c r="F90" s="6"/>
      <c r="I90" s="112"/>
      <c r="J90" s="113"/>
      <c r="K90" s="112"/>
      <c r="L90" s="112"/>
      <c r="M90" s="113"/>
      <c r="N90" s="113"/>
      <c r="O90" s="114"/>
      <c r="P90" s="114"/>
    </row>
    <row r="91" spans="2:16" ht="13.5" thickBot="1">
      <c r="B91" s="6"/>
      <c r="F91" s="6"/>
      <c r="I91" s="112"/>
      <c r="J91" s="113"/>
      <c r="K91" s="112"/>
      <c r="L91" s="112"/>
      <c r="M91" s="113"/>
      <c r="N91" s="113"/>
      <c r="O91" s="114"/>
      <c r="P91" s="114"/>
    </row>
    <row r="92" spans="2:16" ht="13.5" thickBot="1">
      <c r="B92" s="6"/>
      <c r="F92" s="6"/>
      <c r="I92" s="112"/>
      <c r="J92" s="113"/>
      <c r="K92" s="112"/>
      <c r="L92" s="112"/>
      <c r="M92" s="113"/>
      <c r="N92" s="113"/>
      <c r="O92" s="114"/>
      <c r="P92" s="115"/>
    </row>
    <row r="93" spans="2:16" ht="13.5" thickBot="1">
      <c r="B93" s="6"/>
      <c r="F93" s="6"/>
      <c r="I93" s="112"/>
      <c r="J93" s="113"/>
      <c r="K93" s="112"/>
      <c r="L93" s="112"/>
      <c r="M93" s="113"/>
      <c r="N93" s="113"/>
      <c r="O93" s="114"/>
      <c r="P93" s="115"/>
    </row>
    <row r="94" spans="2:16" ht="13.5" thickBot="1">
      <c r="B94" s="6"/>
      <c r="F94" s="6"/>
      <c r="I94" s="112"/>
      <c r="J94" s="113"/>
      <c r="K94" s="112"/>
      <c r="L94" s="112"/>
      <c r="M94" s="113"/>
      <c r="N94" s="113"/>
      <c r="O94" s="114"/>
      <c r="P94" s="115"/>
    </row>
    <row r="95" spans="2:16" ht="13.5" thickBot="1">
      <c r="B95" s="6"/>
      <c r="F95" s="6"/>
      <c r="I95" s="112"/>
      <c r="J95" s="113"/>
      <c r="K95" s="112"/>
      <c r="L95" s="112"/>
      <c r="M95" s="113"/>
      <c r="N95" s="113"/>
      <c r="O95" s="114"/>
      <c r="P95" s="115"/>
    </row>
    <row r="96" spans="2:16" ht="13.5" thickBot="1">
      <c r="B96" s="6"/>
      <c r="F96" s="6"/>
      <c r="I96" s="112"/>
      <c r="J96" s="113"/>
      <c r="K96" s="112"/>
      <c r="L96" s="112"/>
      <c r="M96" s="113"/>
      <c r="N96" s="113"/>
      <c r="O96" s="114"/>
      <c r="P96" s="115"/>
    </row>
    <row r="97" spans="2:16" ht="13.5" thickBot="1">
      <c r="B97" s="6"/>
      <c r="F97" s="6"/>
      <c r="I97" s="112"/>
      <c r="J97" s="113"/>
      <c r="K97" s="112"/>
      <c r="L97" s="112"/>
      <c r="M97" s="113"/>
      <c r="N97" s="113"/>
      <c r="O97" s="114"/>
      <c r="P97" s="115"/>
    </row>
    <row r="98" spans="2:16" ht="13.5" thickBot="1">
      <c r="B98" s="6"/>
      <c r="F98" s="6"/>
      <c r="I98" s="112"/>
      <c r="J98" s="113"/>
      <c r="K98" s="112"/>
      <c r="L98" s="112"/>
      <c r="M98" s="113"/>
      <c r="N98" s="113"/>
      <c r="O98" s="114"/>
      <c r="P98" s="115"/>
    </row>
    <row r="99" spans="2:16" ht="13.5" thickBot="1">
      <c r="B99" s="6"/>
      <c r="F99" s="6"/>
      <c r="I99" s="112"/>
      <c r="J99" s="113"/>
      <c r="K99" s="112"/>
      <c r="L99" s="112"/>
      <c r="M99" s="113"/>
      <c r="N99" s="113"/>
      <c r="O99" s="114"/>
      <c r="P99" s="115"/>
    </row>
    <row r="100" spans="2:16" ht="13.5" thickBot="1">
      <c r="B100" s="6"/>
      <c r="F100" s="6"/>
      <c r="I100" s="112"/>
      <c r="J100" s="113"/>
      <c r="K100" s="112"/>
      <c r="L100" s="112"/>
      <c r="M100" s="113"/>
      <c r="N100" s="113"/>
      <c r="O100" s="114"/>
      <c r="P100" s="115"/>
    </row>
    <row r="101" spans="2:16" ht="13.5" thickBot="1">
      <c r="B101" s="6"/>
      <c r="F101" s="6"/>
      <c r="I101" s="112"/>
      <c r="J101" s="113"/>
      <c r="K101" s="112"/>
      <c r="L101" s="112"/>
      <c r="M101" s="113"/>
      <c r="N101" s="113"/>
      <c r="O101" s="114"/>
      <c r="P101" s="114"/>
    </row>
    <row r="102" spans="2:16" ht="13.5" thickBot="1">
      <c r="B102" s="6"/>
      <c r="F102" s="6"/>
      <c r="I102" s="112"/>
      <c r="J102" s="113"/>
      <c r="K102" s="112"/>
      <c r="L102" s="112"/>
      <c r="M102" s="113"/>
      <c r="N102" s="113"/>
      <c r="O102" s="114"/>
      <c r="P102" s="115"/>
    </row>
    <row r="103" spans="2:16" ht="13.5" thickBot="1">
      <c r="B103" s="6"/>
      <c r="F103" s="6"/>
      <c r="I103" s="112"/>
      <c r="J103" s="113"/>
      <c r="K103" s="112"/>
      <c r="L103" s="112"/>
      <c r="M103" s="113"/>
      <c r="N103" s="113"/>
      <c r="O103" s="114"/>
      <c r="P103" s="115"/>
    </row>
    <row r="104" spans="2:16" ht="13.5" thickBot="1">
      <c r="B104" s="6"/>
      <c r="F104" s="6"/>
      <c r="I104" s="112"/>
      <c r="J104" s="113"/>
      <c r="K104" s="112"/>
      <c r="L104" s="112"/>
      <c r="M104" s="113"/>
      <c r="N104" s="113"/>
      <c r="O104" s="114"/>
      <c r="P104" s="115"/>
    </row>
    <row r="105" spans="2:16" ht="13.5" thickBot="1">
      <c r="B105" s="6"/>
      <c r="F105" s="6"/>
      <c r="I105" s="112"/>
      <c r="J105" s="113"/>
      <c r="K105" s="112"/>
      <c r="L105" s="112"/>
      <c r="M105" s="113"/>
      <c r="N105" s="113"/>
      <c r="O105" s="114"/>
      <c r="P105" s="115"/>
    </row>
    <row r="106" spans="2:16" ht="13.5" thickBot="1">
      <c r="B106" s="6"/>
      <c r="F106" s="6"/>
      <c r="I106" s="112"/>
      <c r="J106" s="113"/>
      <c r="K106" s="112"/>
      <c r="L106" s="112"/>
      <c r="M106" s="113"/>
      <c r="N106" s="113"/>
      <c r="O106" s="114"/>
      <c r="P106" s="115"/>
    </row>
    <row r="107" spans="2:16" ht="13.5" thickBot="1">
      <c r="B107" s="6"/>
      <c r="F107" s="6"/>
      <c r="I107" s="112"/>
      <c r="J107" s="113"/>
      <c r="K107" s="112"/>
      <c r="L107" s="112"/>
      <c r="M107" s="113"/>
      <c r="N107" s="113"/>
      <c r="O107" s="114"/>
      <c r="P107" s="115"/>
    </row>
    <row r="108" spans="2:16" ht="13.5" thickBot="1">
      <c r="B108" s="6"/>
      <c r="F108" s="6"/>
      <c r="I108" s="112"/>
      <c r="J108" s="113"/>
      <c r="K108" s="112"/>
      <c r="L108" s="112"/>
      <c r="M108" s="113"/>
      <c r="N108" s="113"/>
      <c r="O108" s="114"/>
      <c r="P108" s="115"/>
    </row>
    <row r="109" spans="2:16" ht="13.5" thickBot="1">
      <c r="B109" s="6"/>
      <c r="F109" s="6"/>
      <c r="I109" s="112"/>
      <c r="J109" s="113"/>
      <c r="K109" s="112"/>
      <c r="L109" s="112"/>
      <c r="M109" s="113"/>
      <c r="N109" s="113"/>
      <c r="O109" s="114"/>
      <c r="P109" s="115"/>
    </row>
    <row r="110" spans="2:16" ht="13.5" thickBot="1">
      <c r="B110" s="6"/>
      <c r="F110" s="6"/>
      <c r="I110" s="112"/>
      <c r="J110" s="113"/>
      <c r="K110" s="112"/>
      <c r="L110" s="112"/>
      <c r="M110" s="113"/>
      <c r="N110" s="113"/>
      <c r="O110" s="114"/>
      <c r="P110" s="115"/>
    </row>
    <row r="111" spans="2:16" ht="13.5" thickBot="1">
      <c r="B111" s="6"/>
      <c r="F111" s="6"/>
      <c r="I111" s="112"/>
      <c r="J111" s="113"/>
      <c r="K111" s="112"/>
      <c r="L111" s="112"/>
      <c r="M111" s="113"/>
      <c r="N111" s="113"/>
      <c r="O111" s="114"/>
      <c r="P111" s="115"/>
    </row>
    <row r="112" spans="2:16" ht="13.5" thickBot="1">
      <c r="B112" s="6"/>
      <c r="F112" s="6"/>
      <c r="I112" s="112"/>
      <c r="J112" s="113"/>
      <c r="K112" s="112"/>
      <c r="L112" s="112"/>
      <c r="M112" s="113"/>
      <c r="N112" s="113"/>
      <c r="O112" s="114"/>
      <c r="P112" s="115"/>
    </row>
    <row r="113" spans="2:16" ht="13.5" thickBot="1">
      <c r="B113" s="6"/>
      <c r="F113" s="6"/>
      <c r="I113" s="112"/>
      <c r="J113" s="113"/>
      <c r="K113" s="112"/>
      <c r="L113" s="112"/>
      <c r="M113" s="113"/>
      <c r="N113" s="113"/>
      <c r="O113" s="114"/>
      <c r="P113" s="115"/>
    </row>
    <row r="114" spans="2:16" ht="13.5" thickBot="1">
      <c r="B114" s="6"/>
      <c r="F114" s="6"/>
      <c r="I114" s="112"/>
      <c r="J114" s="113"/>
      <c r="K114" s="112"/>
      <c r="L114" s="112"/>
      <c r="M114" s="113"/>
      <c r="N114" s="113"/>
      <c r="O114" s="114"/>
      <c r="P114" s="115"/>
    </row>
    <row r="115" spans="2:16" ht="13.5" thickBot="1">
      <c r="B115" s="6"/>
      <c r="F115" s="6"/>
      <c r="I115" s="112"/>
      <c r="J115" s="113"/>
      <c r="K115" s="112"/>
      <c r="L115" s="112"/>
      <c r="M115" s="113"/>
      <c r="N115" s="113"/>
      <c r="O115" s="114"/>
      <c r="P115" s="115"/>
    </row>
    <row r="116" spans="2:16" ht="13.5" thickBot="1">
      <c r="B116" s="6"/>
      <c r="F116" s="6"/>
      <c r="I116" s="112"/>
      <c r="J116" s="113"/>
      <c r="K116" s="112"/>
      <c r="L116" s="112"/>
      <c r="M116" s="113"/>
      <c r="N116" s="113"/>
      <c r="O116" s="114"/>
      <c r="P116" s="115"/>
    </row>
    <row r="117" spans="2:16" ht="13.5" thickBot="1">
      <c r="B117" s="6"/>
      <c r="F117" s="6"/>
      <c r="I117" s="112"/>
      <c r="J117" s="113"/>
      <c r="K117" s="112"/>
      <c r="L117" s="112"/>
      <c r="M117" s="113"/>
      <c r="N117" s="113"/>
      <c r="O117" s="114"/>
      <c r="P117" s="115"/>
    </row>
    <row r="118" spans="2:16" ht="13.5" thickBot="1">
      <c r="B118" s="6"/>
      <c r="F118" s="6"/>
      <c r="I118" s="112"/>
      <c r="J118" s="113"/>
      <c r="K118" s="112"/>
      <c r="L118" s="112"/>
      <c r="M118" s="113"/>
      <c r="N118" s="113"/>
      <c r="O118" s="114"/>
      <c r="P118" s="115"/>
    </row>
    <row r="119" spans="2:16" ht="13.5" thickBot="1">
      <c r="B119" s="6"/>
      <c r="F119" s="6"/>
      <c r="I119" s="112"/>
      <c r="J119" s="113"/>
      <c r="K119" s="112"/>
      <c r="L119" s="112"/>
      <c r="M119" s="113"/>
      <c r="N119" s="113"/>
      <c r="O119" s="114"/>
      <c r="P119" s="115"/>
    </row>
    <row r="120" spans="2:16">
      <c r="B120" s="6"/>
      <c r="F120" s="6"/>
    </row>
    <row r="121" spans="2:16">
      <c r="B121" s="6"/>
      <c r="F121" s="6"/>
    </row>
    <row r="122" spans="2:16">
      <c r="B122" s="6"/>
      <c r="F122" s="6"/>
    </row>
    <row r="123" spans="2:16">
      <c r="B123" s="6"/>
      <c r="F123" s="6"/>
    </row>
    <row r="124" spans="2:16">
      <c r="B124" s="6"/>
      <c r="F124" s="6"/>
    </row>
    <row r="125" spans="2:16">
      <c r="B125" s="6"/>
      <c r="F125" s="6"/>
    </row>
    <row r="126" spans="2:16">
      <c r="B126" s="6"/>
      <c r="F126" s="6"/>
    </row>
    <row r="127" spans="2:16">
      <c r="B127" s="6"/>
      <c r="F127" s="6"/>
    </row>
    <row r="128" spans="2:1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 xr:uid="{00000000-0004-0000-0600-000000000000}"/>
    <hyperlink ref="P11" r:id="rId2" display="http://www.konkoly.hu/cgi-bin/IBVS?4818" xr:uid="{00000000-0004-0000-0600-000001000000}"/>
    <hyperlink ref="P12" r:id="rId3" display="http://www.konkoly.hu/cgi-bin/IBVS?4818" xr:uid="{00000000-0004-0000-0600-000002000000}"/>
    <hyperlink ref="P13" r:id="rId4" display="http://www.konkoly.hu/cgi-bin/IBVS?4818" xr:uid="{00000000-0004-0000-0600-000003000000}"/>
    <hyperlink ref="P14" r:id="rId5" display="http://www.konkoly.hu/cgi-bin/IBVS?4818" xr:uid="{00000000-0004-0000-0600-000004000000}"/>
    <hyperlink ref="P15" r:id="rId6" display="http://www.konkoly.hu/cgi-bin/IBVS?4818" xr:uid="{00000000-0004-0000-0600-000005000000}"/>
    <hyperlink ref="P16" r:id="rId7" display="http://www.konkoly.hu/cgi-bin/IBVS?4818" xr:uid="{00000000-0004-0000-0600-000006000000}"/>
    <hyperlink ref="P17" r:id="rId8" display="http://var.astro.cz/oejv/issues/oejv0074.pdf" xr:uid="{00000000-0004-0000-0600-000007000000}"/>
    <hyperlink ref="P18" r:id="rId9" display="http://var.astro.cz/oejv/issues/oejv0074.pdf" xr:uid="{00000000-0004-0000-0600-000008000000}"/>
    <hyperlink ref="P19" r:id="rId10" display="http://var.astro.cz/oejv/issues/oejv0074.pdf" xr:uid="{00000000-0004-0000-0600-000009000000}"/>
    <hyperlink ref="P20" r:id="rId11" display="http://var.astro.cz/oejv/issues/oejv0074.pdf" xr:uid="{00000000-0004-0000-0600-00000A000000}"/>
    <hyperlink ref="P21" r:id="rId12" display="http://www.konkoly.hu/cgi-bin/IBVS?5287" xr:uid="{00000000-0004-0000-0600-00000B000000}"/>
    <hyperlink ref="P22" r:id="rId13" display="http://www.konkoly.hu/cgi-bin/IBVS?5287" xr:uid="{00000000-0004-0000-0600-00000C000000}"/>
    <hyperlink ref="P23" r:id="rId14" display="http://var.astro.cz/oejv/issues/oejv0074.pdf" xr:uid="{00000000-0004-0000-0600-00000D000000}"/>
    <hyperlink ref="P24" r:id="rId15" display="http://var.astro.cz/oejv/issues/oejv0074.pdf" xr:uid="{00000000-0004-0000-0600-00000E000000}"/>
    <hyperlink ref="P25" r:id="rId16" display="http://var.astro.cz/oejv/issues/oejv0074.pdf" xr:uid="{00000000-0004-0000-0600-00000F000000}"/>
    <hyperlink ref="P26" r:id="rId17" display="http://var.astro.cz/oejv/issues/oejv0074.pdf" xr:uid="{00000000-0004-0000-0600-000010000000}"/>
    <hyperlink ref="P27" r:id="rId18" display="http://www.konkoly.hu/cgi-bin/IBVS?5583" xr:uid="{00000000-0004-0000-0600-000011000000}"/>
    <hyperlink ref="P28" r:id="rId19" display="http://var.astro.cz/oejv/issues/oejv0074.pdf" xr:uid="{00000000-0004-0000-0600-000012000000}"/>
    <hyperlink ref="P29" r:id="rId20" display="http://var.astro.cz/oejv/issues/oejv0074.pdf" xr:uid="{00000000-0004-0000-0600-000013000000}"/>
    <hyperlink ref="P30" r:id="rId21" display="http://www.bav-astro.de/sfs/BAVM_link.php?BAVMnr=172" xr:uid="{00000000-0004-0000-0600-000014000000}"/>
    <hyperlink ref="P31" r:id="rId22" display="http://www.bav-astro.de/sfs/BAVM_link.php?BAVMnr=172" xr:uid="{00000000-0004-0000-0600-000015000000}"/>
    <hyperlink ref="P32" r:id="rId23" display="http://var.astro.cz/oejv/issues/oejv0074.pdf" xr:uid="{00000000-0004-0000-0600-000016000000}"/>
    <hyperlink ref="P33" r:id="rId24" display="http://www.bav-astro.de/sfs/BAVM_link.php?BAVMnr=173" xr:uid="{00000000-0004-0000-0600-000017000000}"/>
    <hyperlink ref="P34" r:id="rId25" display="http://www.bav-astro.de/sfs/BAVM_link.php?BAVMnr=178" xr:uid="{00000000-0004-0000-0600-000018000000}"/>
    <hyperlink ref="P35" r:id="rId26" display="http://www.bav-astro.de/sfs/BAVM_link.php?BAVMnr=186" xr:uid="{00000000-0004-0000-0600-000019000000}"/>
    <hyperlink ref="P36" r:id="rId27" display="http://www.konkoly.hu/cgi-bin/IBVS?5760" xr:uid="{00000000-0004-0000-0600-00001A000000}"/>
    <hyperlink ref="P61" r:id="rId28" display="http://www.bav-astro.de/sfs/BAVM_link.php?BAVMnr=212" xr:uid="{00000000-0004-0000-0600-00001B000000}"/>
    <hyperlink ref="P37" r:id="rId29" display="http://www.bav-astro.de/sfs/BAVM_link.php?BAVMnr=214" xr:uid="{00000000-0004-0000-0600-00001C000000}"/>
    <hyperlink ref="P62" r:id="rId30" display="http://www.bav-astro.de/sfs/BAVM_link.php?BAVMnr=212" xr:uid="{00000000-0004-0000-0600-00001D000000}"/>
    <hyperlink ref="P63" r:id="rId31" display="http://www.bav-astro.de/sfs/BAVM_link.php?BAVMnr=212" xr:uid="{00000000-0004-0000-0600-00001E000000}"/>
    <hyperlink ref="P64" r:id="rId32" display="http://www.bav-astro.de/sfs/BAVM_link.php?BAVMnr=212" xr:uid="{00000000-0004-0000-0600-00001F000000}"/>
    <hyperlink ref="P65" r:id="rId33" display="http://www.bav-astro.de/sfs/BAVM_link.php?BAVMnr=212" xr:uid="{00000000-0004-0000-0600-000020000000}"/>
    <hyperlink ref="P66" r:id="rId34" display="http://www.bav-astro.de/sfs/BAVM_link.php?BAVMnr=212" xr:uid="{00000000-0004-0000-0600-000021000000}"/>
    <hyperlink ref="P67" r:id="rId35" display="http://www.bav-astro.de/sfs/BAVM_link.php?BAVMnr=212" xr:uid="{00000000-0004-0000-0600-000022000000}"/>
    <hyperlink ref="P38" r:id="rId36" display="http://www.bav-astro.de/sfs/BAVM_link.php?BAVMnr=215" xr:uid="{00000000-0004-0000-0600-000023000000}"/>
    <hyperlink ref="P68" r:id="rId37" display="http://var.astro.cz/oejv/issues/oejv0137.pdf" xr:uid="{00000000-0004-0000-0600-000024000000}"/>
    <hyperlink ref="P69" r:id="rId38" display="http://var.astro.cz/oejv/issues/oejv0137.pdf" xr:uid="{00000000-0004-0000-0600-000025000000}"/>
    <hyperlink ref="P39" r:id="rId39" display="http://var.astro.cz/oejv/issues/oejv0160.pdf" xr:uid="{00000000-0004-0000-0600-000026000000}"/>
    <hyperlink ref="P40" r:id="rId40" display="http://var.astro.cz/oejv/issues/oejv0160.pdf" xr:uid="{00000000-0004-0000-0600-000027000000}"/>
    <hyperlink ref="P41" r:id="rId41" display="http://var.astro.cz/oejv/issues/oejv0160.pdf" xr:uid="{00000000-0004-0000-0600-000028000000}"/>
    <hyperlink ref="P42" r:id="rId42" display="http://www.bav-astro.de/sfs/BAVM_link.php?BAVMnr=220" xr:uid="{00000000-0004-0000-0600-000029000000}"/>
    <hyperlink ref="P43" r:id="rId43" display="http://var.astro.cz/oejv/issues/oejv0160.pdf" xr:uid="{00000000-0004-0000-0600-00002A000000}"/>
    <hyperlink ref="P44" r:id="rId44" display="http://var.astro.cz/oejv/issues/oejv0160.pdf" xr:uid="{00000000-0004-0000-0600-00002B000000}"/>
    <hyperlink ref="P45" r:id="rId45" display="http://var.astro.cz/oejv/issues/oejv0160.pdf" xr:uid="{00000000-0004-0000-0600-00002C000000}"/>
    <hyperlink ref="P70" r:id="rId46" display="http://www.bav-astro.de/sfs/BAVM_link.php?BAVMnr=225" xr:uid="{00000000-0004-0000-0600-00002D000000}"/>
    <hyperlink ref="P46" r:id="rId47" display="http://var.astro.cz/oejv/issues/oejv0160.pdf" xr:uid="{00000000-0004-0000-0600-00002E000000}"/>
    <hyperlink ref="P47" r:id="rId48" display="http://var.astro.cz/oejv/issues/oejv0160.pdf" xr:uid="{00000000-0004-0000-0600-00002F000000}"/>
    <hyperlink ref="P48" r:id="rId49" display="http://var.astro.cz/oejv/issues/oejv0160.pdf" xr:uid="{00000000-0004-0000-0600-000030000000}"/>
    <hyperlink ref="P49" r:id="rId50" display="http://var.astro.cz/oejv/issues/oejv0160.pdf" xr:uid="{00000000-0004-0000-0600-000031000000}"/>
    <hyperlink ref="P50" r:id="rId51" display="http://var.astro.cz/oejv/issues/oejv0160.pdf" xr:uid="{00000000-0004-0000-0600-000032000000}"/>
    <hyperlink ref="P51" r:id="rId52" display="http://var.astro.cz/oejv/issues/oejv0160.pdf" xr:uid="{00000000-0004-0000-0600-000033000000}"/>
    <hyperlink ref="P52" r:id="rId53" display="http://www.bav-astro.de/sfs/BAVM_link.php?BAVMnr=231" xr:uid="{00000000-0004-0000-0600-000034000000}"/>
    <hyperlink ref="P53" r:id="rId54" display="http://var.astro.cz/oejv/issues/oejv0160.pdf" xr:uid="{00000000-0004-0000-0600-000035000000}"/>
    <hyperlink ref="P54" r:id="rId55" display="http://var.astro.cz/oejv/issues/oejv0160.pdf" xr:uid="{00000000-0004-0000-0600-000036000000}"/>
    <hyperlink ref="P55" r:id="rId56" display="http://var.astro.cz/oejv/issues/oejv0160.pdf" xr:uid="{00000000-0004-0000-0600-000037000000}"/>
    <hyperlink ref="P56" r:id="rId57" display="http://var.astro.cz/oejv/issues/oejv0160.pdf" xr:uid="{00000000-0004-0000-0600-000038000000}"/>
    <hyperlink ref="P57" r:id="rId58" display="http://var.astro.cz/oejv/issues/oejv0160.pdf" xr:uid="{00000000-0004-0000-0600-000039000000}"/>
    <hyperlink ref="P58" r:id="rId59" display="http://var.astro.cz/oejv/issues/oejv0160.pdf" xr:uid="{00000000-0004-0000-0600-00003A000000}"/>
    <hyperlink ref="P59" r:id="rId60" display="http://var.astro.cz/oejv/issues/oejv0160.pdf" xr:uid="{00000000-0004-0000-0600-00003B000000}"/>
    <hyperlink ref="P60" r:id="rId61" display="http://var.astro.cz/oejv/issues/oejv0160.pdf" xr:uid="{00000000-0004-0000-0600-00003C000000}"/>
  </hyperlinks>
  <pageMargins left="0.75" right="0.75" top="1" bottom="1" header="0.5" footer="0.5"/>
  <pageSetup orientation="portrait" verticalDpi="0" r:id="rId6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Q_fit</vt:lpstr>
      <vt:lpstr>Q_fit (2)</vt:lpstr>
      <vt:lpstr>A (2)</vt:lpstr>
      <vt:lpstr>A (3)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2024-02-06T03:16:14Z</dcterms:modified>
</cp:coreProperties>
</file>