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6B03642-38BA-4AA8-8A98-1C0AD8CB80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6" i="1"/>
  <c r="F26" i="1" s="1"/>
  <c r="G26" i="1" s="1"/>
  <c r="K26" i="1" s="1"/>
  <c r="Q26" i="1"/>
  <c r="E30" i="1"/>
  <c r="F30" i="1"/>
  <c r="G30" i="1" s="1"/>
  <c r="K30" i="1" s="1"/>
  <c r="Q30" i="1"/>
  <c r="E31" i="1"/>
  <c r="F31" i="1" s="1"/>
  <c r="G31" i="1" s="1"/>
  <c r="K31" i="1" s="1"/>
  <c r="Q31" i="1"/>
  <c r="E33" i="1"/>
  <c r="F33" i="1" s="1"/>
  <c r="G33" i="1" s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2" i="1"/>
  <c r="F32" i="1" s="1"/>
  <c r="G32" i="1" s="1"/>
  <c r="K32" i="1" s="1"/>
  <c r="Q32" i="1"/>
  <c r="E29" i="1"/>
  <c r="F29" i="1"/>
  <c r="G29" i="1" s="1"/>
  <c r="K29" i="1" s="1"/>
  <c r="Q29" i="1"/>
  <c r="E28" i="1"/>
  <c r="F28" i="1" s="1"/>
  <c r="G28" i="1" s="1"/>
  <c r="J28" i="1" s="1"/>
  <c r="E23" i="1"/>
  <c r="F23" i="1" s="1"/>
  <c r="G23" i="1" s="1"/>
  <c r="J23" i="1" s="1"/>
  <c r="E24" i="1"/>
  <c r="F24" i="1" s="1"/>
  <c r="G24" i="1" s="1"/>
  <c r="J24" i="1" s="1"/>
  <c r="E25" i="1"/>
  <c r="F25" i="1"/>
  <c r="G25" i="1"/>
  <c r="J25" i="1" s="1"/>
  <c r="E27" i="1"/>
  <c r="F27" i="1" s="1"/>
  <c r="G27" i="1" s="1"/>
  <c r="J27" i="1" s="1"/>
  <c r="Q28" i="1"/>
  <c r="C9" i="1"/>
  <c r="D9" i="1"/>
  <c r="Q27" i="1"/>
  <c r="Q24" i="1"/>
  <c r="Q25" i="1"/>
  <c r="Q23" i="1"/>
  <c r="A21" i="1"/>
  <c r="C21" i="1"/>
  <c r="E21" i="1"/>
  <c r="F21" i="1" s="1"/>
  <c r="F16" i="1"/>
  <c r="F17" i="1" s="1"/>
  <c r="Q21" i="1"/>
  <c r="C11" i="1"/>
  <c r="G21" i="1" l="1"/>
  <c r="I21" i="1" s="1"/>
  <c r="C17" i="1"/>
  <c r="C12" i="1"/>
  <c r="O30" i="1" l="1"/>
  <c r="O35" i="1"/>
  <c r="O26" i="1"/>
  <c r="O34" i="1"/>
  <c r="O22" i="1"/>
  <c r="O33" i="1"/>
  <c r="O31" i="1"/>
  <c r="C16" i="1"/>
  <c r="D18" i="1" s="1"/>
  <c r="O32" i="1"/>
  <c r="O23" i="1"/>
  <c r="C15" i="1"/>
  <c r="O21" i="1"/>
  <c r="O29" i="1"/>
  <c r="O24" i="1"/>
  <c r="O25" i="1"/>
  <c r="O28" i="1"/>
  <c r="O27" i="1"/>
  <c r="C18" i="1" l="1"/>
  <c r="F18" i="1"/>
  <c r="F19" i="1" s="1"/>
</calcChain>
</file>

<file path=xl/sharedStrings.xml><?xml version="1.0" encoding="utf-8"?>
<sst xmlns="http://schemas.openxmlformats.org/spreadsheetml/2006/main" count="77" uniqueCount="56">
  <si>
    <t>IBVS 6196</t>
  </si>
  <si>
    <t>II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</si>
  <si>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</si>
  <si>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</si>
  <si>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</si>
  <si>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</si>
  <si>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</si>
  <si>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</si>
  <si>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</si>
  <si>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</si>
  <si>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</si>
  <si>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</si>
  <si>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</si>
  <si>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</si>
  <si>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</si>
  <si>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</si>
  <si>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</si>
  <si>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</si>
  <si>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</si>
  <si>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</si>
  <si>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</si>
  <si>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</si>
  <si>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</si>
  <si>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</si>
  <si>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</si>
  <si>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</si>
  <si>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</si>
  <si>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</si>
  <si>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</si>
  <si>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</si>
  <si>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</si>
  <si>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</si>
  <si>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</si>
  <si>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</si>
  <si>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</si>
  <si>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</si>
  <si>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</si>
  <si>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</si>
  <si>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</si>
  <si>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</si>
  <si>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V2247 Cyg</t>
  </si>
  <si>
    <t>V2247 Cyg / GSC 2695-1350</t>
  </si>
  <si>
    <t>EA</t>
  </si>
  <si>
    <t>OEJV 0091</t>
  </si>
  <si>
    <t>IBVS 6048</t>
  </si>
  <si>
    <t>I</t>
  </si>
  <si>
    <t>IBVS 6118</t>
  </si>
  <si>
    <t>G2695-1350</t>
  </si>
  <si>
    <t>IBVS 6149</t>
  </si>
  <si>
    <t>IBVS 6157</t>
  </si>
  <si>
    <t>pg</t>
  </si>
  <si>
    <t>vis</t>
  </si>
  <si>
    <t>PE</t>
  </si>
  <si>
    <t>CCD</t>
  </si>
  <si>
    <t>JAVSO..45..121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</si>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</sst>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24" borderId="5" xfId="0" applyFont="1" applyFill="1" applyBorder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41" applyFont="1" applyAlignment="1">
      <alignment wrapText="1"/>
    </xf>
    <xf numFmtId="0" fontId="33" fillId="0" borderId="0" xfId="41" applyFont="1" applyAlignment="1">
      <alignment horizontal="center" wrapText="1"/>
    </xf>
    <xf numFmtId="0" fontId="33" fillId="0" borderId="0" xfId="41" applyFont="1" applyAlignment="1">
      <alignment horizontal="left" wrapText="1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V2247 Cyg - O-C Diagr.</a:t>
            </a:r>
          </a:p>
        </c:rich>
      </c:tx>
      <c:layout>
        <c:manualLayout>
          <c:xMode val="edge"/>
          <c:yMode val="edge"/>
          <c:x val="0.3979357798165137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2568807339449"/>
          <c:y val="0.14035127795846455"/>
          <c:w val="0.85206422018348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2C-4A2F-AC68-A94FEAF1C57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2C-4A2F-AC68-A94FEAF1C57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-1.3199999993958045E-2</c:v>
                </c:pt>
                <c:pt idx="3">
                  <c:v>-9.6599999960744753E-3</c:v>
                </c:pt>
                <c:pt idx="4">
                  <c:v>-9.5900000014808029E-3</c:v>
                </c:pt>
                <c:pt idx="6">
                  <c:v>-9.7200000018347055E-3</c:v>
                </c:pt>
                <c:pt idx="7">
                  <c:v>-1.7199999994772952E-2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2C-4A2F-AC68-A94FEAF1C57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-1.9699999975273386E-3</c:v>
                </c:pt>
                <c:pt idx="5">
                  <c:v>-8.8899999973364174E-3</c:v>
                </c:pt>
                <c:pt idx="8">
                  <c:v>-1.2249999999767169E-2</c:v>
                </c:pt>
                <c:pt idx="9">
                  <c:v>-1.0249999999359716E-2</c:v>
                </c:pt>
                <c:pt idx="10">
                  <c:v>-1.1169999997946434E-2</c:v>
                </c:pt>
                <c:pt idx="11">
                  <c:v>-1.7719999996188562E-2</c:v>
                </c:pt>
                <c:pt idx="12">
                  <c:v>-1.7399999996996485E-2</c:v>
                </c:pt>
                <c:pt idx="13">
                  <c:v>-2.0179999999527354E-2</c:v>
                </c:pt>
                <c:pt idx="14">
                  <c:v>-1.5540000000328291E-2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2C-4A2F-AC68-A94FEAF1C57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42C-4A2F-AC68-A94FEAF1C57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42C-4A2F-AC68-A94FEAF1C57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1.1000000000000001E-3</c:v>
                  </c:pt>
                  <c:pt idx="3">
                    <c:v>5.9999999999999995E-4</c:v>
                  </c:pt>
                  <c:pt idx="4">
                    <c:v>1.4E-3</c:v>
                  </c:pt>
                  <c:pt idx="5">
                    <c:v>3.5000000000000001E-3</c:v>
                  </c:pt>
                  <c:pt idx="6">
                    <c:v>7.3000000000000001E-3</c:v>
                  </c:pt>
                  <c:pt idx="7">
                    <c:v>1.4E-3</c:v>
                  </c:pt>
                  <c:pt idx="8">
                    <c:v>1.2999999999999999E-3</c:v>
                  </c:pt>
                  <c:pt idx="9">
                    <c:v>4.1999999999999997E-3</c:v>
                  </c:pt>
                  <c:pt idx="10">
                    <c:v>5.5999999999999999E-3</c:v>
                  </c:pt>
                  <c:pt idx="11">
                    <c:v>1E-4</c:v>
                  </c:pt>
                  <c:pt idx="12">
                    <c:v>3.5000000000000001E-3</c:v>
                  </c:pt>
                  <c:pt idx="13">
                    <c:v>1.5E-3</c:v>
                  </c:pt>
                  <c:pt idx="14">
                    <c:v>1.8E-3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42C-4A2F-AC68-A94FEAF1C57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5.6811404290442718E-3</c:v>
                </c:pt>
                <c:pt idx="1">
                  <c:v>-4.6592218884039961E-3</c:v>
                </c:pt>
                <c:pt idx="2">
                  <c:v>-8.2525419497529763E-3</c:v>
                </c:pt>
                <c:pt idx="3">
                  <c:v>-1.0807704549357767E-2</c:v>
                </c:pt>
                <c:pt idx="4">
                  <c:v>-1.0829291944592525E-2</c:v>
                </c:pt>
                <c:pt idx="5">
                  <c:v>-1.0829291944592525E-2</c:v>
                </c:pt>
                <c:pt idx="6">
                  <c:v>-1.1518126101628839E-2</c:v>
                </c:pt>
                <c:pt idx="7">
                  <c:v>-1.2550396091945368E-2</c:v>
                </c:pt>
                <c:pt idx="8">
                  <c:v>-1.2834957210948973E-2</c:v>
                </c:pt>
                <c:pt idx="9">
                  <c:v>-1.2834957210948973E-2</c:v>
                </c:pt>
                <c:pt idx="10">
                  <c:v>-1.3961426744108075E-2</c:v>
                </c:pt>
                <c:pt idx="11">
                  <c:v>-1.4030113910764115E-2</c:v>
                </c:pt>
                <c:pt idx="12">
                  <c:v>-1.404188885361944E-2</c:v>
                </c:pt>
                <c:pt idx="13">
                  <c:v>-1.8233768510113935E-2</c:v>
                </c:pt>
                <c:pt idx="14">
                  <c:v>-1.9356313062321259E-2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42C-4A2F-AC68-A94FEAF1C57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2634.5</c:v>
                </c:pt>
                <c:pt idx="2">
                  <c:v>3550</c:v>
                </c:pt>
                <c:pt idx="3">
                  <c:v>4201</c:v>
                </c:pt>
                <c:pt idx="4">
                  <c:v>4206.5</c:v>
                </c:pt>
                <c:pt idx="5">
                  <c:v>4206.5</c:v>
                </c:pt>
                <c:pt idx="6">
                  <c:v>4382</c:v>
                </c:pt>
                <c:pt idx="7">
                  <c:v>4645</c:v>
                </c:pt>
                <c:pt idx="8">
                  <c:v>4717.5</c:v>
                </c:pt>
                <c:pt idx="9">
                  <c:v>4717.5</c:v>
                </c:pt>
                <c:pt idx="10">
                  <c:v>5004.5</c:v>
                </c:pt>
                <c:pt idx="11">
                  <c:v>5022</c:v>
                </c:pt>
                <c:pt idx="12">
                  <c:v>5025</c:v>
                </c:pt>
                <c:pt idx="13">
                  <c:v>6093</c:v>
                </c:pt>
                <c:pt idx="14">
                  <c:v>6379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42C-4A2F-AC68-A94FEAF1C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255728"/>
        <c:axId val="1"/>
      </c:scatterChart>
      <c:valAx>
        <c:axId val="613255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6697247706422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4724770642201837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255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701834862385323"/>
          <c:y val="0.92397937099967764"/>
          <c:w val="0.54472477064220182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20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F3DAB17-3634-53B0-4A1E-66084307C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6" ht="20.25" x14ac:dyDescent="0.3">
      <c r="A1" s="1" t="s">
        <v>41</v>
      </c>
    </row>
    <row r="2" spans="1:6" x14ac:dyDescent="0.2">
      <c r="A2" t="s">
        <v>25</v>
      </c>
      <c r="B2" t="s">
        <v>42</v>
      </c>
      <c r="C2" s="3"/>
      <c r="D2" s="3"/>
      <c r="E2" s="30" t="s">
        <v>40</v>
      </c>
      <c r="F2" t="s">
        <v>47</v>
      </c>
    </row>
    <row r="3" spans="1:6" ht="13.5" thickBot="1" x14ac:dyDescent="0.25"/>
    <row r="4" spans="1:6" ht="14.25" thickTop="1" thickBot="1" x14ac:dyDescent="0.25">
      <c r="A4" s="5" t="s">
        <v>2</v>
      </c>
      <c r="C4" s="27" t="s">
        <v>39</v>
      </c>
      <c r="D4" s="28" t="s">
        <v>39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</row>
    <row r="6" spans="1:6" x14ac:dyDescent="0.2">
      <c r="A6" s="5" t="s">
        <v>3</v>
      </c>
    </row>
    <row r="7" spans="1:6" x14ac:dyDescent="0.2">
      <c r="A7" t="s">
        <v>4</v>
      </c>
      <c r="C7" s="49">
        <v>51378.67</v>
      </c>
      <c r="D7" s="29" t="s">
        <v>43</v>
      </c>
    </row>
    <row r="8" spans="1:6" x14ac:dyDescent="0.2">
      <c r="A8" t="s">
        <v>5</v>
      </c>
      <c r="C8" s="49">
        <v>1.2548600000000001</v>
      </c>
      <c r="D8" s="29" t="s">
        <v>43</v>
      </c>
    </row>
    <row r="9" spans="1:6" x14ac:dyDescent="0.2">
      <c r="A9" s="24" t="s">
        <v>34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21</v>
      </c>
      <c r="D10" s="4" t="s">
        <v>22</v>
      </c>
      <c r="E10" s="10"/>
    </row>
    <row r="11" spans="1:6" x14ac:dyDescent="0.2">
      <c r="A11" s="10" t="s">
        <v>17</v>
      </c>
      <c r="B11" s="10"/>
      <c r="C11" s="21">
        <f ca="1">INTERCEPT(INDIRECT($D$9):G992,INDIRECT($C$9):F992)</f>
        <v>5.6811404290442718E-3</v>
      </c>
      <c r="D11" s="3"/>
      <c r="E11" s="10"/>
    </row>
    <row r="12" spans="1:6" x14ac:dyDescent="0.2">
      <c r="A12" s="10" t="s">
        <v>18</v>
      </c>
      <c r="B12" s="10"/>
      <c r="C12" s="21">
        <f ca="1">SLOPE(INDIRECT($D$9):G992,INDIRECT($C$9):F992)</f>
        <v>-3.9249809517738727E-6</v>
      </c>
      <c r="D12" s="3"/>
      <c r="E12" s="10"/>
    </row>
    <row r="13" spans="1:6" x14ac:dyDescent="0.2">
      <c r="A13" s="10" t="s">
        <v>20</v>
      </c>
      <c r="B13" s="10"/>
      <c r="C13" s="3" t="s">
        <v>15</v>
      </c>
    </row>
    <row r="14" spans="1:6" x14ac:dyDescent="0.2">
      <c r="A14" s="10"/>
      <c r="B14" s="10"/>
      <c r="C14" s="10"/>
    </row>
    <row r="15" spans="1:6" x14ac:dyDescent="0.2">
      <c r="A15" s="12" t="s">
        <v>19</v>
      </c>
      <c r="B15" s="10"/>
      <c r="C15" s="13">
        <f ca="1">(C7+C11)+(C8+C12)*INT(MAX(F21:F3533))</f>
        <v>59383.402583686933</v>
      </c>
      <c r="E15" s="14" t="s">
        <v>36</v>
      </c>
      <c r="F15" s="11">
        <v>1</v>
      </c>
    </row>
    <row r="16" spans="1:6" x14ac:dyDescent="0.2">
      <c r="A16" s="16" t="s">
        <v>6</v>
      </c>
      <c r="B16" s="10"/>
      <c r="C16" s="17">
        <f ca="1">+C8+C12</f>
        <v>1.2548560750190483</v>
      </c>
      <c r="E16" s="14" t="s">
        <v>32</v>
      </c>
      <c r="F16" s="15">
        <f ca="1">NOW()+15018.5+$C$5/24</f>
        <v>60346.678510763886</v>
      </c>
    </row>
    <row r="17" spans="1:21" ht="13.5" thickBot="1" x14ac:dyDescent="0.25">
      <c r="A17" s="14" t="s">
        <v>29</v>
      </c>
      <c r="B17" s="10"/>
      <c r="C17" s="10">
        <f>COUNT(C21:C2191)</f>
        <v>15</v>
      </c>
      <c r="E17" s="14" t="s">
        <v>37</v>
      </c>
      <c r="F17" s="15">
        <f ca="1">ROUND(2*(F16-$C$7)/$C$8,0)/2+F15</f>
        <v>7147.5</v>
      </c>
    </row>
    <row r="18" spans="1:21" ht="14.25" thickTop="1" thickBot="1" x14ac:dyDescent="0.25">
      <c r="A18" s="16" t="s">
        <v>7</v>
      </c>
      <c r="B18" s="10"/>
      <c r="C18" s="19">
        <f ca="1">+C15</f>
        <v>59383.402583686933</v>
      </c>
      <c r="D18" s="20">
        <f ca="1">+C16</f>
        <v>1.2548560750190483</v>
      </c>
      <c r="E18" s="14" t="s">
        <v>38</v>
      </c>
      <c r="F18" s="23">
        <f ca="1">ROUND(2*(F16-$C$15)/$C$16,0)/2+F15</f>
        <v>768.5</v>
      </c>
    </row>
    <row r="19" spans="1:21" ht="13.5" thickTop="1" x14ac:dyDescent="0.2">
      <c r="E19" s="14" t="s">
        <v>33</v>
      </c>
      <c r="F19" s="18">
        <f ca="1">+$C$15+$C$16*F18-15018.5-$C$5/24</f>
        <v>45329.65531067241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50</v>
      </c>
      <c r="I20" s="7" t="s">
        <v>51</v>
      </c>
      <c r="J20" s="7" t="s">
        <v>52</v>
      </c>
      <c r="K20" s="7" t="s">
        <v>53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R20" s="4"/>
      <c r="S20" s="4"/>
      <c r="T20" s="4"/>
      <c r="U20" s="26" t="s">
        <v>35</v>
      </c>
    </row>
    <row r="21" spans="1:21" x14ac:dyDescent="0.2">
      <c r="A21" t="str">
        <f>D7</f>
        <v>OEJV 0091</v>
      </c>
      <c r="C21" s="8">
        <f>C$7</f>
        <v>51378.67</v>
      </c>
      <c r="D21" s="8" t="s">
        <v>15</v>
      </c>
      <c r="E21">
        <f t="shared" ref="E21:E35" si="0">+(C21-C$7)/C$8</f>
        <v>0</v>
      </c>
      <c r="F21">
        <f t="shared" ref="F21:F35" si="1">ROUND(2*E21,0)/2</f>
        <v>0</v>
      </c>
      <c r="G21">
        <f t="shared" ref="G21:G35" si="2">+C21-(C$7+F21*C$8)</f>
        <v>0</v>
      </c>
      <c r="I21">
        <f>+G21</f>
        <v>0</v>
      </c>
      <c r="O21">
        <f t="shared" ref="O21:O35" ca="1" si="3">+C$11+C$12*$F21</f>
        <v>5.6811404290442718E-3</v>
      </c>
      <c r="Q21" s="2">
        <f t="shared" ref="Q21:Q35" si="4">+C21-15018.5</f>
        <v>36360.17</v>
      </c>
      <c r="R21" s="2"/>
      <c r="S21" s="2"/>
      <c r="T21" s="2"/>
    </row>
    <row r="22" spans="1:21" x14ac:dyDescent="0.2">
      <c r="A22" s="45" t="s">
        <v>55</v>
      </c>
      <c r="B22" s="46" t="s">
        <v>1</v>
      </c>
      <c r="C22" s="47">
        <v>54684.596700000002</v>
      </c>
      <c r="D22" s="48">
        <v>4.8999999999999998E-3</v>
      </c>
      <c r="E22">
        <f t="shared" si="0"/>
        <v>2634.4984301037593</v>
      </c>
      <c r="F22">
        <f t="shared" si="1"/>
        <v>2634.5</v>
      </c>
      <c r="G22">
        <f t="shared" si="2"/>
        <v>-1.9699999975273386E-3</v>
      </c>
      <c r="K22">
        <f>+G22</f>
        <v>-1.9699999975273386E-3</v>
      </c>
      <c r="O22">
        <f t="shared" ca="1" si="3"/>
        <v>-4.6592218884039961E-3</v>
      </c>
      <c r="Q22" s="2">
        <f t="shared" si="4"/>
        <v>39666.096700000002</v>
      </c>
      <c r="R22" s="2"/>
      <c r="S22" s="2"/>
      <c r="T22" s="2"/>
    </row>
    <row r="23" spans="1:21" x14ac:dyDescent="0.2">
      <c r="A23" s="31" t="s">
        <v>44</v>
      </c>
      <c r="B23" s="32" t="s">
        <v>45</v>
      </c>
      <c r="C23" s="33">
        <v>55833.409800000001</v>
      </c>
      <c r="D23" s="33">
        <v>1.1000000000000001E-3</v>
      </c>
      <c r="E23">
        <f t="shared" si="0"/>
        <v>3549.9894808982699</v>
      </c>
      <c r="F23">
        <f t="shared" si="1"/>
        <v>3550</v>
      </c>
      <c r="G23">
        <f t="shared" si="2"/>
        <v>-1.3199999993958045E-2</v>
      </c>
      <c r="J23">
        <f>+G23</f>
        <v>-1.3199999993958045E-2</v>
      </c>
      <c r="O23">
        <f t="shared" ca="1" si="3"/>
        <v>-8.2525419497529763E-3</v>
      </c>
      <c r="Q23" s="2">
        <f t="shared" si="4"/>
        <v>40814.909800000001</v>
      </c>
      <c r="R23" s="2"/>
      <c r="S23" s="2"/>
      <c r="T23" s="2"/>
    </row>
    <row r="24" spans="1:21" x14ac:dyDescent="0.2">
      <c r="A24" s="34" t="s">
        <v>46</v>
      </c>
      <c r="B24" s="35" t="s">
        <v>45</v>
      </c>
      <c r="C24" s="33">
        <v>56650.3272</v>
      </c>
      <c r="D24" s="36">
        <v>5.9999999999999995E-4</v>
      </c>
      <c r="E24">
        <f t="shared" si="0"/>
        <v>4200.9923019300968</v>
      </c>
      <c r="F24">
        <f t="shared" si="1"/>
        <v>4201</v>
      </c>
      <c r="G24">
        <f t="shared" si="2"/>
        <v>-9.6599999960744753E-3</v>
      </c>
      <c r="J24">
        <f>+G24</f>
        <v>-9.6599999960744753E-3</v>
      </c>
      <c r="O24">
        <f t="shared" ca="1" si="3"/>
        <v>-1.0807704549357767E-2</v>
      </c>
      <c r="Q24" s="2">
        <f t="shared" si="4"/>
        <v>41631.8272</v>
      </c>
      <c r="R24" s="2"/>
      <c r="S24" s="2"/>
      <c r="T24" s="2"/>
    </row>
    <row r="25" spans="1:21" x14ac:dyDescent="0.2">
      <c r="A25" s="34" t="s">
        <v>46</v>
      </c>
      <c r="B25" s="35" t="s">
        <v>45</v>
      </c>
      <c r="C25" s="33">
        <v>56657.228999999999</v>
      </c>
      <c r="D25" s="36">
        <v>1.4E-3</v>
      </c>
      <c r="E25">
        <f t="shared" si="0"/>
        <v>4206.4923577132113</v>
      </c>
      <c r="F25">
        <f t="shared" si="1"/>
        <v>4206.5</v>
      </c>
      <c r="G25">
        <f t="shared" si="2"/>
        <v>-9.5900000014808029E-3</v>
      </c>
      <c r="J25">
        <f>+G25</f>
        <v>-9.5900000014808029E-3</v>
      </c>
      <c r="O25">
        <f t="shared" ca="1" si="3"/>
        <v>-1.0829291944592525E-2</v>
      </c>
      <c r="Q25" s="2">
        <f t="shared" si="4"/>
        <v>41638.728999999999</v>
      </c>
      <c r="R25" s="2"/>
      <c r="S25" s="2"/>
      <c r="T25" s="2"/>
    </row>
    <row r="26" spans="1:21" x14ac:dyDescent="0.2">
      <c r="A26" s="45" t="s">
        <v>55</v>
      </c>
      <c r="B26" s="46" t="s">
        <v>1</v>
      </c>
      <c r="C26" s="47">
        <v>56657.229700000004</v>
      </c>
      <c r="D26" s="48">
        <v>3.5000000000000001E-3</v>
      </c>
      <c r="E26">
        <f t="shared" si="0"/>
        <v>4206.4929155443679</v>
      </c>
      <c r="F26">
        <f t="shared" si="1"/>
        <v>4206.5</v>
      </c>
      <c r="G26">
        <f t="shared" si="2"/>
        <v>-8.8899999973364174E-3</v>
      </c>
      <c r="K26">
        <f>+G26</f>
        <v>-8.8899999973364174E-3</v>
      </c>
      <c r="O26">
        <f t="shared" ca="1" si="3"/>
        <v>-1.0829291944592525E-2</v>
      </c>
      <c r="Q26" s="2">
        <f t="shared" si="4"/>
        <v>41638.729700000004</v>
      </c>
      <c r="R26" s="2"/>
      <c r="S26" s="2"/>
      <c r="T26" s="2"/>
    </row>
    <row r="27" spans="1:21" x14ac:dyDescent="0.2">
      <c r="A27" s="36" t="s">
        <v>48</v>
      </c>
      <c r="B27" s="35" t="s">
        <v>45</v>
      </c>
      <c r="C27" s="36">
        <v>56877.4568</v>
      </c>
      <c r="D27" s="36">
        <v>7.3000000000000001E-3</v>
      </c>
      <c r="E27">
        <f t="shared" si="0"/>
        <v>4381.9922541159976</v>
      </c>
      <c r="F27">
        <f t="shared" si="1"/>
        <v>4382</v>
      </c>
      <c r="G27">
        <f t="shared" si="2"/>
        <v>-9.7200000018347055E-3</v>
      </c>
      <c r="J27">
        <f>+G27</f>
        <v>-9.7200000018347055E-3</v>
      </c>
      <c r="O27">
        <f t="shared" ca="1" si="3"/>
        <v>-1.1518126101628839E-2</v>
      </c>
      <c r="Q27" s="2">
        <f t="shared" si="4"/>
        <v>41858.9568</v>
      </c>
      <c r="R27" s="2"/>
      <c r="S27" s="2"/>
      <c r="T27" s="2"/>
    </row>
    <row r="28" spans="1:21" x14ac:dyDescent="0.2">
      <c r="A28" s="37" t="s">
        <v>49</v>
      </c>
      <c r="B28" s="38"/>
      <c r="C28" s="37">
        <v>57207.477500000001</v>
      </c>
      <c r="D28" s="37">
        <v>1.4E-3</v>
      </c>
      <c r="E28">
        <f t="shared" si="0"/>
        <v>4644.986293291684</v>
      </c>
      <c r="F28">
        <f t="shared" si="1"/>
        <v>4645</v>
      </c>
      <c r="G28">
        <f t="shared" si="2"/>
        <v>-1.7199999994772952E-2</v>
      </c>
      <c r="J28">
        <f>+G28</f>
        <v>-1.7199999994772952E-2</v>
      </c>
      <c r="O28">
        <f t="shared" ca="1" si="3"/>
        <v>-1.2550396091945368E-2</v>
      </c>
      <c r="Q28" s="2">
        <f t="shared" si="4"/>
        <v>42188.977500000001</v>
      </c>
      <c r="R28" s="2"/>
      <c r="S28" s="2"/>
      <c r="T28" s="2"/>
    </row>
    <row r="29" spans="1:21" x14ac:dyDescent="0.2">
      <c r="A29" s="39" t="s">
        <v>0</v>
      </c>
      <c r="B29" s="40" t="s">
        <v>1</v>
      </c>
      <c r="C29" s="41">
        <v>57298.459799999997</v>
      </c>
      <c r="D29" s="41">
        <v>1.2999999999999999E-3</v>
      </c>
      <c r="E29">
        <f t="shared" si="0"/>
        <v>4717.4902379548303</v>
      </c>
      <c r="F29">
        <f t="shared" si="1"/>
        <v>4717.5</v>
      </c>
      <c r="G29">
        <f t="shared" si="2"/>
        <v>-1.2249999999767169E-2</v>
      </c>
      <c r="K29">
        <f t="shared" ref="K29:K35" si="5">+G29</f>
        <v>-1.2249999999767169E-2</v>
      </c>
      <c r="O29">
        <f t="shared" ca="1" si="3"/>
        <v>-1.2834957210948973E-2</v>
      </c>
      <c r="Q29" s="2">
        <f t="shared" si="4"/>
        <v>42279.959799999997</v>
      </c>
      <c r="R29" s="2"/>
      <c r="S29" s="2"/>
      <c r="T29" s="2"/>
    </row>
    <row r="30" spans="1:21" x14ac:dyDescent="0.2">
      <c r="A30" s="45" t="s">
        <v>55</v>
      </c>
      <c r="B30" s="46" t="s">
        <v>1</v>
      </c>
      <c r="C30" s="47">
        <v>57298.461799999997</v>
      </c>
      <c r="D30" s="48">
        <v>4.1999999999999997E-3</v>
      </c>
      <c r="E30">
        <f t="shared" si="0"/>
        <v>4717.4918317581232</v>
      </c>
      <c r="F30">
        <f t="shared" si="1"/>
        <v>4717.5</v>
      </c>
      <c r="G30">
        <f t="shared" si="2"/>
        <v>-1.0249999999359716E-2</v>
      </c>
      <c r="K30">
        <f t="shared" si="5"/>
        <v>-1.0249999999359716E-2</v>
      </c>
      <c r="O30">
        <f t="shared" ca="1" si="3"/>
        <v>-1.2834957210948973E-2</v>
      </c>
      <c r="Q30" s="2">
        <f t="shared" si="4"/>
        <v>42279.961799999997</v>
      </c>
      <c r="R30" s="2"/>
      <c r="S30" s="2"/>
      <c r="T30" s="2"/>
    </row>
    <row r="31" spans="1:21" x14ac:dyDescent="0.2">
      <c r="A31" s="45" t="s">
        <v>55</v>
      </c>
      <c r="B31" s="46" t="s">
        <v>1</v>
      </c>
      <c r="C31" s="47">
        <v>57658.6057</v>
      </c>
      <c r="D31" s="48">
        <v>5.5999999999999999E-3</v>
      </c>
      <c r="E31">
        <f t="shared" si="0"/>
        <v>5004.4910986086106</v>
      </c>
      <c r="F31">
        <f t="shared" si="1"/>
        <v>5004.5</v>
      </c>
      <c r="G31">
        <f t="shared" si="2"/>
        <v>-1.1169999997946434E-2</v>
      </c>
      <c r="K31">
        <f t="shared" si="5"/>
        <v>-1.1169999997946434E-2</v>
      </c>
      <c r="O31">
        <f t="shared" ca="1" si="3"/>
        <v>-1.3961426744108075E-2</v>
      </c>
      <c r="Q31" s="2">
        <f t="shared" si="4"/>
        <v>42640.1057</v>
      </c>
      <c r="R31" s="2"/>
      <c r="S31" s="2"/>
      <c r="T31" s="2"/>
    </row>
    <row r="32" spans="1:21" x14ac:dyDescent="0.2">
      <c r="A32" s="42" t="s">
        <v>54</v>
      </c>
      <c r="B32" s="43" t="s">
        <v>45</v>
      </c>
      <c r="C32" s="44">
        <v>57680.559200000003</v>
      </c>
      <c r="D32" s="44">
        <v>1E-4</v>
      </c>
      <c r="E32">
        <f t="shared" si="0"/>
        <v>5021.9858789028294</v>
      </c>
      <c r="F32">
        <f t="shared" si="1"/>
        <v>5022</v>
      </c>
      <c r="G32">
        <f t="shared" si="2"/>
        <v>-1.7719999996188562E-2</v>
      </c>
      <c r="K32">
        <f t="shared" si="5"/>
        <v>-1.7719999996188562E-2</v>
      </c>
      <c r="O32">
        <f t="shared" ca="1" si="3"/>
        <v>-1.4030113910764115E-2</v>
      </c>
      <c r="Q32" s="2">
        <f t="shared" si="4"/>
        <v>42662.059200000003</v>
      </c>
      <c r="R32" s="2"/>
      <c r="S32" s="2"/>
      <c r="T32" s="2"/>
    </row>
    <row r="33" spans="1:20" x14ac:dyDescent="0.2">
      <c r="A33" s="45" t="s">
        <v>55</v>
      </c>
      <c r="B33" s="46" t="s">
        <v>45</v>
      </c>
      <c r="C33" s="47">
        <v>57684.324099999998</v>
      </c>
      <c r="D33" s="48">
        <v>3.5000000000000001E-3</v>
      </c>
      <c r="E33">
        <f t="shared" si="0"/>
        <v>5024.9861339113522</v>
      </c>
      <c r="F33">
        <f t="shared" si="1"/>
        <v>5025</v>
      </c>
      <c r="G33">
        <f t="shared" si="2"/>
        <v>-1.7399999996996485E-2</v>
      </c>
      <c r="K33">
        <f t="shared" si="5"/>
        <v>-1.7399999996996485E-2</v>
      </c>
      <c r="O33">
        <f t="shared" ca="1" si="3"/>
        <v>-1.404188885361944E-2</v>
      </c>
      <c r="Q33" s="2">
        <f t="shared" si="4"/>
        <v>42665.824099999998</v>
      </c>
      <c r="R33" s="2"/>
      <c r="S33" s="2"/>
      <c r="T33" s="2"/>
    </row>
    <row r="34" spans="1:20" x14ac:dyDescent="0.2">
      <c r="A34" s="45" t="s">
        <v>55</v>
      </c>
      <c r="B34" s="46" t="s">
        <v>45</v>
      </c>
      <c r="C34" s="47">
        <v>59024.5118</v>
      </c>
      <c r="D34" s="48">
        <v>1.5E-3</v>
      </c>
      <c r="E34">
        <f t="shared" si="0"/>
        <v>6092.9839185247765</v>
      </c>
      <c r="F34">
        <f t="shared" si="1"/>
        <v>6093</v>
      </c>
      <c r="G34">
        <f t="shared" si="2"/>
        <v>-2.0179999999527354E-2</v>
      </c>
      <c r="K34">
        <f t="shared" si="5"/>
        <v>-2.0179999999527354E-2</v>
      </c>
      <c r="O34">
        <f t="shared" ca="1" si="3"/>
        <v>-1.8233768510113935E-2</v>
      </c>
      <c r="Q34" s="2">
        <f t="shared" si="4"/>
        <v>44006.0118</v>
      </c>
    </row>
    <row r="35" spans="1:20" x14ac:dyDescent="0.2">
      <c r="A35" s="45" t="s">
        <v>55</v>
      </c>
      <c r="B35" s="46" t="s">
        <v>45</v>
      </c>
      <c r="C35" s="47">
        <v>59383.4064</v>
      </c>
      <c r="D35" s="48">
        <v>1.8E-3</v>
      </c>
      <c r="E35">
        <f t="shared" si="0"/>
        <v>6378.9876161484162</v>
      </c>
      <c r="F35">
        <f t="shared" si="1"/>
        <v>6379</v>
      </c>
      <c r="G35">
        <f t="shared" si="2"/>
        <v>-1.5540000000328291E-2</v>
      </c>
      <c r="K35">
        <f t="shared" si="5"/>
        <v>-1.5540000000328291E-2</v>
      </c>
      <c r="O35">
        <f t="shared" ca="1" si="3"/>
        <v>-1.9356313062321259E-2</v>
      </c>
      <c r="Q35" s="2">
        <f t="shared" si="4"/>
        <v>44364.9064</v>
      </c>
    </row>
    <row r="36" spans="1:20" x14ac:dyDescent="0.2">
      <c r="C36" s="8"/>
      <c r="D36" s="8"/>
    </row>
    <row r="37" spans="1:20" x14ac:dyDescent="0.2">
      <c r="C37" s="8"/>
      <c r="D37" s="8"/>
    </row>
    <row r="38" spans="1:20" x14ac:dyDescent="0.2">
      <c r="C38" s="8"/>
      <c r="D38" s="8"/>
    </row>
    <row r="39" spans="1:20" x14ac:dyDescent="0.2">
      <c r="C39" s="8"/>
      <c r="D39" s="8"/>
    </row>
    <row r="40" spans="1:20" x14ac:dyDescent="0.2">
      <c r="C40" s="8"/>
      <c r="D40" s="8"/>
    </row>
    <row r="41" spans="1:20" x14ac:dyDescent="0.2">
      <c r="C41" s="8"/>
      <c r="D41" s="8"/>
    </row>
    <row r="42" spans="1:20" x14ac:dyDescent="0.2">
      <c r="C42" s="8"/>
      <c r="D42" s="8"/>
    </row>
    <row r="43" spans="1:20" x14ac:dyDescent="0.2">
      <c r="C43" s="8"/>
      <c r="D43" s="8"/>
    </row>
    <row r="44" spans="1:20" x14ac:dyDescent="0.2">
      <c r="C44" s="8"/>
      <c r="D44" s="8"/>
    </row>
    <row r="45" spans="1:20" x14ac:dyDescent="0.2">
      <c r="C45" s="8"/>
      <c r="D45" s="8"/>
    </row>
    <row r="46" spans="1:20" x14ac:dyDescent="0.2">
      <c r="C46" s="8"/>
      <c r="D46" s="8"/>
    </row>
    <row r="47" spans="1:20" x14ac:dyDescent="0.2">
      <c r="C47" s="8"/>
      <c r="D47" s="8"/>
    </row>
    <row r="48" spans="1:20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35">
    <sortCondition ref="C21:C35"/>
  </sortState>
  <phoneticPr fontId="7" type="noConversion"/>
  <hyperlinks>
    <hyperlink ref="H858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2024-02-06T03:17:03Z</dcterms:modified>
</cp:coreProperties>
</file>