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5C394DB-B15A-4926-9AC6-FDD038CD7B9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/>
  <c r="K29" i="1"/>
  <c r="E30" i="1"/>
  <c r="F30" i="1"/>
  <c r="G30" i="1"/>
  <c r="K30" i="1"/>
  <c r="D9" i="1"/>
  <c r="C9" i="1"/>
  <c r="Q29" i="1"/>
  <c r="Q30" i="1"/>
  <c r="E28" i="1"/>
  <c r="F28" i="1"/>
  <c r="G28" i="1"/>
  <c r="K28" i="1"/>
  <c r="Q28" i="1"/>
  <c r="E27" i="1"/>
  <c r="F27" i="1"/>
  <c r="G27" i="1"/>
  <c r="K27" i="1"/>
  <c r="Q27" i="1"/>
  <c r="E22" i="1"/>
  <c r="F22" i="1"/>
  <c r="G22" i="1"/>
  <c r="J22" i="1"/>
  <c r="E23" i="1"/>
  <c r="F23" i="1"/>
  <c r="G23" i="1"/>
  <c r="I23" i="1"/>
  <c r="E24" i="1"/>
  <c r="F24" i="1"/>
  <c r="G24" i="1"/>
  <c r="K24" i="1"/>
  <c r="E25" i="1"/>
  <c r="F25" i="1"/>
  <c r="G25" i="1"/>
  <c r="K25" i="1"/>
  <c r="E26" i="1"/>
  <c r="F26" i="1"/>
  <c r="G26" i="1"/>
  <c r="K26" i="1"/>
  <c r="Q22" i="1"/>
  <c r="Q23" i="1"/>
  <c r="Q24" i="1"/>
  <c r="Q25" i="1"/>
  <c r="Q26" i="1"/>
  <c r="E21" i="1"/>
  <c r="F21" i="1"/>
  <c r="G21" i="1"/>
  <c r="J21" i="1"/>
  <c r="F16" i="1"/>
  <c r="F17" i="1" s="1"/>
  <c r="C17" i="1"/>
  <c r="Q21" i="1"/>
  <c r="R22" i="1"/>
  <c r="C12" i="1"/>
  <c r="C11" i="1"/>
  <c r="O27" i="1" l="1"/>
  <c r="O24" i="1"/>
  <c r="O22" i="1"/>
  <c r="O23" i="1"/>
  <c r="O30" i="1"/>
  <c r="O28" i="1"/>
  <c r="O25" i="1"/>
  <c r="O26" i="1"/>
  <c r="O29" i="1"/>
  <c r="C15" i="1"/>
  <c r="F18" i="1" s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<sst xmlns="http://schemas.openxmlformats.org/spreadsheetml/2006/main" count="61" uniqueCount="52">
  <si>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</si>
  <si>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</si>
  <si>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</si>
  <si>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</si>
  <si>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</si>
  <si>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</si>
  <si>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</si>
  <si>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</si>
  <si>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</si>
  <si>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</si>
  <si>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</si>
  <si>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</si>
  <si>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</si>
  <si>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</si>
  <si>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</si>
  <si>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</si>
  <si>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</si>
  <si>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</si>
  <si>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</si>
  <si>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</si>
  <si>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</si>
  <si>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</si>
  <si>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</si>
  <si>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</si>
  <si>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</si>
  <si>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</si>
  <si>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</si>
  <si>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</si>
  <si>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</si>
  <si>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</si>
  <si>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</si>
  <si>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</si>
  <si>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</si>
  <si>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</si>
  <si>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</si>
  <si>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</si>
  <si>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V2287 Cyg / GSC 3921-0991</t>
  </si>
  <si>
    <t>EB</t>
  </si>
  <si>
    <t>IBVS 5060</t>
  </si>
  <si>
    <t>Baldwin epoch</t>
  </si>
  <si>
    <t>IBVS 5592</t>
  </si>
  <si>
    <t>IBVS 5959</t>
  </si>
  <si>
    <t>I</t>
  </si>
  <si>
    <t>not avail.</t>
  </si>
  <si>
    <t>Krajci</t>
  </si>
  <si>
    <t>IBVS 6033</t>
  </si>
  <si>
    <t>OEJV 0160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</si>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</sst>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18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172" fontId="0" fillId="0" borderId="0" xfId="0" applyNumberFormat="1" applyAlignment="1"/>
    <xf numFmtId="173" fontId="0" fillId="0" borderId="0" xfId="0" applyNumberFormat="1" applyAlignment="1"/>
    <xf numFmtId="0" fontId="14" fillId="0" borderId="0" xfId="0" applyFont="1" applyAlignment="1">
      <alignment horizontal="left" vertical="center"/>
    </xf>
    <xf numFmtId="172" fontId="0" fillId="0" borderId="0" xfId="0" applyNumberFormat="1" applyAlignment="1">
      <alignment horizontal="left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172" fontId="15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V2287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-1760</c:v>
                </c:pt>
                <c:pt idx="1">
                  <c:v>-1742.5</c:v>
                </c:pt>
                <c:pt idx="2">
                  <c:v>-783</c:v>
                </c:pt>
                <c:pt idx="3">
                  <c:v>0</c:v>
                </c:pt>
                <c:pt idx="4">
                  <c:v>291</c:v>
                </c:pt>
                <c:pt idx="5">
                  <c:v>2391</c:v>
                </c:pt>
                <c:pt idx="6">
                  <c:v>3238</c:v>
                </c:pt>
                <c:pt idx="7">
                  <c:v>3572</c:v>
                </c:pt>
                <c:pt idx="8">
                  <c:v>5285</c:v>
                </c:pt>
                <c:pt idx="9">
                  <c:v>5456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1C-4ED5-A4E6-615D0609D2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-1760</c:v>
                </c:pt>
                <c:pt idx="1">
                  <c:v>-1742.5</c:v>
                </c:pt>
                <c:pt idx="2">
                  <c:v>-783</c:v>
                </c:pt>
                <c:pt idx="3">
                  <c:v>0</c:v>
                </c:pt>
                <c:pt idx="4">
                  <c:v>291</c:v>
                </c:pt>
                <c:pt idx="5">
                  <c:v>2391</c:v>
                </c:pt>
                <c:pt idx="6">
                  <c:v>3238</c:v>
                </c:pt>
                <c:pt idx="7">
                  <c:v>3572</c:v>
                </c:pt>
                <c:pt idx="8">
                  <c:v>5285</c:v>
                </c:pt>
                <c:pt idx="9">
                  <c:v>5456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3.119590001006145E-3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1C-4ED5-A4E6-615D0609D2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-1760</c:v>
                </c:pt>
                <c:pt idx="1">
                  <c:v>-1742.5</c:v>
                </c:pt>
                <c:pt idx="2">
                  <c:v>-783</c:v>
                </c:pt>
                <c:pt idx="3">
                  <c:v>0</c:v>
                </c:pt>
                <c:pt idx="4">
                  <c:v>291</c:v>
                </c:pt>
                <c:pt idx="5">
                  <c:v>2391</c:v>
                </c:pt>
                <c:pt idx="6">
                  <c:v>3238</c:v>
                </c:pt>
                <c:pt idx="7">
                  <c:v>3572</c:v>
                </c:pt>
                <c:pt idx="8">
                  <c:v>5285</c:v>
                </c:pt>
                <c:pt idx="9">
                  <c:v>5456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2.1447999970405363E-3</c:v>
                </c:pt>
                <c:pt idx="1">
                  <c:v>-8.4797500312561169E-4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1C-4ED5-A4E6-615D0609D2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-1760</c:v>
                </c:pt>
                <c:pt idx="1">
                  <c:v>-1742.5</c:v>
                </c:pt>
                <c:pt idx="2">
                  <c:v>-783</c:v>
                </c:pt>
                <c:pt idx="3">
                  <c:v>0</c:v>
                </c:pt>
                <c:pt idx="4">
                  <c:v>291</c:v>
                </c:pt>
                <c:pt idx="5">
                  <c:v>2391</c:v>
                </c:pt>
                <c:pt idx="6">
                  <c:v>3238</c:v>
                </c:pt>
                <c:pt idx="7">
                  <c:v>3572</c:v>
                </c:pt>
                <c:pt idx="8">
                  <c:v>5285</c:v>
                </c:pt>
                <c:pt idx="9">
                  <c:v>5456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0</c:v>
                </c:pt>
                <c:pt idx="4">
                  <c:v>6.9156999961705878E-4</c:v>
                </c:pt>
                <c:pt idx="5">
                  <c:v>1.8585700017865747E-3</c:v>
                </c:pt>
                <c:pt idx="6">
                  <c:v>1.1408259997551795E-2</c:v>
                </c:pt>
                <c:pt idx="7">
                  <c:v>6.9004399992991239E-3</c:v>
                </c:pt>
                <c:pt idx="8">
                  <c:v>8.2019499313901179E-3</c:v>
                </c:pt>
                <c:pt idx="9">
                  <c:v>1.8791120230162051E-2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1C-4ED5-A4E6-615D0609D2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-1760</c:v>
                </c:pt>
                <c:pt idx="1">
                  <c:v>-1742.5</c:v>
                </c:pt>
                <c:pt idx="2">
                  <c:v>-783</c:v>
                </c:pt>
                <c:pt idx="3">
                  <c:v>0</c:v>
                </c:pt>
                <c:pt idx="4">
                  <c:v>291</c:v>
                </c:pt>
                <c:pt idx="5">
                  <c:v>2391</c:v>
                </c:pt>
                <c:pt idx="6">
                  <c:v>3238</c:v>
                </c:pt>
                <c:pt idx="7">
                  <c:v>3572</c:v>
                </c:pt>
                <c:pt idx="8">
                  <c:v>5285</c:v>
                </c:pt>
                <c:pt idx="9">
                  <c:v>5456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1C-4ED5-A4E6-615D0609D2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-1760</c:v>
                </c:pt>
                <c:pt idx="1">
                  <c:v>-1742.5</c:v>
                </c:pt>
                <c:pt idx="2">
                  <c:v>-783</c:v>
                </c:pt>
                <c:pt idx="3">
                  <c:v>0</c:v>
                </c:pt>
                <c:pt idx="4">
                  <c:v>291</c:v>
                </c:pt>
                <c:pt idx="5">
                  <c:v>2391</c:v>
                </c:pt>
                <c:pt idx="6">
                  <c:v>3238</c:v>
                </c:pt>
                <c:pt idx="7">
                  <c:v>3572</c:v>
                </c:pt>
                <c:pt idx="8">
                  <c:v>5285</c:v>
                </c:pt>
                <c:pt idx="9">
                  <c:v>5456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1C-4ED5-A4E6-615D0609D2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5.0000000000000001E-3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1.6000000000000001E-3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-1760</c:v>
                </c:pt>
                <c:pt idx="1">
                  <c:v>-1742.5</c:v>
                </c:pt>
                <c:pt idx="2">
                  <c:v>-783</c:v>
                </c:pt>
                <c:pt idx="3">
                  <c:v>0</c:v>
                </c:pt>
                <c:pt idx="4">
                  <c:v>291</c:v>
                </c:pt>
                <c:pt idx="5">
                  <c:v>2391</c:v>
                </c:pt>
                <c:pt idx="6">
                  <c:v>3238</c:v>
                </c:pt>
                <c:pt idx="7">
                  <c:v>3572</c:v>
                </c:pt>
                <c:pt idx="8">
                  <c:v>5285</c:v>
                </c:pt>
                <c:pt idx="9">
                  <c:v>5456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1C-4ED5-A4E6-615D0609D2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-1760</c:v>
                </c:pt>
                <c:pt idx="1">
                  <c:v>-1742.5</c:v>
                </c:pt>
                <c:pt idx="2">
                  <c:v>-783</c:v>
                </c:pt>
                <c:pt idx="3">
                  <c:v>0</c:v>
                </c:pt>
                <c:pt idx="4">
                  <c:v>291</c:v>
                </c:pt>
                <c:pt idx="5">
                  <c:v>2391</c:v>
                </c:pt>
                <c:pt idx="6">
                  <c:v>3238</c:v>
                </c:pt>
                <c:pt idx="7">
                  <c:v>3572</c:v>
                </c:pt>
                <c:pt idx="8">
                  <c:v>5285</c:v>
                </c:pt>
                <c:pt idx="9">
                  <c:v>5456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-8.8583101892137977E-4</c:v>
                </c:pt>
                <c:pt idx="1">
                  <c:v>-8.5394440684837935E-4</c:v>
                </c:pt>
                <c:pt idx="2">
                  <c:v>8.9435298081126592E-4</c:v>
                </c:pt>
                <c:pt idx="3">
                  <c:v>2.3210511095632224E-3</c:v>
                </c:pt>
                <c:pt idx="4">
                  <c:v>2.8512799160342562E-3</c:v>
                </c:pt>
                <c:pt idx="5">
                  <c:v>6.6776733647942923E-3</c:v>
                </c:pt>
                <c:pt idx="6">
                  <c:v>8.2209853891275081E-3</c:v>
                </c:pt>
                <c:pt idx="7">
                  <c:v>8.829564156692199E-3</c:v>
                </c:pt>
                <c:pt idx="8">
                  <c:v>1.1950807955609315E-2</c:v>
                </c:pt>
                <c:pt idx="9">
                  <c:v>1.2262385707865489E-2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1C-4ED5-A4E6-615D0609D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759040"/>
        <c:axId val="1"/>
      </c:scatterChart>
      <c:valAx>
        <c:axId val="684759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759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01503759398496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1000125</xdr:colOff>
      <xdr:row>0</xdr:row>
      <xdr:rowOff>0</xdr:rowOff>
    </xdr:from>
    <xdr:to>
      <xdr:col>17</xdr:col>
      <xdr:colOff>66675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C764C9-82BA-EDD6-2233-16D7A84C5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>
      <c r="A2" t="s">
        <v>23</v>
      </c>
      <c r="B2" t="s">
        <v>37</v>
      </c>
      <c r="D2" s="3"/>
    </row>
    <row r="3" spans="1:6" ht="13.5" thickBot="1"/>
    <row r="4" spans="1:6" ht="14.25" thickTop="1" thickBot="1">
      <c r="A4" s="5" t="s">
        <v>0</v>
      </c>
      <c r="C4" s="8" t="s">
        <v>43</v>
      </c>
      <c r="D4" s="9" t="s">
        <v>43</v>
      </c>
    </row>
    <row r="5" spans="1:6" ht="13.5" thickTop="1">
      <c r="A5" s="11" t="s">
        <v>28</v>
      </c>
      <c r="B5" s="12"/>
      <c r="C5" s="13">
        <v>-9.5</v>
      </c>
      <c r="D5" s="12" t="s">
        <v>29</v>
      </c>
      <c r="E5" s="12"/>
    </row>
    <row r="6" spans="1:6">
      <c r="A6" s="5" t="s">
        <v>1</v>
      </c>
    </row>
    <row r="7" spans="1:6">
      <c r="A7" t="s">
        <v>2</v>
      </c>
      <c r="C7" s="28">
        <v>52893.316700000003</v>
      </c>
      <c r="D7" s="32" t="s">
        <v>44</v>
      </c>
    </row>
    <row r="8" spans="1:6">
      <c r="A8" t="s">
        <v>3</v>
      </c>
      <c r="C8" s="29">
        <v>0.90765673000000002</v>
      </c>
      <c r="D8" s="32" t="s">
        <v>44</v>
      </c>
    </row>
    <row r="9" spans="1:6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19</v>
      </c>
      <c r="D10" s="4" t="s">
        <v>20</v>
      </c>
      <c r="E10" s="12"/>
    </row>
    <row r="11" spans="1:6">
      <c r="A11" s="12" t="s">
        <v>15</v>
      </c>
      <c r="B11" s="12"/>
      <c r="C11" s="23">
        <f ca="1">INTERCEPT(INDIRECT($D$9):G992,INDIRECT($C$9):F992)</f>
        <v>2.3210511095632224E-3</v>
      </c>
      <c r="D11" s="3"/>
      <c r="E11" s="12"/>
    </row>
    <row r="12" spans="1:6">
      <c r="A12" s="12" t="s">
        <v>16</v>
      </c>
      <c r="B12" s="12"/>
      <c r="C12" s="23">
        <f ca="1">SLOPE(INDIRECT($D$9):G992,INDIRECT($C$9):F992)</f>
        <v>1.8220921184571603E-6</v>
      </c>
      <c r="D12" s="3"/>
      <c r="E12" s="12"/>
    </row>
    <row r="13" spans="1:6">
      <c r="A13" s="12" t="s">
        <v>18</v>
      </c>
      <c r="B13" s="12"/>
      <c r="C13" s="3" t="s">
        <v>13</v>
      </c>
    </row>
    <row r="14" spans="1:6">
      <c r="A14" s="12"/>
      <c r="B14" s="12"/>
      <c r="C14" s="12"/>
    </row>
    <row r="15" spans="1:6">
      <c r="A15" s="14" t="s">
        <v>17</v>
      </c>
      <c r="B15" s="12"/>
      <c r="C15" s="15">
        <f ca="1">(C7+C11)+(C8+C12)*INT(MAX(F21:F3533))</f>
        <v>57845.50408126571</v>
      </c>
      <c r="E15" s="16" t="s">
        <v>33</v>
      </c>
      <c r="F15" s="13">
        <v>1</v>
      </c>
    </row>
    <row r="16" spans="1:6">
      <c r="A16" s="18" t="s">
        <v>4</v>
      </c>
      <c r="B16" s="12"/>
      <c r="C16" s="19">
        <f ca="1">+C8+C12</f>
        <v>0.90765855209211843</v>
      </c>
      <c r="E16" s="16" t="s">
        <v>30</v>
      </c>
      <c r="F16" s="17">
        <f ca="1">NOW()+15018.5+$C$5/24</f>
        <v>60346.683024189813</v>
      </c>
    </row>
    <row r="17" spans="1:18" ht="13.5" thickBot="1">
      <c r="A17" s="16" t="s">
        <v>27</v>
      </c>
      <c r="B17" s="12"/>
      <c r="C17" s="12">
        <f>COUNT(C21:C2191)</f>
        <v>10</v>
      </c>
      <c r="E17" s="16" t="s">
        <v>34</v>
      </c>
      <c r="F17" s="17">
        <f ca="1">ROUND(2*(F16-$C$7)/$C$8,0)/2+F15</f>
        <v>8212.5</v>
      </c>
    </row>
    <row r="18" spans="1:18" ht="14.25" thickTop="1" thickBot="1">
      <c r="A18" s="18" t="s">
        <v>5</v>
      </c>
      <c r="B18" s="12"/>
      <c r="C18" s="21">
        <f ca="1">+C15</f>
        <v>57845.50408126571</v>
      </c>
      <c r="D18" s="22">
        <f ca="1">+C16</f>
        <v>0.90765855209211843</v>
      </c>
      <c r="E18" s="16" t="s">
        <v>35</v>
      </c>
      <c r="F18" s="25">
        <f ca="1">ROUND(2*(F16-$C$15)/$C$16,0)/2+F15</f>
        <v>2756.5</v>
      </c>
    </row>
    <row r="19" spans="1:18" ht="13.5" thickTop="1">
      <c r="E19" s="16" t="s">
        <v>31</v>
      </c>
      <c r="F19" s="20">
        <f ca="1">+$C$15+$C$16*F18-15018.5-$C$5/24</f>
        <v>45329.360713440969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49</v>
      </c>
      <c r="J20" s="7" t="s">
        <v>50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8">
      <c r="A21" t="s">
        <v>38</v>
      </c>
      <c r="C21" s="31">
        <v>51295.843000000001</v>
      </c>
      <c r="D21" s="31">
        <v>2E-3</v>
      </c>
      <c r="E21">
        <f t="shared" ref="E21:E26" si="0">+(C21-C$7)/C$8</f>
        <v>-1759.9976369921283</v>
      </c>
      <c r="F21">
        <f t="shared" ref="F21:F30" si="1">ROUND(2*E21,0)/2</f>
        <v>-1760</v>
      </c>
      <c r="G21">
        <f t="shared" ref="G21:G26" si="2">+C21-(C$7+F21*C$8)</f>
        <v>2.1447999970405363E-3</v>
      </c>
      <c r="J21">
        <f>+G21</f>
        <v>2.1447999970405363E-3</v>
      </c>
      <c r="O21">
        <f t="shared" ref="O21:O26" ca="1" si="3">+C$11+C$12*$F21</f>
        <v>-8.8583101892137977E-4</v>
      </c>
      <c r="Q21" s="2">
        <f t="shared" ref="Q21:Q26" si="4">+C21-15018.5</f>
        <v>36277.343000000001</v>
      </c>
    </row>
    <row r="22" spans="1:18">
      <c r="A22" t="s">
        <v>38</v>
      </c>
      <c r="C22" s="31">
        <v>51311.724000000002</v>
      </c>
      <c r="D22" s="31">
        <v>5.0000000000000001E-3</v>
      </c>
      <c r="E22">
        <f t="shared" si="0"/>
        <v>-1742.5009342463654</v>
      </c>
      <c r="F22">
        <f t="shared" si="1"/>
        <v>-1742.5</v>
      </c>
      <c r="G22">
        <f t="shared" si="2"/>
        <v>-8.4797500312561169E-4</v>
      </c>
      <c r="J22">
        <f>+G22</f>
        <v>-8.4797500312561169E-4</v>
      </c>
      <c r="O22">
        <f t="shared" ca="1" si="3"/>
        <v>-8.5394440684837935E-4</v>
      </c>
      <c r="Q22" s="2">
        <f t="shared" si="4"/>
        <v>36293.224000000002</v>
      </c>
      <c r="R22" t="str">
        <f>IF(ABS(C22-C21)&lt;0.00001,1,"")</f>
        <v/>
      </c>
    </row>
    <row r="23" spans="1:18">
      <c r="A23" t="s">
        <v>39</v>
      </c>
      <c r="C23" s="31">
        <v>52182.624600000003</v>
      </c>
      <c r="D23" s="31"/>
      <c r="E23">
        <f t="shared" si="0"/>
        <v>-782.99656302884478</v>
      </c>
      <c r="F23">
        <f t="shared" si="1"/>
        <v>-783</v>
      </c>
      <c r="G23">
        <f t="shared" si="2"/>
        <v>3.119590001006145E-3</v>
      </c>
      <c r="I23">
        <f>+G23</f>
        <v>3.119590001006145E-3</v>
      </c>
      <c r="O23">
        <f t="shared" ca="1" si="3"/>
        <v>8.9435298081126592E-4</v>
      </c>
      <c r="Q23" s="2">
        <f t="shared" si="4"/>
        <v>37164.124600000003</v>
      </c>
    </row>
    <row r="24" spans="1:18">
      <c r="A24" s="30" t="s">
        <v>40</v>
      </c>
      <c r="C24" s="31">
        <v>52893.316700000003</v>
      </c>
      <c r="D24" s="31">
        <v>2.0000000000000001E-4</v>
      </c>
      <c r="E24">
        <f t="shared" si="0"/>
        <v>0</v>
      </c>
      <c r="F24">
        <f t="shared" si="1"/>
        <v>0</v>
      </c>
      <c r="G24">
        <f t="shared" si="2"/>
        <v>0</v>
      </c>
      <c r="K24">
        <f t="shared" ref="K24:K30" si="5">+G24</f>
        <v>0</v>
      </c>
      <c r="O24">
        <f t="shared" ca="1" si="3"/>
        <v>2.3210511095632224E-3</v>
      </c>
      <c r="Q24" s="2">
        <f t="shared" si="4"/>
        <v>37874.816700000003</v>
      </c>
    </row>
    <row r="25" spans="1:18">
      <c r="A25" s="33" t="s">
        <v>40</v>
      </c>
      <c r="B25" s="35"/>
      <c r="C25" s="36">
        <v>53157.445500000002</v>
      </c>
      <c r="D25" s="37">
        <v>6.9999999999999999E-4</v>
      </c>
      <c r="E25">
        <f t="shared" si="0"/>
        <v>291.00076192901537</v>
      </c>
      <c r="F25">
        <f t="shared" si="1"/>
        <v>291</v>
      </c>
      <c r="G25">
        <f t="shared" si="2"/>
        <v>6.9156999961705878E-4</v>
      </c>
      <c r="K25">
        <f t="shared" si="5"/>
        <v>6.9156999961705878E-4</v>
      </c>
      <c r="O25">
        <f t="shared" ca="1" si="3"/>
        <v>2.8512799160342562E-3</v>
      </c>
      <c r="Q25" s="2">
        <f t="shared" si="4"/>
        <v>38138.945500000002</v>
      </c>
    </row>
    <row r="26" spans="1:18">
      <c r="A26" s="33" t="s">
        <v>41</v>
      </c>
      <c r="B26" s="34" t="s">
        <v>42</v>
      </c>
      <c r="C26" s="33">
        <v>55063.525800000003</v>
      </c>
      <c r="D26" s="33">
        <v>1E-4</v>
      </c>
      <c r="E26">
        <f t="shared" si="0"/>
        <v>2391.0020476573782</v>
      </c>
      <c r="F26">
        <f t="shared" si="1"/>
        <v>2391</v>
      </c>
      <c r="G26">
        <f t="shared" si="2"/>
        <v>1.8585700017865747E-3</v>
      </c>
      <c r="K26">
        <f t="shared" si="5"/>
        <v>1.8585700017865747E-3</v>
      </c>
      <c r="O26">
        <f t="shared" ca="1" si="3"/>
        <v>6.6776733647942923E-3</v>
      </c>
      <c r="Q26" s="2">
        <f t="shared" si="4"/>
        <v>40045.025800000003</v>
      </c>
    </row>
    <row r="27" spans="1:18">
      <c r="A27" s="38" t="s">
        <v>45</v>
      </c>
      <c r="B27" s="39" t="s">
        <v>42</v>
      </c>
      <c r="C27" s="40">
        <v>55832.320599999999</v>
      </c>
      <c r="D27" s="40">
        <v>1.6000000000000001E-3</v>
      </c>
      <c r="E27">
        <f>+(C27-C$7)/C$8</f>
        <v>3238.0125689146776</v>
      </c>
      <c r="F27">
        <f t="shared" si="1"/>
        <v>3238</v>
      </c>
      <c r="G27">
        <f>+C27-(C$7+F27*C$8)</f>
        <v>1.1408259997551795E-2</v>
      </c>
      <c r="K27">
        <f t="shared" si="5"/>
        <v>1.1408259997551795E-2</v>
      </c>
      <c r="O27">
        <f ca="1">+C$11+C$12*$F27</f>
        <v>8.2209853891275081E-3</v>
      </c>
      <c r="Q27" s="2">
        <f>+C27-15018.5</f>
        <v>40813.820599999999</v>
      </c>
    </row>
    <row r="28" spans="1:18">
      <c r="A28" s="41" t="s">
        <v>46</v>
      </c>
      <c r="B28" s="42" t="s">
        <v>42</v>
      </c>
      <c r="C28" s="43">
        <v>56135.473440000002</v>
      </c>
      <c r="D28" s="43">
        <v>6.9999999999999999E-4</v>
      </c>
      <c r="E28">
        <f>+(C28-C$7)/C$8</f>
        <v>3572.007602477644</v>
      </c>
      <c r="F28">
        <f t="shared" si="1"/>
        <v>3572</v>
      </c>
      <c r="G28">
        <f>+C28-(C$7+F28*C$8)</f>
        <v>6.9004399992991239E-3</v>
      </c>
      <c r="K28">
        <f t="shared" si="5"/>
        <v>6.9004399992991239E-3</v>
      </c>
      <c r="O28">
        <f ca="1">+C$11+C$12*$F28</f>
        <v>8.829564156692199E-3</v>
      </c>
      <c r="Q28" s="2">
        <f>+C28-15018.5</f>
        <v>41116.973440000002</v>
      </c>
    </row>
    <row r="29" spans="1:18">
      <c r="A29" s="44" t="s">
        <v>47</v>
      </c>
      <c r="B29" s="45" t="s">
        <v>42</v>
      </c>
      <c r="C29" s="46">
        <v>57690.290719999932</v>
      </c>
      <c r="D29" s="46">
        <v>8.0000000000000004E-4</v>
      </c>
      <c r="E29">
        <f>+(C29-C$7)/C$8</f>
        <v>5285.0090364007201</v>
      </c>
      <c r="F29">
        <f t="shared" si="1"/>
        <v>5285</v>
      </c>
      <c r="G29">
        <f>+C29-(C$7+F29*C$8)</f>
        <v>8.2019499313901179E-3</v>
      </c>
      <c r="K29">
        <f t="shared" si="5"/>
        <v>8.2019499313901179E-3</v>
      </c>
      <c r="O29">
        <f ca="1">+C$11+C$12*$F29</f>
        <v>1.1950807955609315E-2</v>
      </c>
      <c r="Q29" s="2">
        <f>+C29-15018.5</f>
        <v>42671.790719999932</v>
      </c>
    </row>
    <row r="30" spans="1:18">
      <c r="A30" s="44" t="s">
        <v>47</v>
      </c>
      <c r="B30" s="45" t="s">
        <v>42</v>
      </c>
      <c r="C30" s="46">
        <v>57845.51061000023</v>
      </c>
      <c r="D30" s="46">
        <v>2.9999999999999997E-4</v>
      </c>
      <c r="E30">
        <f>+(C30-C$7)/C$8</f>
        <v>5456.0207028930718</v>
      </c>
      <c r="F30">
        <f t="shared" si="1"/>
        <v>5456</v>
      </c>
      <c r="G30">
        <f>+C30-(C$7+F30*C$8)</f>
        <v>1.8791120230162051E-2</v>
      </c>
      <c r="K30">
        <f t="shared" si="5"/>
        <v>1.8791120230162051E-2</v>
      </c>
      <c r="O30">
        <f ca="1">+C$11+C$12*$F30</f>
        <v>1.2262385707865489E-2</v>
      </c>
      <c r="Q30" s="2">
        <f>+C30-15018.5</f>
        <v>42827.01061000023</v>
      </c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29:D30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2024-02-06T03:23:33Z</dcterms:modified>
</cp:coreProperties>
</file>