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2CF64E4-0FC0-4B41-928E-A478B439427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J22" i="1" s="1"/>
  <c r="D9" i="1"/>
  <c r="E9" i="1"/>
  <c r="F16" i="1"/>
  <c r="C17" i="1"/>
  <c r="Q21" i="1"/>
  <c r="E23" i="1"/>
  <c r="F23" i="1" s="1"/>
  <c r="G23" i="1" s="1"/>
  <c r="J23" i="1" s="1"/>
  <c r="E21" i="1"/>
  <c r="F21" i="1" s="1"/>
  <c r="G21" i="1" s="1"/>
  <c r="I21" i="1" s="1"/>
  <c r="C12" i="1"/>
  <c r="C11" i="1"/>
  <c r="O22" i="1" l="1"/>
  <c r="O21" i="1"/>
  <c r="O23" i="1"/>
  <c r="C15" i="1"/>
  <c r="F18" i="1" s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<sst xmlns="http://schemas.openxmlformats.org/spreadsheetml/2006/main" count="61" uniqueCount="53">
  <si>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</si>
  <si>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</si>
  <si>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</si>
  <si>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</si>
  <si>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</si>
  <si>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</si>
  <si>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</si>
  <si>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</si>
  <si>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</si>
  <si>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</si>
  <si>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</si>
  <si>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</si>
  <si>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</si>
  <si>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</si>
  <si>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</si>
  <si>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</si>
  <si>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</si>
  <si>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</si>
  <si>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</si>
  <si>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</si>
  <si>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</si>
  <si>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</si>
  <si>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</si>
  <si>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</si>
  <si>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</si>
  <si>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</si>
  <si>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</si>
  <si>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</si>
  <si>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</si>
  <si>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</si>
  <si>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</si>
  <si>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</si>
  <si>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</si>
  <si>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</si>
  <si>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</si>
  <si>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</si>
  <si>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</si>
  <si>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</si>
  <si>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</si>
  <si>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</si>
  <si>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</si>
  <si>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</si>
  <si>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</si>
  <si>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V2314 Cyg</t>
  </si>
  <si>
    <t>2013a</t>
  </si>
  <si>
    <t>G2672-0976</t>
  </si>
  <si>
    <t>EA</t>
  </si>
  <si>
    <t>pr_6</t>
  </si>
  <si>
    <t>A0</t>
  </si>
  <si>
    <t>V2314 Cyg / GSC 2672-0976</t>
  </si>
  <si>
    <t>BRNO</t>
  </si>
  <si>
    <t>as of 2017-11-28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</si>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</sst>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5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vertical="center"/>
    </xf>
    <xf numFmtId="0" fontId="10" fillId="0" borderId="0" xfId="0" applyFont="1" applyAlignment="1"/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V2314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1901</c:v>
                </c:pt>
                <c:pt idx="2">
                  <c:v>1901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CD-41FB-A295-32AD1D8DE4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1901</c:v>
                </c:pt>
                <c:pt idx="2">
                  <c:v>1901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CD-41FB-A295-32AD1D8DE4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1901</c:v>
                </c:pt>
                <c:pt idx="2">
                  <c:v>1901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2.7649999974528328E-3</c:v>
                </c:pt>
                <c:pt idx="2">
                  <c:v>2.7950000003329478E-3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CD-41FB-A295-32AD1D8DE4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1901</c:v>
                </c:pt>
                <c:pt idx="2">
                  <c:v>1901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CD-41FB-A295-32AD1D8DE4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1901</c:v>
                </c:pt>
                <c:pt idx="2">
                  <c:v>1901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CD-41FB-A295-32AD1D8DE4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1901</c:v>
                </c:pt>
                <c:pt idx="2">
                  <c:v>1901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CD-41FB-A295-32AD1D8DE4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1901</c:v>
                </c:pt>
                <c:pt idx="2">
                  <c:v>1901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CD-41FB-A295-32AD1D8DE4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1901</c:v>
                </c:pt>
                <c:pt idx="2">
                  <c:v>1901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-2.1684043449710089E-19</c:v>
                </c:pt>
                <c:pt idx="1">
                  <c:v>2.7799999988928903E-3</c:v>
                </c:pt>
                <c:pt idx="2">
                  <c:v>2.7799999988928903E-3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CD-41FB-A295-32AD1D8DE48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1901</c:v>
                </c:pt>
                <c:pt idx="2">
                  <c:v>1901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CD-41FB-A295-32AD1D8DE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280520"/>
        <c:axId val="1"/>
      </c:scatterChart>
      <c:valAx>
        <c:axId val="69928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28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B78527-EE6E-853B-14B3-53F7A461D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5" t="s">
        <v>43</v>
      </c>
      <c r="G1" s="31" t="s">
        <v>44</v>
      </c>
      <c r="H1" s="36"/>
      <c r="I1" s="37" t="s">
        <v>45</v>
      </c>
      <c r="J1" s="38" t="s">
        <v>43</v>
      </c>
      <c r="K1" s="39">
        <v>20.221</v>
      </c>
      <c r="L1" s="40">
        <v>31.151149999999998</v>
      </c>
      <c r="M1" s="41">
        <v>51809.477200000001</v>
      </c>
      <c r="N1" s="41">
        <v>2.791185</v>
      </c>
      <c r="O1" s="42" t="s">
        <v>46</v>
      </c>
      <c r="P1" s="43">
        <v>8.64</v>
      </c>
      <c r="Q1" s="43">
        <v>8.76</v>
      </c>
      <c r="R1" s="44" t="s">
        <v>47</v>
      </c>
      <c r="S1" s="42" t="s">
        <v>48</v>
      </c>
    </row>
    <row r="2" spans="1:19" x14ac:dyDescent="0.2">
      <c r="A2" t="s">
        <v>24</v>
      </c>
      <c r="B2" t="s">
        <v>46</v>
      </c>
      <c r="C2" s="30"/>
      <c r="D2" s="3"/>
    </row>
    <row r="3" spans="1:19" ht="13.5" thickBot="1" x14ac:dyDescent="0.25">
      <c r="C3" s="45" t="s">
        <v>51</v>
      </c>
    </row>
    <row r="4" spans="1:19" ht="14.25" thickTop="1" thickBot="1" x14ac:dyDescent="0.25">
      <c r="A4" s="5" t="s">
        <v>1</v>
      </c>
      <c r="C4" s="27" t="s">
        <v>38</v>
      </c>
      <c r="D4" s="28" t="s">
        <v>38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9">
        <v>51809.477200000001</v>
      </c>
      <c r="D7" s="32" t="s">
        <v>50</v>
      </c>
    </row>
    <row r="8" spans="1:19" x14ac:dyDescent="0.2">
      <c r="A8" t="s">
        <v>4</v>
      </c>
      <c r="C8" s="49">
        <v>2.791185</v>
      </c>
      <c r="D8" s="29" t="s">
        <v>50</v>
      </c>
    </row>
    <row r="9" spans="1:19" x14ac:dyDescent="0.2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INTERCEPT(INDIRECT($E$9):G992,INDIRECT($D$9):F992)</f>
        <v>-2.1684043449710089E-19</v>
      </c>
      <c r="D11" s="3"/>
      <c r="E11" s="10"/>
    </row>
    <row r="12" spans="1:19" x14ac:dyDescent="0.2">
      <c r="A12" s="10" t="s">
        <v>17</v>
      </c>
      <c r="B12" s="10"/>
      <c r="C12" s="21">
        <f ca="1">SLOPE(INDIRECT($E$9):G992,INDIRECT($D$9):F992)</f>
        <v>1.4623882161456554E-6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57115.522664999997</v>
      </c>
      <c r="E15" s="14" t="s">
        <v>35</v>
      </c>
      <c r="F15" s="33">
        <v>1</v>
      </c>
    </row>
    <row r="16" spans="1:19" x14ac:dyDescent="0.2">
      <c r="A16" s="16" t="s">
        <v>5</v>
      </c>
      <c r="B16" s="10"/>
      <c r="C16" s="17">
        <f ca="1">+C8+C12</f>
        <v>2.7911864623882163</v>
      </c>
      <c r="E16" s="14" t="s">
        <v>31</v>
      </c>
      <c r="F16" s="34">
        <f ca="1">NOW()+15018.5+$C$5/24</f>
        <v>60346.68579398148</v>
      </c>
    </row>
    <row r="17" spans="1:21" ht="13.5" thickBot="1" x14ac:dyDescent="0.25">
      <c r="A17" s="14" t="s">
        <v>28</v>
      </c>
      <c r="B17" s="10"/>
      <c r="C17" s="10">
        <f>COUNT(C21:C2191)</f>
        <v>3</v>
      </c>
      <c r="E17" s="14" t="s">
        <v>36</v>
      </c>
      <c r="F17" s="15">
        <f ca="1">ROUND(2*(F16-$C$7)/$C$8,0)/2+F15</f>
        <v>3059.5</v>
      </c>
    </row>
    <row r="18" spans="1:21" ht="14.25" thickTop="1" thickBot="1" x14ac:dyDescent="0.25">
      <c r="A18" s="16" t="s">
        <v>6</v>
      </c>
      <c r="B18" s="10"/>
      <c r="C18" s="19">
        <f ca="1">+C15</f>
        <v>57115.522664999997</v>
      </c>
      <c r="D18" s="20">
        <f ca="1">+C16</f>
        <v>2.7911864623882163</v>
      </c>
      <c r="E18" s="14" t="s">
        <v>37</v>
      </c>
      <c r="F18" s="23">
        <f ca="1">ROUND(2*(F16-$C$15)/$C$16,0)/2+F15</f>
        <v>1158.5</v>
      </c>
    </row>
    <row r="19" spans="1:21" ht="13.5" thickTop="1" x14ac:dyDescent="0.2">
      <c r="E19" s="14" t="s">
        <v>32</v>
      </c>
      <c r="F19" s="18">
        <f ca="1">+$C$15+$C$16*F18-15018.5-$C$5/24</f>
        <v>45331.008015010084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50</v>
      </c>
      <c r="C21" s="8">
        <v>51809.477200000001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-2.1684043449710089E-19</v>
      </c>
      <c r="Q21" s="2">
        <f>+C21-15018.5</f>
        <v>36790.977200000001</v>
      </c>
    </row>
    <row r="22" spans="1:21" x14ac:dyDescent="0.2">
      <c r="A22" s="46" t="s">
        <v>52</v>
      </c>
      <c r="B22" s="47" t="s">
        <v>0</v>
      </c>
      <c r="C22" s="48">
        <v>57115.522649999999</v>
      </c>
      <c r="D22" s="48">
        <v>2E-3</v>
      </c>
      <c r="E22">
        <f>+(C22-C$7)/C$8</f>
        <v>1901.000990618679</v>
      </c>
      <c r="F22">
        <f>ROUND(2*E22,0)/2</f>
        <v>1901</v>
      </c>
      <c r="G22">
        <f>+C22-(C$7+F22*C$8)</f>
        <v>2.7649999974528328E-3</v>
      </c>
      <c r="J22">
        <f>+G22</f>
        <v>2.7649999974528328E-3</v>
      </c>
      <c r="O22">
        <f ca="1">+C$11+C$12*$F22</f>
        <v>2.7799999988928903E-3</v>
      </c>
      <c r="Q22" s="2">
        <f>+C22-15018.5</f>
        <v>42097.022649999999</v>
      </c>
    </row>
    <row r="23" spans="1:21" x14ac:dyDescent="0.2">
      <c r="A23" s="46" t="s">
        <v>52</v>
      </c>
      <c r="B23" s="47" t="s">
        <v>0</v>
      </c>
      <c r="C23" s="48">
        <v>57115.522680000002</v>
      </c>
      <c r="D23" s="48">
        <v>8.9999999999999998E-4</v>
      </c>
      <c r="E23">
        <f>+(C23-C$7)/C$8</f>
        <v>1901.0010013668032</v>
      </c>
      <c r="F23">
        <f>ROUND(2*E23,0)/2</f>
        <v>1901</v>
      </c>
      <c r="G23">
        <f>+C23-(C$7+F23*C$8)</f>
        <v>2.7950000003329478E-3</v>
      </c>
      <c r="J23">
        <f>+G23</f>
        <v>2.7950000003329478E-3</v>
      </c>
      <c r="O23">
        <f ca="1">+C$11+C$12*$F23</f>
        <v>2.7799999988928903E-3</v>
      </c>
      <c r="Q23" s="2">
        <f>+C23-15018.5</f>
        <v>42097.022680000002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846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2024-02-06T03:27:32Z</dcterms:modified>
</cp:coreProperties>
</file>