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D1EF82F-01B8-44FE-98A8-50BB1007584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4" i="1" l="1"/>
  <c r="Q25" i="1"/>
  <c r="D9" i="1"/>
  <c r="C9" i="1"/>
  <c r="Q22" i="1"/>
  <c r="Q23" i="1"/>
  <c r="C7" i="1"/>
  <c r="E24" i="1"/>
  <c r="F24" i="1"/>
  <c r="C8" i="1"/>
  <c r="E21" i="1"/>
  <c r="F21" i="1"/>
  <c r="G21" i="1"/>
  <c r="I21" i="1"/>
  <c r="F16" i="1"/>
  <c r="C17" i="1"/>
  <c r="Q21" i="1"/>
  <c r="E22" i="1"/>
  <c r="F22" i="1"/>
  <c r="G22" i="1"/>
  <c r="E25" i="1"/>
  <c r="F25" i="1"/>
  <c r="U25" i="1"/>
  <c r="G23" i="1"/>
  <c r="K23" i="1"/>
  <c r="G24" i="1"/>
  <c r="K24" i="1"/>
  <c r="E23" i="1"/>
  <c r="F23" i="1"/>
  <c r="K22" i="1"/>
  <c r="C11" i="1"/>
  <c r="C12" i="1"/>
  <c r="C16" i="1" l="1"/>
  <c r="D18" i="1" s="1"/>
  <c r="O24" i="1"/>
  <c r="O23" i="1"/>
  <c r="O21" i="1"/>
  <c r="O25" i="1"/>
  <c r="O22" i="1"/>
  <c r="C15" i="1"/>
  <c r="F17" i="1"/>
  <c r="C18" i="1" l="1"/>
  <c r="F18" i="1"/>
  <c r="F19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<sst xmlns="http://schemas.openxmlformats.org/spreadsheetml/2006/main" count="53" uniqueCount="48">
  <si>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</si>
  <si>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</si>
  <si>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</si>
  <si>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</si>
  <si>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</si>
  <si>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</si>
  <si>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</si>
  <si>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</si>
  <si>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</si>
  <si>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</si>
  <si>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</si>
  <si>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</si>
  <si>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</si>
  <si>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</si>
  <si>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</si>
  <si>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</si>
  <si>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</si>
  <si>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</si>
  <si>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</si>
  <si>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</si>
  <si>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</si>
  <si>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</si>
  <si>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</si>
  <si>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</si>
  <si>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</si>
  <si>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</si>
  <si>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</si>
  <si>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</si>
  <si>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</si>
  <si>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</si>
  <si>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</si>
  <si>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</si>
  <si>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</si>
  <si>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</si>
  <si>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Add cycle</t>
  </si>
  <si>
    <t>Old Cycle</t>
  </si>
  <si>
    <t>New Cycle</t>
  </si>
  <si>
    <t>IBVS 6010</t>
  </si>
  <si>
    <t>I</t>
  </si>
  <si>
    <t>II</t>
  </si>
  <si>
    <t>V2366 Cyg / GSC 3556-1363</t>
  </si>
  <si>
    <t xml:space="preserve">EW        </t>
  </si>
  <si>
    <t>OEJV 0211</t>
  </si>
  <si>
    <t>pg</t>
  </si>
  <si>
    <t>vis</t>
  </si>
  <si>
    <t>PE</t>
  </si>
  <si>
    <t>CCD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</si>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</sst>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0"/>
    <xf numFmtId="0" fontId="17" fillId="0" borderId="1" applyNumberFormat="0" applyFont="0" applyFill="0" applyAlignment="0" applyProtection="0"/>
  </cellStyleXfs>
  <cellXfs count="3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0" borderId="0" xfId="7" applyFont="1"/>
    <xf numFmtId="0" fontId="14" fillId="0" borderId="0" xfId="7" applyFont="1" applyAlignment="1">
      <alignment horizontal="center"/>
    </xf>
    <xf numFmtId="0" fontId="14" fillId="0" borderId="0" xfId="7" applyFont="1" applyAlignment="1">
      <alignment horizontal="left"/>
    </xf>
    <xf numFmtId="0" fontId="16" fillId="0" borderId="2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Normal_A" xfId="7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V2366 Cyg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8690</c:v>
                </c:pt>
                <c:pt idx="2">
                  <c:v>8726.5</c:v>
                </c:pt>
                <c:pt idx="3">
                  <c:v>14920.5</c:v>
                </c:pt>
                <c:pt idx="4">
                  <c:v>15299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72-4506-B28B-65000A7A42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8690</c:v>
                </c:pt>
                <c:pt idx="2">
                  <c:v>8726.5</c:v>
                </c:pt>
                <c:pt idx="3">
                  <c:v>14920.5</c:v>
                </c:pt>
                <c:pt idx="4">
                  <c:v>15299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72-4506-B28B-65000A7A42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8690</c:v>
                </c:pt>
                <c:pt idx="2">
                  <c:v>8726.5</c:v>
                </c:pt>
                <c:pt idx="3">
                  <c:v>14920.5</c:v>
                </c:pt>
                <c:pt idx="4">
                  <c:v>15299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72-4506-B28B-65000A7A42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8690</c:v>
                </c:pt>
                <c:pt idx="2">
                  <c:v>8726.5</c:v>
                </c:pt>
                <c:pt idx="3">
                  <c:v>14920.5</c:v>
                </c:pt>
                <c:pt idx="4">
                  <c:v>15299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1.7460000002756715E-2</c:v>
                </c:pt>
                <c:pt idx="2">
                  <c:v>1.851600000372855E-2</c:v>
                </c:pt>
                <c:pt idx="3">
                  <c:v>3.9902000047732145E-2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72-4506-B28B-65000A7A42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8690</c:v>
                </c:pt>
                <c:pt idx="2">
                  <c:v>8726.5</c:v>
                </c:pt>
                <c:pt idx="3">
                  <c:v>14920.5</c:v>
                </c:pt>
                <c:pt idx="4">
                  <c:v>15299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72-4506-B28B-65000A7A42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8690</c:v>
                </c:pt>
                <c:pt idx="2">
                  <c:v>8726.5</c:v>
                </c:pt>
                <c:pt idx="3">
                  <c:v>14920.5</c:v>
                </c:pt>
                <c:pt idx="4">
                  <c:v>15299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72-4506-B28B-65000A7A42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1.5E-3</c:v>
                  </c:pt>
                  <c:pt idx="2">
                    <c:v>1.9E-3</c:v>
                  </c:pt>
                  <c:pt idx="3">
                    <c:v>1.1000000000000001E-3</c:v>
                  </c:pt>
                  <c:pt idx="4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8690</c:v>
                </c:pt>
                <c:pt idx="2">
                  <c:v>8726.5</c:v>
                </c:pt>
                <c:pt idx="3">
                  <c:v>14920.5</c:v>
                </c:pt>
                <c:pt idx="4">
                  <c:v>15299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72-4506-B28B-65000A7A42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8690</c:v>
                </c:pt>
                <c:pt idx="2">
                  <c:v>8726.5</c:v>
                </c:pt>
                <c:pt idx="3">
                  <c:v>14920.5</c:v>
                </c:pt>
                <c:pt idx="4">
                  <c:v>15299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-2.1777150175919142E-3</c:v>
                </c:pt>
                <c:pt idx="1">
                  <c:v>2.055405337411555E-2</c:v>
                </c:pt>
                <c:pt idx="2">
                  <c:v>2.064953203306806E-2</c:v>
                </c:pt>
                <c:pt idx="3">
                  <c:v>3.6852129664625713E-2</c:v>
                </c:pt>
                <c:pt idx="4">
                  <c:v>3.7842230278694905E-2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72-4506-B28B-65000A7A42FC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8690</c:v>
                </c:pt>
                <c:pt idx="2">
                  <c:v>8726.5</c:v>
                </c:pt>
                <c:pt idx="3">
                  <c:v>14920.5</c:v>
                </c:pt>
                <c:pt idx="4">
                  <c:v>15299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4">
                  <c:v>6.1835999840695877E-2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72-4506-B28B-65000A7A42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5115280"/>
        <c:axId val="1"/>
      </c:scatterChart>
      <c:valAx>
        <c:axId val="685115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51152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751879699248121"/>
          <c:y val="0.92397937099967764"/>
          <c:w val="0.72330827067669168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115587EC-9FAB-BE23-13F8-3255B9154B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0" customWidth="1"/>
    <col min="6" max="6" width="18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40</v>
      </c>
    </row>
    <row r="2" spans="1:6" x14ac:dyDescent="0.2">
      <c r="A2" t="s">
        <v>24</v>
      </c>
      <c r="B2" s="12" t="s">
        <v>41</v>
      </c>
      <c r="D2" s="3"/>
    </row>
    <row r="3" spans="1:6" ht="13.5" thickBot="1" x14ac:dyDescent="0.25"/>
    <row r="4" spans="1:6" ht="14.25" thickTop="1" thickBot="1" x14ac:dyDescent="0.25">
      <c r="A4" s="5" t="s">
        <v>0</v>
      </c>
      <c r="C4" s="8">
        <v>52576.894999999997</v>
      </c>
      <c r="D4" s="9">
        <v>0.356456</v>
      </c>
    </row>
    <row r="5" spans="1:6" ht="13.5" thickTop="1" x14ac:dyDescent="0.2">
      <c r="A5" s="11" t="s">
        <v>29</v>
      </c>
      <c r="B5" s="12"/>
      <c r="C5" s="13">
        <v>-9.5</v>
      </c>
      <c r="D5" s="12" t="s">
        <v>30</v>
      </c>
    </row>
    <row r="6" spans="1:6" x14ac:dyDescent="0.2">
      <c r="A6" s="5" t="s">
        <v>1</v>
      </c>
    </row>
    <row r="7" spans="1:6" x14ac:dyDescent="0.2">
      <c r="A7" t="s">
        <v>2</v>
      </c>
      <c r="C7">
        <f>+C4</f>
        <v>52576.894999999997</v>
      </c>
    </row>
    <row r="8" spans="1:6" x14ac:dyDescent="0.2">
      <c r="A8" t="s">
        <v>3</v>
      </c>
      <c r="C8">
        <f>+D4</f>
        <v>0.356456</v>
      </c>
    </row>
    <row r="9" spans="1:6" x14ac:dyDescent="0.2">
      <c r="A9" s="26" t="s">
        <v>33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6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6" x14ac:dyDescent="0.2">
      <c r="A11" s="12" t="s">
        <v>16</v>
      </c>
      <c r="B11" s="12"/>
      <c r="C11" s="23">
        <f ca="1">INTERCEPT(INDIRECT($D$9):G992,INDIRECT($C$9):F992)</f>
        <v>-2.1777150175919142E-3</v>
      </c>
      <c r="D11" s="3"/>
      <c r="E11" s="12"/>
    </row>
    <row r="12" spans="1:6" x14ac:dyDescent="0.2">
      <c r="A12" s="12" t="s">
        <v>17</v>
      </c>
      <c r="B12" s="12"/>
      <c r="C12" s="23">
        <f ca="1">SLOPE(INDIRECT($D$9):G992,INDIRECT($C$9):F992)</f>
        <v>2.6158536699318139E-6</v>
      </c>
      <c r="D12" s="3"/>
      <c r="E12" s="12"/>
    </row>
    <row r="13" spans="1:6" x14ac:dyDescent="0.2">
      <c r="A13" s="12" t="s">
        <v>19</v>
      </c>
      <c r="B13" s="12"/>
      <c r="C13" s="3" t="s">
        <v>14</v>
      </c>
    </row>
    <row r="14" spans="1:6" x14ac:dyDescent="0.2">
      <c r="A14" s="12"/>
      <c r="B14" s="12"/>
      <c r="C14" s="12"/>
    </row>
    <row r="15" spans="1:6" x14ac:dyDescent="0.2">
      <c r="A15" s="14" t="s">
        <v>18</v>
      </c>
      <c r="B15" s="12"/>
      <c r="C15" s="15">
        <f ca="1">(C7+C11)+(C8+C12)*INT(MAX(F21:F3533))</f>
        <v>58030.353186230277</v>
      </c>
      <c r="E15" s="16" t="s">
        <v>34</v>
      </c>
      <c r="F15" s="13">
        <v>1</v>
      </c>
    </row>
    <row r="16" spans="1:6" x14ac:dyDescent="0.2">
      <c r="A16" s="18" t="s">
        <v>4</v>
      </c>
      <c r="B16" s="12"/>
      <c r="C16" s="19">
        <f ca="1">+C8+C12</f>
        <v>0.35645861585366995</v>
      </c>
      <c r="E16" s="16" t="s">
        <v>31</v>
      </c>
      <c r="F16" s="17">
        <f ca="1">NOW()+15018.5+$C$5/24</f>
        <v>60346.687032754628</v>
      </c>
    </row>
    <row r="17" spans="1:21" ht="13.5" thickBot="1" x14ac:dyDescent="0.25">
      <c r="A17" s="16" t="s">
        <v>28</v>
      </c>
      <c r="B17" s="12"/>
      <c r="C17" s="12">
        <f>COUNT(C21:C2191)</f>
        <v>5</v>
      </c>
      <c r="E17" s="16" t="s">
        <v>35</v>
      </c>
      <c r="F17" s="17">
        <f ca="1">ROUND(2*(F16-$C$7)/$C$8,0)/2+F15</f>
        <v>21798.5</v>
      </c>
    </row>
    <row r="18" spans="1:21" ht="14.25" thickTop="1" thickBot="1" x14ac:dyDescent="0.25">
      <c r="A18" s="18" t="s">
        <v>5</v>
      </c>
      <c r="B18" s="12"/>
      <c r="C18" s="21">
        <f ca="1">+C15</f>
        <v>58030.353186230277</v>
      </c>
      <c r="D18" s="22">
        <f ca="1">+C16</f>
        <v>0.35645861585366995</v>
      </c>
      <c r="E18" s="16" t="s">
        <v>36</v>
      </c>
      <c r="F18" s="25">
        <f ca="1">ROUND(2*(F16-$C$15)/$C$16,0)/2+F15</f>
        <v>6499</v>
      </c>
    </row>
    <row r="19" spans="1:21" ht="13.5" thickTop="1" x14ac:dyDescent="0.2">
      <c r="E19" s="16" t="s">
        <v>32</v>
      </c>
      <c r="F19" s="20">
        <f ca="1">+$C$15+$C$16*F18-15018.5-$C$5/24</f>
        <v>45328.873563996611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44</v>
      </c>
      <c r="J20" s="7" t="s">
        <v>45</v>
      </c>
      <c r="K20" s="7" t="s">
        <v>46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33" t="s">
        <v>47</v>
      </c>
    </row>
    <row r="21" spans="1:21" x14ac:dyDescent="0.2">
      <c r="A21" t="s">
        <v>12</v>
      </c>
      <c r="C21" s="10">
        <v>52576.894999999997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-2.1777150175919142E-3</v>
      </c>
      <c r="Q21" s="2">
        <f>+C21-15018.5</f>
        <v>37558.394999999997</v>
      </c>
    </row>
    <row r="22" spans="1:21" x14ac:dyDescent="0.2">
      <c r="A22" s="28" t="s">
        <v>37</v>
      </c>
      <c r="B22" s="29" t="s">
        <v>38</v>
      </c>
      <c r="C22" s="28">
        <v>55674.515099999997</v>
      </c>
      <c r="D22" s="28">
        <v>1.5E-3</v>
      </c>
      <c r="E22">
        <f>+(C22-C$7)/C$8</f>
        <v>8690.048982202572</v>
      </c>
      <c r="F22">
        <f>ROUND(2*E22,0)/2</f>
        <v>8690</v>
      </c>
      <c r="G22">
        <f>+C22-(C$7+F22*C$8)</f>
        <v>1.7460000002756715E-2</v>
      </c>
      <c r="K22">
        <f>+G22</f>
        <v>1.7460000002756715E-2</v>
      </c>
      <c r="O22">
        <f ca="1">+C$11+C$12*$F22</f>
        <v>2.055405337411555E-2</v>
      </c>
      <c r="Q22" s="2">
        <f>+C22-15018.5</f>
        <v>40656.015099999997</v>
      </c>
    </row>
    <row r="23" spans="1:21" x14ac:dyDescent="0.2">
      <c r="A23" s="28" t="s">
        <v>37</v>
      </c>
      <c r="B23" s="29" t="s">
        <v>39</v>
      </c>
      <c r="C23" s="28">
        <v>55687.5268</v>
      </c>
      <c r="D23" s="28">
        <v>1.9E-3</v>
      </c>
      <c r="E23">
        <f>+(C23-C$7)/C$8</f>
        <v>8726.5519447000552</v>
      </c>
      <c r="F23">
        <f>ROUND(2*E23,0)/2</f>
        <v>8726.5</v>
      </c>
      <c r="G23">
        <f>+C23-(C$7+F23*C$8)</f>
        <v>1.851600000372855E-2</v>
      </c>
      <c r="K23">
        <f>+G23</f>
        <v>1.851600000372855E-2</v>
      </c>
      <c r="O23">
        <f ca="1">+C$11+C$12*$F23</f>
        <v>2.064953203306806E-2</v>
      </c>
      <c r="Q23" s="2">
        <f>+C23-15018.5</f>
        <v>40669.0268</v>
      </c>
    </row>
    <row r="24" spans="1:21" x14ac:dyDescent="0.2">
      <c r="A24" s="30" t="s">
        <v>42</v>
      </c>
      <c r="B24" s="31" t="s">
        <v>39</v>
      </c>
      <c r="C24" s="32">
        <v>57895.436650000047</v>
      </c>
      <c r="D24" s="32">
        <v>1.1000000000000001E-3</v>
      </c>
      <c r="E24">
        <f>+(C24-C$7)/C$8</f>
        <v>14920.61194088485</v>
      </c>
      <c r="F24">
        <f>ROUND(2*E24,0)/2</f>
        <v>14920.5</v>
      </c>
      <c r="G24">
        <f>+C24-(C$7+F24*C$8)</f>
        <v>3.9902000047732145E-2</v>
      </c>
      <c r="K24">
        <f>+G24</f>
        <v>3.9902000047732145E-2</v>
      </c>
      <c r="O24">
        <f ca="1">+C$11+C$12*$F24</f>
        <v>3.6852129664625713E-2</v>
      </c>
      <c r="Q24" s="2">
        <f>+C24-15018.5</f>
        <v>42876.936650000047</v>
      </c>
    </row>
    <row r="25" spans="1:21" x14ac:dyDescent="0.2">
      <c r="A25" s="30" t="s">
        <v>42</v>
      </c>
      <c r="B25" s="31" t="s">
        <v>38</v>
      </c>
      <c r="C25" s="32">
        <v>58030.377179999836</v>
      </c>
      <c r="D25" s="32">
        <v>1E-4</v>
      </c>
      <c r="E25">
        <f>+(C25-C$7)/C$8</f>
        <v>15299.173474425565</v>
      </c>
      <c r="F25">
        <f>ROUND(2*E25,0)/2</f>
        <v>15299</v>
      </c>
      <c r="O25">
        <f ca="1">+C$11+C$12*$F25</f>
        <v>3.7842230278694905E-2</v>
      </c>
      <c r="Q25" s="2">
        <f>+C25-15018.5</f>
        <v>43011.877179999836</v>
      </c>
      <c r="U25">
        <f>+C25-(C$7+F25*C$8)</f>
        <v>6.1835999840695877E-2</v>
      </c>
    </row>
    <row r="26" spans="1:21" x14ac:dyDescent="0.2">
      <c r="C26" s="10"/>
      <c r="D26" s="10"/>
      <c r="Q26" s="2"/>
    </row>
    <row r="27" spans="1:21" x14ac:dyDescent="0.2">
      <c r="C27" s="10"/>
      <c r="D27" s="10"/>
      <c r="Q27" s="2"/>
    </row>
    <row r="28" spans="1:21" x14ac:dyDescent="0.2">
      <c r="C28" s="10"/>
      <c r="D28" s="10"/>
      <c r="Q28" s="2"/>
    </row>
    <row r="29" spans="1:21" x14ac:dyDescent="0.2">
      <c r="C29" s="10"/>
      <c r="D29" s="10"/>
      <c r="Q29" s="2"/>
    </row>
    <row r="30" spans="1:21" x14ac:dyDescent="0.2">
      <c r="C30" s="10"/>
      <c r="D30" s="10"/>
      <c r="Q30" s="2"/>
    </row>
    <row r="31" spans="1:21" x14ac:dyDescent="0.2">
      <c r="C31" s="10"/>
      <c r="D31" s="10"/>
      <c r="Q31" s="2"/>
    </row>
    <row r="32" spans="1:21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rotectedRanges>
    <protectedRange sqref="A24:D25" name="Range1"/>
  </protectedRanges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2024-02-06T03:29:19Z</dcterms:modified>
</cp:coreProperties>
</file>