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112191F-CB25-462E-877F-027E27454C7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5" i="1"/>
  <c r="Q26" i="1"/>
  <c r="Q24" i="1"/>
  <c r="Q23" i="1"/>
  <c r="F16" i="1"/>
  <c r="F17" i="1" s="1"/>
  <c r="C17" i="1"/>
  <c r="Q22" i="1"/>
  <c r="C21" i="1"/>
  <c r="A21" i="1"/>
  <c r="C7" i="1"/>
  <c r="C8" i="1"/>
  <c r="E23" i="1"/>
  <c r="F23" i="1"/>
  <c r="E21" i="1"/>
  <c r="F21" i="1"/>
  <c r="Q21" i="1"/>
  <c r="G21" i="1"/>
  <c r="I21" i="1"/>
  <c r="G26" i="1"/>
  <c r="K26" i="1"/>
  <c r="E26" i="1"/>
  <c r="F26" i="1"/>
  <c r="R22" i="1"/>
  <c r="E22" i="1"/>
  <c r="F22" i="1"/>
  <c r="G22" i="1"/>
  <c r="E25" i="1"/>
  <c r="F25" i="1"/>
  <c r="G25" i="1"/>
  <c r="K25" i="1"/>
  <c r="E24" i="1"/>
  <c r="F24" i="1"/>
  <c r="G24" i="1"/>
  <c r="K24" i="1"/>
  <c r="G23" i="1"/>
  <c r="K23" i="1"/>
  <c r="K22" i="1"/>
  <c r="C12" i="1"/>
  <c r="C11" i="1"/>
  <c r="O26" i="1" l="1"/>
  <c r="O22" i="1"/>
  <c r="O23" i="1"/>
  <c r="O21" i="1"/>
  <c r="O24" i="1"/>
  <c r="O25" i="1"/>
  <c r="C15" i="1"/>
  <c r="F18" i="1" s="1"/>
  <c r="C16" i="1"/>
  <c r="D18" i="1" s="1"/>
  <c r="C18" i="1" l="1"/>
  <c r="F19" i="1"/>
</calcChain>
</file>

<file path=xl/sharedStrings.xml><?xml version="1.0" encoding="utf-8"?>
<sst xmlns="http://schemas.openxmlformats.org/spreadsheetml/2006/main" count="56" uniqueCount="50">
  <si>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</si>
  <si>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</si>
  <si>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</si>
  <si>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</si>
  <si>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</si>
  <si>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</si>
  <si>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</si>
  <si>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</si>
  <si>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</si>
  <si>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</si>
  <si>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</si>
  <si>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</si>
  <si>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</si>
  <si>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</si>
  <si>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</si>
  <si>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</si>
  <si>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</si>
  <si>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</si>
  <si>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</si>
  <si>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</si>
  <si>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</si>
  <si>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</si>
  <si>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</si>
  <si>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</si>
  <si>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</si>
  <si>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</si>
  <si>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</si>
  <si>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</si>
  <si>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</si>
  <si>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</si>
  <si>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</si>
  <si>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</si>
  <si>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</si>
  <si>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Cyg</t>
  </si>
  <si>
    <t>EA</t>
  </si>
  <si>
    <t>IBVS 5686 Eph.</t>
  </si>
  <si>
    <t>IBVS 5686</t>
  </si>
  <si>
    <t>G3550-1770_Cyg.xls</t>
  </si>
  <si>
    <t>Add cycle</t>
  </si>
  <si>
    <t>Old Cycle</t>
  </si>
  <si>
    <t>OEJV 0137</t>
  </si>
  <si>
    <t>I</t>
  </si>
  <si>
    <t>IBVS 5929</t>
  </si>
  <si>
    <t>V2469 Cyg / GSC 3550-1770</t>
  </si>
  <si>
    <t>IBVS 6152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</si>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</sst>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8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172" fontId="0" fillId="0" borderId="6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V2469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3824</c:v>
                </c:pt>
                <c:pt idx="2">
                  <c:v>4357</c:v>
                </c:pt>
                <c:pt idx="3">
                  <c:v>6033</c:v>
                </c:pt>
                <c:pt idx="4">
                  <c:v>6971</c:v>
                </c:pt>
                <c:pt idx="5">
                  <c:v>7119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F0-4389-BC96-F8BCFE74C9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3824</c:v>
                </c:pt>
                <c:pt idx="2">
                  <c:v>4357</c:v>
                </c:pt>
                <c:pt idx="3">
                  <c:v>6033</c:v>
                </c:pt>
                <c:pt idx="4">
                  <c:v>6971</c:v>
                </c:pt>
                <c:pt idx="5">
                  <c:v>7119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F0-4389-BC96-F8BCFE74C9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3824</c:v>
                </c:pt>
                <c:pt idx="2">
                  <c:v>4357</c:v>
                </c:pt>
                <c:pt idx="3">
                  <c:v>6033</c:v>
                </c:pt>
                <c:pt idx="4">
                  <c:v>6971</c:v>
                </c:pt>
                <c:pt idx="5">
                  <c:v>7119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F0-4389-BC96-F8BCFE74C9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3824</c:v>
                </c:pt>
                <c:pt idx="2">
                  <c:v>4357</c:v>
                </c:pt>
                <c:pt idx="3">
                  <c:v>6033</c:v>
                </c:pt>
                <c:pt idx="4">
                  <c:v>6971</c:v>
                </c:pt>
                <c:pt idx="5">
                  <c:v>7119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1.3180000009015203E-2</c:v>
                </c:pt>
                <c:pt idx="2">
                  <c:v>1.336000000446802E-2</c:v>
                </c:pt>
                <c:pt idx="3">
                  <c:v>2.4410000005445909E-2</c:v>
                </c:pt>
                <c:pt idx="4">
                  <c:v>2.3820000002160668E-2</c:v>
                </c:pt>
                <c:pt idx="5">
                  <c:v>2.3740000004181638E-2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F0-4389-BC96-F8BCFE74C9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3824</c:v>
                </c:pt>
                <c:pt idx="2">
                  <c:v>4357</c:v>
                </c:pt>
                <c:pt idx="3">
                  <c:v>6033</c:v>
                </c:pt>
                <c:pt idx="4">
                  <c:v>6971</c:v>
                </c:pt>
                <c:pt idx="5">
                  <c:v>7119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F0-4389-BC96-F8BCFE74C9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3824</c:v>
                </c:pt>
                <c:pt idx="2">
                  <c:v>4357</c:v>
                </c:pt>
                <c:pt idx="3">
                  <c:v>6033</c:v>
                </c:pt>
                <c:pt idx="4">
                  <c:v>6971</c:v>
                </c:pt>
                <c:pt idx="5">
                  <c:v>7119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F0-4389-BC96-F8BCFE74C9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3824</c:v>
                </c:pt>
                <c:pt idx="2">
                  <c:v>4357</c:v>
                </c:pt>
                <c:pt idx="3">
                  <c:v>6033</c:v>
                </c:pt>
                <c:pt idx="4">
                  <c:v>6971</c:v>
                </c:pt>
                <c:pt idx="5">
                  <c:v>7119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F0-4389-BC96-F8BCFE74C9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3824</c:v>
                </c:pt>
                <c:pt idx="2">
                  <c:v>4357</c:v>
                </c:pt>
                <c:pt idx="3">
                  <c:v>6033</c:v>
                </c:pt>
                <c:pt idx="4">
                  <c:v>6971</c:v>
                </c:pt>
                <c:pt idx="5">
                  <c:v>7119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-1.1053542850422426E-3</c:v>
                </c:pt>
                <c:pt idx="1">
                  <c:v>1.2950489907532857E-2</c:v>
                </c:pt>
                <c:pt idx="2">
                  <c:v>1.49096334626172E-2</c:v>
                </c:pt>
                <c:pt idx="3">
                  <c:v>2.1070092371287666E-2</c:v>
                </c:pt>
                <c:pt idx="4">
                  <c:v>2.4517890972918274E-2</c:v>
                </c:pt>
                <c:pt idx="5">
                  <c:v>2.5061893310915427E-2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F0-4389-BC96-F8BCFE74C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399056"/>
        <c:axId val="1"/>
      </c:scatterChart>
      <c:valAx>
        <c:axId val="887399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399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962025</xdr:colOff>
      <xdr:row>0</xdr:row>
      <xdr:rowOff>0</xdr:rowOff>
    </xdr:from>
    <xdr:to>
      <xdr:col>17</xdr:col>
      <xdr:colOff>38100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B8A6B7-A6CE-AF61-1200-D8B0906E8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29"/>
      <c r="F1" s="31" t="s">
        <v>33</v>
      </c>
      <c r="G1" s="29" t="s">
        <v>34</v>
      </c>
      <c r="H1" s="32" t="s">
        <v>35</v>
      </c>
      <c r="I1" s="30">
        <v>51483.59</v>
      </c>
      <c r="J1" s="30">
        <v>0.90332999999999997</v>
      </c>
      <c r="K1" s="33" t="s">
        <v>36</v>
      </c>
      <c r="L1" s="34" t="s">
        <v>37</v>
      </c>
    </row>
    <row r="2" spans="1:12" x14ac:dyDescent="0.2">
      <c r="A2" t="s">
        <v>22</v>
      </c>
      <c r="B2" t="s">
        <v>34</v>
      </c>
      <c r="C2" s="9"/>
      <c r="D2" s="9"/>
    </row>
    <row r="3" spans="1:12" ht="13.5" thickBot="1" x14ac:dyDescent="0.25"/>
    <row r="4" spans="1:12" ht="14.25" thickTop="1" thickBot="1" x14ac:dyDescent="0.25">
      <c r="A4" s="28" t="s">
        <v>35</v>
      </c>
      <c r="C4" s="7">
        <v>51483.59</v>
      </c>
      <c r="D4" s="8">
        <v>0.90332999999999997</v>
      </c>
    </row>
    <row r="5" spans="1:12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51483.59</v>
      </c>
    </row>
    <row r="8" spans="1:12" x14ac:dyDescent="0.2">
      <c r="A8" t="s">
        <v>2</v>
      </c>
      <c r="C8">
        <f>+D4</f>
        <v>0.90332999999999997</v>
      </c>
    </row>
    <row r="9" spans="1:12" x14ac:dyDescent="0.2">
      <c r="A9" s="26" t="s">
        <v>32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3">
        <f ca="1">INTERCEPT(INDIRECT($D$9):G992,INDIRECT($C$9):F992)</f>
        <v>-1.1053542850422426E-3</v>
      </c>
      <c r="D11" s="13"/>
      <c r="E11" s="11"/>
    </row>
    <row r="12" spans="1:12" x14ac:dyDescent="0.2">
      <c r="A12" s="11" t="s">
        <v>15</v>
      </c>
      <c r="B12" s="11"/>
      <c r="C12" s="23">
        <f ca="1">SLOPE(INDIRECT($D$9):G992,INDIRECT($C$9):F992)</f>
        <v>3.6756914729537394E-6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</row>
    <row r="14" spans="1:12" x14ac:dyDescent="0.2">
      <c r="A14" s="11"/>
      <c r="B14" s="11"/>
      <c r="C14" s="11"/>
    </row>
    <row r="15" spans="1:12" x14ac:dyDescent="0.2">
      <c r="A15" s="14" t="s">
        <v>16</v>
      </c>
      <c r="B15" s="11"/>
      <c r="C15" s="15">
        <f ca="1">(C7+C11)+(C8+C12)*INT(MAX(F21:F3533))</f>
        <v>57914.421331893311</v>
      </c>
      <c r="E15" s="16" t="s">
        <v>38</v>
      </c>
      <c r="F15" s="12">
        <v>1</v>
      </c>
    </row>
    <row r="16" spans="1:12" x14ac:dyDescent="0.2">
      <c r="A16" s="18" t="s">
        <v>3</v>
      </c>
      <c r="B16" s="11"/>
      <c r="C16" s="19">
        <f ca="1">+C8+C12</f>
        <v>0.90333367569147294</v>
      </c>
      <c r="E16" s="16" t="s">
        <v>29</v>
      </c>
      <c r="F16" s="17">
        <f ca="1">NOW()+15018.5+$C$5/24</f>
        <v>60346.690032986109</v>
      </c>
    </row>
    <row r="17" spans="1:18" ht="13.5" thickBot="1" x14ac:dyDescent="0.25">
      <c r="A17" s="16" t="s">
        <v>26</v>
      </c>
      <c r="B17" s="11"/>
      <c r="C17" s="11">
        <f>COUNT(C21:C2191)</f>
        <v>6</v>
      </c>
      <c r="E17" s="16" t="s">
        <v>39</v>
      </c>
      <c r="F17" s="17">
        <f ca="1">ROUND(2*(F16-$C$7)/$C$8,0)/2+F15</f>
        <v>9812.5</v>
      </c>
    </row>
    <row r="18" spans="1:18" ht="14.25" thickTop="1" thickBot="1" x14ac:dyDescent="0.25">
      <c r="A18" s="18" t="s">
        <v>4</v>
      </c>
      <c r="B18" s="11"/>
      <c r="C18" s="21">
        <f ca="1">+C15</f>
        <v>57914.421331893311</v>
      </c>
      <c r="D18" s="22">
        <f ca="1">+C16</f>
        <v>0.90333367569147294</v>
      </c>
      <c r="E18" s="16" t="s">
        <v>30</v>
      </c>
      <c r="F18" s="25">
        <f ca="1">ROUND(2*(F16-$C$15)/$C$16,0)/2+F15</f>
        <v>2693.5</v>
      </c>
    </row>
    <row r="19" spans="1:18" ht="13.5" thickTop="1" x14ac:dyDescent="0.2">
      <c r="E19" s="16" t="s">
        <v>31</v>
      </c>
      <c r="F19" s="20">
        <f ca="1">+$C$15+$C$16*F18-15018.5-$C$5/24</f>
        <v>45329.446420701628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46</v>
      </c>
      <c r="I20" s="6" t="s">
        <v>47</v>
      </c>
      <c r="J20" s="6" t="s">
        <v>48</v>
      </c>
      <c r="K20" s="6" t="s">
        <v>49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8" x14ac:dyDescent="0.2">
      <c r="A21" t="str">
        <f>$K$1</f>
        <v>IBVS 5686</v>
      </c>
      <c r="C21" s="9">
        <f>+$C$4</f>
        <v>51483.59</v>
      </c>
      <c r="D21" s="9" t="s">
        <v>12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-1.1053542850422426E-3</v>
      </c>
      <c r="Q21" s="2">
        <f t="shared" ref="Q21:Q26" si="4">+C21-15018.5</f>
        <v>36465.089999999997</v>
      </c>
    </row>
    <row r="22" spans="1:18" x14ac:dyDescent="0.2">
      <c r="A22" s="4" t="s">
        <v>42</v>
      </c>
      <c r="C22" s="35">
        <v>54937.937100000003</v>
      </c>
      <c r="D22" s="36">
        <v>2.9999999999999997E-4</v>
      </c>
      <c r="E22">
        <f t="shared" si="0"/>
        <v>3824.0145904597507</v>
      </c>
      <c r="F22">
        <f t="shared" si="1"/>
        <v>3824</v>
      </c>
      <c r="G22">
        <f t="shared" si="2"/>
        <v>1.3180000009015203E-2</v>
      </c>
      <c r="K22">
        <f>+G22</f>
        <v>1.3180000009015203E-2</v>
      </c>
      <c r="O22">
        <f t="shared" ca="1" si="3"/>
        <v>1.2950489907532857E-2</v>
      </c>
      <c r="Q22" s="2">
        <f t="shared" si="4"/>
        <v>39919.437100000003</v>
      </c>
      <c r="R22" t="str">
        <f>IF(ABS(C22-C21)&lt;0.00001,1,"")</f>
        <v/>
      </c>
    </row>
    <row r="23" spans="1:18" x14ac:dyDescent="0.2">
      <c r="A23" s="37" t="s">
        <v>40</v>
      </c>
      <c r="B23" s="38" t="s">
        <v>41</v>
      </c>
      <c r="C23" s="37">
        <v>55419.412170000003</v>
      </c>
      <c r="D23" s="37">
        <v>2.0000000000000001E-4</v>
      </c>
      <c r="E23">
        <f t="shared" si="0"/>
        <v>4357.0147897224788</v>
      </c>
      <c r="F23">
        <f t="shared" si="1"/>
        <v>4357</v>
      </c>
      <c r="G23">
        <f t="shared" si="2"/>
        <v>1.336000000446802E-2</v>
      </c>
      <c r="K23">
        <f>+G23</f>
        <v>1.336000000446802E-2</v>
      </c>
      <c r="O23">
        <f t="shared" ca="1" si="3"/>
        <v>1.49096334626172E-2</v>
      </c>
      <c r="Q23" s="2">
        <f t="shared" si="4"/>
        <v>40400.912170000003</v>
      </c>
    </row>
    <row r="24" spans="1:18" x14ac:dyDescent="0.2">
      <c r="A24" s="39" t="s">
        <v>44</v>
      </c>
      <c r="B24" s="40"/>
      <c r="C24" s="39">
        <v>56933.404300000002</v>
      </c>
      <c r="D24" s="39">
        <v>1.1000000000000001E-3</v>
      </c>
      <c r="E24">
        <f t="shared" si="0"/>
        <v>6033.0270222399404</v>
      </c>
      <c r="F24">
        <f t="shared" si="1"/>
        <v>6033</v>
      </c>
      <c r="G24">
        <f t="shared" si="2"/>
        <v>2.4410000005445909E-2</v>
      </c>
      <c r="K24">
        <f>+G24</f>
        <v>2.4410000005445909E-2</v>
      </c>
      <c r="O24">
        <f t="shared" ca="1" si="3"/>
        <v>2.1070092371287666E-2</v>
      </c>
      <c r="Q24" s="2">
        <f t="shared" si="4"/>
        <v>41914.904300000002</v>
      </c>
    </row>
    <row r="25" spans="1:18" x14ac:dyDescent="0.2">
      <c r="A25" s="41" t="s">
        <v>45</v>
      </c>
      <c r="B25" s="42" t="s">
        <v>41</v>
      </c>
      <c r="C25" s="43">
        <v>57780.727249999996</v>
      </c>
      <c r="D25" s="43">
        <v>6.9999999999999999E-4</v>
      </c>
      <c r="E25">
        <f t="shared" si="0"/>
        <v>6971.0263691009932</v>
      </c>
      <c r="F25">
        <f t="shared" si="1"/>
        <v>6971</v>
      </c>
      <c r="G25">
        <f t="shared" si="2"/>
        <v>2.3820000002160668E-2</v>
      </c>
      <c r="K25">
        <f>+G25</f>
        <v>2.3820000002160668E-2</v>
      </c>
      <c r="O25">
        <f t="shared" ca="1" si="3"/>
        <v>2.4517890972918274E-2</v>
      </c>
      <c r="Q25" s="2">
        <f t="shared" si="4"/>
        <v>42762.227249999996</v>
      </c>
    </row>
    <row r="26" spans="1:18" x14ac:dyDescent="0.2">
      <c r="A26" s="41" t="s">
        <v>45</v>
      </c>
      <c r="B26" s="42" t="s">
        <v>41</v>
      </c>
      <c r="C26" s="43">
        <v>57914.420010000002</v>
      </c>
      <c r="D26" s="43">
        <v>2.9999999999999997E-4</v>
      </c>
      <c r="E26">
        <f t="shared" si="0"/>
        <v>7119.026280539787</v>
      </c>
      <c r="F26">
        <f t="shared" si="1"/>
        <v>7119</v>
      </c>
      <c r="G26">
        <f t="shared" si="2"/>
        <v>2.3740000004181638E-2</v>
      </c>
      <c r="K26">
        <f>+G26</f>
        <v>2.3740000004181638E-2</v>
      </c>
      <c r="O26">
        <f t="shared" ca="1" si="3"/>
        <v>2.5061893310915427E-2</v>
      </c>
      <c r="Q26" s="2">
        <f t="shared" si="4"/>
        <v>42895.920010000002</v>
      </c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rotectedRanges>
    <protectedRange sqref="A25:D26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2024-02-06T03:33:38Z</dcterms:modified>
</cp:coreProperties>
</file>