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E07E0B-38D0-4D6A-A354-D54D42C58D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Q25" i="1"/>
  <c r="Q24" i="1"/>
  <c r="D9" i="1"/>
  <c r="C9" i="1"/>
  <c r="Q23" i="1"/>
  <c r="F16" i="1"/>
  <c r="Q22" i="1"/>
  <c r="C7" i="1"/>
  <c r="C8" i="1"/>
  <c r="C17" i="1"/>
  <c r="Q21" i="1"/>
  <c r="E21" i="1"/>
  <c r="F21" i="1"/>
  <c r="G21" i="1"/>
  <c r="E22" i="1"/>
  <c r="F22" i="1"/>
  <c r="G22" i="1"/>
  <c r="K22" i="1"/>
  <c r="E23" i="1"/>
  <c r="F23" i="1"/>
  <c r="G23" i="1"/>
  <c r="K23" i="1"/>
  <c r="G24" i="1"/>
  <c r="K24" i="1"/>
  <c r="E24" i="1"/>
  <c r="F24" i="1"/>
  <c r="I21" i="1"/>
  <c r="C12" i="1"/>
  <c r="C11" i="1"/>
  <c r="O23" i="1" l="1"/>
  <c r="O22" i="1"/>
  <c r="C15" i="1"/>
  <c r="O21" i="1"/>
  <c r="O24" i="1"/>
  <c r="O2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<sst xmlns="http://schemas.openxmlformats.org/spreadsheetml/2006/main" count="52" uniqueCount="48">
  <si>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</si>
  <si>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</si>
  <si>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</si>
  <si>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</si>
  <si>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</si>
  <si>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</si>
  <si>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</si>
  <si>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</si>
  <si>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</si>
  <si>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</si>
  <si>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</si>
  <si>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</si>
  <si>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</si>
  <si>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</si>
  <si>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</si>
  <si>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</si>
  <si>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</si>
  <si>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</si>
  <si>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</si>
  <si>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</si>
  <si>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</si>
  <si>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</si>
  <si>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</si>
  <si>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</si>
  <si>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</si>
  <si>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</si>
  <si>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</si>
  <si>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</si>
  <si>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</si>
  <si>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</si>
  <si>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</si>
  <si>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</si>
  <si>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</si>
  <si>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</si>
  <si>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</si>
  <si>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</si>
  <si>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</si>
  <si>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5699 Eph.</t>
  </si>
  <si>
    <t>IBVS 5699</t>
  </si>
  <si>
    <t>V2471 Cyg / NSV 12777 / na</t>
  </si>
  <si>
    <t>OEJV 0160</t>
  </si>
  <si>
    <t>I</t>
  </si>
  <si>
    <t>Add cycle</t>
  </si>
  <si>
    <t>Old Cycle</t>
  </si>
  <si>
    <t>vis</t>
  </si>
  <si>
    <t>OEJV 0179</t>
  </si>
  <si>
    <t>OEJV 0211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</si>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</sst>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2" fillId="24" borderId="0" xfId="0" applyFont="1" applyFill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25" borderId="0" xfId="0" applyFont="1" applyFill="1" applyAlignment="1"/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V2471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81-46B0-816C-0B48922B04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81-46B0-816C-0B48922B04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81-46B0-816C-0B48922B04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0.23799999999755528</c:v>
                </c:pt>
                <c:pt idx="2">
                  <c:v>0.32341999999334803</c:v>
                </c:pt>
                <c:pt idx="3">
                  <c:v>0.36000999977841275</c:v>
                </c:pt>
                <c:pt idx="4">
                  <c:v>0.45606799999950454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81-46B0-816C-0B48922B04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81-46B0-816C-0B48922B04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81-46B0-816C-0B48922B04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1.7699999999999999E-4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81-46B0-816C-0B48922B04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20907</c:v>
                </c:pt>
                <c:pt idx="3">
                  <c:v>23126</c:v>
                </c:pt>
                <c:pt idx="4">
                  <c:v>24502.5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-1.0140649734176221E-2</c:v>
                </c:pt>
                <c:pt idx="1">
                  <c:v>0.25346531547692319</c:v>
                </c:pt>
                <c:pt idx="2">
                  <c:v>0.34512331691756459</c:v>
                </c:pt>
                <c:pt idx="3">
                  <c:v>0.38282986218949328</c:v>
                </c:pt>
                <c:pt idx="4">
                  <c:v>0.40622015491901553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81-46B0-816C-0B48922B0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500048"/>
        <c:axId val="1"/>
      </c:scatterChart>
      <c:valAx>
        <c:axId val="87550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500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5FE81A0-CA72-9205-6F54-E1B102E7B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25</v>
      </c>
      <c r="B2" s="12" t="s">
        <v>36</v>
      </c>
      <c r="C2" s="3"/>
      <c r="D2" s="3"/>
    </row>
    <row r="3" spans="1:6" ht="13.5" thickBot="1" x14ac:dyDescent="0.25"/>
    <row r="4" spans="1:6" ht="14.25" thickTop="1" thickBot="1" x14ac:dyDescent="0.25">
      <c r="A4" s="28" t="s">
        <v>37</v>
      </c>
      <c r="C4" s="8">
        <v>51414.105000000003</v>
      </c>
      <c r="D4" s="9">
        <v>0.28254000000000001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51414.105000000003</v>
      </c>
    </row>
    <row r="8" spans="1:6" x14ac:dyDescent="0.2">
      <c r="A8" t="s">
        <v>5</v>
      </c>
      <c r="C8">
        <f>+D4</f>
        <v>0.28254000000000001</v>
      </c>
    </row>
    <row r="9" spans="1:6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INTERCEPT(INDIRECT($D$9):G992,INDIRECT($C$9):F992)</f>
        <v>-1.0140649734176221E-2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SLOPE(INDIRECT($D$9):G992,INDIRECT($C$9):F992)</f>
        <v>1.6992584620067003E-5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58337.306291658628</v>
      </c>
      <c r="E15" s="16" t="s">
        <v>42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0.28255699258462008</v>
      </c>
      <c r="E16" s="16" t="s">
        <v>32</v>
      </c>
      <c r="F16" s="17">
        <f ca="1">NOW()+15018.5+$C$5/24</f>
        <v>60346.690521874996</v>
      </c>
    </row>
    <row r="17" spans="1:17" ht="13.5" thickBot="1" x14ac:dyDescent="0.25">
      <c r="A17" s="16" t="s">
        <v>29</v>
      </c>
      <c r="B17" s="12"/>
      <c r="C17" s="12">
        <f>COUNT(C21:C2191)</f>
        <v>5</v>
      </c>
      <c r="E17" s="16" t="s">
        <v>43</v>
      </c>
      <c r="F17" s="17">
        <f ca="1">ROUND(2*(F16-$C$7)/$C$8,0)/2+F15</f>
        <v>31616.5</v>
      </c>
    </row>
    <row r="18" spans="1:17" ht="14.25" thickTop="1" thickBot="1" x14ac:dyDescent="0.25">
      <c r="A18" s="18" t="s">
        <v>7</v>
      </c>
      <c r="B18" s="12"/>
      <c r="C18" s="21">
        <f ca="1">+C15</f>
        <v>58337.306291658628</v>
      </c>
      <c r="D18" s="22">
        <f ca="1">+C16</f>
        <v>0.28255699258462008</v>
      </c>
      <c r="E18" s="16" t="s">
        <v>33</v>
      </c>
      <c r="F18" s="25">
        <f ca="1">ROUND(2*(F16-$C$15)/$C$16,0)/2+F15</f>
        <v>7112.5</v>
      </c>
    </row>
    <row r="19" spans="1:17" ht="13.5" thickTop="1" x14ac:dyDescent="0.2">
      <c r="E19" s="16" t="s">
        <v>34</v>
      </c>
      <c r="F19" s="20">
        <f ca="1">+$C$15+$C$16*F18-15018.5-$C$5/24</f>
        <v>45328.888734750071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44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9" t="s">
        <v>38</v>
      </c>
      <c r="C21" s="10">
        <v>51414.105000000003</v>
      </c>
      <c r="D21" s="10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-1.0140649734176221E-2</v>
      </c>
      <c r="Q21" s="2">
        <f>+C21-15018.5</f>
        <v>36395.605000000003</v>
      </c>
    </row>
    <row r="22" spans="1:17" x14ac:dyDescent="0.2">
      <c r="A22" s="30" t="s">
        <v>40</v>
      </c>
      <c r="B22" s="31" t="s">
        <v>41</v>
      </c>
      <c r="C22" s="32">
        <v>55797.386019999998</v>
      </c>
      <c r="D22" s="32">
        <v>1.6000000000000001E-3</v>
      </c>
      <c r="E22">
        <f>+(C22-C$7)/C$8</f>
        <v>15513.842358604074</v>
      </c>
      <c r="F22" s="33">
        <f>ROUND(2*E22,0)/2-1</f>
        <v>15513</v>
      </c>
      <c r="G22">
        <f>+C22-(C$7+F22*C$8)</f>
        <v>0.23799999999755528</v>
      </c>
      <c r="K22">
        <f>+G22</f>
        <v>0.23799999999755528</v>
      </c>
      <c r="O22">
        <f ca="1">+C$11+C$12*$F22</f>
        <v>0.25346531547692319</v>
      </c>
      <c r="Q22" s="2">
        <f>+C22-15018.5</f>
        <v>40778.886019999998</v>
      </c>
    </row>
    <row r="23" spans="1:17" x14ac:dyDescent="0.2">
      <c r="A23" s="34" t="s">
        <v>45</v>
      </c>
      <c r="B23" s="35" t="s">
        <v>41</v>
      </c>
      <c r="C23" s="36">
        <v>57321.492200000001</v>
      </c>
      <c r="D23" s="36">
        <v>1E-4</v>
      </c>
      <c r="E23">
        <f>+(C23-C$7)/C$8</f>
        <v>20908.14468747787</v>
      </c>
      <c r="F23" s="33">
        <f>ROUND(2*E23,0)/2-1</f>
        <v>20907</v>
      </c>
      <c r="G23">
        <f>+C23-(C$7+F23*C$8)</f>
        <v>0.32341999999334803</v>
      </c>
      <c r="K23">
        <f>+G23</f>
        <v>0.32341999999334803</v>
      </c>
      <c r="O23">
        <f ca="1">+C$11+C$12*$F23</f>
        <v>0.34512331691756459</v>
      </c>
      <c r="Q23" s="2">
        <f>+C23-15018.5</f>
        <v>42302.992200000001</v>
      </c>
    </row>
    <row r="24" spans="1:17" x14ac:dyDescent="0.2">
      <c r="A24" s="37" t="s">
        <v>46</v>
      </c>
      <c r="B24" s="38" t="s">
        <v>41</v>
      </c>
      <c r="C24" s="39">
        <v>57948.485049999785</v>
      </c>
      <c r="D24" s="39">
        <v>2.0000000000000001E-4</v>
      </c>
      <c r="E24">
        <f>+(C24-C$7)/C$8</f>
        <v>23127.27419126418</v>
      </c>
      <c r="F24" s="40">
        <f>ROUND(2*E24,0)/2-1.5</f>
        <v>23126</v>
      </c>
      <c r="G24">
        <f>+C24-(C$7+F24*C$8)</f>
        <v>0.36000999977841275</v>
      </c>
      <c r="K24">
        <f>+G24</f>
        <v>0.36000999977841275</v>
      </c>
      <c r="O24">
        <f ca="1">+C$11+C$12*$F24</f>
        <v>0.38282986218949328</v>
      </c>
      <c r="Q24" s="2">
        <f>+C24-15018.5</f>
        <v>42929.985049999785</v>
      </c>
    </row>
    <row r="25" spans="1:17" x14ac:dyDescent="0.2">
      <c r="A25" s="41" t="s">
        <v>47</v>
      </c>
      <c r="B25" s="42" t="s">
        <v>41</v>
      </c>
      <c r="C25" s="43">
        <v>58337.497417999999</v>
      </c>
      <c r="D25" s="43">
        <v>1.7699999999999999E-4</v>
      </c>
      <c r="E25">
        <f>+(C25-C$7)/C$8</f>
        <v>24504.114171444737</v>
      </c>
      <c r="F25" s="40">
        <f>ROUND(2*E25,0)/2-1.5</f>
        <v>24502.5</v>
      </c>
      <c r="G25">
        <f>+C25-(C$7+F25*C$8)</f>
        <v>0.45606799999950454</v>
      </c>
      <c r="K25">
        <f>+G25</f>
        <v>0.45606799999950454</v>
      </c>
      <c r="O25">
        <f ca="1">+C$11+C$12*$F25</f>
        <v>0.40622015491901553</v>
      </c>
      <c r="Q25" s="2">
        <f>+C25-15018.5</f>
        <v>43318.997417999999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8" type="noConversion"/>
  <hyperlinks>
    <hyperlink ref="H83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2024-02-06T03:34:21Z</dcterms:modified>
</cp:coreProperties>
</file>