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DF4828-B5DB-439F-9B3C-5C3AD06803E8}" xr6:coauthVersionLast="47" xr6:coauthVersionMax="47" xr10:uidLastSave="{00000000-0000-0000-0000-000000000000}"/>
  <bookViews>
    <workbookView xWindow="-120" yWindow="-120" windowWidth="29040" windowHeight="15840" tabRatio="442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E21" i="1"/>
  <c r="F21" i="1"/>
  <c r="G21" i="1"/>
  <c r="H21" i="1"/>
  <c r="E22" i="1"/>
  <c r="F22" i="1"/>
  <c r="G22" i="1"/>
  <c r="K22" i="1"/>
  <c r="Q23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C185" i="2"/>
  <c r="D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C173" i="2"/>
  <c r="D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C169" i="2"/>
  <c r="D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C165" i="2"/>
  <c r="D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C109" i="2"/>
  <c r="D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C105" i="2"/>
  <c r="D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C101" i="2"/>
  <c r="D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F16" i="1"/>
  <c r="F17" i="1" s="1"/>
  <c r="C17" i="1"/>
  <c r="Q21" i="1"/>
  <c r="C11" i="1"/>
  <c r="C12" i="1"/>
  <c r="C16" i="1" l="1"/>
  <c r="D18" i="1" s="1"/>
  <c r="O21" i="1"/>
  <c r="O23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<sst xmlns="http://schemas.openxmlformats.org/spreadsheetml/2006/main" count="422" uniqueCount="62">
  <si>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</si>
  <si>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</si>
  <si>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</si>
  <si>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</si>
  <si>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</si>
  <si>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</si>
  <si>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</si>
  <si>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</si>
  <si>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</si>
  <si>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</si>
  <si>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</si>
  <si>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</si>
  <si>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</si>
  <si>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</si>
  <si>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</si>
  <si>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</si>
  <si>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</si>
  <si>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</si>
  <si>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</si>
  <si>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</si>
  <si>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</si>
  <si>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</si>
  <si>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</si>
  <si>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</si>
  <si>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</si>
  <si>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</si>
  <si>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</si>
  <si>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</si>
  <si>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</si>
  <si>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</si>
  <si>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</si>
  <si>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</si>
  <si>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</si>
  <si>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</si>
  <si>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</si>
  <si>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</si>
  <si>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</si>
  <si>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</si>
  <si>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</si>
  <si>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</si>
  <si>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</si>
  <si>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</si>
  <si>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</si>
  <si>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</si>
  <si>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</si>
  <si>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</si>
  <si>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</si>
  <si>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</si>
  <si>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</si>
  <si>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</si>
  <si>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</si>
  <si>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</si>
  <si>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</si>
  <si>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</si>
  <si>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</si>
  <si>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V2490 Cyg</t>
  </si>
  <si>
    <t>EB</t>
  </si>
  <si>
    <t>GCVS 4</t>
  </si>
  <si>
    <t>IBVS 6157</t>
  </si>
  <si>
    <t>V2490 Cyg / GSC 51486.805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</si>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</sst>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0" fillId="0" borderId="0" xfId="0" applyAlignment="1">
      <alignment horizontal="righ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V2490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C-49D4-AD72-870A32E2C4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C-49D4-AD72-870A32E2C4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C-49D4-AD72-870A32E2C4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7.6201681295060553E-3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C-49D4-AD72-870A32E2C4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C-49D4-AD72-870A32E2C4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C-49D4-AD72-870A32E2C4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C-49D4-AD72-870A32E2C4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-2.5785782201266937E-2</c:v>
                </c:pt>
                <c:pt idx="1">
                  <c:v>-4.3368086899420177E-19</c:v>
                </c:pt>
                <c:pt idx="2">
                  <c:v>7.6201681295060553E-3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3C-49D4-AD72-870A32E2C4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-6426</c:v>
                </c:pt>
                <c:pt idx="1">
                  <c:v>0</c:v>
                </c:pt>
                <c:pt idx="2">
                  <c:v>1899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3C-49D4-AD72-870A32E2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69024"/>
        <c:axId val="1"/>
      </c:scatterChart>
      <c:valAx>
        <c:axId val="68586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6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E2D461-D8DE-1C7C-BD48-6F0BA2239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59</v>
      </c>
      <c r="F1" s="51" t="s">
        <v>55</v>
      </c>
      <c r="G1" s="32">
        <v>21.422600000000003</v>
      </c>
      <c r="H1" s="33">
        <v>28.494699999999998</v>
      </c>
      <c r="I1" s="34">
        <v>51486.805</v>
      </c>
      <c r="J1" s="34">
        <v>0.78098999999999996</v>
      </c>
      <c r="K1" s="31" t="s">
        <v>56</v>
      </c>
      <c r="L1" s="33"/>
      <c r="M1" s="34">
        <v>56505.444100000001</v>
      </c>
      <c r="N1" s="34">
        <v>0.78098958916900107</v>
      </c>
      <c r="O1" s="37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51486.805</v>
      </c>
      <c r="D4" s="28">
        <v>0.78098999999999996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56505.444100000001</v>
      </c>
      <c r="D7" s="29" t="s">
        <v>57</v>
      </c>
    </row>
    <row r="8" spans="1:15" x14ac:dyDescent="0.2">
      <c r="A8" t="s">
        <v>3</v>
      </c>
      <c r="C8" s="57">
        <v>0.78098958916900107</v>
      </c>
      <c r="D8" s="29" t="s">
        <v>57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-4.3368086899420177E-19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4.0127267664592185E-6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57988.550950000063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0.7809936018957675</v>
      </c>
      <c r="E16" s="14" t="s">
        <v>30</v>
      </c>
      <c r="F16" s="36">
        <f ca="1">NOW()+15018.5+$C$5/24</f>
        <v>60346.695710069442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4919.5</v>
      </c>
    </row>
    <row r="18" spans="1:18" ht="14.25" thickTop="1" thickBot="1" x14ac:dyDescent="0.25">
      <c r="A18" s="16" t="s">
        <v>5</v>
      </c>
      <c r="B18" s="10"/>
      <c r="C18" s="19">
        <f ca="1">+C15</f>
        <v>57988.550950000063</v>
      </c>
      <c r="D18" s="20">
        <f ca="1">+C16</f>
        <v>0.7809936018957675</v>
      </c>
      <c r="E18" s="14" t="s">
        <v>36</v>
      </c>
      <c r="F18" s="23">
        <f ca="1">ROUND(2*(F16-$C$15)/$C$16,0)/2+F15</f>
        <v>3020.5</v>
      </c>
    </row>
    <row r="19" spans="1:18" ht="13.5" thickTop="1" x14ac:dyDescent="0.2">
      <c r="E19" s="14" t="s">
        <v>31</v>
      </c>
      <c r="F19" s="18">
        <f ca="1">+$C$15+$C$16*F18-15018.5-$C$5/24</f>
        <v>45329.437957859562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C21" s="8">
        <v>51486.805</v>
      </c>
      <c r="D21" s="8" t="s">
        <v>13</v>
      </c>
      <c r="E21">
        <f>+(C21-C$7)/C$8</f>
        <v>-6425.9999999999991</v>
      </c>
      <c r="F21">
        <f>ROUND(2*E21,0)/2</f>
        <v>-6426</v>
      </c>
      <c r="G21">
        <f>+C21-(C$7+F21*C$8)</f>
        <v>0</v>
      </c>
      <c r="H21">
        <f>+G21</f>
        <v>0</v>
      </c>
      <c r="O21">
        <f ca="1">+C$11+C$12*$F21</f>
        <v>-2.5785782201266937E-2</v>
      </c>
      <c r="Q21" s="2">
        <f>+C21-15018.5</f>
        <v>36468.305</v>
      </c>
    </row>
    <row r="22" spans="1:18" x14ac:dyDescent="0.2">
      <c r="A22" s="52" t="s">
        <v>58</v>
      </c>
      <c r="B22" s="53"/>
      <c r="C22" s="52">
        <v>56505.444100000001</v>
      </c>
      <c r="D22" s="52">
        <v>2.0000000000000001E-4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-4.3368086899420177E-19</v>
      </c>
      <c r="Q22" s="2">
        <f>+C22-15018.5</f>
        <v>41486.944100000001</v>
      </c>
    </row>
    <row r="23" spans="1:18" x14ac:dyDescent="0.2">
      <c r="A23" s="54" t="s">
        <v>60</v>
      </c>
      <c r="B23" s="55" t="s">
        <v>61</v>
      </c>
      <c r="C23" s="56">
        <v>57988.550950000063</v>
      </c>
      <c r="D23" s="56">
        <v>2.9999999999999997E-4</v>
      </c>
      <c r="E23">
        <f>+(C23-C$7)/C$8</f>
        <v>1899.009757067488</v>
      </c>
      <c r="F23">
        <f>ROUND(2*E23,0)/2</f>
        <v>1899</v>
      </c>
      <c r="G23">
        <f>+C23-(C$7+F23*C$8)</f>
        <v>7.6201681295060553E-3</v>
      </c>
      <c r="K23">
        <f>+G23</f>
        <v>7.6201681295060553E-3</v>
      </c>
      <c r="O23">
        <f ca="1">+C$11+C$12*$F23</f>
        <v>7.6201681295060553E-3</v>
      </c>
      <c r="Q23" s="2">
        <f>+C23-15018.5</f>
        <v>42970.050950000063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2024-02-06T03:41:49Z</dcterms:modified>
</cp:coreProperties>
</file>