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24E036-10F5-48FB-B0B3-03E207B69E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D9" i="1"/>
  <c r="E21" i="1"/>
  <c r="F21" i="1" s="1"/>
  <c r="G21" i="1" s="1"/>
  <c r="I21" i="1" s="1"/>
  <c r="E9" i="1"/>
  <c r="F16" i="1"/>
  <c r="C17" i="1"/>
  <c r="Q21" i="1"/>
  <c r="C11" i="1"/>
  <c r="C12" i="1"/>
  <c r="C16" i="1" l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<sst xmlns="http://schemas.openxmlformats.org/spreadsheetml/2006/main" count="56" uniqueCount="52">
  <si>
    <t>0.0016</t>
  </si>
  <si>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</si>
  <si>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</si>
  <si>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</si>
  <si>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</si>
  <si>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</si>
  <si>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</si>
  <si>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</si>
  <si>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</si>
  <si>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</si>
  <si>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</si>
  <si>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</si>
  <si>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</si>
  <si>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</si>
  <si>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</si>
  <si>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</si>
  <si>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</si>
  <si>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</si>
  <si>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</si>
  <si>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</si>
  <si>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</si>
  <si>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</si>
  <si>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</si>
  <si>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</si>
  <si>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</si>
  <si>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</si>
  <si>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</si>
  <si>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</si>
  <si>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</si>
  <si>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</si>
  <si>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</si>
  <si>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</si>
  <si>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</si>
  <si>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</si>
  <si>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</si>
  <si>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</si>
  <si>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</si>
  <si>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</si>
  <si>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</si>
  <si>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</si>
  <si>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</si>
  <si>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</si>
  <si>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</si>
  <si>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</si>
  <si>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V2554 Cyg</t>
  </si>
  <si>
    <t>G3578-1636</t>
  </si>
  <si>
    <t xml:space="preserve"> V2554 Cyg </t>
  </si>
  <si>
    <t>EA</t>
  </si>
  <si>
    <t>pr_6</t>
  </si>
  <si>
    <t>~</t>
  </si>
  <si>
    <t>V2554 Cyg / GSC 3578-1636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</si>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</sst>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6" fillId="25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V2554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2F-47DA-8E82-2F7209F20D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2F-47DA-8E82-2F7209F20D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2F-47DA-8E82-2F7209F20D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-4.7099999996135011E-2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2F-47DA-8E82-2F7209F20D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2F-47DA-8E82-2F7209F20D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2F-47DA-8E82-2F7209F20D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2F-47DA-8E82-2F7209F20D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-4.7099999996135011E-2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2F-47DA-8E82-2F7209F20D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2F-47DA-8E82-2F7209F2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280520"/>
        <c:axId val="1"/>
      </c:scatterChart>
      <c:valAx>
        <c:axId val="69928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28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F916AD-C2FC-43C0-7E82-BBDEE2E0D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7" t="s">
        <v>44</v>
      </c>
      <c r="G1" s="31">
        <v>0</v>
      </c>
      <c r="H1" s="38"/>
      <c r="I1" s="39" t="s">
        <v>45</v>
      </c>
      <c r="J1" s="40" t="s">
        <v>46</v>
      </c>
      <c r="K1" s="41">
        <v>20.384204999999998</v>
      </c>
      <c r="L1" s="33">
        <v>48.411779999999993</v>
      </c>
      <c r="M1" s="34">
        <v>51330.703999999998</v>
      </c>
      <c r="N1" s="34">
        <v>3.6027999999999998</v>
      </c>
      <c r="O1" s="32" t="s">
        <v>47</v>
      </c>
      <c r="P1" s="42">
        <v>11.66</v>
      </c>
      <c r="Q1" s="42">
        <v>12.15</v>
      </c>
      <c r="R1" s="43" t="s">
        <v>48</v>
      </c>
      <c r="S1" s="44" t="s">
        <v>49</v>
      </c>
    </row>
    <row r="2" spans="1:19" x14ac:dyDescent="0.2">
      <c r="A2" t="s">
        <v>26</v>
      </c>
      <c r="B2" t="s">
        <v>47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3</v>
      </c>
      <c r="C4" s="27">
        <v>51330.703999999998</v>
      </c>
      <c r="D4" s="28">
        <v>3.6027999999999998</v>
      </c>
    </row>
    <row r="5" spans="1:19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19" x14ac:dyDescent="0.2">
      <c r="A6" s="5" t="s">
        <v>4</v>
      </c>
    </row>
    <row r="7" spans="1:19" x14ac:dyDescent="0.2">
      <c r="A7" t="s">
        <v>5</v>
      </c>
      <c r="C7" s="48">
        <v>51330.703999999998</v>
      </c>
      <c r="D7" s="29" t="s">
        <v>51</v>
      </c>
    </row>
    <row r="8" spans="1:19" x14ac:dyDescent="0.2">
      <c r="A8" t="s">
        <v>6</v>
      </c>
      <c r="C8" s="48">
        <v>3.6027999999999998</v>
      </c>
      <c r="D8" s="29" t="s">
        <v>51</v>
      </c>
    </row>
    <row r="9" spans="1:19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19" x14ac:dyDescent="0.2">
      <c r="A11" s="10" t="s">
        <v>18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19</v>
      </c>
      <c r="B12" s="10"/>
      <c r="C12" s="21">
        <f ca="1">SLOPE(INDIRECT($E$9):G992,INDIRECT($D$9):F992)</f>
        <v>-2.7225433523777462E-5</v>
      </c>
      <c r="D12" s="3"/>
      <c r="E12" s="10"/>
    </row>
    <row r="13" spans="1:19" x14ac:dyDescent="0.2">
      <c r="A13" s="10" t="s">
        <v>21</v>
      </c>
      <c r="B13" s="10"/>
      <c r="C13" s="3" t="s">
        <v>16</v>
      </c>
    </row>
    <row r="14" spans="1:19" x14ac:dyDescent="0.2">
      <c r="A14" s="10"/>
      <c r="B14" s="10"/>
      <c r="C14" s="10"/>
    </row>
    <row r="15" spans="1:19" x14ac:dyDescent="0.2">
      <c r="A15" s="12" t="s">
        <v>20</v>
      </c>
      <c r="B15" s="10"/>
      <c r="C15" s="13">
        <f ca="1">(C7+C11)+(C8+C12)*INT(MAX(F21:F3533))</f>
        <v>57563.500899999999</v>
      </c>
      <c r="E15" s="14" t="s">
        <v>37</v>
      </c>
      <c r="F15" s="35">
        <v>1</v>
      </c>
    </row>
    <row r="16" spans="1:19" x14ac:dyDescent="0.2">
      <c r="A16" s="16" t="s">
        <v>7</v>
      </c>
      <c r="B16" s="10"/>
      <c r="C16" s="17">
        <f ca="1">+C8+C12</f>
        <v>3.6027727745664762</v>
      </c>
      <c r="E16" s="14" t="s">
        <v>33</v>
      </c>
      <c r="F16" s="36">
        <f ca="1">NOW()+15018.5+$C$5/24</f>
        <v>60346.706324768515</v>
      </c>
    </row>
    <row r="17" spans="1:21" ht="13.5" thickBot="1" x14ac:dyDescent="0.25">
      <c r="A17" s="14" t="s">
        <v>30</v>
      </c>
      <c r="B17" s="10"/>
      <c r="C17" s="10">
        <f>COUNT(C21:C2191)</f>
        <v>2</v>
      </c>
      <c r="E17" s="14" t="s">
        <v>38</v>
      </c>
      <c r="F17" s="15">
        <f ca="1">ROUND(2*(F16-$C$7)/$C$8,0)/2+F15</f>
        <v>2503.5</v>
      </c>
    </row>
    <row r="18" spans="1:21" ht="14.25" thickTop="1" thickBot="1" x14ac:dyDescent="0.25">
      <c r="A18" s="16" t="s">
        <v>8</v>
      </c>
      <c r="B18" s="10"/>
      <c r="C18" s="19">
        <f ca="1">+C15</f>
        <v>57563.500899999999</v>
      </c>
      <c r="D18" s="20">
        <f ca="1">+C16</f>
        <v>3.6027727745664762</v>
      </c>
      <c r="E18" s="14" t="s">
        <v>39</v>
      </c>
      <c r="F18" s="23">
        <f ca="1">ROUND(2*(F16-$C$15)/$C$16,0)/2+F15</f>
        <v>773.5</v>
      </c>
    </row>
    <row r="19" spans="1:21" ht="13.5" thickTop="1" x14ac:dyDescent="0.2">
      <c r="E19" s="14" t="s">
        <v>34</v>
      </c>
      <c r="F19" s="18">
        <f ca="1">+$C$15+$C$16*F18-15018.5-$C$5/24</f>
        <v>45332.141474460506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51</v>
      </c>
      <c r="C21" s="8">
        <v>51330.703999999998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36312.203999999998</v>
      </c>
    </row>
    <row r="22" spans="1:21" x14ac:dyDescent="0.2">
      <c r="A22" s="45" t="s">
        <v>1</v>
      </c>
      <c r="B22" s="46" t="s">
        <v>2</v>
      </c>
      <c r="C22" s="47">
        <v>57563.500899999999</v>
      </c>
      <c r="D22" s="47" t="s">
        <v>0</v>
      </c>
      <c r="E22">
        <f>+(C22-C$7)/C$8</f>
        <v>1729.9869268346845</v>
      </c>
      <c r="F22">
        <f>ROUND(2*E22,0)/2</f>
        <v>1730</v>
      </c>
      <c r="G22">
        <f>+C22-(C$7+F22*C$8)</f>
        <v>-4.7099999996135011E-2</v>
      </c>
      <c r="K22">
        <f>+G22</f>
        <v>-4.7099999996135011E-2</v>
      </c>
      <c r="O22">
        <f ca="1">+C$11+C$12*$F22</f>
        <v>-4.7099999996135011E-2</v>
      </c>
      <c r="Q22" s="2">
        <f>+C22-15018.5</f>
        <v>42545.000899999999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80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2024-02-06T03:57:06Z</dcterms:modified>
</cp:coreProperties>
</file>