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0F8E4527-B807-472E-BAC0-4E6D4FB499A7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A21" i="1"/>
  <c r="H20" i="1"/>
  <c r="C21" i="1"/>
  <c r="G11" i="1"/>
  <c r="F11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C15" i="1"/>
  <c r="O21" i="1"/>
  <c r="O22" i="1"/>
  <c r="C18" i="1" l="1"/>
  <c r="E16" i="1"/>
  <c r="E17" i="1" s="1"/>
</calcChain>
</file>

<file path=xl/sharedStrings.xml><?xml version="1.0" encoding="utf-8"?>
<sst xmlns="http://schemas.openxmlformats.org/spreadsheetml/2006/main" count="52" uniqueCount="49">
  <si>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</si>
  <si>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</si>
  <si>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</si>
  <si>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</si>
  <si>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</si>
  <si>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</si>
  <si>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</si>
  <si>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</si>
  <si>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</si>
  <si>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</si>
  <si>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</si>
  <si>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</si>
  <si>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</si>
  <si>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</si>
  <si>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</si>
  <si>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</si>
  <si>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</si>
  <si>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</si>
  <si>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</si>
  <si>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</si>
  <si>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</si>
  <si>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</si>
  <si>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</si>
  <si>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</si>
  <si>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</si>
  <si>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</si>
  <si>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</si>
  <si>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</si>
  <si>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</si>
  <si>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</si>
  <si>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</si>
  <si>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</si>
  <si>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</si>
  <si>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</si>
  <si>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</si>
  <si>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</si>
  <si>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</si>
  <si>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</si>
  <si>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</si>
  <si>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</si>
  <si>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V2563 Cyg</t>
  </si>
  <si>
    <t>V2563 Cyg / GSC 3179-0125</t>
  </si>
  <si>
    <t>EW</t>
  </si>
  <si>
    <t>VSX</t>
  </si>
  <si>
    <t>IBVS 6084</t>
  </si>
  <si>
    <t>IBVS</t>
  </si>
  <si>
    <t>G3179-0125</t>
  </si>
  <si>
    <t>I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</si>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</sst>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V2563 Cyg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195488721804511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29-49D9-ADF8-476A579D64B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-0.12938800000119954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29-49D9-ADF8-476A579D64B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29-49D9-ADF8-476A579D64B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29-49D9-ADF8-476A579D64B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29-49D9-ADF8-476A579D64B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29-49D9-ADF8-476A579D64B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29-49D9-ADF8-476A579D64B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-0.12938800000119954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29-49D9-ADF8-476A579D64BF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8754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29-49D9-ADF8-476A579D6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8722464"/>
        <c:axId val="1"/>
      </c:scatterChart>
      <c:valAx>
        <c:axId val="568722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87224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150375939849624"/>
          <c:y val="0.92375366568914952"/>
          <c:w val="0.7338345864661652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180975</xdr:colOff>
      <xdr:row>0</xdr:row>
      <xdr:rowOff>0</xdr:rowOff>
    </xdr:from>
    <xdr:to>
      <xdr:col>16</xdr:col>
      <xdr:colOff>314325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34BA751-6EE7-C9FC-06CB-62B0B7D41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32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23</v>
      </c>
      <c r="B2" t="s">
        <v>42</v>
      </c>
      <c r="C2" s="3"/>
      <c r="D2" s="3"/>
      <c r="E2" s="10" t="s">
        <v>40</v>
      </c>
      <c r="F2" t="s">
        <v>46</v>
      </c>
    </row>
    <row r="3" spans="1:7" ht="13.5" thickBot="1" x14ac:dyDescent="0.25"/>
    <row r="4" spans="1:7" ht="14.25" thickTop="1" thickBot="1" x14ac:dyDescent="0.25">
      <c r="A4" s="5" t="s">
        <v>0</v>
      </c>
      <c r="C4" s="28" t="s">
        <v>39</v>
      </c>
      <c r="D4" s="29" t="s">
        <v>39</v>
      </c>
    </row>
    <row r="6" spans="1:7" x14ac:dyDescent="0.2">
      <c r="A6" s="5" t="s">
        <v>1</v>
      </c>
    </row>
    <row r="7" spans="1:7" x14ac:dyDescent="0.2">
      <c r="A7" t="s">
        <v>2</v>
      </c>
      <c r="C7" s="33">
        <v>51504.898000000001</v>
      </c>
      <c r="D7" s="30" t="s">
        <v>43</v>
      </c>
    </row>
    <row r="8" spans="1:7" x14ac:dyDescent="0.2">
      <c r="A8" t="s">
        <v>3</v>
      </c>
      <c r="C8" s="33">
        <v>0.53092200000000001</v>
      </c>
      <c r="D8" s="30" t="s">
        <v>43</v>
      </c>
    </row>
    <row r="9" spans="1:7" x14ac:dyDescent="0.2">
      <c r="A9" s="9" t="s">
        <v>29</v>
      </c>
      <c r="B9" s="10"/>
      <c r="C9" s="11">
        <v>-9.5</v>
      </c>
      <c r="D9" s="10" t="s">
        <v>30</v>
      </c>
      <c r="E9" s="10"/>
    </row>
    <row r="10" spans="1:7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7" x14ac:dyDescent="0.2">
      <c r="A11" s="10" t="s">
        <v>15</v>
      </c>
      <c r="B11" s="10"/>
      <c r="C11" s="22">
        <f ca="1">INTERCEPT(INDIRECT($G$11):G992,INDIRECT($F$11):F992)</f>
        <v>0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x14ac:dyDescent="0.2">
      <c r="A12" s="10" t="s">
        <v>16</v>
      </c>
      <c r="B12" s="10"/>
      <c r="C12" s="22">
        <f ca="1">SLOPE(INDIRECT($G$11):G992,INDIRECT($F$11):F992)</f>
        <v>-1.4780443226090877E-5</v>
      </c>
      <c r="D12" s="3"/>
      <c r="E12" s="10"/>
    </row>
    <row r="13" spans="1:7" x14ac:dyDescent="0.2">
      <c r="A13" s="10" t="s">
        <v>18</v>
      </c>
      <c r="B13" s="10"/>
      <c r="C13" s="3" t="s">
        <v>13</v>
      </c>
      <c r="D13" s="14" t="s">
        <v>36</v>
      </c>
      <c r="E13" s="11">
        <v>1</v>
      </c>
    </row>
    <row r="14" spans="1:7" x14ac:dyDescent="0.2">
      <c r="A14" s="10"/>
      <c r="B14" s="10"/>
      <c r="C14" s="10"/>
      <c r="D14" s="14" t="s">
        <v>31</v>
      </c>
      <c r="E14" s="15">
        <f ca="1">NOW()+15018.5+$C$9/24</f>
        <v>60346.711711689815</v>
      </c>
    </row>
    <row r="15" spans="1:7" x14ac:dyDescent="0.2">
      <c r="A15" s="12" t="s">
        <v>17</v>
      </c>
      <c r="B15" s="10"/>
      <c r="C15" s="13">
        <f ca="1">(C7+C11)+(C8+C12)*INT(MAX(F21:F3533))</f>
        <v>56152.459799999997</v>
      </c>
      <c r="D15" s="14" t="s">
        <v>37</v>
      </c>
      <c r="E15" s="15">
        <f ca="1">ROUND(2*(E14-$C$7)/$C$8,0)/2+E13</f>
        <v>16654.5</v>
      </c>
    </row>
    <row r="16" spans="1:7" x14ac:dyDescent="0.2">
      <c r="A16" s="16" t="s">
        <v>4</v>
      </c>
      <c r="B16" s="10"/>
      <c r="C16" s="17">
        <f ca="1">+C8+C12</f>
        <v>0.53090721955677389</v>
      </c>
      <c r="D16" s="14" t="s">
        <v>38</v>
      </c>
      <c r="E16" s="24">
        <f ca="1">ROUND(2*(E14-$C$15)/$C$16,0)/2+E13</f>
        <v>7901</v>
      </c>
    </row>
    <row r="17" spans="1:18" ht="13.5" thickBot="1" x14ac:dyDescent="0.25">
      <c r="A17" s="14" t="s">
        <v>28</v>
      </c>
      <c r="B17" s="10"/>
      <c r="C17" s="10">
        <f>COUNT(C21:C2191)</f>
        <v>2</v>
      </c>
      <c r="D17" s="14" t="s">
        <v>32</v>
      </c>
      <c r="E17" s="18">
        <f ca="1">+$C$15+$C$16*E16-15018.5-$C$9/24</f>
        <v>45329.053575051403</v>
      </c>
    </row>
    <row r="18" spans="1:18" ht="14.25" thickTop="1" thickBot="1" x14ac:dyDescent="0.25">
      <c r="A18" s="16" t="s">
        <v>5</v>
      </c>
      <c r="B18" s="10"/>
      <c r="C18" s="19">
        <f ca="1">+C15</f>
        <v>56152.459799999997</v>
      </c>
      <c r="D18" s="20">
        <f ca="1">+C16</f>
        <v>0.53090721955677389</v>
      </c>
      <c r="E18" s="21" t="s">
        <v>33</v>
      </c>
    </row>
    <row r="19" spans="1:18" ht="13.5" thickTop="1" x14ac:dyDescent="0.2">
      <c r="A19" s="25" t="s">
        <v>34</v>
      </c>
      <c r="E19" s="26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tr">
        <f>A21</f>
        <v>VSX</v>
      </c>
      <c r="I20" s="7" t="s">
        <v>45</v>
      </c>
      <c r="J20" s="7" t="s">
        <v>48</v>
      </c>
      <c r="K20" s="7" t="s">
        <v>24</v>
      </c>
      <c r="L20" s="7" t="s">
        <v>25</v>
      </c>
      <c r="M20" s="7" t="s">
        <v>26</v>
      </c>
      <c r="N20" s="7" t="s">
        <v>27</v>
      </c>
      <c r="O20" s="7" t="s">
        <v>22</v>
      </c>
      <c r="P20" s="6" t="s">
        <v>21</v>
      </c>
      <c r="Q20" s="4" t="s">
        <v>14</v>
      </c>
      <c r="R20" s="27" t="s">
        <v>35</v>
      </c>
    </row>
    <row r="21" spans="1:18" x14ac:dyDescent="0.2">
      <c r="A21" t="str">
        <f>D7</f>
        <v>VSX</v>
      </c>
      <c r="C21" s="8">
        <f>C$7</f>
        <v>51504.898000000001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36486.398000000001</v>
      </c>
    </row>
    <row r="22" spans="1:18" x14ac:dyDescent="0.2">
      <c r="A22" s="31" t="s">
        <v>44</v>
      </c>
      <c r="B22" s="32" t="s">
        <v>47</v>
      </c>
      <c r="C22" s="31">
        <v>56152.459799999997</v>
      </c>
      <c r="D22" s="31">
        <v>2E-3</v>
      </c>
      <c r="E22">
        <f>+(C22-C$7)/C$8</f>
        <v>8753.7562956517068</v>
      </c>
      <c r="F22">
        <f>ROUND(2*E22,0)/2</f>
        <v>8754</v>
      </c>
      <c r="G22">
        <f>+C22-(C$7+F22*C$8)</f>
        <v>-0.12938800000119954</v>
      </c>
      <c r="I22">
        <f>+G22</f>
        <v>-0.12938800000119954</v>
      </c>
      <c r="O22">
        <f ca="1">+C$11+C$12*$F22</f>
        <v>-0.12938800000119954</v>
      </c>
      <c r="Q22" s="2">
        <f>+C22-15018.5</f>
        <v>41133.959799999997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2024-02-06T04:04:51Z</dcterms:modified>
</cp:coreProperties>
</file>