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A8101B3-0F97-4361-85C5-C2664F0FF6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2" i="1"/>
  <c r="F22" i="1"/>
  <c r="G22" i="1"/>
  <c r="I22" i="1"/>
  <c r="E24" i="1"/>
  <c r="F24" i="1"/>
  <c r="G24" i="1"/>
  <c r="I24" i="1"/>
  <c r="Q23" i="1"/>
  <c r="G11" i="1"/>
  <c r="F11" i="1"/>
  <c r="Q24" i="1"/>
  <c r="Q22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O23" i="1"/>
  <c r="O21" i="1"/>
  <c r="O24" i="1"/>
  <c r="C15" i="1"/>
  <c r="C18" i="1" l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<sst xmlns="http://schemas.openxmlformats.org/spreadsheetml/2006/main" count="58" uniqueCount="52">
  <si>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</si>
  <si>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</si>
  <si>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</si>
  <si>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</si>
  <si>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</si>
  <si>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</si>
  <si>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</si>
  <si>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</si>
  <si>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</si>
  <si>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</si>
  <si>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</si>
  <si>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</si>
  <si>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</si>
  <si>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</si>
  <si>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</si>
  <si>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</si>
  <si>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</si>
  <si>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</si>
  <si>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</si>
  <si>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</si>
  <si>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</si>
  <si>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</si>
  <si>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</si>
  <si>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</si>
  <si>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</si>
  <si>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</si>
  <si>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</si>
  <si>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</si>
  <si>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</si>
  <si>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</si>
  <si>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</si>
  <si>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</si>
  <si>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</si>
  <si>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</si>
  <si>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</si>
  <si>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</si>
  <si>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</si>
  <si>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</si>
  <si>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</si>
  <si>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</si>
  <si>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</si>
  <si>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</si>
  <si>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G3575-6239</t>
  </si>
  <si>
    <t>Cyg</t>
  </si>
  <si>
    <t>EW</t>
  </si>
  <si>
    <t>3575-6239</t>
  </si>
  <si>
    <t>IBVS 5959</t>
  </si>
  <si>
    <t>II</t>
  </si>
  <si>
    <t>IBVS 6048</t>
  </si>
  <si>
    <t>IBVS 5984</t>
  </si>
  <si>
    <t>CCD</t>
  </si>
  <si>
    <t>V2713 Cyg / GSC 3575-6239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</si>
</sst>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V2713 Cyg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37-4D80-884C-E986036CC2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3.2020000006014016E-2</c:v>
                </c:pt>
                <c:pt idx="2">
                  <c:v>4.1199999999662396E-2</c:v>
                </c:pt>
                <c:pt idx="3">
                  <c:v>0.16301999999996042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37-4D80-884C-E986036CC2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37-4D80-884C-E986036CC2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37-4D80-884C-E986036CC2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37-4D80-884C-E986036CC2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37-4D80-884C-E986036CC2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2">
                    <c:v>3.5999999999999999E-3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37-4D80-884C-E986036CC2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-0.39087640063134055</c:v>
                </c:pt>
                <c:pt idx="1">
                  <c:v>3.1836827447213834E-2</c:v>
                </c:pt>
                <c:pt idx="2">
                  <c:v>4.1397573469125704E-2</c:v>
                </c:pt>
                <c:pt idx="3">
                  <c:v>0.16300559908929735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37-4D80-884C-E986036CC23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3625.5</c:v>
                </c:pt>
                <c:pt idx="2">
                  <c:v>3707.5</c:v>
                </c:pt>
                <c:pt idx="3">
                  <c:v>4750.5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37-4D80-884C-E986036CC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150256"/>
        <c:axId val="1"/>
      </c:scatterChart>
      <c:valAx>
        <c:axId val="765150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50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EE0D30-9220-E3F0-F355-148D454FE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51</v>
      </c>
    </row>
    <row r="2" spans="1:7" x14ac:dyDescent="0.2">
      <c r="A2" t="s">
        <v>23</v>
      </c>
      <c r="B2" t="s">
        <v>44</v>
      </c>
      <c r="D2" s="2" t="s">
        <v>43</v>
      </c>
      <c r="E2" s="30" t="s">
        <v>42</v>
      </c>
    </row>
    <row r="3" spans="1:7" ht="13.5" thickBot="1" x14ac:dyDescent="0.25">
      <c r="E3" t="s">
        <v>45</v>
      </c>
    </row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>
        <v>52859.434699999998</v>
      </c>
      <c r="D7" s="29" t="s">
        <v>39</v>
      </c>
    </row>
    <row r="8" spans="1:7" x14ac:dyDescent="0.2">
      <c r="A8" t="s">
        <v>3</v>
      </c>
      <c r="C8">
        <v>0.69316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-0.39087640063134055</v>
      </c>
      <c r="D11" s="2"/>
      <c r="E11" s="11"/>
      <c r="F11" s="24" t="str">
        <f>"F"&amp;E19</f>
        <v>F22</v>
      </c>
      <c r="G11" s="25" t="str">
        <f>"G"&amp;E19</f>
        <v>G22</v>
      </c>
    </row>
    <row r="12" spans="1:7" x14ac:dyDescent="0.2">
      <c r="A12" s="11" t="s">
        <v>16</v>
      </c>
      <c r="B12" s="11"/>
      <c r="C12" s="23">
        <f ca="1">SLOPE(INDIRECT($G$11):G992,INDIRECT($F$11):F992)</f>
        <v>1.1659446368185199E-4</v>
      </c>
      <c r="D12" s="2"/>
      <c r="E12" s="11"/>
    </row>
    <row r="13" spans="1:7" x14ac:dyDescent="0.2">
      <c r="A13" s="11" t="s">
        <v>18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60346.71961886574</v>
      </c>
    </row>
    <row r="15" spans="1:7" x14ac:dyDescent="0.2">
      <c r="A15" s="13" t="s">
        <v>17</v>
      </c>
      <c r="B15" s="11"/>
      <c r="C15" s="14">
        <f ca="1">(C7+C11)+(C8+C12)*INT(MAX(F21:F3533))</f>
        <v>56152.107647301855</v>
      </c>
      <c r="D15" s="15" t="s">
        <v>37</v>
      </c>
      <c r="E15" s="16">
        <f ca="1">ROUND(2*(E14-$C$7)/$C$8,0)/2+E13</f>
        <v>10802.5</v>
      </c>
    </row>
    <row r="16" spans="1:7" x14ac:dyDescent="0.2">
      <c r="A16" s="17" t="s">
        <v>4</v>
      </c>
      <c r="B16" s="11"/>
      <c r="C16" s="18">
        <f ca="1">+C8+C12</f>
        <v>0.69327659446368184</v>
      </c>
      <c r="D16" s="15" t="s">
        <v>38</v>
      </c>
      <c r="E16" s="25">
        <f ca="1">ROUND(2*(E14-$C$15)/$C$16,0)/2+E13</f>
        <v>6051.5</v>
      </c>
    </row>
    <row r="17" spans="1:18" ht="13.5" thickBot="1" x14ac:dyDescent="0.25">
      <c r="A17" s="15" t="s">
        <v>29</v>
      </c>
      <c r="B17" s="11"/>
      <c r="C17" s="11">
        <f>COUNT(C21:C2191)</f>
        <v>4</v>
      </c>
      <c r="D17" s="15" t="s">
        <v>33</v>
      </c>
      <c r="E17" s="19">
        <f ca="1">+$C$15+$C$16*E16-15018.5-$C$9/24</f>
        <v>45329.36679203216</v>
      </c>
    </row>
    <row r="18" spans="1:18" ht="14.25" thickTop="1" thickBot="1" x14ac:dyDescent="0.25">
      <c r="A18" s="17" t="s">
        <v>5</v>
      </c>
      <c r="B18" s="11"/>
      <c r="C18" s="20">
        <f ca="1">+C15</f>
        <v>56152.107647301855</v>
      </c>
      <c r="D18" s="21">
        <f ca="1">+C16</f>
        <v>0.69327659446368184</v>
      </c>
      <c r="E18" s="22" t="s">
        <v>34</v>
      </c>
    </row>
    <row r="19" spans="1:18" ht="13.5" thickTop="1" x14ac:dyDescent="0.2">
      <c r="A19" s="26" t="s">
        <v>35</v>
      </c>
      <c r="E19" s="27">
        <v>22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8" t="s">
        <v>40</v>
      </c>
    </row>
    <row r="21" spans="1:18" x14ac:dyDescent="0.2">
      <c r="A21" t="s">
        <v>39</v>
      </c>
      <c r="C21" s="9">
        <v>52859.434699999998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-0.39087640063134055</v>
      </c>
      <c r="Q21" s="1">
        <f>+C21-15018.5</f>
        <v>37840.934699999998</v>
      </c>
    </row>
    <row r="22" spans="1:18" x14ac:dyDescent="0.2">
      <c r="A22" s="31" t="s">
        <v>46</v>
      </c>
      <c r="B22" s="32" t="s">
        <v>47</v>
      </c>
      <c r="C22" s="31">
        <v>55372.518300000003</v>
      </c>
      <c r="D22" s="31">
        <v>3.5999999999999999E-3</v>
      </c>
      <c r="E22" s="33">
        <f>+(C22-C$7)/C$8</f>
        <v>3625.5461942408756</v>
      </c>
      <c r="F22">
        <f>ROUND(2*E22,0)/2</f>
        <v>3625.5</v>
      </c>
      <c r="G22">
        <f>+C22-(C$7+F22*C$8)</f>
        <v>3.2020000006014016E-2</v>
      </c>
      <c r="I22">
        <f>+G22</f>
        <v>3.2020000006014016E-2</v>
      </c>
      <c r="O22">
        <f ca="1">+C$11+C$12*$F22</f>
        <v>3.1836827447213834E-2</v>
      </c>
      <c r="Q22" s="1">
        <f>+C22-15018.5</f>
        <v>40354.018300000003</v>
      </c>
    </row>
    <row r="23" spans="1:18" x14ac:dyDescent="0.2">
      <c r="A23" s="37" t="s">
        <v>49</v>
      </c>
      <c r="B23" s="37"/>
      <c r="C23" s="38">
        <v>55429.366600000001</v>
      </c>
      <c r="D23" s="38">
        <v>3.5999999999999999E-3</v>
      </c>
      <c r="E23" s="33">
        <f>+(C23-C$7)/C$8</f>
        <v>3707.559437936412</v>
      </c>
      <c r="F23">
        <f>ROUND(2*E23,0)/2</f>
        <v>3707.5</v>
      </c>
      <c r="G23">
        <f>+C23-(C$7+F23*C$8)</f>
        <v>4.1199999999662396E-2</v>
      </c>
      <c r="I23">
        <f>+G23</f>
        <v>4.1199999999662396E-2</v>
      </c>
      <c r="O23">
        <f ca="1">+C$11+C$12*$F23</f>
        <v>4.1397573469125704E-2</v>
      </c>
      <c r="Q23" s="1">
        <f>+C23-15018.5</f>
        <v>40410.866600000001</v>
      </c>
    </row>
    <row r="24" spans="1:18" x14ac:dyDescent="0.2">
      <c r="A24" s="34" t="s">
        <v>48</v>
      </c>
      <c r="B24" s="35" t="s">
        <v>47</v>
      </c>
      <c r="C24" s="36">
        <v>56152.454299999998</v>
      </c>
      <c r="D24" s="36">
        <v>3.0999999999999999E-3</v>
      </c>
      <c r="E24" s="33">
        <f>+(C24-C$7)/C$8</f>
        <v>4750.7351837959486</v>
      </c>
      <c r="F24">
        <f>ROUND(2*E24,0)/2</f>
        <v>4750.5</v>
      </c>
      <c r="G24">
        <f>+C24-(C$7+F24*C$8)</f>
        <v>0.16301999999996042</v>
      </c>
      <c r="I24">
        <f>+G24</f>
        <v>0.16301999999996042</v>
      </c>
      <c r="O24">
        <f ca="1">+C$11+C$12*$F24</f>
        <v>0.16300559908929735</v>
      </c>
      <c r="Q24" s="1">
        <f>+C24-15018.5</f>
        <v>41133.954299999998</v>
      </c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2024-02-06T04:16:15Z</dcterms:modified>
</cp:coreProperties>
</file>