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C87F54F8-8E74-4E8C-892D-D6FB917B5A5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K22" i="1" s="1"/>
  <c r="Q22" i="1"/>
  <c r="E25" i="1"/>
  <c r="F25" i="1" s="1"/>
  <c r="G25" i="1" s="1"/>
  <c r="K25" i="1" s="1"/>
  <c r="Q25" i="1"/>
  <c r="E26" i="1"/>
  <c r="F26" i="1"/>
  <c r="G26" i="1" s="1"/>
  <c r="K26" i="1" s="1"/>
  <c r="Q26" i="1"/>
  <c r="E27" i="1"/>
  <c r="F27" i="1" s="1"/>
  <c r="G27" i="1" s="1"/>
  <c r="K27" i="1" s="1"/>
  <c r="Q27" i="1"/>
  <c r="E28" i="1"/>
  <c r="F28" i="1" s="1"/>
  <c r="G28" i="1" s="1"/>
  <c r="K28" i="1" s="1"/>
  <c r="Q28" i="1"/>
  <c r="F14" i="1"/>
  <c r="E23" i="1"/>
  <c r="F23" i="1" s="1"/>
  <c r="G23" i="1" s="1"/>
  <c r="K23" i="1" s="1"/>
  <c r="Q23" i="1"/>
  <c r="E24" i="1"/>
  <c r="F24" i="1" s="1"/>
  <c r="G24" i="1" s="1"/>
  <c r="K24" i="1" s="1"/>
  <c r="Q24" i="1"/>
  <c r="E21" i="1"/>
  <c r="F21" i="1" s="1"/>
  <c r="G21" i="1" s="1"/>
  <c r="I21" i="1" s="1"/>
  <c r="C9" i="1"/>
  <c r="Q21" i="1"/>
  <c r="D9" i="1"/>
  <c r="C17" i="1"/>
  <c r="C12" i="1"/>
  <c r="F15" i="1" l="1"/>
  <c r="C16" i="1"/>
  <c r="D18" i="1" s="1"/>
  <c r="C11" i="1"/>
  <c r="O26" i="1" l="1"/>
  <c r="O22" i="1"/>
  <c r="O28" i="1"/>
  <c r="O25" i="1"/>
  <c r="O27" i="1"/>
  <c r="O24" i="1"/>
  <c r="O23" i="1"/>
  <c r="C15" i="1"/>
  <c r="O21" i="1"/>
  <c r="F16" i="1" l="1"/>
  <c r="F18" i="1" s="1"/>
  <c r="C18" i="1"/>
  <c r="F17" i="1" l="1"/>
</calcChain>
</file>

<file path=xl/sharedStrings.xml><?xml version="1.0" encoding="utf-8"?>
<sst xmlns="http://schemas.openxmlformats.org/spreadsheetml/2006/main" count="67" uniqueCount="53">
  <si>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</si>
  <si>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</si>
  <si>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</si>
  <si>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</si>
  <si>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</si>
  <si>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</si>
  <si>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</si>
  <si>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</si>
  <si>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</si>
  <si>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</si>
  <si>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</si>
  <si>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</si>
  <si>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</si>
  <si>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</si>
  <si>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</si>
  <si>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</si>
  <si>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</si>
  <si>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</si>
  <si>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</si>
  <si>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</si>
  <si>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</si>
  <si>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</si>
  <si>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</si>
  <si>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</si>
  <si>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</si>
  <si>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</si>
  <si>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</si>
  <si>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</si>
  <si>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</si>
  <si>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</si>
  <si>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</si>
  <si>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</si>
  <si>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</si>
  <si>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</si>
  <si>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</si>
  <si>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</si>
  <si>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</si>
  <si>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</si>
  <si>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</si>
  <si>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</si>
  <si>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</si>
  <si>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add star</t>
  </si>
  <si>
    <t>Local time</t>
  </si>
  <si>
    <t>V2878 Cyg</t>
  </si>
  <si>
    <t>EA</t>
  </si>
  <si>
    <t>VSX</t>
  </si>
  <si>
    <t>JBAV, 60</t>
  </si>
  <si>
    <t>I</t>
  </si>
  <si>
    <t xml:space="preserve">Mag </t>
  </si>
  <si>
    <t>Next ToM-P</t>
  </si>
  <si>
    <t>Next ToM-S</t>
  </si>
  <si>
    <t>11.41-11.70</t>
  </si>
  <si>
    <t>BAV 91 Feb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</si>
</sst>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_);\(&quot;$&quot;#,##0\)"/>
    <numFmt numFmtId="165" formatCode="0.0000"/>
    <numFmt numFmtId="166" formatCode="dd/mm/yyyy"/>
    <numFmt numFmtId="167" formatCode="0.00000"/>
  </numFmts>
  <fonts count="22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color rgb="FF00B050"/>
      <name val="Arial"/>
      <family val="2"/>
    </font>
    <font>
      <sz val="10"/>
      <color rgb="FF7030A0"/>
      <name val="Arial"/>
      <family val="2"/>
    </font>
    <font>
      <b/>
      <sz val="10"/>
      <color rgb="FF0070C0"/>
      <name val="Arial"/>
      <family val="2"/>
    </font>
    <font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theme="8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54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7" fillId="0" borderId="1" xfId="0" applyFont="1" applyBorder="1" applyAlignment="1">
      <alignment horizontal="center" vertical="center"/>
    </xf>
    <xf numFmtId="165" fontId="5" fillId="0" borderId="1" xfId="0" applyNumberFormat="1" applyFont="1" applyBorder="1" applyAlignment="1">
      <alignment horizontal="left" vertical="center"/>
    </xf>
    <xf numFmtId="0" fontId="16" fillId="2" borderId="6" xfId="0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7" fillId="2" borderId="6" xfId="0" applyFont="1" applyFill="1" applyBorder="1" applyAlignment="1">
      <alignment horizontal="left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6" fillId="0" borderId="0" xfId="0" applyFont="1" applyAlignment="1">
      <alignment horizontal="right"/>
    </xf>
    <xf numFmtId="166" fontId="0" fillId="0" borderId="0" xfId="0" applyNumberFormat="1" applyAlignment="1"/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167" fontId="18" fillId="0" borderId="0" xfId="0" applyNumberFormat="1" applyFont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0" fillId="0" borderId="0" xfId="0" applyAlignment="1">
      <alignment horizontal="right"/>
    </xf>
    <xf numFmtId="0" fontId="19" fillId="0" borderId="9" xfId="0" applyFont="1" applyBorder="1" applyAlignment="1">
      <alignment horizontal="right" vertical="center"/>
    </xf>
    <xf numFmtId="0" fontId="19" fillId="0" borderId="12" xfId="0" applyFont="1" applyBorder="1" applyAlignment="1">
      <alignment horizontal="right" vertical="center"/>
    </xf>
    <xf numFmtId="0" fontId="6" fillId="4" borderId="7" xfId="0" applyFont="1" applyFill="1" applyBorder="1" applyAlignment="1">
      <alignment horizontal="right" vertical="center"/>
    </xf>
    <xf numFmtId="0" fontId="6" fillId="4" borderId="8" xfId="0" applyFont="1" applyFill="1" applyBorder="1" applyAlignment="1">
      <alignment horizontal="center" vertical="center"/>
    </xf>
    <xf numFmtId="0" fontId="20" fillId="0" borderId="10" xfId="0" applyFont="1" applyBorder="1" applyAlignment="1">
      <alignment horizontal="right" vertical="center"/>
    </xf>
    <xf numFmtId="0" fontId="21" fillId="0" borderId="10" xfId="0" applyFont="1" applyBorder="1" applyAlignment="1">
      <alignment horizontal="right" vertical="center"/>
    </xf>
    <xf numFmtId="22" fontId="21" fillId="0" borderId="11" xfId="0" applyNumberFormat="1" applyFont="1" applyBorder="1" applyAlignment="1">
      <alignment horizontal="right" vertical="center"/>
    </xf>
    <xf numFmtId="22" fontId="21" fillId="0" borderId="10" xfId="0" applyNumberFormat="1" applyFont="1" applyBorder="1" applyAlignment="1">
      <alignment horizontal="right" vertical="center"/>
    </xf>
    <xf numFmtId="0" fontId="18" fillId="0" borderId="0" xfId="0" applyFont="1" applyAlignment="1">
      <alignment horizontal="center" vertical="center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V2878</a:t>
            </a:r>
            <a:r>
              <a:rPr lang="en-AU" baseline="0"/>
              <a:t> Cyg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1">
                    <c:v>4.1999999999999997E-3</c:v>
                  </c:pt>
                  <c:pt idx="2">
                    <c:v>1.6000000000000001E-3</c:v>
                  </c:pt>
                  <c:pt idx="3">
                    <c:v>2.5999999999999999E-3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6">
                    <c:v>4.1999999999999997E-3</c:v>
                  </c:pt>
                  <c:pt idx="7">
                    <c:v>6.8999999999999999E-3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1">
                    <c:v>4.1999999999999997E-3</c:v>
                  </c:pt>
                  <c:pt idx="2">
                    <c:v>1.6000000000000001E-3</c:v>
                  </c:pt>
                  <c:pt idx="3">
                    <c:v>2.5999999999999999E-3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6">
                    <c:v>4.1999999999999997E-3</c:v>
                  </c:pt>
                  <c:pt idx="7">
                    <c:v>6.8999999999999999E-3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1420.5</c:v>
                </c:pt>
                <c:pt idx="2">
                  <c:v>1693</c:v>
                </c:pt>
                <c:pt idx="3">
                  <c:v>1734</c:v>
                </c:pt>
                <c:pt idx="4">
                  <c:v>1739.5</c:v>
                </c:pt>
                <c:pt idx="5">
                  <c:v>2133.5</c:v>
                </c:pt>
                <c:pt idx="6">
                  <c:v>2142.5</c:v>
                </c:pt>
                <c:pt idx="7">
                  <c:v>2572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446-444B-8FA1-3CB7A7A269D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4.1999999999999997E-3</c:v>
                  </c:pt>
                  <c:pt idx="2">
                    <c:v>1.6000000000000001E-3</c:v>
                  </c:pt>
                  <c:pt idx="3">
                    <c:v>2.5999999999999999E-3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6">
                    <c:v>4.1999999999999997E-3</c:v>
                  </c:pt>
                  <c:pt idx="7">
                    <c:v>6.8999999999999999E-3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4.1999999999999997E-3</c:v>
                  </c:pt>
                  <c:pt idx="2">
                    <c:v>1.6000000000000001E-3</c:v>
                  </c:pt>
                  <c:pt idx="3">
                    <c:v>2.5999999999999999E-3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6">
                    <c:v>4.1999999999999997E-3</c:v>
                  </c:pt>
                  <c:pt idx="7">
                    <c:v>6.8999999999999999E-3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1420.5</c:v>
                </c:pt>
                <c:pt idx="2">
                  <c:v>1693</c:v>
                </c:pt>
                <c:pt idx="3">
                  <c:v>1734</c:v>
                </c:pt>
                <c:pt idx="4">
                  <c:v>1739.5</c:v>
                </c:pt>
                <c:pt idx="5">
                  <c:v>2133.5</c:v>
                </c:pt>
                <c:pt idx="6">
                  <c:v>2142.5</c:v>
                </c:pt>
                <c:pt idx="7">
                  <c:v>2572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446-444B-8FA1-3CB7A7A269D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4.1999999999999997E-3</c:v>
                  </c:pt>
                  <c:pt idx="2">
                    <c:v>1.6000000000000001E-3</c:v>
                  </c:pt>
                  <c:pt idx="3">
                    <c:v>2.5999999999999999E-3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6">
                    <c:v>4.1999999999999997E-3</c:v>
                  </c:pt>
                  <c:pt idx="7">
                    <c:v>6.8999999999999999E-3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4.1999999999999997E-3</c:v>
                  </c:pt>
                  <c:pt idx="2">
                    <c:v>1.6000000000000001E-3</c:v>
                  </c:pt>
                  <c:pt idx="3">
                    <c:v>2.5999999999999999E-3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6">
                    <c:v>4.1999999999999997E-3</c:v>
                  </c:pt>
                  <c:pt idx="7">
                    <c:v>6.8999999999999999E-3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1420.5</c:v>
                </c:pt>
                <c:pt idx="2">
                  <c:v>1693</c:v>
                </c:pt>
                <c:pt idx="3">
                  <c:v>1734</c:v>
                </c:pt>
                <c:pt idx="4">
                  <c:v>1739.5</c:v>
                </c:pt>
                <c:pt idx="5">
                  <c:v>2133.5</c:v>
                </c:pt>
                <c:pt idx="6">
                  <c:v>2142.5</c:v>
                </c:pt>
                <c:pt idx="7">
                  <c:v>2572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446-444B-8FA1-3CB7A7A269D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4.1999999999999997E-3</c:v>
                  </c:pt>
                  <c:pt idx="2">
                    <c:v>1.6000000000000001E-3</c:v>
                  </c:pt>
                  <c:pt idx="3">
                    <c:v>2.5999999999999999E-3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6">
                    <c:v>4.1999999999999997E-3</c:v>
                  </c:pt>
                  <c:pt idx="7">
                    <c:v>6.8999999999999999E-3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4.1999999999999997E-3</c:v>
                  </c:pt>
                  <c:pt idx="2">
                    <c:v>1.6000000000000001E-3</c:v>
                  </c:pt>
                  <c:pt idx="3">
                    <c:v>2.5999999999999999E-3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6">
                    <c:v>4.1999999999999997E-3</c:v>
                  </c:pt>
                  <c:pt idx="7">
                    <c:v>6.8999999999999999E-3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1420.5</c:v>
                </c:pt>
                <c:pt idx="2">
                  <c:v>1693</c:v>
                </c:pt>
                <c:pt idx="3">
                  <c:v>1734</c:v>
                </c:pt>
                <c:pt idx="4">
                  <c:v>1739.5</c:v>
                </c:pt>
                <c:pt idx="5">
                  <c:v>2133.5</c:v>
                </c:pt>
                <c:pt idx="6">
                  <c:v>2142.5</c:v>
                </c:pt>
                <c:pt idx="7">
                  <c:v>2572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7.8266999989864416E-3</c:v>
                </c:pt>
                <c:pt idx="2">
                  <c:v>7.0181999981286936E-3</c:v>
                </c:pt>
                <c:pt idx="3">
                  <c:v>8.0515999943600036E-3</c:v>
                </c:pt>
                <c:pt idx="4">
                  <c:v>5.4573000015807338E-3</c:v>
                </c:pt>
                <c:pt idx="5">
                  <c:v>3.5929000005125999E-3</c:v>
                </c:pt>
                <c:pt idx="6">
                  <c:v>5.0294999964535236E-3</c:v>
                </c:pt>
                <c:pt idx="7">
                  <c:v>3.4928000022773631E-3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446-444B-8FA1-3CB7A7A269D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4.1999999999999997E-3</c:v>
                  </c:pt>
                  <c:pt idx="2">
                    <c:v>1.6000000000000001E-3</c:v>
                  </c:pt>
                  <c:pt idx="3">
                    <c:v>2.5999999999999999E-3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6">
                    <c:v>4.1999999999999997E-3</c:v>
                  </c:pt>
                  <c:pt idx="7">
                    <c:v>6.8999999999999999E-3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4.1999999999999997E-3</c:v>
                  </c:pt>
                  <c:pt idx="2">
                    <c:v>1.6000000000000001E-3</c:v>
                  </c:pt>
                  <c:pt idx="3">
                    <c:v>2.5999999999999999E-3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6">
                    <c:v>4.1999999999999997E-3</c:v>
                  </c:pt>
                  <c:pt idx="7">
                    <c:v>6.8999999999999999E-3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1420.5</c:v>
                </c:pt>
                <c:pt idx="2">
                  <c:v>1693</c:v>
                </c:pt>
                <c:pt idx="3">
                  <c:v>1734</c:v>
                </c:pt>
                <c:pt idx="4">
                  <c:v>1739.5</c:v>
                </c:pt>
                <c:pt idx="5">
                  <c:v>2133.5</c:v>
                </c:pt>
                <c:pt idx="6">
                  <c:v>2142.5</c:v>
                </c:pt>
                <c:pt idx="7">
                  <c:v>2572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446-444B-8FA1-3CB7A7A269D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4.1999999999999997E-3</c:v>
                  </c:pt>
                  <c:pt idx="2">
                    <c:v>1.6000000000000001E-3</c:v>
                  </c:pt>
                  <c:pt idx="3">
                    <c:v>2.5999999999999999E-3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6">
                    <c:v>4.1999999999999997E-3</c:v>
                  </c:pt>
                  <c:pt idx="7">
                    <c:v>6.8999999999999999E-3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4.1999999999999997E-3</c:v>
                  </c:pt>
                  <c:pt idx="2">
                    <c:v>1.6000000000000001E-3</c:v>
                  </c:pt>
                  <c:pt idx="3">
                    <c:v>2.5999999999999999E-3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6">
                    <c:v>4.1999999999999997E-3</c:v>
                  </c:pt>
                  <c:pt idx="7">
                    <c:v>6.8999999999999999E-3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1420.5</c:v>
                </c:pt>
                <c:pt idx="2">
                  <c:v>1693</c:v>
                </c:pt>
                <c:pt idx="3">
                  <c:v>1734</c:v>
                </c:pt>
                <c:pt idx="4">
                  <c:v>1739.5</c:v>
                </c:pt>
                <c:pt idx="5">
                  <c:v>2133.5</c:v>
                </c:pt>
                <c:pt idx="6">
                  <c:v>2142.5</c:v>
                </c:pt>
                <c:pt idx="7">
                  <c:v>2572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446-444B-8FA1-3CB7A7A269D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4.1999999999999997E-3</c:v>
                  </c:pt>
                  <c:pt idx="2">
                    <c:v>1.6000000000000001E-3</c:v>
                  </c:pt>
                  <c:pt idx="3">
                    <c:v>2.5999999999999999E-3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6">
                    <c:v>4.1999999999999997E-3</c:v>
                  </c:pt>
                  <c:pt idx="7">
                    <c:v>6.8999999999999999E-3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4.1999999999999997E-3</c:v>
                  </c:pt>
                  <c:pt idx="2">
                    <c:v>1.6000000000000001E-3</c:v>
                  </c:pt>
                  <c:pt idx="3">
                    <c:v>2.5999999999999999E-3</c:v>
                  </c:pt>
                  <c:pt idx="4">
                    <c:v>4.1999999999999997E-3</c:v>
                  </c:pt>
                  <c:pt idx="5">
                    <c:v>4.1999999999999997E-3</c:v>
                  </c:pt>
                  <c:pt idx="6">
                    <c:v>4.1999999999999997E-3</c:v>
                  </c:pt>
                  <c:pt idx="7">
                    <c:v>6.8999999999999999E-3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1420.5</c:v>
                </c:pt>
                <c:pt idx="2">
                  <c:v>1693</c:v>
                </c:pt>
                <c:pt idx="3">
                  <c:v>1734</c:v>
                </c:pt>
                <c:pt idx="4">
                  <c:v>1739.5</c:v>
                </c:pt>
                <c:pt idx="5">
                  <c:v>2133.5</c:v>
                </c:pt>
                <c:pt idx="6">
                  <c:v>2142.5</c:v>
                </c:pt>
                <c:pt idx="7">
                  <c:v>2572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446-444B-8FA1-3CB7A7A269D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1420.5</c:v>
                </c:pt>
                <c:pt idx="2">
                  <c:v>1693</c:v>
                </c:pt>
                <c:pt idx="3">
                  <c:v>1734</c:v>
                </c:pt>
                <c:pt idx="4">
                  <c:v>1739.5</c:v>
                </c:pt>
                <c:pt idx="5">
                  <c:v>2133.5</c:v>
                </c:pt>
                <c:pt idx="6">
                  <c:v>2142.5</c:v>
                </c:pt>
                <c:pt idx="7">
                  <c:v>2572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2.6422031657376524E-3</c:v>
                </c:pt>
                <c:pt idx="1">
                  <c:v>4.6861345177003286E-3</c:v>
                </c:pt>
                <c:pt idx="2">
                  <c:v>5.0782297612130562E-3</c:v>
                </c:pt>
                <c:pt idx="3">
                  <c:v>5.1372239079434112E-3</c:v>
                </c:pt>
                <c:pt idx="4">
                  <c:v>5.1451377568950442E-3</c:v>
                </c:pt>
                <c:pt idx="5">
                  <c:v>5.7120571181574833E-3</c:v>
                </c:pt>
                <c:pt idx="6">
                  <c:v>5.7250070528056104E-3</c:v>
                </c:pt>
                <c:pt idx="7">
                  <c:v>6.3430067118467716E-3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446-444B-8FA1-3CB7A7A269D7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1420.5</c:v>
                </c:pt>
                <c:pt idx="2">
                  <c:v>1693</c:v>
                </c:pt>
                <c:pt idx="3">
                  <c:v>1734</c:v>
                </c:pt>
                <c:pt idx="4">
                  <c:v>1739.5</c:v>
                </c:pt>
                <c:pt idx="5">
                  <c:v>2133.5</c:v>
                </c:pt>
                <c:pt idx="6">
                  <c:v>2142.5</c:v>
                </c:pt>
                <c:pt idx="7">
                  <c:v>2572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446-444B-8FA1-3CB7A7A269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161040"/>
        <c:axId val="1"/>
      </c:scatterChart>
      <c:valAx>
        <c:axId val="4511610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2.4171339816003182E-2"/>
              <c:y val="0.3712581465778316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11610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152400</xdr:colOff>
      <xdr:row>0</xdr:row>
      <xdr:rowOff>85725</xdr:rowOff>
    </xdr:from>
    <xdr:to>
      <xdr:col>17</xdr:col>
      <xdr:colOff>238125</xdr:colOff>
      <xdr:row>19</xdr:row>
      <xdr:rowOff>9525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7B5D4336-9A55-AD98-ACF9-C41BC958B1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3" ySplit="22" topLeftCell="N23" activePane="bottomRight" state="frozen"/>
      <selection pane="topRight" activeCell="N1" sqref="N1"/>
      <selection pane="bottomLeft" activeCell="A23" sqref="A23"/>
      <selection pane="bottomRight" activeCell="F9" sqref="F9"/>
    </sheetView>
  </sheetViews>
  <sheetFormatPr defaultColWidth="10.28515625" defaultRowHeight="12.75" x14ac:dyDescent="0.2"/>
  <cols>
    <col min="1" max="1" width="16.28515625" customWidth="1"/>
    <col min="2" max="2" width="4.85546875" customWidth="1"/>
    <col min="3" max="3" width="11.85546875" customWidth="1"/>
    <col min="4" max="4" width="9.42578125" customWidth="1"/>
    <col min="5" max="5" width="12.28515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12.140625" customWidth="1"/>
    <col min="18" max="18" width="9.140625" customWidth="1"/>
  </cols>
  <sheetData>
    <row r="1" spans="1:15" ht="20.25" x14ac:dyDescent="0.3">
      <c r="A1" s="1" t="s">
        <v>43</v>
      </c>
      <c r="F1" s="31" t="s">
        <v>41</v>
      </c>
      <c r="G1" s="32"/>
      <c r="H1" s="29"/>
      <c r="I1" s="33"/>
      <c r="J1" s="34"/>
      <c r="K1" s="30"/>
      <c r="L1" s="35"/>
      <c r="M1" s="36"/>
      <c r="N1" s="36"/>
      <c r="O1" s="37"/>
    </row>
    <row r="2" spans="1:15" ht="12.95" customHeight="1" x14ac:dyDescent="0.2">
      <c r="A2" t="s">
        <v>23</v>
      </c>
      <c r="B2" t="s">
        <v>44</v>
      </c>
      <c r="C2" s="28"/>
      <c r="D2" s="3"/>
    </row>
    <row r="3" spans="1:15" ht="12.95" customHeight="1" thickBot="1" x14ac:dyDescent="0.25"/>
    <row r="4" spans="1:15" ht="12.95" customHeight="1" thickTop="1" thickBot="1" x14ac:dyDescent="0.25">
      <c r="A4" s="5" t="s">
        <v>0</v>
      </c>
      <c r="C4" s="25" t="s">
        <v>36</v>
      </c>
      <c r="D4" s="26" t="s">
        <v>36</v>
      </c>
    </row>
    <row r="5" spans="1:15" ht="12.95" customHeight="1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5" ht="12.95" customHeight="1" x14ac:dyDescent="0.2">
      <c r="A6" s="5" t="s">
        <v>1</v>
      </c>
    </row>
    <row r="7" spans="1:15" ht="12.95" customHeight="1" x14ac:dyDescent="0.2">
      <c r="A7" t="s">
        <v>2</v>
      </c>
      <c r="C7" s="44">
        <v>57851.072</v>
      </c>
      <c r="D7" s="27" t="s">
        <v>45</v>
      </c>
    </row>
    <row r="8" spans="1:15" ht="12.95" customHeight="1" x14ac:dyDescent="0.2">
      <c r="A8" t="s">
        <v>3</v>
      </c>
      <c r="C8" s="44">
        <v>0.90336260000000002</v>
      </c>
      <c r="D8" s="27" t="s">
        <v>45</v>
      </c>
    </row>
    <row r="9" spans="1:15" ht="12.95" customHeight="1" x14ac:dyDescent="0.2">
      <c r="A9" s="22" t="s">
        <v>31</v>
      </c>
      <c r="B9" s="23">
        <v>21</v>
      </c>
      <c r="C9" s="20" t="str">
        <f>"F"&amp;B9</f>
        <v>F21</v>
      </c>
      <c r="D9" s="21" t="str">
        <f>"G"&amp;B9</f>
        <v>G21</v>
      </c>
    </row>
    <row r="10" spans="1:15" ht="12.95" customHeight="1" thickBot="1" x14ac:dyDescent="0.25">
      <c r="A10" s="10"/>
      <c r="B10" s="10"/>
      <c r="C10" s="4" t="s">
        <v>19</v>
      </c>
      <c r="D10" s="4" t="s">
        <v>20</v>
      </c>
      <c r="E10" s="10"/>
    </row>
    <row r="11" spans="1:15" ht="12.95" customHeight="1" x14ac:dyDescent="0.2">
      <c r="A11" s="10" t="s">
        <v>15</v>
      </c>
      <c r="B11" s="10"/>
      <c r="C11" s="19">
        <f ca="1">INTERCEPT(INDIRECT($D$9):G992,INDIRECT($C$9):F992)</f>
        <v>2.6422031657376524E-3</v>
      </c>
      <c r="D11" s="3"/>
      <c r="E11" s="10"/>
    </row>
    <row r="12" spans="1:15" ht="12.95" customHeight="1" x14ac:dyDescent="0.2">
      <c r="A12" s="10" t="s">
        <v>16</v>
      </c>
      <c r="B12" s="10"/>
      <c r="C12" s="19">
        <f ca="1">SLOPE(INDIRECT($D$9):G992,INDIRECT($C$9):F992)</f>
        <v>1.438881627569642E-6</v>
      </c>
      <c r="D12" s="3"/>
      <c r="E12" s="47" t="s">
        <v>48</v>
      </c>
      <c r="F12" s="48" t="s">
        <v>51</v>
      </c>
    </row>
    <row r="13" spans="1:15" ht="12.95" customHeight="1" x14ac:dyDescent="0.2">
      <c r="A13" s="10" t="s">
        <v>18</v>
      </c>
      <c r="B13" s="10"/>
      <c r="C13" s="3" t="s">
        <v>13</v>
      </c>
      <c r="E13" s="45" t="s">
        <v>33</v>
      </c>
      <c r="F13" s="49">
        <v>1</v>
      </c>
    </row>
    <row r="14" spans="1:15" ht="12.95" customHeight="1" x14ac:dyDescent="0.2">
      <c r="A14" s="10"/>
      <c r="B14" s="10"/>
      <c r="C14" s="10"/>
      <c r="E14" s="45" t="s">
        <v>30</v>
      </c>
      <c r="F14" s="50">
        <f ca="1">NOW()+15018.5+$C$5/24</f>
        <v>60544.728483333332</v>
      </c>
    </row>
    <row r="15" spans="1:15" ht="12.95" customHeight="1" x14ac:dyDescent="0.2">
      <c r="A15" s="12" t="s">
        <v>17</v>
      </c>
      <c r="B15" s="10"/>
      <c r="C15" s="13">
        <f ca="1">(C7+C11)+(C8+C12)*INT(MAX(F21:F3533))</f>
        <v>60174.526950206709</v>
      </c>
      <c r="E15" s="45" t="s">
        <v>34</v>
      </c>
      <c r="F15" s="50">
        <f ca="1">ROUND(2*($F$14-$C$7)/$C$8,0)/2+$F$13</f>
        <v>2983</v>
      </c>
    </row>
    <row r="16" spans="1:15" ht="12.95" customHeight="1" x14ac:dyDescent="0.2">
      <c r="A16" s="15" t="s">
        <v>4</v>
      </c>
      <c r="B16" s="10"/>
      <c r="C16" s="16">
        <f ca="1">+C8+C12</f>
        <v>0.90336403888162764</v>
      </c>
      <c r="E16" s="45" t="s">
        <v>35</v>
      </c>
      <c r="F16" s="50">
        <f ca="1">ROUND(2*($F$14-$C$15)/$C$16,0)/2+$F$13</f>
        <v>411</v>
      </c>
    </row>
    <row r="17" spans="1:21" ht="12.95" customHeight="1" thickBot="1" x14ac:dyDescent="0.25">
      <c r="A17" s="14" t="s">
        <v>27</v>
      </c>
      <c r="B17" s="10"/>
      <c r="C17" s="10">
        <f>COUNT(C21:C2191)</f>
        <v>8</v>
      </c>
      <c r="E17" s="45" t="s">
        <v>49</v>
      </c>
      <c r="F17" s="52">
        <f ca="1">+$C$15+$C$16*$F$16-15018.5-$C$5/24</f>
        <v>45527.705403520391</v>
      </c>
    </row>
    <row r="18" spans="1:21" ht="12.95" customHeight="1" thickTop="1" thickBot="1" x14ac:dyDescent="0.25">
      <c r="A18" s="15" t="s">
        <v>5</v>
      </c>
      <c r="B18" s="10"/>
      <c r="C18" s="17">
        <f ca="1">+C15</f>
        <v>60174.526950206709</v>
      </c>
      <c r="D18" s="18">
        <f ca="1">+C16</f>
        <v>0.90336403888162764</v>
      </c>
      <c r="E18" s="46" t="s">
        <v>50</v>
      </c>
      <c r="F18" s="51">
        <f ca="1">+($C$15+$C$16*$F$16)-($C$16/2)-15018.5-$C$5/24</f>
        <v>45527.253721500951</v>
      </c>
    </row>
    <row r="19" spans="1:21" ht="12.95" customHeight="1" thickTop="1" x14ac:dyDescent="0.2">
      <c r="F19" s="38" t="s">
        <v>42</v>
      </c>
    </row>
    <row r="20" spans="1:21" ht="12.95" customHeight="1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37</v>
      </c>
      <c r="I20" s="7" t="s">
        <v>38</v>
      </c>
      <c r="J20" s="7" t="s">
        <v>39</v>
      </c>
      <c r="K20" s="7" t="s">
        <v>40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4" t="s">
        <v>32</v>
      </c>
    </row>
    <row r="21" spans="1:21" ht="12.95" customHeight="1" x14ac:dyDescent="0.2">
      <c r="A21" t="s">
        <v>45</v>
      </c>
      <c r="C21" s="8">
        <v>57851.072</v>
      </c>
      <c r="D21" s="8"/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2.6422031657376524E-3</v>
      </c>
      <c r="Q21" s="39">
        <f>+C21-15018.5</f>
        <v>42832.572</v>
      </c>
    </row>
    <row r="22" spans="1:21" ht="12.95" customHeight="1" x14ac:dyDescent="0.2">
      <c r="A22" s="43" t="s">
        <v>52</v>
      </c>
      <c r="B22" s="53" t="s">
        <v>47</v>
      </c>
      <c r="C22" s="43">
        <v>59134.306400000001</v>
      </c>
      <c r="D22" s="43">
        <v>4.1999999999999997E-3</v>
      </c>
      <c r="E22">
        <f>+(C22-C$7)/C$8</f>
        <v>1420.5086639628441</v>
      </c>
      <c r="F22">
        <f>ROUND(2*E22,0)/2</f>
        <v>1420.5</v>
      </c>
      <c r="G22">
        <f>+C22-(C$7+F22*C$8)</f>
        <v>7.8266999989864416E-3</v>
      </c>
      <c r="K22">
        <f>+G22</f>
        <v>7.8266999989864416E-3</v>
      </c>
      <c r="O22">
        <f ca="1">+C$11+C$12*$F22</f>
        <v>4.6861345177003286E-3</v>
      </c>
      <c r="Q22" s="39">
        <f>+C22-15018.5</f>
        <v>44115.806400000001</v>
      </c>
    </row>
    <row r="23" spans="1:21" ht="12.95" customHeight="1" x14ac:dyDescent="0.2">
      <c r="A23" s="40" t="s">
        <v>46</v>
      </c>
      <c r="B23" s="41" t="s">
        <v>47</v>
      </c>
      <c r="C23" s="42">
        <v>59380.471899999997</v>
      </c>
      <c r="D23" s="43">
        <v>1.6000000000000001E-3</v>
      </c>
      <c r="E23">
        <f>+(C23-C$7)/C$8</f>
        <v>1693.0077689733853</v>
      </c>
      <c r="F23">
        <f>ROUND(2*E23,0)/2</f>
        <v>1693</v>
      </c>
      <c r="G23">
        <f>+C23-(C$7+F23*C$8)</f>
        <v>7.0181999981286936E-3</v>
      </c>
      <c r="K23">
        <f>+G23</f>
        <v>7.0181999981286936E-3</v>
      </c>
      <c r="O23">
        <f ca="1">+C$11+C$12*$F23</f>
        <v>5.0782297612130562E-3</v>
      </c>
      <c r="Q23" s="39">
        <f>+C23-15018.5</f>
        <v>44361.971899999997</v>
      </c>
    </row>
    <row r="24" spans="1:21" ht="12.95" customHeight="1" x14ac:dyDescent="0.2">
      <c r="A24" s="40" t="s">
        <v>46</v>
      </c>
      <c r="B24" s="41" t="s">
        <v>47</v>
      </c>
      <c r="C24" s="42">
        <v>59417.510799999996</v>
      </c>
      <c r="D24" s="43">
        <v>2.5999999999999999E-3</v>
      </c>
      <c r="E24">
        <f>+(C24-C$7)/C$8</f>
        <v>1734.0089129215623</v>
      </c>
      <c r="F24">
        <f>ROUND(2*E24,0)/2</f>
        <v>1734</v>
      </c>
      <c r="G24">
        <f>+C24-(C$7+F24*C$8)</f>
        <v>8.0515999943600036E-3</v>
      </c>
      <c r="K24">
        <f>+G24</f>
        <v>8.0515999943600036E-3</v>
      </c>
      <c r="O24">
        <f ca="1">+C$11+C$12*$F24</f>
        <v>5.1372239079434112E-3</v>
      </c>
      <c r="Q24" s="39">
        <f>+C24-15018.5</f>
        <v>44399.010799999996</v>
      </c>
    </row>
    <row r="25" spans="1:21" ht="12.95" customHeight="1" x14ac:dyDescent="0.2">
      <c r="A25" s="43" t="s">
        <v>52</v>
      </c>
      <c r="B25" s="53" t="s">
        <v>47</v>
      </c>
      <c r="C25" s="43">
        <v>59422.476699999999</v>
      </c>
      <c r="D25" s="43">
        <v>4.1999999999999997E-3</v>
      </c>
      <c r="E25">
        <f>+(C25-C$7)/C$8</f>
        <v>1739.5060410957894</v>
      </c>
      <c r="F25">
        <f>ROUND(2*E25,0)/2</f>
        <v>1739.5</v>
      </c>
      <c r="G25">
        <f>+C25-(C$7+F25*C$8)</f>
        <v>5.4573000015807338E-3</v>
      </c>
      <c r="K25">
        <f>+G25</f>
        <v>5.4573000015807338E-3</v>
      </c>
      <c r="O25">
        <f ca="1">+C$11+C$12*$F25</f>
        <v>5.1451377568950442E-3</v>
      </c>
      <c r="Q25" s="39">
        <f>+C25-15018.5</f>
        <v>44403.976699999999</v>
      </c>
    </row>
    <row r="26" spans="1:21" ht="12.95" customHeight="1" x14ac:dyDescent="0.2">
      <c r="A26" s="43" t="s">
        <v>52</v>
      </c>
      <c r="B26" s="53" t="s">
        <v>47</v>
      </c>
      <c r="C26" s="43">
        <v>59778.399700000002</v>
      </c>
      <c r="D26" s="43">
        <v>4.1999999999999997E-3</v>
      </c>
      <c r="E26">
        <f>+(C26-C$7)/C$8</f>
        <v>2133.5039772512187</v>
      </c>
      <c r="F26">
        <f>ROUND(2*E26,0)/2</f>
        <v>2133.5</v>
      </c>
      <c r="G26">
        <f>+C26-(C$7+F26*C$8)</f>
        <v>3.5929000005125999E-3</v>
      </c>
      <c r="K26">
        <f>+G26</f>
        <v>3.5929000005125999E-3</v>
      </c>
      <c r="O26">
        <f ca="1">+C$11+C$12*$F26</f>
        <v>5.7120571181574833E-3</v>
      </c>
      <c r="Q26" s="39">
        <f>+C26-15018.5</f>
        <v>44759.899700000002</v>
      </c>
    </row>
    <row r="27" spans="1:21" ht="12.95" customHeight="1" x14ac:dyDescent="0.2">
      <c r="A27" s="43" t="s">
        <v>52</v>
      </c>
      <c r="B27" s="53" t="s">
        <v>47</v>
      </c>
      <c r="C27" s="43">
        <v>59786.5314</v>
      </c>
      <c r="D27" s="43">
        <v>4.1999999999999997E-3</v>
      </c>
      <c r="E27">
        <f>+(C27-C$7)/C$8</f>
        <v>2142.5055675317972</v>
      </c>
      <c r="F27">
        <f>ROUND(2*E27,0)/2</f>
        <v>2142.5</v>
      </c>
      <c r="G27">
        <f>+C27-(C$7+F27*C$8)</f>
        <v>5.0294999964535236E-3</v>
      </c>
      <c r="K27">
        <f>+G27</f>
        <v>5.0294999964535236E-3</v>
      </c>
      <c r="O27">
        <f ca="1">+C$11+C$12*$F27</f>
        <v>5.7250070528056104E-3</v>
      </c>
      <c r="Q27" s="39">
        <f>+C27-15018.5</f>
        <v>44768.0314</v>
      </c>
    </row>
    <row r="28" spans="1:21" ht="12.95" customHeight="1" x14ac:dyDescent="0.2">
      <c r="A28" s="43" t="s">
        <v>52</v>
      </c>
      <c r="B28" s="53" t="s">
        <v>47</v>
      </c>
      <c r="C28" s="43">
        <v>60174.524100000002</v>
      </c>
      <c r="D28" s="43">
        <v>6.8999999999999999E-3</v>
      </c>
      <c r="E28">
        <f>+(C28-C$7)/C$8</f>
        <v>2572.0038664430012</v>
      </c>
      <c r="F28">
        <f>ROUND(2*E28,0)/2</f>
        <v>2572</v>
      </c>
      <c r="G28">
        <f>+C28-(C$7+F28*C$8)</f>
        <v>3.4928000022773631E-3</v>
      </c>
      <c r="K28">
        <f>+G28</f>
        <v>3.4928000022773631E-3</v>
      </c>
      <c r="O28">
        <f ca="1">+C$11+C$12*$F28</f>
        <v>6.3430067118467716E-3</v>
      </c>
      <c r="Q28" s="39">
        <f>+C28-15018.5</f>
        <v>45156.024100000002</v>
      </c>
    </row>
    <row r="29" spans="1:21" ht="12.95" customHeight="1" x14ac:dyDescent="0.2">
      <c r="C29" s="8"/>
      <c r="D29" s="8"/>
      <c r="Q29" s="2"/>
    </row>
    <row r="30" spans="1:21" ht="12.95" customHeight="1" x14ac:dyDescent="0.2">
      <c r="C30" s="8"/>
      <c r="D30" s="8"/>
      <c r="Q30" s="2"/>
    </row>
    <row r="31" spans="1:21" ht="12.95" customHeight="1" x14ac:dyDescent="0.2">
      <c r="C31" s="8"/>
      <c r="D31" s="8"/>
      <c r="Q31" s="2"/>
    </row>
    <row r="32" spans="1:21" ht="12.95" customHeight="1" x14ac:dyDescent="0.2">
      <c r="C32" s="8"/>
      <c r="D32" s="8"/>
      <c r="Q32" s="2"/>
    </row>
    <row r="33" spans="3:17" ht="12.95" customHeight="1" x14ac:dyDescent="0.2">
      <c r="C33" s="8"/>
      <c r="D33" s="8"/>
      <c r="Q33" s="2"/>
    </row>
    <row r="34" spans="3:17" ht="12.95" customHeight="1" x14ac:dyDescent="0.2">
      <c r="C34" s="8"/>
      <c r="D34" s="8"/>
    </row>
    <row r="35" spans="3:17" ht="12.95" customHeight="1" x14ac:dyDescent="0.2">
      <c r="C35" s="8"/>
      <c r="D35" s="8"/>
    </row>
    <row r="36" spans="3:17" ht="12.95" customHeight="1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sortState xmlns:xlrd2="http://schemas.microsoft.com/office/spreadsheetml/2017/richdata2" ref="A21:W36">
    <sortCondition ref="C21:C36"/>
  </sortState>
  <phoneticPr fontId="8" type="noConversion"/>
  <pageMargins left="0.75" right="0.75" top="1" bottom="1" header="0.5" footer="0.5"/>
  <pageSetup paperSize="9" orientation="portrait" horizontalDpi="0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2024-08-22T05:29:01Z</dcterms:modified>
</cp:coreProperties>
</file>