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87F54F8-8E74-4E8C-892D-D6FB917B5A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F14" i="1"/>
  <c r="E23" i="1"/>
  <c r="F23" i="1" s="1"/>
  <c r="G23" i="1" s="1"/>
  <c r="K23" i="1" s="1"/>
  <c r="Q23" i="1"/>
  <c r="E24" i="1"/>
  <c r="F24" i="1" s="1"/>
  <c r="G24" i="1" s="1"/>
  <c r="K24" i="1" s="1"/>
  <c r="Q24" i="1"/>
  <c r="E21" i="1"/>
  <c r="F21" i="1" s="1"/>
  <c r="G21" i="1" s="1"/>
  <c r="I21" i="1" s="1"/>
  <c r="C9" i="1"/>
  <c r="Q21" i="1"/>
  <c r="D9" i="1"/>
  <c r="C17" i="1"/>
  <c r="C12" i="1"/>
  <c r="F15" i="1" l="1"/>
  <c r="C16" i="1"/>
  <c r="D18" i="1" s="1"/>
  <c r="C11" i="1"/>
  <c r="O26" i="1" l="1"/>
  <c r="O22" i="1"/>
  <c r="O28" i="1"/>
  <c r="O25" i="1"/>
  <c r="O27" i="1"/>
  <c r="O24" i="1"/>
  <c r="O23" i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<sst xmlns="http://schemas.openxmlformats.org/spreadsheetml/2006/main" count="67" uniqueCount="53">
  <si>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</si>
  <si>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</si>
  <si>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</si>
  <si>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</si>
  <si>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</si>
  <si>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</si>
  <si>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</si>
  <si>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</si>
  <si>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</si>
  <si>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</si>
  <si>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</si>
  <si>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</si>
  <si>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</si>
  <si>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</si>
  <si>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</si>
  <si>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</si>
  <si>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</si>
  <si>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</si>
  <si>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</si>
  <si>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</si>
  <si>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</si>
  <si>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</si>
  <si>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</si>
  <si>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</si>
  <si>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</si>
  <si>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</si>
  <si>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</si>
  <si>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</si>
  <si>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</si>
  <si>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</si>
  <si>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</si>
  <si>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</si>
  <si>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</si>
  <si>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</si>
  <si>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</si>
  <si>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</si>
  <si>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</si>
  <si>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</si>
  <si>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</si>
  <si>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</si>
  <si>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</si>
  <si>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</si>
  <si>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</si>
  <si>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V2878 Cyg</t>
  </si>
  <si>
    <t>EA</t>
  </si>
  <si>
    <t>VSX</t>
  </si>
  <si>
    <t>JBAV, 60</t>
  </si>
  <si>
    <t>I</t>
  </si>
  <si>
    <t xml:space="preserve">Mag </t>
  </si>
  <si>
    <t>Next ToM-P</t>
  </si>
  <si>
    <t>Next ToM-S</t>
  </si>
  <si>
    <t>11.41-11.70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</si>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</sst>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9" fillId="0" borderId="9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22" fontId="21" fillId="0" borderId="11" xfId="0" applyNumberFormat="1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V2878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4.1999999999999997E-3</c:v>
                  </c:pt>
                  <c:pt idx="2">
                    <c:v>1.6000000000000001E-3</c:v>
                  </c:pt>
                  <c:pt idx="3">
                    <c:v>2.5999999999999999E-3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6.8999999999999999E-3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4.1999999999999997E-3</c:v>
                  </c:pt>
                  <c:pt idx="2">
                    <c:v>1.6000000000000001E-3</c:v>
                  </c:pt>
                  <c:pt idx="3">
                    <c:v>2.5999999999999999E-3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1693</c:v>
                </c:pt>
                <c:pt idx="3">
                  <c:v>1734</c:v>
                </c:pt>
                <c:pt idx="4">
                  <c:v>1739.5</c:v>
                </c:pt>
                <c:pt idx="5">
                  <c:v>2133.5</c:v>
                </c:pt>
                <c:pt idx="6">
                  <c:v>2142.5</c:v>
                </c:pt>
                <c:pt idx="7">
                  <c:v>2572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1.6000000000000001E-3</c:v>
                  </c:pt>
                  <c:pt idx="3">
                    <c:v>2.5999999999999999E-3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1.6000000000000001E-3</c:v>
                  </c:pt>
                  <c:pt idx="3">
                    <c:v>2.5999999999999999E-3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1693</c:v>
                </c:pt>
                <c:pt idx="3">
                  <c:v>1734</c:v>
                </c:pt>
                <c:pt idx="4">
                  <c:v>1739.5</c:v>
                </c:pt>
                <c:pt idx="5">
                  <c:v>2133.5</c:v>
                </c:pt>
                <c:pt idx="6">
                  <c:v>2142.5</c:v>
                </c:pt>
                <c:pt idx="7">
                  <c:v>2572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1.6000000000000001E-3</c:v>
                  </c:pt>
                  <c:pt idx="3">
                    <c:v>2.5999999999999999E-3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1.6000000000000001E-3</c:v>
                  </c:pt>
                  <c:pt idx="3">
                    <c:v>2.5999999999999999E-3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1693</c:v>
                </c:pt>
                <c:pt idx="3">
                  <c:v>1734</c:v>
                </c:pt>
                <c:pt idx="4">
                  <c:v>1739.5</c:v>
                </c:pt>
                <c:pt idx="5">
                  <c:v>2133.5</c:v>
                </c:pt>
                <c:pt idx="6">
                  <c:v>2142.5</c:v>
                </c:pt>
                <c:pt idx="7">
                  <c:v>2572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1.6000000000000001E-3</c:v>
                  </c:pt>
                  <c:pt idx="3">
                    <c:v>2.5999999999999999E-3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1.6000000000000001E-3</c:v>
                  </c:pt>
                  <c:pt idx="3">
                    <c:v>2.5999999999999999E-3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1693</c:v>
                </c:pt>
                <c:pt idx="3">
                  <c:v>1734</c:v>
                </c:pt>
                <c:pt idx="4">
                  <c:v>1739.5</c:v>
                </c:pt>
                <c:pt idx="5">
                  <c:v>2133.5</c:v>
                </c:pt>
                <c:pt idx="6">
                  <c:v>2142.5</c:v>
                </c:pt>
                <c:pt idx="7">
                  <c:v>2572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7.8266999989864416E-3</c:v>
                </c:pt>
                <c:pt idx="2">
                  <c:v>7.0181999981286936E-3</c:v>
                </c:pt>
                <c:pt idx="3">
                  <c:v>8.0515999943600036E-3</c:v>
                </c:pt>
                <c:pt idx="4">
                  <c:v>5.4573000015807338E-3</c:v>
                </c:pt>
                <c:pt idx="5">
                  <c:v>3.5929000005125999E-3</c:v>
                </c:pt>
                <c:pt idx="6">
                  <c:v>5.0294999964535236E-3</c:v>
                </c:pt>
                <c:pt idx="7">
                  <c:v>3.4928000022773631E-3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1.6000000000000001E-3</c:v>
                  </c:pt>
                  <c:pt idx="3">
                    <c:v>2.5999999999999999E-3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1.6000000000000001E-3</c:v>
                  </c:pt>
                  <c:pt idx="3">
                    <c:v>2.5999999999999999E-3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1693</c:v>
                </c:pt>
                <c:pt idx="3">
                  <c:v>1734</c:v>
                </c:pt>
                <c:pt idx="4">
                  <c:v>1739.5</c:v>
                </c:pt>
                <c:pt idx="5">
                  <c:v>2133.5</c:v>
                </c:pt>
                <c:pt idx="6">
                  <c:v>2142.5</c:v>
                </c:pt>
                <c:pt idx="7">
                  <c:v>2572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1.6000000000000001E-3</c:v>
                  </c:pt>
                  <c:pt idx="3">
                    <c:v>2.5999999999999999E-3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1.6000000000000001E-3</c:v>
                  </c:pt>
                  <c:pt idx="3">
                    <c:v>2.5999999999999999E-3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1693</c:v>
                </c:pt>
                <c:pt idx="3">
                  <c:v>1734</c:v>
                </c:pt>
                <c:pt idx="4">
                  <c:v>1739.5</c:v>
                </c:pt>
                <c:pt idx="5">
                  <c:v>2133.5</c:v>
                </c:pt>
                <c:pt idx="6">
                  <c:v>2142.5</c:v>
                </c:pt>
                <c:pt idx="7">
                  <c:v>2572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1.6000000000000001E-3</c:v>
                  </c:pt>
                  <c:pt idx="3">
                    <c:v>2.5999999999999999E-3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1.6000000000000001E-3</c:v>
                  </c:pt>
                  <c:pt idx="3">
                    <c:v>2.5999999999999999E-3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  <c:pt idx="7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1693</c:v>
                </c:pt>
                <c:pt idx="3">
                  <c:v>1734</c:v>
                </c:pt>
                <c:pt idx="4">
                  <c:v>1739.5</c:v>
                </c:pt>
                <c:pt idx="5">
                  <c:v>2133.5</c:v>
                </c:pt>
                <c:pt idx="6">
                  <c:v>2142.5</c:v>
                </c:pt>
                <c:pt idx="7">
                  <c:v>2572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1693</c:v>
                </c:pt>
                <c:pt idx="3">
                  <c:v>1734</c:v>
                </c:pt>
                <c:pt idx="4">
                  <c:v>1739.5</c:v>
                </c:pt>
                <c:pt idx="5">
                  <c:v>2133.5</c:v>
                </c:pt>
                <c:pt idx="6">
                  <c:v>2142.5</c:v>
                </c:pt>
                <c:pt idx="7">
                  <c:v>2572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2.6422031657376524E-3</c:v>
                </c:pt>
                <c:pt idx="1">
                  <c:v>4.6861345177003286E-3</c:v>
                </c:pt>
                <c:pt idx="2">
                  <c:v>5.0782297612130562E-3</c:v>
                </c:pt>
                <c:pt idx="3">
                  <c:v>5.1372239079434112E-3</c:v>
                </c:pt>
                <c:pt idx="4">
                  <c:v>5.1451377568950442E-3</c:v>
                </c:pt>
                <c:pt idx="5">
                  <c:v>5.7120571181574833E-3</c:v>
                </c:pt>
                <c:pt idx="6">
                  <c:v>5.7250070528056104E-3</c:v>
                </c:pt>
                <c:pt idx="7">
                  <c:v>6.3430067118467716E-3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1420.5</c:v>
                </c:pt>
                <c:pt idx="2">
                  <c:v>1693</c:v>
                </c:pt>
                <c:pt idx="3">
                  <c:v>1734</c:v>
                </c:pt>
                <c:pt idx="4">
                  <c:v>1739.5</c:v>
                </c:pt>
                <c:pt idx="5">
                  <c:v>2133.5</c:v>
                </c:pt>
                <c:pt idx="6">
                  <c:v>2142.5</c:v>
                </c:pt>
                <c:pt idx="7">
                  <c:v>2572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171339816003182E-2"/>
              <c:y val="0.37125814657783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85725</xdr:rowOff>
    </xdr:from>
    <xdr:to>
      <xdr:col>17</xdr:col>
      <xdr:colOff>238125</xdr:colOff>
      <xdr:row>19</xdr:row>
      <xdr:rowOff>9525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285156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1" t="s">
        <v>41</v>
      </c>
      <c r="G1" s="32"/>
      <c r="H1" s="29"/>
      <c r="I1" s="33"/>
      <c r="J1" s="34"/>
      <c r="K1" s="30"/>
      <c r="L1" s="35"/>
      <c r="M1" s="36"/>
      <c r="N1" s="36"/>
      <c r="O1" s="37"/>
    </row>
    <row r="2" spans="1:15" ht="12.95" customHeight="1" x14ac:dyDescent="0.2">
      <c r="A2" t="s">
        <v>23</v>
      </c>
      <c r="B2" t="s">
        <v>44</v>
      </c>
      <c r="C2" s="28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5" t="s">
        <v>36</v>
      </c>
      <c r="D4" s="26" t="s">
        <v>36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44">
        <v>57851.072</v>
      </c>
      <c r="D7" s="27" t="s">
        <v>45</v>
      </c>
    </row>
    <row r="8" spans="1:15" ht="12.95" customHeight="1" x14ac:dyDescent="0.2">
      <c r="A8" t="s">
        <v>3</v>
      </c>
      <c r="C8" s="44">
        <v>0.90336260000000002</v>
      </c>
      <c r="D8" s="27" t="s">
        <v>45</v>
      </c>
    </row>
    <row r="9" spans="1:15" ht="12.95" customHeight="1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19">
        <f ca="1">INTERCEPT(INDIRECT($D$9):G992,INDIRECT($C$9):F992)</f>
        <v>2.6422031657376524E-3</v>
      </c>
      <c r="D11" s="3"/>
      <c r="E11" s="10"/>
    </row>
    <row r="12" spans="1:15" ht="12.95" customHeight="1" x14ac:dyDescent="0.2">
      <c r="A12" s="10" t="s">
        <v>16</v>
      </c>
      <c r="B12" s="10"/>
      <c r="C12" s="19">
        <f ca="1">SLOPE(INDIRECT($D$9):G992,INDIRECT($C$9):F992)</f>
        <v>1.438881627569642E-6</v>
      </c>
      <c r="D12" s="3"/>
      <c r="E12" s="47" t="s">
        <v>48</v>
      </c>
      <c r="F12" s="48" t="s">
        <v>51</v>
      </c>
    </row>
    <row r="13" spans="1:15" ht="12.95" customHeight="1" x14ac:dyDescent="0.2">
      <c r="A13" s="10" t="s">
        <v>18</v>
      </c>
      <c r="B13" s="10"/>
      <c r="C13" s="3" t="s">
        <v>13</v>
      </c>
      <c r="E13" s="45" t="s">
        <v>33</v>
      </c>
      <c r="F13" s="49">
        <v>1</v>
      </c>
    </row>
    <row r="14" spans="1:15" ht="12.95" customHeight="1" x14ac:dyDescent="0.2">
      <c r="A14" s="10"/>
      <c r="B14" s="10"/>
      <c r="C14" s="10"/>
      <c r="E14" s="45" t="s">
        <v>30</v>
      </c>
      <c r="F14" s="50">
        <f ca="1">NOW()+15018.5+$C$5/24</f>
        <v>60544.728483333332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60174.526950206709</v>
      </c>
      <c r="E15" s="45" t="s">
        <v>34</v>
      </c>
      <c r="F15" s="50">
        <f ca="1">ROUND(2*($F$14-$C$7)/$C$8,0)/2+$F$13</f>
        <v>2983</v>
      </c>
    </row>
    <row r="16" spans="1:15" ht="12.95" customHeight="1" x14ac:dyDescent="0.2">
      <c r="A16" s="15" t="s">
        <v>4</v>
      </c>
      <c r="B16" s="10"/>
      <c r="C16" s="16">
        <f ca="1">+C8+C12</f>
        <v>0.90336403888162764</v>
      </c>
      <c r="E16" s="45" t="s">
        <v>35</v>
      </c>
      <c r="F16" s="50">
        <f ca="1">ROUND(2*($F$14-$C$15)/$C$16,0)/2+$F$13</f>
        <v>411</v>
      </c>
    </row>
    <row r="17" spans="1:21" ht="12.95" customHeight="1" thickBot="1" x14ac:dyDescent="0.25">
      <c r="A17" s="14" t="s">
        <v>27</v>
      </c>
      <c r="B17" s="10"/>
      <c r="C17" s="10">
        <f>COUNT(C21:C2191)</f>
        <v>8</v>
      </c>
      <c r="E17" s="45" t="s">
        <v>49</v>
      </c>
      <c r="F17" s="52">
        <f ca="1">+$C$15+$C$16*$F$16-15018.5-$C$5/24</f>
        <v>45527.705403520391</v>
      </c>
    </row>
    <row r="18" spans="1:21" ht="12.95" customHeight="1" thickTop="1" thickBot="1" x14ac:dyDescent="0.25">
      <c r="A18" s="15" t="s">
        <v>5</v>
      </c>
      <c r="B18" s="10"/>
      <c r="C18" s="17">
        <f ca="1">+C15</f>
        <v>60174.526950206709</v>
      </c>
      <c r="D18" s="18">
        <f ca="1">+C16</f>
        <v>0.90336403888162764</v>
      </c>
      <c r="E18" s="46" t="s">
        <v>50</v>
      </c>
      <c r="F18" s="51">
        <f ca="1">+($C$15+$C$16*$F$16)-($C$16/2)-15018.5-$C$5/24</f>
        <v>45527.253721500951</v>
      </c>
    </row>
    <row r="19" spans="1:21" ht="12.95" customHeight="1" thickTop="1" x14ac:dyDescent="0.2">
      <c r="F19" s="38" t="s">
        <v>42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t="s">
        <v>45</v>
      </c>
      <c r="C21" s="8">
        <v>57851.072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2.6422031657376524E-3</v>
      </c>
      <c r="Q21" s="39">
        <f>+C21-15018.5</f>
        <v>42832.572</v>
      </c>
    </row>
    <row r="22" spans="1:21" ht="12.95" customHeight="1" x14ac:dyDescent="0.2">
      <c r="A22" s="43" t="s">
        <v>52</v>
      </c>
      <c r="B22" s="53" t="s">
        <v>47</v>
      </c>
      <c r="C22" s="43">
        <v>59134.306400000001</v>
      </c>
      <c r="D22" s="43">
        <v>4.1999999999999997E-3</v>
      </c>
      <c r="E22">
        <f>+(C22-C$7)/C$8</f>
        <v>1420.5086639628441</v>
      </c>
      <c r="F22">
        <f>ROUND(2*E22,0)/2</f>
        <v>1420.5</v>
      </c>
      <c r="G22">
        <f>+C22-(C$7+F22*C$8)</f>
        <v>7.8266999989864416E-3</v>
      </c>
      <c r="K22">
        <f>+G22</f>
        <v>7.8266999989864416E-3</v>
      </c>
      <c r="O22">
        <f ca="1">+C$11+C$12*$F22</f>
        <v>4.6861345177003286E-3</v>
      </c>
      <c r="Q22" s="39">
        <f>+C22-15018.5</f>
        <v>44115.806400000001</v>
      </c>
    </row>
    <row r="23" spans="1:21" ht="12.95" customHeight="1" x14ac:dyDescent="0.2">
      <c r="A23" s="40" t="s">
        <v>46</v>
      </c>
      <c r="B23" s="41" t="s">
        <v>47</v>
      </c>
      <c r="C23" s="42">
        <v>59380.471899999997</v>
      </c>
      <c r="D23" s="43">
        <v>1.6000000000000001E-3</v>
      </c>
      <c r="E23">
        <f>+(C23-C$7)/C$8</f>
        <v>1693.0077689733853</v>
      </c>
      <c r="F23">
        <f>ROUND(2*E23,0)/2</f>
        <v>1693</v>
      </c>
      <c r="G23">
        <f>+C23-(C$7+F23*C$8)</f>
        <v>7.0181999981286936E-3</v>
      </c>
      <c r="K23">
        <f>+G23</f>
        <v>7.0181999981286936E-3</v>
      </c>
      <c r="O23">
        <f ca="1">+C$11+C$12*$F23</f>
        <v>5.0782297612130562E-3</v>
      </c>
      <c r="Q23" s="39">
        <f>+C23-15018.5</f>
        <v>44361.971899999997</v>
      </c>
    </row>
    <row r="24" spans="1:21" ht="12.95" customHeight="1" x14ac:dyDescent="0.2">
      <c r="A24" s="40" t="s">
        <v>46</v>
      </c>
      <c r="B24" s="41" t="s">
        <v>47</v>
      </c>
      <c r="C24" s="42">
        <v>59417.510799999996</v>
      </c>
      <c r="D24" s="43">
        <v>2.5999999999999999E-3</v>
      </c>
      <c r="E24">
        <f>+(C24-C$7)/C$8</f>
        <v>1734.0089129215623</v>
      </c>
      <c r="F24">
        <f>ROUND(2*E24,0)/2</f>
        <v>1734</v>
      </c>
      <c r="G24">
        <f>+C24-(C$7+F24*C$8)</f>
        <v>8.0515999943600036E-3</v>
      </c>
      <c r="K24">
        <f>+G24</f>
        <v>8.0515999943600036E-3</v>
      </c>
      <c r="O24">
        <f ca="1">+C$11+C$12*$F24</f>
        <v>5.1372239079434112E-3</v>
      </c>
      <c r="Q24" s="39">
        <f>+C24-15018.5</f>
        <v>44399.010799999996</v>
      </c>
    </row>
    <row r="25" spans="1:21" ht="12.95" customHeight="1" x14ac:dyDescent="0.2">
      <c r="A25" s="43" t="s">
        <v>52</v>
      </c>
      <c r="B25" s="53" t="s">
        <v>47</v>
      </c>
      <c r="C25" s="43">
        <v>59422.476699999999</v>
      </c>
      <c r="D25" s="43">
        <v>4.1999999999999997E-3</v>
      </c>
      <c r="E25">
        <f>+(C25-C$7)/C$8</f>
        <v>1739.5060410957894</v>
      </c>
      <c r="F25">
        <f>ROUND(2*E25,0)/2</f>
        <v>1739.5</v>
      </c>
      <c r="G25">
        <f>+C25-(C$7+F25*C$8)</f>
        <v>5.4573000015807338E-3</v>
      </c>
      <c r="K25">
        <f>+G25</f>
        <v>5.4573000015807338E-3</v>
      </c>
      <c r="O25">
        <f ca="1">+C$11+C$12*$F25</f>
        <v>5.1451377568950442E-3</v>
      </c>
      <c r="Q25" s="39">
        <f>+C25-15018.5</f>
        <v>44403.976699999999</v>
      </c>
    </row>
    <row r="26" spans="1:21" ht="12.95" customHeight="1" x14ac:dyDescent="0.2">
      <c r="A26" s="43" t="s">
        <v>52</v>
      </c>
      <c r="B26" s="53" t="s">
        <v>47</v>
      </c>
      <c r="C26" s="43">
        <v>59778.399700000002</v>
      </c>
      <c r="D26" s="43">
        <v>4.1999999999999997E-3</v>
      </c>
      <c r="E26">
        <f>+(C26-C$7)/C$8</f>
        <v>2133.5039772512187</v>
      </c>
      <c r="F26">
        <f>ROUND(2*E26,0)/2</f>
        <v>2133.5</v>
      </c>
      <c r="G26">
        <f>+C26-(C$7+F26*C$8)</f>
        <v>3.5929000005125999E-3</v>
      </c>
      <c r="K26">
        <f>+G26</f>
        <v>3.5929000005125999E-3</v>
      </c>
      <c r="O26">
        <f ca="1">+C$11+C$12*$F26</f>
        <v>5.7120571181574833E-3</v>
      </c>
      <c r="Q26" s="39">
        <f>+C26-15018.5</f>
        <v>44759.899700000002</v>
      </c>
    </row>
    <row r="27" spans="1:21" ht="12.95" customHeight="1" x14ac:dyDescent="0.2">
      <c r="A27" s="43" t="s">
        <v>52</v>
      </c>
      <c r="B27" s="53" t="s">
        <v>47</v>
      </c>
      <c r="C27" s="43">
        <v>59786.5314</v>
      </c>
      <c r="D27" s="43">
        <v>4.1999999999999997E-3</v>
      </c>
      <c r="E27">
        <f>+(C27-C$7)/C$8</f>
        <v>2142.5055675317972</v>
      </c>
      <c r="F27">
        <f>ROUND(2*E27,0)/2</f>
        <v>2142.5</v>
      </c>
      <c r="G27">
        <f>+C27-(C$7+F27*C$8)</f>
        <v>5.0294999964535236E-3</v>
      </c>
      <c r="K27">
        <f>+G27</f>
        <v>5.0294999964535236E-3</v>
      </c>
      <c r="O27">
        <f ca="1">+C$11+C$12*$F27</f>
        <v>5.7250070528056104E-3</v>
      </c>
      <c r="Q27" s="39">
        <f>+C27-15018.5</f>
        <v>44768.0314</v>
      </c>
    </row>
    <row r="28" spans="1:21" ht="12.95" customHeight="1" x14ac:dyDescent="0.2">
      <c r="A28" s="43" t="s">
        <v>52</v>
      </c>
      <c r="B28" s="53" t="s">
        <v>47</v>
      </c>
      <c r="C28" s="43">
        <v>60174.524100000002</v>
      </c>
      <c r="D28" s="43">
        <v>6.8999999999999999E-3</v>
      </c>
      <c r="E28">
        <f>+(C28-C$7)/C$8</f>
        <v>2572.0038664430012</v>
      </c>
      <c r="F28">
        <f>ROUND(2*E28,0)/2</f>
        <v>2572</v>
      </c>
      <c r="G28">
        <f>+C28-(C$7+F28*C$8)</f>
        <v>3.4928000022773631E-3</v>
      </c>
      <c r="K28">
        <f>+G28</f>
        <v>3.4928000022773631E-3</v>
      </c>
      <c r="O28">
        <f ca="1">+C$11+C$12*$F28</f>
        <v>6.3430067118467716E-3</v>
      </c>
      <c r="Q28" s="39">
        <f>+C28-15018.5</f>
        <v>45156.024100000002</v>
      </c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W36">
    <sortCondition ref="C21:C36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2024-08-22T05:29:01Z</dcterms:modified>
</cp:coreProperties>
</file>