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9CA6C2D-5DEF-4C2A-832F-5799DECB0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Q22" i="1"/>
  <c r="Q23" i="1"/>
  <c r="Q24" i="1"/>
  <c r="D9" i="1"/>
  <c r="E21" i="1"/>
  <c r="F21" i="1"/>
  <c r="G21" i="1"/>
  <c r="I21" i="1"/>
  <c r="E9" i="1"/>
  <c r="F16" i="1"/>
  <c r="C17" i="1"/>
  <c r="Q21" i="1"/>
  <c r="C11" i="1"/>
  <c r="C12" i="1"/>
  <c r="C16" i="1" l="1"/>
  <c r="D18" i="1" s="1"/>
  <c r="O23" i="1"/>
  <c r="O21" i="1"/>
  <c r="O22" i="1"/>
  <c r="C15" i="1"/>
  <c r="F18" i="1" s="1"/>
  <c r="O24" i="1"/>
  <c r="F17" i="1"/>
  <c r="C18" i="1" l="1"/>
  <c r="F19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<sst xmlns="http://schemas.openxmlformats.org/spreadsheetml/2006/main" count="64" uniqueCount="53">
  <si>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</si>
  <si>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</si>
  <si>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</si>
  <si>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</si>
  <si>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</si>
  <si>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</si>
  <si>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</si>
  <si>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</si>
  <si>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</si>
  <si>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</si>
  <si>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</si>
  <si>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</si>
  <si>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</si>
  <si>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</si>
  <si>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</si>
  <si>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</si>
  <si>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</si>
  <si>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</si>
  <si>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</si>
  <si>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</si>
  <si>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</si>
  <si>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</si>
  <si>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</si>
  <si>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</si>
  <si>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</si>
  <si>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</si>
  <si>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</si>
  <si>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</si>
  <si>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</si>
  <si>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</si>
  <si>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</si>
  <si>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</si>
  <si>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</si>
  <si>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</si>
  <si>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</si>
  <si>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</si>
  <si>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</si>
  <si>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</si>
  <si>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</si>
  <si>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</si>
  <si>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</si>
  <si>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</si>
  <si>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G2671-2330</t>
  </si>
  <si>
    <t>2019G</t>
  </si>
  <si>
    <t>EA</t>
  </si>
  <si>
    <t>pr_</t>
  </si>
  <si>
    <t>Cyg</t>
  </si>
  <si>
    <t>VSX</t>
  </si>
  <si>
    <t>as of 2019-07-08</t>
  </si>
  <si>
    <t>IBVS 6244</t>
  </si>
  <si>
    <t>I</t>
  </si>
  <si>
    <t>II</t>
  </si>
  <si>
    <t>V2902 Cyg / GSC 2671-2330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</si>
</sst>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3" borderId="6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18" fillId="0" borderId="0" xfId="0" applyFont="1">
      <alignment vertical="top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V2902 Cyg- O-C Diagr.</a:t>
            </a:r>
          </a:p>
        </c:rich>
      </c:tx>
      <c:layout>
        <c:manualLayout>
          <c:xMode val="edge"/>
          <c:yMode val="edge"/>
          <c:x val="0.3443609022556390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9D-48FA-9E26-35A18AD49A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9D-48FA-9E26-35A18AD49A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9D-48FA-9E26-35A18AD49A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-7.8607991599710658E-4</c:v>
                </c:pt>
                <c:pt idx="2">
                  <c:v>2.3567200842080638E-3</c:v>
                </c:pt>
                <c:pt idx="3">
                  <c:v>-5.3633599090971984E-3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9D-48FA-9E26-35A18AD49A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9D-48FA-9E26-35A18AD49A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9D-48FA-9E26-35A18AD49A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9D-48FA-9E26-35A18AD49A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1.5010233785283144E-3</c:v>
                </c:pt>
                <c:pt idx="1">
                  <c:v>-1.1829058923898254E-3</c:v>
                </c:pt>
                <c:pt idx="2">
                  <c:v>-1.2339759751209961E-3</c:v>
                </c:pt>
                <c:pt idx="3">
                  <c:v>-2.8768612519037336E-3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9D-48FA-9E26-35A18AD49A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1708</c:v>
                </c:pt>
                <c:pt idx="2">
                  <c:v>1740.5</c:v>
                </c:pt>
                <c:pt idx="3">
                  <c:v>2786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9D-48FA-9E26-35A18AD4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683408"/>
        <c:axId val="1"/>
      </c:scatterChart>
      <c:valAx>
        <c:axId val="580683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683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2D7115-28A4-A7AE-1124-E610286D5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52</v>
      </c>
      <c r="F1" s="35" t="s">
        <v>42</v>
      </c>
      <c r="G1" s="36" t="s">
        <v>43</v>
      </c>
      <c r="H1" s="37"/>
      <c r="I1" s="38" t="s">
        <v>42</v>
      </c>
      <c r="J1" s="35" t="s">
        <v>42</v>
      </c>
      <c r="K1" s="39">
        <v>20.110600000000002</v>
      </c>
      <c r="L1" s="31">
        <v>30.385400000000001</v>
      </c>
      <c r="M1" s="40">
        <v>56186.586399999913</v>
      </c>
      <c r="N1" s="32">
        <v>0.61696176000000003</v>
      </c>
      <c r="O1" s="31" t="s">
        <v>44</v>
      </c>
      <c r="P1" s="31">
        <v>12.44</v>
      </c>
      <c r="Q1" s="31">
        <v>13.03</v>
      </c>
      <c r="R1" s="41" t="s">
        <v>45</v>
      </c>
      <c r="S1" s="42" t="s">
        <v>13</v>
      </c>
    </row>
    <row r="2" spans="1:19" x14ac:dyDescent="0.2">
      <c r="A2" t="s">
        <v>23</v>
      </c>
      <c r="B2" t="s">
        <v>44</v>
      </c>
      <c r="C2" s="30"/>
      <c r="D2" s="3" t="s">
        <v>46</v>
      </c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  <c r="E4" s="43" t="s">
        <v>48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4">
        <v>56186.586399999913</v>
      </c>
      <c r="D7" s="29" t="s">
        <v>47</v>
      </c>
    </row>
    <row r="8" spans="1:19" x14ac:dyDescent="0.2">
      <c r="A8" t="s">
        <v>3</v>
      </c>
      <c r="C8" s="44">
        <v>0.61696176000000003</v>
      </c>
      <c r="D8" s="29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1.5010233785283144E-3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-1.5713871609590983E-6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57905.438986498659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0.61696018861283908</v>
      </c>
      <c r="E16" s="14" t="s">
        <v>30</v>
      </c>
      <c r="F16" s="34">
        <f ca="1">NOW()+15018.5+$C$5/24</f>
        <v>60346.726672106481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6744</v>
      </c>
    </row>
    <row r="18" spans="1:21" ht="14.25" thickTop="1" thickBot="1" x14ac:dyDescent="0.25">
      <c r="A18" s="16" t="s">
        <v>5</v>
      </c>
      <c r="B18" s="10"/>
      <c r="C18" s="19">
        <f ca="1">+C15</f>
        <v>57905.438986498659</v>
      </c>
      <c r="D18" s="20">
        <f ca="1">+C16</f>
        <v>0.61696018861283908</v>
      </c>
      <c r="E18" s="14" t="s">
        <v>36</v>
      </c>
      <c r="F18" s="23">
        <f ca="1">ROUND(2*(F16-$C$15)/$C$16,0)/2+F15</f>
        <v>3958</v>
      </c>
    </row>
    <row r="19" spans="1:21" ht="13.5" thickTop="1" x14ac:dyDescent="0.2">
      <c r="E19" s="14" t="s">
        <v>31</v>
      </c>
      <c r="F19" s="18">
        <f ca="1">+$C$15+$C$16*F18-15018.5-$C$5/24</f>
        <v>45329.26324636161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47</v>
      </c>
      <c r="C21" s="8">
        <v>56186.586399999913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1.5010233785283144E-3</v>
      </c>
      <c r="Q21" s="2">
        <f>+C21-15018.5</f>
        <v>41168.086399999913</v>
      </c>
    </row>
    <row r="22" spans="1:21" x14ac:dyDescent="0.2">
      <c r="A22" t="s">
        <v>49</v>
      </c>
      <c r="B22" t="s">
        <v>50</v>
      </c>
      <c r="C22" s="8">
        <v>57240.356299999999</v>
      </c>
      <c r="D22" s="8">
        <v>2.0000000000000001E-4</v>
      </c>
      <c r="E22">
        <f>+(C22-C$7)/C$8</f>
        <v>1707.9987258855178</v>
      </c>
      <c r="F22">
        <f>ROUND(2*E22,0)/2</f>
        <v>1708</v>
      </c>
      <c r="G22">
        <f>+C22-(C$7+F22*C$8)</f>
        <v>-7.8607991599710658E-4</v>
      </c>
      <c r="K22">
        <f>+G22</f>
        <v>-7.8607991599710658E-4</v>
      </c>
      <c r="O22">
        <f ca="1">+C$11+C$12*$F22</f>
        <v>-1.1829058923898254E-3</v>
      </c>
      <c r="Q22" s="2">
        <f>+C22-15018.5</f>
        <v>42221.856299999999</v>
      </c>
    </row>
    <row r="23" spans="1:21" x14ac:dyDescent="0.2">
      <c r="A23" t="s">
        <v>49</v>
      </c>
      <c r="B23" t="s">
        <v>51</v>
      </c>
      <c r="C23" s="8">
        <v>57260.4107</v>
      </c>
      <c r="D23" s="8">
        <v>2.0000000000000001E-4</v>
      </c>
      <c r="E23">
        <f>+(C23-C$7)/C$8</f>
        <v>1740.5038198803236</v>
      </c>
      <c r="F23">
        <f>ROUND(2*E23,0)/2</f>
        <v>1740.5</v>
      </c>
      <c r="G23">
        <f>+C23-(C$7+F23*C$8)</f>
        <v>2.3567200842080638E-3</v>
      </c>
      <c r="K23">
        <f>+G23</f>
        <v>2.3567200842080638E-3</v>
      </c>
      <c r="O23">
        <f ca="1">+C$11+C$12*$F23</f>
        <v>-1.2339759751209961E-3</v>
      </c>
      <c r="Q23" s="2">
        <f>+C23-15018.5</f>
        <v>42241.9107</v>
      </c>
    </row>
    <row r="24" spans="1:21" x14ac:dyDescent="0.2">
      <c r="A24" t="s">
        <v>49</v>
      </c>
      <c r="B24" t="s">
        <v>50</v>
      </c>
      <c r="C24" s="8">
        <v>57905.436500000003</v>
      </c>
      <c r="D24" s="8">
        <v>1.5E-3</v>
      </c>
      <c r="E24">
        <f>+(C24-C$7)/C$8</f>
        <v>2785.9913068195515</v>
      </c>
      <c r="F24">
        <f>ROUND(2*E24,0)/2</f>
        <v>2786</v>
      </c>
      <c r="G24">
        <f>+C24-(C$7+F24*C$8)</f>
        <v>-5.3633599090971984E-3</v>
      </c>
      <c r="K24">
        <f>+G24</f>
        <v>-5.3633599090971984E-3</v>
      </c>
      <c r="O24">
        <f ca="1">+C$11+C$12*$F24</f>
        <v>-2.8768612519037336E-3</v>
      </c>
      <c r="Q24" s="2">
        <f>+C24-15018.5</f>
        <v>42886.936500000003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2024-02-06T04:26:24Z</dcterms:modified>
</cp:coreProperties>
</file>