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3A4D032-F3ED-479F-AB99-3C33A77F9B6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G11" i="1"/>
  <c r="F11" i="1"/>
  <c r="E22" i="1"/>
  <c r="F22" i="1"/>
  <c r="G22" i="1"/>
  <c r="H22" i="1"/>
  <c r="Q21" i="1"/>
  <c r="Q22" i="1"/>
  <c r="E14" i="1"/>
  <c r="E15" i="1" s="1"/>
  <c r="C17" i="1"/>
  <c r="C11" i="1"/>
  <c r="C12" i="1"/>
  <c r="C16" i="1" l="1"/>
  <c r="D18" i="1" s="1"/>
  <c r="O22" i="1"/>
  <c r="S22" i="1" s="1"/>
  <c r="O21" i="1"/>
  <c r="S21" i="1" s="1"/>
  <c r="C15" i="1"/>
  <c r="C18" i="1" l="1"/>
  <c r="E16" i="1"/>
  <c r="E17" i="1" s="1"/>
  <c r="S19" i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<sst xmlns="http://schemas.openxmlformats.org/spreadsheetml/2006/main" count="56" uniqueCount="53">
  <si>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</si>
  <si>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</si>
  <si>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</si>
  <si>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</si>
  <si>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</si>
  <si>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</si>
  <si>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</si>
  <si>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</si>
  <si>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</si>
  <si>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</si>
  <si>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</si>
  <si>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</si>
  <si>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</si>
  <si>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</si>
  <si>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</si>
  <si>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</si>
  <si>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</si>
  <si>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</si>
  <si>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</si>
  <si>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</si>
  <si>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</si>
  <si>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</si>
  <si>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</si>
  <si>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</si>
  <si>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</si>
  <si>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</si>
  <si>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</si>
  <si>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</si>
  <si>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</si>
  <si>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</si>
  <si>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</si>
  <si>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</si>
  <si>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</si>
  <si>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</si>
  <si>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</si>
  <si>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</si>
  <si>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</si>
  <si>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</si>
  <si>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</si>
  <si>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</si>
  <si>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</si>
  <si>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</si>
  <si>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</si>
  <si>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G3583-0309</t>
  </si>
  <si>
    <t>G3583-0309_Cyg.xls</t>
  </si>
  <si>
    <t>EW</t>
  </si>
  <si>
    <t>Cyg</t>
  </si>
  <si>
    <t>VSX</t>
  </si>
  <si>
    <t>IBVS 6070</t>
  </si>
  <si>
    <t>I</t>
  </si>
  <si>
    <t>IBVS 6084</t>
  </si>
  <si>
    <t>V2905 Cyg / GSC 3583-0309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</si>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</sst>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0" xfId="0" applyFill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V2905 Cyg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2.3999999999999998E-3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2.3999999999999998E-3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16.5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4.3385000026319176E-4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52-4F6F-A7CD-AA449C7124B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16.5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52-4F6F-A7CD-AA449C7124B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16.5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52-4F6F-A7CD-AA449C7124B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16.5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652-4F6F-A7CD-AA449C7124B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16.5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652-4F6F-A7CD-AA449C7124B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16.5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652-4F6F-A7CD-AA449C7124B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2.3999999999999998E-3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16.5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652-4F6F-A7CD-AA449C7124B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16.5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</c:v>
                </c:pt>
                <c:pt idx="1">
                  <c:v>4.3385000026319176E-4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652-4F6F-A7CD-AA449C7124B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16.5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652-4F6F-A7CD-AA449C712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0487416"/>
        <c:axId val="1"/>
      </c:scatterChart>
      <c:valAx>
        <c:axId val="880487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0487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75366568914952"/>
          <c:w val="0.7203007518796992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FE9C68A-84F5-3BB9-A184-78E04145C3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55851.404900000001</v>
      </c>
      <c r="D7" s="30" t="s">
        <v>47</v>
      </c>
    </row>
    <row r="8" spans="1:7" x14ac:dyDescent="0.2">
      <c r="A8" t="s">
        <v>3</v>
      </c>
      <c r="C8" s="36">
        <v>0.3633131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INTERCEPT(INDIRECT($G$11):G991,INDIRECT($F$11):F991)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SLOPE(INDIRECT($G$11):G991,INDIRECT($F$11):F991)</f>
        <v>2.629393940989041E-5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60346.727813310186</v>
      </c>
    </row>
    <row r="15" spans="1:7" x14ac:dyDescent="0.2">
      <c r="A15" s="12" t="s">
        <v>17</v>
      </c>
      <c r="B15" s="10"/>
      <c r="C15" s="13">
        <f ca="1">(C7+C11)+(C8+C12)*INT(MAX(F21:F3532))</f>
        <v>55857.218330303032</v>
      </c>
      <c r="D15" s="14" t="s">
        <v>39</v>
      </c>
      <c r="E15" s="15">
        <f ca="1">ROUND(2*(E14-$C$7)/$C$8,0)/2+E13</f>
        <v>12374</v>
      </c>
    </row>
    <row r="16" spans="1:7" x14ac:dyDescent="0.2">
      <c r="A16" s="16" t="s">
        <v>4</v>
      </c>
      <c r="B16" s="10"/>
      <c r="C16" s="17">
        <f ca="1">+C8+C12</f>
        <v>0.36333939393940989</v>
      </c>
      <c r="D16" s="14" t="s">
        <v>40</v>
      </c>
      <c r="E16" s="24">
        <f ca="1">ROUND(2*(E14-$C$15)/$C$16,0)/2+E13</f>
        <v>12357</v>
      </c>
    </row>
    <row r="17" spans="1:19" ht="13.5" thickBot="1" x14ac:dyDescent="0.25">
      <c r="A17" s="14" t="s">
        <v>30</v>
      </c>
      <c r="B17" s="10"/>
      <c r="C17" s="10">
        <f>COUNT(C21:C2190)</f>
        <v>2</v>
      </c>
      <c r="D17" s="14" t="s">
        <v>34</v>
      </c>
      <c r="E17" s="18">
        <f ca="1">+$C$15+$C$16*E16-15018.5-$C$9/24</f>
        <v>45328.899054545655</v>
      </c>
    </row>
    <row r="18" spans="1:19" ht="14.25" thickTop="1" thickBot="1" x14ac:dyDescent="0.25">
      <c r="A18" s="16" t="s">
        <v>5</v>
      </c>
      <c r="B18" s="10"/>
      <c r="C18" s="19">
        <f ca="1">+C15</f>
        <v>55857.218330303032</v>
      </c>
      <c r="D18" s="20">
        <f ca="1">+C16</f>
        <v>0.36333939393940989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SQRT(SUM(S21:S49)/(COUNT(S21:S49)-1))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52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s="33" t="s">
        <v>48</v>
      </c>
      <c r="B21" s="34" t="s">
        <v>49</v>
      </c>
      <c r="C21" s="35">
        <v>55851.404900000001</v>
      </c>
      <c r="D21" s="35">
        <v>2.3999999999999998E-3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40832.904900000001</v>
      </c>
      <c r="S21">
        <f ca="1">+(O21-G21)^2</f>
        <v>0</v>
      </c>
    </row>
    <row r="22" spans="1:19" x14ac:dyDescent="0.2">
      <c r="A22" s="35" t="s">
        <v>50</v>
      </c>
      <c r="B22" s="34" t="s">
        <v>49</v>
      </c>
      <c r="C22" s="35">
        <v>55857.4</v>
      </c>
      <c r="D22" s="35">
        <v>2.5999999999999999E-3</v>
      </c>
      <c r="E22">
        <f>+(C22-C$7)/C$8</f>
        <v>16.501194149068926</v>
      </c>
      <c r="F22">
        <f>ROUND(2*E22,0)/2</f>
        <v>16.5</v>
      </c>
      <c r="G22">
        <f>+C22-(C$7+F22*C$8)</f>
        <v>4.3385000026319176E-4</v>
      </c>
      <c r="H22">
        <f>+G22</f>
        <v>4.3385000026319176E-4</v>
      </c>
      <c r="O22">
        <f ca="1">+C$11+C$12*$F22</f>
        <v>4.3385000026319176E-4</v>
      </c>
      <c r="Q22" s="2">
        <f>+C22-15018.5</f>
        <v>40838.9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2024-02-06T04:28:03Z</dcterms:modified>
</cp:coreProperties>
</file>