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F5EC743-8899-41F5-823E-FD88ADD433F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3" i="1" l="1"/>
  <c r="G23" i="1"/>
  <c r="H23" i="1"/>
  <c r="E21" i="1"/>
  <c r="F21" i="1"/>
  <c r="G21" i="1"/>
  <c r="H21" i="1"/>
  <c r="G11" i="1"/>
  <c r="F11" i="1"/>
  <c r="E22" i="1"/>
  <c r="F22" i="1"/>
  <c r="G22" i="1"/>
  <c r="H22" i="1"/>
  <c r="E23" i="1"/>
  <c r="Q21" i="1"/>
  <c r="Q22" i="1"/>
  <c r="Q23" i="1"/>
  <c r="E14" i="1"/>
  <c r="E15" i="1" s="1"/>
  <c r="C17" i="1"/>
  <c r="C11" i="1"/>
  <c r="C12" i="1"/>
  <c r="C16" i="1" l="1"/>
  <c r="D18" i="1" s="1"/>
  <c r="C15" i="1"/>
  <c r="O22" i="1"/>
  <c r="S22" i="1" s="1"/>
  <c r="O21" i="1"/>
  <c r="S21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<sst xmlns="http://schemas.openxmlformats.org/spreadsheetml/2006/main" count="58" uniqueCount="53">
  <si>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</si>
  <si>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</si>
  <si>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</si>
  <si>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</si>
  <si>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</si>
  <si>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</si>
  <si>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</si>
  <si>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</si>
  <si>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</si>
  <si>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</si>
  <si>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</si>
  <si>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</si>
  <si>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</si>
  <si>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</si>
  <si>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</si>
  <si>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</si>
  <si>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</si>
  <si>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</si>
  <si>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</si>
  <si>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</si>
  <si>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</si>
  <si>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</si>
  <si>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</si>
  <si>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</si>
  <si>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</si>
  <si>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</si>
  <si>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</si>
  <si>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</si>
  <si>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</si>
  <si>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</si>
  <si>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</si>
  <si>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</si>
  <si>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</si>
  <si>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</si>
  <si>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</si>
  <si>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</si>
  <si>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</si>
  <si>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</si>
  <si>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</si>
  <si>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</si>
  <si>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</si>
  <si>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</si>
  <si>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</si>
  <si>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G3579-0488</t>
  </si>
  <si>
    <t>G3579-0488_Cyg.xls</t>
  </si>
  <si>
    <t>EW</t>
  </si>
  <si>
    <t>Cyg</t>
  </si>
  <si>
    <t>VSX</t>
  </si>
  <si>
    <t>IBVS 6070</t>
  </si>
  <si>
    <t>I</t>
  </si>
  <si>
    <t>IBVS 6084</t>
  </si>
  <si>
    <t>V3085 Cyg / GSC 3579-0488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</si>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</sst>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3" borderId="0" xfId="0" applyFill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V3085 Cyg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406015037593984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2.5000000000000001E-3</c:v>
                  </c:pt>
                  <c:pt idx="1">
                    <c:v>3.0000000000000001E-3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2.5000000000000001E-3</c:v>
                  </c:pt>
                  <c:pt idx="1">
                    <c:v>3.0000000000000001E-3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3.5</c:v>
                </c:pt>
                <c:pt idx="2">
                  <c:v>4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3.9387900000074296</c:v>
                </c:pt>
                <c:pt idx="2">
                  <c:v>4.5002600000007078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54-490C-92BE-D1F625DC01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3.0000000000000001E-3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3.0000000000000001E-3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3.5</c:v>
                </c:pt>
                <c:pt idx="2">
                  <c:v>4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54-490C-92BE-D1F625DC01B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3.0000000000000001E-3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3.0000000000000001E-3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3.5</c:v>
                </c:pt>
                <c:pt idx="2">
                  <c:v>4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54-490C-92BE-D1F625DC01B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3.0000000000000001E-3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3.0000000000000001E-3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3.5</c:v>
                </c:pt>
                <c:pt idx="2">
                  <c:v>4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54-490C-92BE-D1F625DC01B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3.0000000000000001E-3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3.0000000000000001E-3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3.5</c:v>
                </c:pt>
                <c:pt idx="2">
                  <c:v>4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54-490C-92BE-D1F625DC01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3.0000000000000001E-3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3.0000000000000001E-3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3.5</c:v>
                </c:pt>
                <c:pt idx="2">
                  <c:v>4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54-490C-92BE-D1F625DC01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3.0000000000000001E-3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2.5000000000000001E-3</c:v>
                  </c:pt>
                  <c:pt idx="1">
                    <c:v>3.0000000000000001E-3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3.5</c:v>
                </c:pt>
                <c:pt idx="2">
                  <c:v>4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54-490C-92BE-D1F625DC01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3.5</c:v>
                </c:pt>
                <c:pt idx="2">
                  <c:v>4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7.4561403986539432E-5</c:v>
                </c:pt>
                <c:pt idx="1">
                  <c:v>3.938193508775536</c:v>
                </c:pt>
                <c:pt idx="2">
                  <c:v>4.500781929828614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54-490C-92BE-D1F625DC01B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3.5</c:v>
                </c:pt>
                <c:pt idx="2">
                  <c:v>4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D54-490C-92BE-D1F625DC0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260816"/>
        <c:axId val="1"/>
      </c:scatterChart>
      <c:valAx>
        <c:axId val="765260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260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45864661654135"/>
          <c:y val="0.92375366568914952"/>
          <c:w val="0.7774436090225563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0</xdr:rowOff>
    </xdr:from>
    <xdr:to>
      <xdr:col>17</xdr:col>
      <xdr:colOff>638175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9D418EF-62DA-56CB-E017-9B33F204F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H35" sqref="H3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55851.390599999999</v>
      </c>
      <c r="D7" s="30" t="s">
        <v>47</v>
      </c>
    </row>
    <row r="8" spans="1:7" x14ac:dyDescent="0.2">
      <c r="A8" t="s">
        <v>3</v>
      </c>
      <c r="C8" s="37">
        <v>0.40626000000000001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7.4561403986539432E-5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1.125176842106157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60346.735446180552</v>
      </c>
    </row>
    <row r="15" spans="1:7" x14ac:dyDescent="0.2">
      <c r="A15" s="12" t="s">
        <v>17</v>
      </c>
      <c r="B15" s="10"/>
      <c r="C15" s="13">
        <f ca="1">(C7+C11)+(C8+C12)*INT(MAX(F21:F3532))</f>
        <v>55857.516421929824</v>
      </c>
      <c r="D15" s="14" t="s">
        <v>39</v>
      </c>
      <c r="E15" s="15">
        <f ca="1">ROUND(2*(E14-$C$7)/$C$8,0)/2+E13</f>
        <v>11066</v>
      </c>
    </row>
    <row r="16" spans="1:7" x14ac:dyDescent="0.2">
      <c r="A16" s="16" t="s">
        <v>4</v>
      </c>
      <c r="B16" s="10"/>
      <c r="C16" s="17">
        <f ca="1">+C8+C12</f>
        <v>1.531436842106157</v>
      </c>
      <c r="D16" s="14" t="s">
        <v>40</v>
      </c>
      <c r="E16" s="24">
        <f ca="1">ROUND(2*(E14-$C$15)/$C$16,0)/2+E13</f>
        <v>2932.5</v>
      </c>
    </row>
    <row r="17" spans="1:19" ht="13.5" thickBot="1" x14ac:dyDescent="0.25">
      <c r="A17" s="14" t="s">
        <v>30</v>
      </c>
      <c r="B17" s="10"/>
      <c r="C17" s="10">
        <f>COUNT(C21:C2190)</f>
        <v>3</v>
      </c>
      <c r="D17" s="14" t="s">
        <v>34</v>
      </c>
      <c r="E17" s="18">
        <f ca="1">+$C$15+$C$16*E16-15018.5-$C$9/24</f>
        <v>45330.350794739468</v>
      </c>
    </row>
    <row r="18" spans="1:19" ht="14.25" thickTop="1" thickBot="1" x14ac:dyDescent="0.25">
      <c r="A18" s="16" t="s">
        <v>5</v>
      </c>
      <c r="B18" s="10"/>
      <c r="C18" s="19">
        <f ca="1">+C15</f>
        <v>55857.516421929824</v>
      </c>
      <c r="D18" s="20">
        <f ca="1">+C16</f>
        <v>1.531436842106157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F19">
        <v>11</v>
      </c>
      <c r="S19">
        <f ca="1">SQRT(SUM(S21:S49)/(COUNT(S21:S49)-1))</f>
        <v>5.6292625536062094E-4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52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s="33" t="s">
        <v>48</v>
      </c>
      <c r="B21" s="34" t="s">
        <v>49</v>
      </c>
      <c r="C21" s="35">
        <v>55851.390599999999</v>
      </c>
      <c r="D21" s="35">
        <v>2.5000000000000001E-3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7.4561403986539432E-5</v>
      </c>
      <c r="Q21" s="2">
        <f>+C21-15018.5</f>
        <v>40832.890599999999</v>
      </c>
      <c r="S21">
        <f ca="1">+(O21-G21)^2</f>
        <v>5.5594029644439381E-9</v>
      </c>
    </row>
    <row r="22" spans="1:19" x14ac:dyDescent="0.2">
      <c r="A22" s="35" t="s">
        <v>50</v>
      </c>
      <c r="B22" s="34" t="s">
        <v>49</v>
      </c>
      <c r="C22" s="35">
        <v>55857.251300000004</v>
      </c>
      <c r="D22" s="35">
        <v>3.0000000000000001E-3</v>
      </c>
      <c r="E22">
        <f>+(C22-C$7)/C$8</f>
        <v>14.425983360421224</v>
      </c>
      <c r="F22" s="36">
        <f>ROUND(2*E22,0)/2-F$19</f>
        <v>3.5</v>
      </c>
      <c r="G22">
        <f>+C22-(C$7+F22*C$8)-0.5</f>
        <v>3.9387900000074296</v>
      </c>
      <c r="H22">
        <f>+G22</f>
        <v>3.9387900000074296</v>
      </c>
      <c r="O22">
        <f ca="1">+C$11+C$12*$F22</f>
        <v>3.938193508775536</v>
      </c>
      <c r="Q22" s="2">
        <f>+C22-15018.5</f>
        <v>40838.751300000004</v>
      </c>
      <c r="S22">
        <f ca="1">+(O22-G22)^2</f>
        <v>3.5580178972600144E-7</v>
      </c>
    </row>
    <row r="23" spans="1:19" x14ac:dyDescent="0.2">
      <c r="A23" s="35" t="s">
        <v>50</v>
      </c>
      <c r="B23" s="34" t="s">
        <v>49</v>
      </c>
      <c r="C23" s="35">
        <v>55857.515899999999</v>
      </c>
      <c r="D23" s="35">
        <v>2E-3</v>
      </c>
      <c r="E23">
        <f>+(C23-C$7)/C$8</f>
        <v>15.077290405158513</v>
      </c>
      <c r="F23" s="36">
        <f>ROUND(2*E23,0)/2-F$19</f>
        <v>4</v>
      </c>
      <c r="G23">
        <f>+C23-(C$7+F23*C$8)</f>
        <v>4.5002600000007078</v>
      </c>
      <c r="H23">
        <f>+G23</f>
        <v>4.5002600000007078</v>
      </c>
      <c r="O23">
        <f ca="1">+C$11+C$12*$F23</f>
        <v>4.500781929828614</v>
      </c>
      <c r="Q23" s="2">
        <f>+C23-15018.5</f>
        <v>40839.015899999999</v>
      </c>
      <c r="S23">
        <f ca="1">+(O23-G23)^2</f>
        <v>2.7241074525821656E-7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2024-02-06T04:39:02Z</dcterms:modified>
</cp:coreProperties>
</file>