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0761232-3F3B-4A13-9971-6B569A8A6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G11" i="1"/>
  <c r="F11" i="1"/>
  <c r="C22" i="1"/>
  <c r="A22" i="1"/>
  <c r="F15" i="1"/>
  <c r="F16" i="1" s="1"/>
  <c r="E22" i="1" l="1"/>
  <c r="F22" i="1" s="1"/>
  <c r="G22" i="1" s="1"/>
  <c r="C17" i="1"/>
  <c r="Q22" i="1"/>
  <c r="C11" i="1"/>
  <c r="C12" i="1"/>
  <c r="O23" i="1" l="1"/>
  <c r="O21" i="1"/>
  <c r="O24" i="1"/>
  <c r="O25" i="1"/>
  <c r="C16" i="1"/>
  <c r="D18" i="1" s="1"/>
  <c r="C15" i="1"/>
  <c r="O22" i="1"/>
  <c r="K22" i="1"/>
  <c r="C18" i="1" l="1"/>
  <c r="F17" i="1"/>
  <c r="F18" i="1" s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<sst xmlns="http://schemas.openxmlformats.org/spreadsheetml/2006/main" count="59" uniqueCount="52">
  <si>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</si>
  <si>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</si>
  <si>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</si>
  <si>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</si>
  <si>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</si>
  <si>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</si>
  <si>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</si>
  <si>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</si>
  <si>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</si>
  <si>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</si>
  <si>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</si>
  <si>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</si>
  <si>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</si>
  <si>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</si>
  <si>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</si>
  <si>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</si>
  <si>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</si>
  <si>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</si>
  <si>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</si>
  <si>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</si>
  <si>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</si>
  <si>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</si>
  <si>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</si>
  <si>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</si>
  <si>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</si>
  <si>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</si>
  <si>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</si>
  <si>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</si>
  <si>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</si>
  <si>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</si>
  <si>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</si>
  <si>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</si>
  <si>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</si>
  <si>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</si>
  <si>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</si>
  <si>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</si>
  <si>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</si>
  <si>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</si>
  <si>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</si>
  <si>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</si>
  <si>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</si>
  <si>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</si>
  <si>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</si>
  <si>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</si>
  <si>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</si>
  <si>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</si>
  <si>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</si>
  <si>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II</t>
  </si>
  <si>
    <t>V3142 Cyg</t>
  </si>
  <si>
    <t>EW</t>
  </si>
  <si>
    <t>VSX</t>
  </si>
  <si>
    <t>OEJV 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</si>
</sst>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  <xf numFmtId="0" fontId="20" fillId="0" borderId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19" fillId="0" borderId="0" xfId="0" applyFont="1" applyAlignment="1">
      <alignment vertical="center" wrapText="1"/>
    </xf>
    <xf numFmtId="0" fontId="6" fillId="0" borderId="0" xfId="0" applyFont="1" applyAlignment="1"/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9" applyFont="1" applyAlignment="1">
      <alignment horizontal="left"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/>
    </xf>
    <xf numFmtId="0" fontId="0" fillId="0" borderId="0" xfId="0" applyAlignment="1">
      <alignment horizontal="right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FD63EC2F-5BC4-4B63-BA70-5D31A5A45CC1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V3142 Cyg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7.0499999856110662E-4</c:v>
                </c:pt>
                <c:pt idx="1">
                  <c:v>0</c:v>
                </c:pt>
                <c:pt idx="2">
                  <c:v>-1.3000000035390258E-3</c:v>
                </c:pt>
                <c:pt idx="3">
                  <c:v>3.2574999779171776E-2</c:v>
                </c:pt>
                <c:pt idx="4">
                  <c:v>3.405000008206116E-2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-2.0179750304627359E-4</c:v>
                </c:pt>
                <c:pt idx="1">
                  <c:v>-2.0005092285787021E-4</c:v>
                </c:pt>
                <c:pt idx="2">
                  <c:v>-1.9306460210425676E-4</c:v>
                </c:pt>
                <c:pt idx="3">
                  <c:v>3.3308089991660697E-2</c:v>
                </c:pt>
                <c:pt idx="4">
                  <c:v>3.331682289260271E-2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4" sqref="G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8" customHeight="1" x14ac:dyDescent="0.3">
      <c r="A1" s="36" t="s">
        <v>48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2" t="s">
        <v>49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8">
        <v>55799.705000000002</v>
      </c>
      <c r="D7" s="39" t="s">
        <v>50</v>
      </c>
    </row>
    <row r="8" spans="1:15" x14ac:dyDescent="0.2">
      <c r="A8" t="s">
        <v>3</v>
      </c>
      <c r="C8" s="48">
        <v>0.42060999999999998</v>
      </c>
      <c r="D8" s="39" t="s">
        <v>50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-2.0005092285787021E-4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3.4931603768067312E-6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59835.491266822901</v>
      </c>
      <c r="E15" s="10" t="s">
        <v>30</v>
      </c>
      <c r="F15" s="25">
        <f ca="1">NOW()+15018.5+$C$5/24</f>
        <v>60346.737907986106</v>
      </c>
    </row>
    <row r="16" spans="1:15" x14ac:dyDescent="0.2">
      <c r="A16" s="12" t="s">
        <v>4</v>
      </c>
      <c r="B16" s="7"/>
      <c r="C16" s="13">
        <f ca="1">+C8+C12</f>
        <v>0.42061349316037677</v>
      </c>
      <c r="E16" s="10" t="s">
        <v>35</v>
      </c>
      <c r="F16" s="11">
        <f ca="1">ROUND(2*(F15-$C$7)/$C$8,0)/2+F14</f>
        <v>10811.5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1216.5</v>
      </c>
    </row>
    <row r="18" spans="1:21" ht="14.25" thickTop="1" thickBot="1" x14ac:dyDescent="0.25">
      <c r="A18" s="12" t="s">
        <v>5</v>
      </c>
      <c r="B18" s="7"/>
      <c r="C18" s="15">
        <f ca="1">+C15</f>
        <v>59835.491266822901</v>
      </c>
      <c r="D18" s="16">
        <f ca="1">+C16</f>
        <v>0.42061349316037677</v>
      </c>
      <c r="E18" s="10" t="s">
        <v>31</v>
      </c>
      <c r="F18" s="14">
        <f ca="1">+$C$15+$C$16*F17-15018.5-$C$5/24</f>
        <v>45329.063414585835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5" t="s">
        <v>51</v>
      </c>
      <c r="B21" s="46" t="s">
        <v>46</v>
      </c>
      <c r="C21" s="47">
        <v>55799.4954</v>
      </c>
      <c r="D21" s="47">
        <v>5.9999999999999995E-4</v>
      </c>
      <c r="E21">
        <f>+(C21-C$7)/C$8</f>
        <v>-0.49832386296558756</v>
      </c>
      <c r="F21">
        <f>ROUND(2*E21,0)/2</f>
        <v>-0.5</v>
      </c>
      <c r="G21">
        <f>+C21-(C$7+F21*C$8)</f>
        <v>7.0499999856110662E-4</v>
      </c>
      <c r="K21">
        <f>+G21</f>
        <v>7.0499999856110662E-4</v>
      </c>
      <c r="O21">
        <f ca="1">+C$11+C$12*$F21</f>
        <v>-2.0179750304627359E-4</v>
      </c>
      <c r="Q21" s="1">
        <f>+C21-15018.5</f>
        <v>40780.9954</v>
      </c>
    </row>
    <row r="22" spans="1:21" x14ac:dyDescent="0.2">
      <c r="A22" t="str">
        <f>D8</f>
        <v>VSX</v>
      </c>
      <c r="C22" s="43">
        <f>C$7</f>
        <v>55799.705000000002</v>
      </c>
      <c r="D22" s="6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-2.0005092285787021E-4</v>
      </c>
      <c r="Q22" s="1">
        <f>+C22-15018.5</f>
        <v>40781.205000000002</v>
      </c>
    </row>
    <row r="23" spans="1:21" x14ac:dyDescent="0.2">
      <c r="A23" s="45" t="s">
        <v>51</v>
      </c>
      <c r="B23" s="46" t="s">
        <v>46</v>
      </c>
      <c r="C23" s="47">
        <v>55800.54492</v>
      </c>
      <c r="D23" s="47">
        <v>1E-3</v>
      </c>
      <c r="E23">
        <f>+(C23-C$7)/C$8</f>
        <v>1.9969092508464577</v>
      </c>
      <c r="F23">
        <f>ROUND(2*E23,0)/2</f>
        <v>2</v>
      </c>
      <c r="G23">
        <f>+C23-(C$7+F23*C$8)</f>
        <v>-1.3000000035390258E-3</v>
      </c>
      <c r="K23">
        <f>+G23</f>
        <v>-1.3000000035390258E-3</v>
      </c>
      <c r="O23">
        <f ca="1">+C$11+C$12*$F23</f>
        <v>-1.9306460210425676E-4</v>
      </c>
      <c r="Q23" s="1">
        <f>+C23-15018.5</f>
        <v>40782.04492</v>
      </c>
    </row>
    <row r="24" spans="1:21" x14ac:dyDescent="0.2">
      <c r="A24" s="40" t="s">
        <v>45</v>
      </c>
      <c r="B24" s="40" t="s">
        <v>46</v>
      </c>
      <c r="C24" s="44">
        <v>59834.43899999978</v>
      </c>
      <c r="D24" s="41">
        <v>7.0000000000000001E-3</v>
      </c>
      <c r="E24">
        <f>+(C24-C$7)/C$8</f>
        <v>9592.5774470406759</v>
      </c>
      <c r="F24">
        <f>ROUND(2*E24,0)/2</f>
        <v>9592.5</v>
      </c>
      <c r="G24">
        <f>+C24-(C$7+F24*C$8)</f>
        <v>3.2574999779171776E-2</v>
      </c>
      <c r="K24">
        <f>+G24</f>
        <v>3.2574999779171776E-2</v>
      </c>
      <c r="O24">
        <f ca="1">+C$11+C$12*$F24</f>
        <v>3.3308089991660697E-2</v>
      </c>
      <c r="Q24" s="1">
        <f>+C24-15018.5</f>
        <v>44815.93899999978</v>
      </c>
    </row>
    <row r="25" spans="1:21" x14ac:dyDescent="0.2">
      <c r="A25" s="40" t="s">
        <v>45</v>
      </c>
      <c r="B25" s="40" t="s">
        <v>47</v>
      </c>
      <c r="C25" s="44">
        <v>59835.492000000086</v>
      </c>
      <c r="D25" s="41">
        <v>7.0000000000000001E-3</v>
      </c>
      <c r="E25">
        <f>+(C25-C$7)/C$8</f>
        <v>9595.0809538529375</v>
      </c>
      <c r="F25">
        <f>ROUND(2*E25,0)/2</f>
        <v>9595</v>
      </c>
      <c r="G25">
        <f>+C25-(C$7+F25*C$8)</f>
        <v>3.405000008206116E-2</v>
      </c>
      <c r="K25">
        <f>+G25</f>
        <v>3.405000008206116E-2</v>
      </c>
      <c r="O25">
        <f ca="1">+C$11+C$12*$F25</f>
        <v>3.331682289260271E-2</v>
      </c>
      <c r="Q25" s="1">
        <f>+C25-15018.5</f>
        <v>44816.992000000086</v>
      </c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43"/>
      <c r="D34" s="6"/>
    </row>
    <row r="35" spans="3:17" x14ac:dyDescent="0.2">
      <c r="C35" s="43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W28">
    <sortCondition ref="C21:C2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2024-02-06T04:42:35Z</dcterms:modified>
</cp:coreProperties>
</file>