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50D7D36-0D13-4F95-AD04-9BE78F2BE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/>
  <c r="G41" i="1"/>
  <c r="K41" i="1"/>
  <c r="Q41" i="1"/>
  <c r="E42" i="1"/>
  <c r="F42" i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/>
  <c r="G45" i="1"/>
  <c r="K45" i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F14" i="1"/>
  <c r="F15" i="1" s="1"/>
  <c r="E22" i="1"/>
  <c r="F22" i="1" s="1"/>
  <c r="G22" i="1" s="1"/>
  <c r="K22" i="1" s="1"/>
  <c r="Q22" i="1"/>
  <c r="G11" i="1"/>
  <c r="F11" i="1"/>
  <c r="C21" i="1"/>
  <c r="A21" i="1"/>
  <c r="E21" i="1" l="1"/>
  <c r="F21" i="1" s="1"/>
  <c r="G21" i="1" s="1"/>
  <c r="C17" i="1"/>
  <c r="Q21" i="1"/>
  <c r="C11" i="1"/>
  <c r="C12" i="1"/>
  <c r="O25" i="1" l="1"/>
  <c r="O29" i="1"/>
  <c r="O33" i="1"/>
  <c r="O37" i="1"/>
  <c r="O41" i="1"/>
  <c r="O45" i="1"/>
  <c r="O38" i="1"/>
  <c r="O48" i="1"/>
  <c r="O26" i="1"/>
  <c r="O46" i="1"/>
  <c r="O24" i="1"/>
  <c r="O28" i="1"/>
  <c r="O32" i="1"/>
  <c r="O36" i="1"/>
  <c r="O40" i="1"/>
  <c r="O44" i="1"/>
  <c r="O23" i="1"/>
  <c r="O27" i="1"/>
  <c r="O31" i="1"/>
  <c r="O35" i="1"/>
  <c r="O39" i="1"/>
  <c r="O43" i="1"/>
  <c r="O47" i="1"/>
  <c r="O34" i="1"/>
  <c r="O30" i="1"/>
  <c r="O42" i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<sst xmlns="http://schemas.openxmlformats.org/spreadsheetml/2006/main" count="108" uniqueCount="54">
  <si>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</si>
  <si>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</si>
  <si>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</si>
  <si>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</si>
  <si>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</si>
  <si>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</si>
  <si>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</si>
  <si>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</si>
  <si>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</si>
  <si>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</si>
  <si>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</si>
  <si>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</si>
  <si>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</si>
  <si>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</si>
  <si>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</si>
  <si>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</si>
  <si>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</si>
  <si>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</si>
  <si>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</si>
  <si>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</si>
  <si>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</si>
  <si>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</si>
  <si>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</si>
  <si>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</si>
  <si>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</si>
  <si>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</si>
  <si>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</si>
  <si>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</si>
  <si>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</si>
  <si>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</si>
  <si>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</si>
  <si>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</si>
  <si>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</si>
  <si>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</si>
  <si>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</si>
  <si>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</si>
  <si>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</si>
  <si>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</si>
  <si>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</si>
  <si>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</si>
  <si>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</si>
  <si>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</si>
  <si>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</si>
  <si>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</si>
  <si>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WISE J202313.2+592738 Cyg</t>
  </si>
  <si>
    <t>EW</t>
  </si>
  <si>
    <t>VSX</t>
  </si>
  <si>
    <t>JBAV, 76</t>
  </si>
  <si>
    <t>I</t>
  </si>
  <si>
    <t>BAV 91 Feb 2024</t>
  </si>
  <si>
    <t>Next ToM-P</t>
  </si>
  <si>
    <t>Next ToM-S</t>
  </si>
  <si>
    <t>14.444 (0.519)</t>
  </si>
  <si>
    <t xml:space="preserve">Mag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</si>
</sst>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3"/>
      <color rgb="FF33336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8" fillId="0" borderId="0" xfId="0" applyFont="1" applyAlignment="1"/>
    <xf numFmtId="0" fontId="5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J202313.2+592738 Cyg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661654135338346"/>
          <c:y val="2.3806887775391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6.699300000036601E-3</c:v>
                </c:pt>
                <c:pt idx="2">
                  <c:v>8.7479999638162553E-4</c:v>
                </c:pt>
                <c:pt idx="3">
                  <c:v>-1.1405999975977466E-3</c:v>
                </c:pt>
                <c:pt idx="4">
                  <c:v>-1.3977999988128431E-3</c:v>
                </c:pt>
                <c:pt idx="5">
                  <c:v>-1.0174999988521449E-3</c:v>
                </c:pt>
                <c:pt idx="6">
                  <c:v>4.9140000191982836E-4</c:v>
                </c:pt>
                <c:pt idx="7">
                  <c:v>2.0178000049781986E-3</c:v>
                </c:pt>
                <c:pt idx="8">
                  <c:v>9.6620000113034621E-4</c:v>
                </c:pt>
                <c:pt idx="9">
                  <c:v>2.6508000009926036E-3</c:v>
                </c:pt>
                <c:pt idx="10">
                  <c:v>5.3163000047788955E-3</c:v>
                </c:pt>
                <c:pt idx="11">
                  <c:v>1.0018000029958785E-3</c:v>
                </c:pt>
                <c:pt idx="12">
                  <c:v>4.3295000068610534E-3</c:v>
                </c:pt>
                <c:pt idx="13">
                  <c:v>4.1117000073427334E-3</c:v>
                </c:pt>
                <c:pt idx="14">
                  <c:v>1.5394000001833774E-3</c:v>
                </c:pt>
                <c:pt idx="15">
                  <c:v>8.9800007117446512E-5</c:v>
                </c:pt>
                <c:pt idx="16">
                  <c:v>-1.8099999579135329E-4</c:v>
                </c:pt>
                <c:pt idx="17">
                  <c:v>4.2707000029622577E-3</c:v>
                </c:pt>
                <c:pt idx="18">
                  <c:v>4.2142000020248815E-3</c:v>
                </c:pt>
                <c:pt idx="19">
                  <c:v>3.8429000051110052E-3</c:v>
                </c:pt>
                <c:pt idx="20">
                  <c:v>9.8873000024468638E-3</c:v>
                </c:pt>
                <c:pt idx="21">
                  <c:v>9.5653000025777146E-3</c:v>
                </c:pt>
                <c:pt idx="22">
                  <c:v>5.5930000016815029E-3</c:v>
                </c:pt>
                <c:pt idx="23">
                  <c:v>1.1071900000388268E-2</c:v>
                </c:pt>
                <c:pt idx="24">
                  <c:v>6.499600007373374E-3</c:v>
                </c:pt>
                <c:pt idx="25">
                  <c:v>9.8335000002407469E-3</c:v>
                </c:pt>
                <c:pt idx="26">
                  <c:v>5.0795999995898455E-3</c:v>
                </c:pt>
                <c:pt idx="27">
                  <c:v>1.530050000292249E-2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-2.0616641996437993E-4</c:v>
                </c:pt>
                <c:pt idx="1">
                  <c:v>4.7581243831227278E-3</c:v>
                </c:pt>
                <c:pt idx="2">
                  <c:v>-1.7164498445376224E-3</c:v>
                </c:pt>
                <c:pt idx="3">
                  <c:v>-1.5380273397252705E-3</c:v>
                </c:pt>
                <c:pt idx="4">
                  <c:v>-1.3902430428099888E-3</c:v>
                </c:pt>
                <c:pt idx="5">
                  <c:v>-1.3550992161045256E-3</c:v>
                </c:pt>
                <c:pt idx="6">
                  <c:v>1.3095237471789339E-3</c:v>
                </c:pt>
                <c:pt idx="7">
                  <c:v>1.5185844598883565E-3</c:v>
                </c:pt>
                <c:pt idx="8">
                  <c:v>1.6014878459627826E-3</c:v>
                </c:pt>
                <c:pt idx="9">
                  <c:v>1.7799103507751346E-3</c:v>
                </c:pt>
                <c:pt idx="10">
                  <c:v>3.1451128497181312E-3</c:v>
                </c:pt>
                <c:pt idx="11">
                  <c:v>3.2487420823111642E-3</c:v>
                </c:pt>
                <c:pt idx="12">
                  <c:v>3.2496432060728428E-3</c:v>
                </c:pt>
                <c:pt idx="13">
                  <c:v>3.3271398495771974E-3</c:v>
                </c:pt>
                <c:pt idx="14">
                  <c:v>3.3280409733388761E-3</c:v>
                </c:pt>
                <c:pt idx="15">
                  <c:v>3.6452365374497241E-3</c:v>
                </c:pt>
                <c:pt idx="16">
                  <c:v>4.7229805564172646E-3</c:v>
                </c:pt>
                <c:pt idx="17">
                  <c:v>4.8320165315803689E-3</c:v>
                </c:pt>
                <c:pt idx="18">
                  <c:v>6.3233763571583623E-3</c:v>
                </c:pt>
                <c:pt idx="19">
                  <c:v>6.441423569938251E-3</c:v>
                </c:pt>
                <c:pt idx="20">
                  <c:v>7.8579901232969252E-3</c:v>
                </c:pt>
                <c:pt idx="21">
                  <c:v>7.984147449931922E-3</c:v>
                </c:pt>
                <c:pt idx="22">
                  <c:v>7.9850485736935994E-3</c:v>
                </c:pt>
                <c:pt idx="23">
                  <c:v>8.0364126281092779E-3</c:v>
                </c:pt>
                <c:pt idx="24">
                  <c:v>8.0373137518709552E-3</c:v>
                </c:pt>
                <c:pt idx="25">
                  <c:v>8.2238463705384141E-3</c:v>
                </c:pt>
                <c:pt idx="26">
                  <c:v>8.3977632565423732E-3</c:v>
                </c:pt>
                <c:pt idx="27">
                  <c:v>7.9625204796516368E-3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2754.5</c:v>
                </c:pt>
                <c:pt idx="2">
                  <c:v>-838</c:v>
                </c:pt>
                <c:pt idx="3">
                  <c:v>-739</c:v>
                </c:pt>
                <c:pt idx="4">
                  <c:v>-657</c:v>
                </c:pt>
                <c:pt idx="5">
                  <c:v>-637.5</c:v>
                </c:pt>
                <c:pt idx="6">
                  <c:v>841</c:v>
                </c:pt>
                <c:pt idx="7">
                  <c:v>957</c:v>
                </c:pt>
                <c:pt idx="8">
                  <c:v>1003</c:v>
                </c:pt>
                <c:pt idx="9">
                  <c:v>1102</c:v>
                </c:pt>
                <c:pt idx="10">
                  <c:v>1859.5</c:v>
                </c:pt>
                <c:pt idx="11">
                  <c:v>1917</c:v>
                </c:pt>
                <c:pt idx="12">
                  <c:v>1917.5</c:v>
                </c:pt>
                <c:pt idx="13">
                  <c:v>1960.5</c:v>
                </c:pt>
                <c:pt idx="14">
                  <c:v>1961</c:v>
                </c:pt>
                <c:pt idx="15">
                  <c:v>2137</c:v>
                </c:pt>
                <c:pt idx="16">
                  <c:v>2735</c:v>
                </c:pt>
                <c:pt idx="17">
                  <c:v>2795.5</c:v>
                </c:pt>
                <c:pt idx="18">
                  <c:v>3623</c:v>
                </c:pt>
                <c:pt idx="19">
                  <c:v>3688.5</c:v>
                </c:pt>
                <c:pt idx="20">
                  <c:v>4474.5</c:v>
                </c:pt>
                <c:pt idx="21">
                  <c:v>4544.5</c:v>
                </c:pt>
                <c:pt idx="22">
                  <c:v>4545</c:v>
                </c:pt>
                <c:pt idx="23">
                  <c:v>4573.5</c:v>
                </c:pt>
                <c:pt idx="24">
                  <c:v>4574</c:v>
                </c:pt>
                <c:pt idx="25">
                  <c:v>4677.5</c:v>
                </c:pt>
                <c:pt idx="26">
                  <c:v>4774</c:v>
                </c:pt>
                <c:pt idx="27">
                  <c:v>4532.5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558897243107769E-2"/>
              <c:y val="0.37933890081921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.42578125" customWidth="1"/>
    <col min="2" max="2" width="4.85546875" customWidth="1"/>
    <col min="3" max="3" width="13.4257812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35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2" t="s">
        <v>0</v>
      </c>
      <c r="C4" s="2" t="s">
        <v>36</v>
      </c>
      <c r="D4" s="2" t="s">
        <v>36</v>
      </c>
    </row>
    <row r="5" spans="1:15" x14ac:dyDescent="0.2">
      <c r="A5" s="33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2" t="s">
        <v>1</v>
      </c>
    </row>
    <row r="7" spans="1:15" x14ac:dyDescent="0.2">
      <c r="A7" t="s">
        <v>2</v>
      </c>
      <c r="C7" s="41">
        <v>58294.965799999998</v>
      </c>
      <c r="D7" s="34" t="s">
        <v>46</v>
      </c>
    </row>
    <row r="8" spans="1:15" x14ac:dyDescent="0.2">
      <c r="A8" t="s">
        <v>3</v>
      </c>
      <c r="C8" s="41">
        <v>0.41334460000000001</v>
      </c>
      <c r="D8" s="34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-2.0616641996437993E-4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1.8022475233570913E-6</v>
      </c>
      <c r="D12" s="2"/>
      <c r="E12" s="46" t="s">
        <v>53</v>
      </c>
      <c r="F12" s="47" t="s">
        <v>52</v>
      </c>
    </row>
    <row r="13" spans="1:15" x14ac:dyDescent="0.2">
      <c r="A13" s="7" t="s">
        <v>18</v>
      </c>
      <c r="B13" s="7"/>
      <c r="C13" s="2" t="s">
        <v>13</v>
      </c>
      <c r="E13" s="44" t="s">
        <v>33</v>
      </c>
      <c r="F13" s="48">
        <v>1</v>
      </c>
    </row>
    <row r="14" spans="1:15" x14ac:dyDescent="0.2">
      <c r="A14" s="7"/>
      <c r="B14" s="7"/>
      <c r="C14" s="7"/>
      <c r="E14" s="44" t="s">
        <v>30</v>
      </c>
      <c r="F14" s="49">
        <f ca="1">NOW()+15018.5+$C$5/24</f>
        <v>60541.834244097219</v>
      </c>
    </row>
    <row r="15" spans="1:15" x14ac:dyDescent="0.2">
      <c r="A15" s="8" t="s">
        <v>17</v>
      </c>
      <c r="B15" s="7"/>
      <c r="C15" s="9">
        <f ca="1">(C7+C11)+(C8+C12)*INT(MAX(F21:F3533))</f>
        <v>60268.281318163252</v>
      </c>
      <c r="E15" s="44" t="s">
        <v>34</v>
      </c>
      <c r="F15" s="49">
        <f ca="1">ROUND(2*($F$14-$C$7)/$C$8,0)/2+$F$13</f>
        <v>5437</v>
      </c>
    </row>
    <row r="16" spans="1:15" x14ac:dyDescent="0.2">
      <c r="A16" s="11" t="s">
        <v>4</v>
      </c>
      <c r="B16" s="7"/>
      <c r="C16" s="12">
        <f ca="1">+C8+C12</f>
        <v>0.41334640224752334</v>
      </c>
      <c r="E16" s="44" t="s">
        <v>35</v>
      </c>
      <c r="F16" s="49">
        <f ca="1">ROUND(2*($F$14-$C$15)/$C$16,0)/2+$F$13</f>
        <v>663</v>
      </c>
    </row>
    <row r="17" spans="1:21" ht="13.5" thickBot="1" x14ac:dyDescent="0.25">
      <c r="A17" s="10" t="s">
        <v>27</v>
      </c>
      <c r="B17" s="7"/>
      <c r="C17" s="7">
        <f>COUNT(C21:C2191)</f>
        <v>28</v>
      </c>
      <c r="E17" s="44" t="s">
        <v>50</v>
      </c>
      <c r="F17" s="51">
        <f ca="1">+$C$15+$C$16*$F$16-15018.5-$C$5/24</f>
        <v>45524.225816186692</v>
      </c>
    </row>
    <row r="18" spans="1:21" ht="14.25" thickTop="1" thickBot="1" x14ac:dyDescent="0.25">
      <c r="A18" s="11" t="s">
        <v>5</v>
      </c>
      <c r="B18" s="7"/>
      <c r="C18" s="13">
        <f ca="1">+C15</f>
        <v>60268.281318163252</v>
      </c>
      <c r="D18" s="14">
        <f ca="1">+C16</f>
        <v>0.41334640224752334</v>
      </c>
      <c r="E18" s="45" t="s">
        <v>51</v>
      </c>
      <c r="F18" s="50">
        <f ca="1">+($C$15+$C$16*$F$16)-($C$16/2)-15018.5-$C$5/24</f>
        <v>45524.019142985569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t="str">
        <f>D7</f>
        <v>VSX</v>
      </c>
      <c r="C21" s="39">
        <f>C$7</f>
        <v>58294.965799999998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-2.0616641996437993E-4</v>
      </c>
      <c r="Q21" s="1">
        <f>+C21-15018.5</f>
        <v>43276.465799999998</v>
      </c>
    </row>
    <row r="22" spans="1:21" ht="12.95" customHeight="1" x14ac:dyDescent="0.2">
      <c r="A22" s="37" t="s">
        <v>47</v>
      </c>
      <c r="B22" s="38" t="s">
        <v>48</v>
      </c>
      <c r="C22" s="40">
        <v>59433.530200000001</v>
      </c>
      <c r="D22" s="37">
        <v>5.9999999999999995E-4</v>
      </c>
      <c r="E22">
        <f>+(C22-C$7)/C$8</f>
        <v>2754.5162075420917</v>
      </c>
      <c r="F22">
        <f>ROUND(2*E22,0)/2</f>
        <v>2754.5</v>
      </c>
      <c r="G22">
        <f>+C22-(C$7+F22*C$8)</f>
        <v>6.699300000036601E-3</v>
      </c>
      <c r="K22">
        <f>+G22</f>
        <v>6.699300000036601E-3</v>
      </c>
      <c r="O22">
        <f ca="1">+C$11+C$12*$F22</f>
        <v>4.7581243831227278E-3</v>
      </c>
      <c r="Q22" s="1">
        <f>+C22-15018.5</f>
        <v>44415.030200000001</v>
      </c>
    </row>
    <row r="23" spans="1:21" ht="12.95" customHeight="1" x14ac:dyDescent="0.2">
      <c r="A23" s="42" t="s">
        <v>49</v>
      </c>
      <c r="B23" s="43" t="s">
        <v>48</v>
      </c>
      <c r="C23" s="42">
        <v>57948.583899999998</v>
      </c>
      <c r="D23" s="42">
        <v>3.5000000000000001E-3</v>
      </c>
      <c r="E23">
        <f t="shared" ref="E23:E48" si="0">+(C23-C$7)/C$8</f>
        <v>-837.9978836060767</v>
      </c>
      <c r="F23">
        <f t="shared" ref="F23:F48" si="1">ROUND(2*E23,0)/2</f>
        <v>-838</v>
      </c>
      <c r="G23">
        <f t="shared" ref="G23:G48" si="2">+C23-(C$7+F23*C$8)</f>
        <v>8.7479999638162553E-4</v>
      </c>
      <c r="K23">
        <f t="shared" ref="K23:K48" si="3">+G23</f>
        <v>8.7479999638162553E-4</v>
      </c>
      <c r="O23">
        <f t="shared" ref="O23:O48" ca="1" si="4">+C$11+C$12*$F23</f>
        <v>-1.7164498445376224E-3</v>
      </c>
      <c r="Q23" s="1">
        <f t="shared" ref="Q23:Q48" si="5">+C23-15018.5</f>
        <v>42930.083899999998</v>
      </c>
    </row>
    <row r="24" spans="1:21" ht="12.95" customHeight="1" x14ac:dyDescent="0.2">
      <c r="A24" s="42" t="s">
        <v>49</v>
      </c>
      <c r="B24" s="43" t="s">
        <v>48</v>
      </c>
      <c r="C24" s="42">
        <v>57989.502999999997</v>
      </c>
      <c r="D24" s="42">
        <v>3.5000000000000001E-3</v>
      </c>
      <c r="E24">
        <f t="shared" si="0"/>
        <v>-739.00275944091482</v>
      </c>
      <c r="F24">
        <f t="shared" si="1"/>
        <v>-739</v>
      </c>
      <c r="G24">
        <f t="shared" si="2"/>
        <v>-1.1405999975977466E-3</v>
      </c>
      <c r="K24">
        <f t="shared" si="3"/>
        <v>-1.1405999975977466E-3</v>
      </c>
      <c r="O24">
        <f t="shared" ca="1" si="4"/>
        <v>-1.5380273397252705E-3</v>
      </c>
      <c r="Q24" s="1">
        <f t="shared" si="5"/>
        <v>42971.002999999997</v>
      </c>
    </row>
    <row r="25" spans="1:21" ht="12.95" customHeight="1" x14ac:dyDescent="0.2">
      <c r="A25" s="42" t="s">
        <v>49</v>
      </c>
      <c r="B25" s="43" t="s">
        <v>48</v>
      </c>
      <c r="C25" s="42">
        <v>58023.396999999997</v>
      </c>
      <c r="D25" s="42">
        <v>3.5000000000000001E-3</v>
      </c>
      <c r="E25">
        <f t="shared" si="0"/>
        <v>-657.00338168201768</v>
      </c>
      <c r="F25">
        <f t="shared" si="1"/>
        <v>-657</v>
      </c>
      <c r="G25">
        <f t="shared" si="2"/>
        <v>-1.3977999988128431E-3</v>
      </c>
      <c r="K25">
        <f t="shared" si="3"/>
        <v>-1.3977999988128431E-3</v>
      </c>
      <c r="O25">
        <f t="shared" ca="1" si="4"/>
        <v>-1.3902430428099888E-3</v>
      </c>
      <c r="Q25" s="1">
        <f t="shared" si="5"/>
        <v>43004.896999999997</v>
      </c>
    </row>
    <row r="26" spans="1:21" ht="12.95" customHeight="1" x14ac:dyDescent="0.2">
      <c r="A26" s="42" t="s">
        <v>49</v>
      </c>
      <c r="B26" s="43" t="s">
        <v>48</v>
      </c>
      <c r="C26" s="42">
        <v>58031.457600000002</v>
      </c>
      <c r="D26" s="42">
        <v>3.5000000000000001E-3</v>
      </c>
      <c r="E26">
        <f t="shared" si="0"/>
        <v>-637.50246162644089</v>
      </c>
      <c r="F26">
        <f t="shared" si="1"/>
        <v>-637.5</v>
      </c>
      <c r="G26">
        <f t="shared" si="2"/>
        <v>-1.0174999988521449E-3</v>
      </c>
      <c r="K26">
        <f t="shared" si="3"/>
        <v>-1.0174999988521449E-3</v>
      </c>
      <c r="O26">
        <f t="shared" ca="1" si="4"/>
        <v>-1.3550992161045256E-3</v>
      </c>
      <c r="Q26" s="1">
        <f t="shared" si="5"/>
        <v>43012.957600000002</v>
      </c>
    </row>
    <row r="27" spans="1:21" ht="12.95" customHeight="1" x14ac:dyDescent="0.2">
      <c r="A27" s="42" t="s">
        <v>49</v>
      </c>
      <c r="B27" s="43" t="s">
        <v>48</v>
      </c>
      <c r="C27" s="42">
        <v>58642.589099999997</v>
      </c>
      <c r="D27" s="42">
        <v>3.5000000000000001E-3</v>
      </c>
      <c r="E27">
        <f t="shared" si="0"/>
        <v>841.00118883856055</v>
      </c>
      <c r="F27">
        <f t="shared" si="1"/>
        <v>841</v>
      </c>
      <c r="G27">
        <f t="shared" si="2"/>
        <v>4.9140000191982836E-4</v>
      </c>
      <c r="K27">
        <f t="shared" si="3"/>
        <v>4.9140000191982836E-4</v>
      </c>
      <c r="O27">
        <f t="shared" ca="1" si="4"/>
        <v>1.3095237471789339E-3</v>
      </c>
      <c r="Q27" s="1">
        <f t="shared" si="5"/>
        <v>43624.089099999997</v>
      </c>
    </row>
    <row r="28" spans="1:21" ht="12.95" customHeight="1" x14ac:dyDescent="0.2">
      <c r="A28" s="42" t="s">
        <v>49</v>
      </c>
      <c r="B28" s="43" t="s">
        <v>48</v>
      </c>
      <c r="C28" s="42">
        <v>58690.5386</v>
      </c>
      <c r="D28" s="42">
        <v>3.5000000000000001E-3</v>
      </c>
      <c r="E28">
        <f t="shared" si="0"/>
        <v>957.00488164113369</v>
      </c>
      <c r="F28">
        <f t="shared" si="1"/>
        <v>957</v>
      </c>
      <c r="G28">
        <f t="shared" si="2"/>
        <v>2.0178000049781986E-3</v>
      </c>
      <c r="K28">
        <f t="shared" si="3"/>
        <v>2.0178000049781986E-3</v>
      </c>
      <c r="O28">
        <f t="shared" ca="1" si="4"/>
        <v>1.5185844598883565E-3</v>
      </c>
      <c r="Q28" s="1">
        <f t="shared" si="5"/>
        <v>43672.0386</v>
      </c>
    </row>
    <row r="29" spans="1:21" ht="12.95" customHeight="1" x14ac:dyDescent="0.2">
      <c r="A29" s="42" t="s">
        <v>49</v>
      </c>
      <c r="B29" s="43" t="s">
        <v>48</v>
      </c>
      <c r="C29" s="42">
        <v>58709.551399999997</v>
      </c>
      <c r="D29" s="42">
        <v>3.5000000000000001E-3</v>
      </c>
      <c r="E29">
        <f t="shared" si="0"/>
        <v>1003.0023375169254</v>
      </c>
      <c r="F29">
        <f t="shared" si="1"/>
        <v>1003</v>
      </c>
      <c r="G29">
        <f t="shared" si="2"/>
        <v>9.6620000113034621E-4</v>
      </c>
      <c r="K29">
        <f t="shared" si="3"/>
        <v>9.6620000113034621E-4</v>
      </c>
      <c r="O29">
        <f t="shared" ca="1" si="4"/>
        <v>1.6014878459627826E-3</v>
      </c>
      <c r="Q29" s="1">
        <f t="shared" si="5"/>
        <v>43691.051399999997</v>
      </c>
    </row>
    <row r="30" spans="1:21" ht="12.95" customHeight="1" x14ac:dyDescent="0.2">
      <c r="A30" s="42" t="s">
        <v>49</v>
      </c>
      <c r="B30" s="43" t="s">
        <v>48</v>
      </c>
      <c r="C30" s="42">
        <v>58750.474199999997</v>
      </c>
      <c r="D30" s="42">
        <v>3.5000000000000001E-3</v>
      </c>
      <c r="E30">
        <f t="shared" si="0"/>
        <v>1102.0064130509961</v>
      </c>
      <c r="F30">
        <f t="shared" si="1"/>
        <v>1102</v>
      </c>
      <c r="G30">
        <f t="shared" si="2"/>
        <v>2.6508000009926036E-3</v>
      </c>
      <c r="K30">
        <f t="shared" si="3"/>
        <v>2.6508000009926036E-3</v>
      </c>
      <c r="O30">
        <f t="shared" ca="1" si="4"/>
        <v>1.7799103507751346E-3</v>
      </c>
      <c r="Q30" s="1">
        <f t="shared" si="5"/>
        <v>43731.974199999997</v>
      </c>
    </row>
    <row r="31" spans="1:21" ht="12.95" customHeight="1" x14ac:dyDescent="0.2">
      <c r="A31" s="42" t="s">
        <v>49</v>
      </c>
      <c r="B31" s="43" t="s">
        <v>48</v>
      </c>
      <c r="C31" s="42">
        <v>59063.585400000004</v>
      </c>
      <c r="D31" s="42">
        <v>3.5000000000000001E-3</v>
      </c>
      <c r="E31">
        <f t="shared" si="0"/>
        <v>1859.5128616655581</v>
      </c>
      <c r="F31">
        <f t="shared" si="1"/>
        <v>1859.5</v>
      </c>
      <c r="G31">
        <f t="shared" si="2"/>
        <v>5.3163000047788955E-3</v>
      </c>
      <c r="K31">
        <f t="shared" si="3"/>
        <v>5.3163000047788955E-3</v>
      </c>
      <c r="O31">
        <f t="shared" ca="1" si="4"/>
        <v>3.1451128497181312E-3</v>
      </c>
      <c r="Q31" s="1">
        <f t="shared" si="5"/>
        <v>44045.085400000004</v>
      </c>
    </row>
    <row r="32" spans="1:21" ht="12.95" customHeight="1" x14ac:dyDescent="0.2">
      <c r="A32" s="42" t="s">
        <v>49</v>
      </c>
      <c r="B32" s="43" t="s">
        <v>48</v>
      </c>
      <c r="C32" s="42">
        <v>59087.348400000003</v>
      </c>
      <c r="D32" s="42">
        <v>3.5000000000000001E-3</v>
      </c>
      <c r="E32">
        <f t="shared" si="0"/>
        <v>1917.0024236436243</v>
      </c>
      <c r="F32">
        <f t="shared" si="1"/>
        <v>1917</v>
      </c>
      <c r="G32">
        <f t="shared" si="2"/>
        <v>1.0018000029958785E-3</v>
      </c>
      <c r="K32">
        <f t="shared" si="3"/>
        <v>1.0018000029958785E-3</v>
      </c>
      <c r="O32">
        <f t="shared" ca="1" si="4"/>
        <v>3.2487420823111642E-3</v>
      </c>
      <c r="Q32" s="1">
        <f t="shared" si="5"/>
        <v>44068.848400000003</v>
      </c>
    </row>
    <row r="33" spans="1:17" ht="12.95" customHeight="1" x14ac:dyDescent="0.2">
      <c r="A33" s="42" t="s">
        <v>49</v>
      </c>
      <c r="B33" s="43" t="s">
        <v>48</v>
      </c>
      <c r="C33" s="42">
        <v>59087.558400000002</v>
      </c>
      <c r="D33" s="42">
        <v>3.5000000000000001E-3</v>
      </c>
      <c r="E33">
        <f t="shared" si="0"/>
        <v>1917.5104743112734</v>
      </c>
      <c r="F33">
        <f t="shared" si="1"/>
        <v>1917.5</v>
      </c>
      <c r="G33">
        <f t="shared" si="2"/>
        <v>4.3295000068610534E-3</v>
      </c>
      <c r="K33">
        <f t="shared" si="3"/>
        <v>4.3295000068610534E-3</v>
      </c>
      <c r="O33">
        <f t="shared" ca="1" si="4"/>
        <v>3.2496432060728428E-3</v>
      </c>
      <c r="Q33" s="1">
        <f t="shared" si="5"/>
        <v>44069.058400000002</v>
      </c>
    </row>
    <row r="34" spans="1:17" ht="12.95" customHeight="1" x14ac:dyDescent="0.2">
      <c r="A34" s="42" t="s">
        <v>49</v>
      </c>
      <c r="B34" s="43" t="s">
        <v>48</v>
      </c>
      <c r="C34" s="42">
        <v>59105.332000000002</v>
      </c>
      <c r="D34" s="42">
        <v>3.5000000000000001E-3</v>
      </c>
      <c r="E34">
        <f t="shared" si="0"/>
        <v>1960.5099473901535</v>
      </c>
      <c r="F34">
        <f t="shared" si="1"/>
        <v>1960.5</v>
      </c>
      <c r="G34">
        <f t="shared" si="2"/>
        <v>4.1117000073427334E-3</v>
      </c>
      <c r="K34">
        <f t="shared" si="3"/>
        <v>4.1117000073427334E-3</v>
      </c>
      <c r="O34">
        <f t="shared" ca="1" si="4"/>
        <v>3.3271398495771974E-3</v>
      </c>
      <c r="Q34" s="1">
        <f t="shared" si="5"/>
        <v>44086.832000000002</v>
      </c>
    </row>
    <row r="35" spans="1:17" ht="12.95" customHeight="1" x14ac:dyDescent="0.2">
      <c r="A35" s="42" t="s">
        <v>49</v>
      </c>
      <c r="B35" s="43" t="s">
        <v>48</v>
      </c>
      <c r="C35" s="42">
        <v>59105.536099999998</v>
      </c>
      <c r="D35" s="42">
        <v>3.5000000000000001E-3</v>
      </c>
      <c r="E35">
        <f t="shared" si="0"/>
        <v>1961.0037242533213</v>
      </c>
      <c r="F35">
        <f t="shared" si="1"/>
        <v>1961</v>
      </c>
      <c r="G35">
        <f t="shared" si="2"/>
        <v>1.5394000001833774E-3</v>
      </c>
      <c r="K35">
        <f t="shared" si="3"/>
        <v>1.5394000001833774E-3</v>
      </c>
      <c r="O35">
        <f t="shared" ca="1" si="4"/>
        <v>3.3280409733388761E-3</v>
      </c>
      <c r="Q35" s="1">
        <f t="shared" si="5"/>
        <v>44087.036099999998</v>
      </c>
    </row>
    <row r="36" spans="1:17" ht="12.95" customHeight="1" x14ac:dyDescent="0.2">
      <c r="A36" s="42" t="s">
        <v>49</v>
      </c>
      <c r="B36" s="43" t="s">
        <v>48</v>
      </c>
      <c r="C36" s="42">
        <v>59178.283300000003</v>
      </c>
      <c r="D36" s="42">
        <v>3.5000000000000001E-3</v>
      </c>
      <c r="E36">
        <f t="shared" si="0"/>
        <v>2137.000217252154</v>
      </c>
      <c r="F36">
        <f t="shared" si="1"/>
        <v>2137</v>
      </c>
      <c r="G36">
        <f t="shared" si="2"/>
        <v>8.9800007117446512E-5</v>
      </c>
      <c r="K36">
        <f t="shared" si="3"/>
        <v>8.9800007117446512E-5</v>
      </c>
      <c r="O36">
        <f t="shared" ca="1" si="4"/>
        <v>3.6452365374497241E-3</v>
      </c>
      <c r="Q36" s="1">
        <f t="shared" si="5"/>
        <v>44159.783300000003</v>
      </c>
    </row>
    <row r="37" spans="1:17" ht="12.95" customHeight="1" x14ac:dyDescent="0.2">
      <c r="A37" s="42" t="s">
        <v>49</v>
      </c>
      <c r="B37" s="43" t="s">
        <v>48</v>
      </c>
      <c r="C37" s="42">
        <v>59425.463100000001</v>
      </c>
      <c r="D37" s="42">
        <v>3.5000000000000001E-3</v>
      </c>
      <c r="E37">
        <f t="shared" si="0"/>
        <v>2734.9995621087169</v>
      </c>
      <c r="F37">
        <f t="shared" si="1"/>
        <v>2735</v>
      </c>
      <c r="G37">
        <f t="shared" si="2"/>
        <v>-1.8099999579135329E-4</v>
      </c>
      <c r="K37">
        <f t="shared" si="3"/>
        <v>-1.8099999579135329E-4</v>
      </c>
      <c r="O37">
        <f t="shared" ca="1" si="4"/>
        <v>4.7229805564172646E-3</v>
      </c>
      <c r="Q37" s="1">
        <f t="shared" si="5"/>
        <v>44406.963100000001</v>
      </c>
    </row>
    <row r="38" spans="1:17" ht="12.95" customHeight="1" x14ac:dyDescent="0.2">
      <c r="A38" s="42" t="s">
        <v>49</v>
      </c>
      <c r="B38" s="43" t="s">
        <v>48</v>
      </c>
      <c r="C38" s="42">
        <v>59450.474900000001</v>
      </c>
      <c r="D38" s="42">
        <v>3.5000000000000001E-3</v>
      </c>
      <c r="E38">
        <f t="shared" si="0"/>
        <v>2795.5103320570847</v>
      </c>
      <c r="F38">
        <f t="shared" si="1"/>
        <v>2795.5</v>
      </c>
      <c r="G38">
        <f t="shared" si="2"/>
        <v>4.2707000029622577E-3</v>
      </c>
      <c r="K38">
        <f t="shared" si="3"/>
        <v>4.2707000029622577E-3</v>
      </c>
      <c r="O38">
        <f t="shared" ca="1" si="4"/>
        <v>4.8320165315803689E-3</v>
      </c>
      <c r="Q38" s="1">
        <f t="shared" si="5"/>
        <v>44431.974900000001</v>
      </c>
    </row>
    <row r="39" spans="1:17" ht="12.95" customHeight="1" x14ac:dyDescent="0.2">
      <c r="A39" s="42" t="s">
        <v>49</v>
      </c>
      <c r="B39" s="43" t="s">
        <v>48</v>
      </c>
      <c r="C39" s="42">
        <v>59792.517500000002</v>
      </c>
      <c r="D39" s="42">
        <v>3.5000000000000001E-3</v>
      </c>
      <c r="E39">
        <f t="shared" si="0"/>
        <v>3623.0101953672638</v>
      </c>
      <c r="F39">
        <f t="shared" si="1"/>
        <v>3623</v>
      </c>
      <c r="G39">
        <f t="shared" si="2"/>
        <v>4.2142000020248815E-3</v>
      </c>
      <c r="K39">
        <f t="shared" si="3"/>
        <v>4.2142000020248815E-3</v>
      </c>
      <c r="O39">
        <f t="shared" ca="1" si="4"/>
        <v>6.3233763571583623E-3</v>
      </c>
      <c r="Q39" s="1">
        <f t="shared" si="5"/>
        <v>44774.017500000002</v>
      </c>
    </row>
    <row r="40" spans="1:17" ht="12.95" customHeight="1" x14ac:dyDescent="0.2">
      <c r="A40" s="42" t="s">
        <v>49</v>
      </c>
      <c r="B40" s="43" t="s">
        <v>48</v>
      </c>
      <c r="C40" s="42">
        <v>59819.591200000003</v>
      </c>
      <c r="D40" s="42">
        <v>3.5000000000000001E-3</v>
      </c>
      <c r="E40">
        <f t="shared" si="0"/>
        <v>3688.5092970852997</v>
      </c>
      <c r="F40">
        <f t="shared" si="1"/>
        <v>3688.5</v>
      </c>
      <c r="G40">
        <f t="shared" si="2"/>
        <v>3.8429000051110052E-3</v>
      </c>
      <c r="K40">
        <f t="shared" si="3"/>
        <v>3.8429000051110052E-3</v>
      </c>
      <c r="O40">
        <f t="shared" ca="1" si="4"/>
        <v>6.441423569938251E-3</v>
      </c>
      <c r="Q40" s="1">
        <f t="shared" si="5"/>
        <v>44801.091200000003</v>
      </c>
    </row>
    <row r="41" spans="1:17" ht="12.95" customHeight="1" x14ac:dyDescent="0.2">
      <c r="A41" s="42" t="s">
        <v>49</v>
      </c>
      <c r="B41" s="43" t="s">
        <v>48</v>
      </c>
      <c r="C41" s="42">
        <v>60144.486100000002</v>
      </c>
      <c r="D41" s="42">
        <v>3.5000000000000001E-3</v>
      </c>
      <c r="E41">
        <f t="shared" si="0"/>
        <v>4474.5239202350867</v>
      </c>
      <c r="F41">
        <f t="shared" si="1"/>
        <v>4474.5</v>
      </c>
      <c r="G41">
        <f t="shared" si="2"/>
        <v>9.8873000024468638E-3</v>
      </c>
      <c r="K41">
        <f t="shared" si="3"/>
        <v>9.8873000024468638E-3</v>
      </c>
      <c r="O41">
        <f t="shared" ca="1" si="4"/>
        <v>7.8579901232969252E-3</v>
      </c>
      <c r="Q41" s="1">
        <f t="shared" si="5"/>
        <v>45125.986100000002</v>
      </c>
    </row>
    <row r="42" spans="1:17" ht="12.95" customHeight="1" x14ac:dyDescent="0.2">
      <c r="A42" s="42" t="s">
        <v>49</v>
      </c>
      <c r="B42" s="43" t="s">
        <v>48</v>
      </c>
      <c r="C42" s="42">
        <v>60173.419900000001</v>
      </c>
      <c r="D42" s="42">
        <v>3.5000000000000001E-3</v>
      </c>
      <c r="E42">
        <f t="shared" si="0"/>
        <v>4544.5231412240601</v>
      </c>
      <c r="F42">
        <f t="shared" si="1"/>
        <v>4544.5</v>
      </c>
      <c r="G42">
        <f t="shared" si="2"/>
        <v>9.5653000025777146E-3</v>
      </c>
      <c r="K42">
        <f t="shared" si="3"/>
        <v>9.5653000025777146E-3</v>
      </c>
      <c r="O42">
        <f t="shared" ca="1" si="4"/>
        <v>7.984147449931922E-3</v>
      </c>
      <c r="Q42" s="1">
        <f t="shared" si="5"/>
        <v>45154.919900000001</v>
      </c>
    </row>
    <row r="43" spans="1:17" ht="12.95" customHeight="1" x14ac:dyDescent="0.2">
      <c r="A43" s="42" t="s">
        <v>49</v>
      </c>
      <c r="B43" s="43" t="s">
        <v>48</v>
      </c>
      <c r="C43" s="42">
        <v>60173.622600000002</v>
      </c>
      <c r="D43" s="42">
        <v>3.5000000000000001E-3</v>
      </c>
      <c r="E43">
        <f t="shared" si="0"/>
        <v>4545.0135310827918</v>
      </c>
      <c r="F43">
        <f t="shared" si="1"/>
        <v>4545</v>
      </c>
      <c r="G43">
        <f t="shared" si="2"/>
        <v>5.5930000016815029E-3</v>
      </c>
      <c r="K43">
        <f t="shared" si="3"/>
        <v>5.5930000016815029E-3</v>
      </c>
      <c r="O43">
        <f t="shared" ca="1" si="4"/>
        <v>7.9850485736935994E-3</v>
      </c>
      <c r="Q43" s="1">
        <f t="shared" si="5"/>
        <v>45155.122600000002</v>
      </c>
    </row>
    <row r="44" spans="1:17" ht="12.95" customHeight="1" x14ac:dyDescent="0.2">
      <c r="A44" s="42" t="s">
        <v>49</v>
      </c>
      <c r="B44" s="43" t="s">
        <v>48</v>
      </c>
      <c r="C44" s="42">
        <v>60185.4084</v>
      </c>
      <c r="D44" s="42">
        <v>3.5000000000000001E-3</v>
      </c>
      <c r="E44">
        <f t="shared" si="0"/>
        <v>4573.5267861247057</v>
      </c>
      <c r="F44">
        <f t="shared" si="1"/>
        <v>4573.5</v>
      </c>
      <c r="G44">
        <f t="shared" si="2"/>
        <v>1.1071900000388268E-2</v>
      </c>
      <c r="K44">
        <f t="shared" si="3"/>
        <v>1.1071900000388268E-2</v>
      </c>
      <c r="O44">
        <f t="shared" ca="1" si="4"/>
        <v>8.0364126281092779E-3</v>
      </c>
      <c r="Q44" s="1">
        <f t="shared" si="5"/>
        <v>45166.9084</v>
      </c>
    </row>
    <row r="45" spans="1:17" ht="12.95" customHeight="1" x14ac:dyDescent="0.2">
      <c r="A45" s="42" t="s">
        <v>49</v>
      </c>
      <c r="B45" s="43" t="s">
        <v>48</v>
      </c>
      <c r="C45" s="42">
        <v>60185.610500000003</v>
      </c>
      <c r="D45" s="42">
        <v>3.5000000000000001E-3</v>
      </c>
      <c r="E45">
        <f t="shared" si="0"/>
        <v>4574.0157244101028</v>
      </c>
      <c r="F45">
        <f t="shared" si="1"/>
        <v>4574</v>
      </c>
      <c r="G45">
        <f t="shared" si="2"/>
        <v>6.499600007373374E-3</v>
      </c>
      <c r="K45">
        <f t="shared" si="3"/>
        <v>6.499600007373374E-3</v>
      </c>
      <c r="O45">
        <f t="shared" ca="1" si="4"/>
        <v>8.0373137518709552E-3</v>
      </c>
      <c r="Q45" s="1">
        <f t="shared" si="5"/>
        <v>45167.110500000003</v>
      </c>
    </row>
    <row r="46" spans="1:17" ht="12.95" customHeight="1" x14ac:dyDescent="0.2">
      <c r="A46" s="42" t="s">
        <v>49</v>
      </c>
      <c r="B46" s="43" t="s">
        <v>48</v>
      </c>
      <c r="C46" s="42">
        <v>60228.394999999997</v>
      </c>
      <c r="D46" s="42">
        <v>3.5000000000000001E-3</v>
      </c>
      <c r="E46">
        <f t="shared" si="0"/>
        <v>4677.5237900773318</v>
      </c>
      <c r="F46">
        <f t="shared" si="1"/>
        <v>4677.5</v>
      </c>
      <c r="G46">
        <f t="shared" si="2"/>
        <v>9.8335000002407469E-3</v>
      </c>
      <c r="K46">
        <f t="shared" si="3"/>
        <v>9.8335000002407469E-3</v>
      </c>
      <c r="O46">
        <f t="shared" ca="1" si="4"/>
        <v>8.2238463705384141E-3</v>
      </c>
      <c r="Q46" s="1">
        <f t="shared" si="5"/>
        <v>45209.894999999997</v>
      </c>
    </row>
    <row r="47" spans="1:17" ht="12.95" customHeight="1" x14ac:dyDescent="0.2">
      <c r="A47" s="42" t="s">
        <v>49</v>
      </c>
      <c r="B47" s="43" t="s">
        <v>48</v>
      </c>
      <c r="C47" s="42">
        <v>60268.277999999998</v>
      </c>
      <c r="D47" s="42">
        <v>3.5000000000000001E-3</v>
      </c>
      <c r="E47">
        <f t="shared" si="0"/>
        <v>4774.0122890198645</v>
      </c>
      <c r="F47">
        <f t="shared" si="1"/>
        <v>4774</v>
      </c>
      <c r="G47">
        <f t="shared" si="2"/>
        <v>5.0795999995898455E-3</v>
      </c>
      <c r="K47">
        <f t="shared" si="3"/>
        <v>5.0795999995898455E-3</v>
      </c>
      <c r="O47">
        <f t="shared" ca="1" si="4"/>
        <v>8.3977632565423732E-3</v>
      </c>
      <c r="Q47" s="1">
        <f t="shared" si="5"/>
        <v>45249.777999999998</v>
      </c>
    </row>
    <row r="48" spans="1:17" ht="12.95" customHeight="1" x14ac:dyDescent="0.2">
      <c r="A48" s="42" t="s">
        <v>49</v>
      </c>
      <c r="B48" s="43" t="s">
        <v>48</v>
      </c>
      <c r="C48" s="42">
        <v>60168.465499999998</v>
      </c>
      <c r="D48" s="42">
        <v>3.5000000000000001E-3</v>
      </c>
      <c r="E48">
        <f t="shared" si="0"/>
        <v>4532.5370163297166</v>
      </c>
      <c r="F48">
        <f t="shared" si="1"/>
        <v>4532.5</v>
      </c>
      <c r="G48">
        <f t="shared" si="2"/>
        <v>1.530050000292249E-2</v>
      </c>
      <c r="K48">
        <f t="shared" si="3"/>
        <v>1.530050000292249E-2</v>
      </c>
      <c r="O48">
        <f t="shared" ca="1" si="4"/>
        <v>7.9625204796516368E-3</v>
      </c>
      <c r="Q48" s="1">
        <f t="shared" si="5"/>
        <v>45149.965499999998</v>
      </c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2024-08-19T08:01:18Z</dcterms:modified>
</cp:coreProperties>
</file>