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354C2F9-2E07-4669-9EA4-B0BCD8434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F14" i="1"/>
  <c r="F15" i="1" s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G11" i="1"/>
  <c r="F11" i="1"/>
  <c r="E21" i="1" l="1"/>
  <c r="F21" i="1" s="1"/>
  <c r="G21" i="1" s="1"/>
  <c r="C17" i="1"/>
  <c r="Q21" i="1"/>
  <c r="C11" i="1"/>
  <c r="C12" i="1"/>
  <c r="O27" i="1" l="1"/>
  <c r="O28" i="1"/>
  <c r="O24" i="1"/>
  <c r="O23" i="1"/>
  <c r="O26" i="1"/>
  <c r="O25" i="1"/>
  <c r="O22" i="1"/>
  <c r="C16" i="1"/>
  <c r="D18" i="1" s="1"/>
  <c r="C15" i="1"/>
  <c r="O21" i="1"/>
  <c r="K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<sst xmlns="http://schemas.openxmlformats.org/spreadsheetml/2006/main" count="70" uniqueCount="55">
  <si>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</si>
  <si>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</si>
  <si>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</si>
  <si>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</si>
  <si>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</si>
  <si>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</si>
  <si>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</si>
  <si>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</si>
  <si>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</si>
  <si>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</si>
  <si>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</si>
  <si>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</si>
  <si>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</si>
  <si>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</si>
  <si>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</si>
  <si>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</si>
  <si>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</si>
  <si>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</si>
  <si>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</si>
  <si>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</si>
  <si>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</si>
  <si>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</si>
  <si>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</si>
  <si>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</si>
  <si>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</si>
  <si>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</si>
  <si>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</si>
  <si>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</si>
  <si>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</si>
  <si>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</si>
  <si>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</si>
  <si>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</si>
  <si>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</si>
  <si>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</si>
  <si>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</si>
  <si>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</si>
  <si>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</si>
  <si>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</si>
  <si>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</si>
  <si>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</si>
  <si>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</si>
  <si>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</si>
  <si>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</si>
  <si>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</si>
  <si>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WISE J205119.0+343149 Cyg</t>
  </si>
  <si>
    <t>EW</t>
  </si>
  <si>
    <t>JBAV, 76</t>
  </si>
  <si>
    <t>I</t>
  </si>
  <si>
    <t>Next ToM-P</t>
  </si>
  <si>
    <t>Next ToM-S</t>
  </si>
  <si>
    <t>VSX 1</t>
  </si>
  <si>
    <t>VSX 2</t>
  </si>
  <si>
    <t xml:space="preserve">14.183 (0.353) </t>
  </si>
  <si>
    <t xml:space="preserve">Mag r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</si>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</sst>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3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/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J205119.0+343149 Cyg</a:t>
            </a:r>
            <a:r>
              <a:rPr lang="en-AU" sz="1200" b="1" i="0" u="none" strike="noStrike" baseline="0"/>
              <a:t> </a:t>
            </a:r>
            <a:r>
              <a:rPr lang="en-AU" b="1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928099896603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2.2590000298805535E-4</c:v>
                </c:pt>
                <c:pt idx="1">
                  <c:v>-1.2079999942216091E-3</c:v>
                </c:pt>
                <c:pt idx="2">
                  <c:v>-2.1299999934853986E-4</c:v>
                </c:pt>
                <c:pt idx="3">
                  <c:v>-1.0177500007557683E-3</c:v>
                </c:pt>
                <c:pt idx="4">
                  <c:v>-4.3015499977627769E-3</c:v>
                </c:pt>
                <c:pt idx="5">
                  <c:v>1.8936499982373789E-3</c:v>
                </c:pt>
                <c:pt idx="6">
                  <c:v>2.28749995585531E-4</c:v>
                </c:pt>
                <c:pt idx="7">
                  <c:v>4.2370000301161781E-4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-2.4132766978057432E-4</c:v>
                </c:pt>
                <c:pt idx="1">
                  <c:v>-5.0356228408115567E-4</c:v>
                </c:pt>
                <c:pt idx="2">
                  <c:v>-5.0724638936776117E-4</c:v>
                </c:pt>
                <c:pt idx="3">
                  <c:v>-5.1443039467664203E-4</c:v>
                </c:pt>
                <c:pt idx="4">
                  <c:v>-5.2017759892374657E-4</c:v>
                </c:pt>
                <c:pt idx="5">
                  <c:v>-5.2666162422817229E-4</c:v>
                </c:pt>
                <c:pt idx="6">
                  <c:v>-5.7595495296295426E-4</c:v>
                </c:pt>
                <c:pt idx="7">
                  <c:v>-5.7893907824510473E-4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-1079</c:v>
                </c:pt>
                <c:pt idx="1">
                  <c:v>2480</c:v>
                </c:pt>
                <c:pt idx="2">
                  <c:v>2530</c:v>
                </c:pt>
                <c:pt idx="3">
                  <c:v>2627.5</c:v>
                </c:pt>
                <c:pt idx="4">
                  <c:v>2705.5</c:v>
                </c:pt>
                <c:pt idx="5">
                  <c:v>2793.5</c:v>
                </c:pt>
                <c:pt idx="6">
                  <c:v>3462.5</c:v>
                </c:pt>
                <c:pt idx="7">
                  <c:v>3503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55388471177945E-2"/>
              <c:y val="0.371258092738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40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5" t="s">
        <v>45</v>
      </c>
      <c r="C2" s="30"/>
      <c r="D2" s="2"/>
    </row>
    <row r="4" spans="1:15" x14ac:dyDescent="0.2">
      <c r="A4" s="32" t="s">
        <v>0</v>
      </c>
      <c r="C4" s="2" t="s">
        <v>36</v>
      </c>
      <c r="D4" s="2" t="s">
        <v>36</v>
      </c>
    </row>
    <row r="5" spans="1:15" x14ac:dyDescent="0.2">
      <c r="A5" s="33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2" t="s">
        <v>1</v>
      </c>
      <c r="E6" s="35" t="s">
        <v>50</v>
      </c>
    </row>
    <row r="7" spans="1:15" x14ac:dyDescent="0.2">
      <c r="A7" t="s">
        <v>2</v>
      </c>
      <c r="C7" s="41">
        <v>58696.404999999999</v>
      </c>
      <c r="D7" s="34" t="s">
        <v>51</v>
      </c>
      <c r="E7">
        <v>58242.964</v>
      </c>
    </row>
    <row r="8" spans="1:15" x14ac:dyDescent="0.2">
      <c r="A8" t="s">
        <v>3</v>
      </c>
      <c r="C8" s="41">
        <v>0.42024210000000001</v>
      </c>
      <c r="D8" s="34" t="s">
        <v>51</v>
      </c>
      <c r="E8">
        <v>0.42024080000000003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-3.2083066186552157E-4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-7.3682105732110529E-8</v>
      </c>
      <c r="D12" s="2"/>
      <c r="E12" s="44" t="s">
        <v>53</v>
      </c>
      <c r="F12" s="45" t="s">
        <v>52</v>
      </c>
    </row>
    <row r="13" spans="1:15" x14ac:dyDescent="0.2">
      <c r="A13" s="7" t="s">
        <v>18</v>
      </c>
      <c r="B13" s="7"/>
      <c r="C13" s="2" t="s">
        <v>13</v>
      </c>
      <c r="E13" s="42" t="s">
        <v>33</v>
      </c>
      <c r="F13" s="46">
        <v>1</v>
      </c>
    </row>
    <row r="14" spans="1:15" x14ac:dyDescent="0.2">
      <c r="A14" s="7"/>
      <c r="B14" s="7"/>
      <c r="C14" s="7"/>
      <c r="E14" s="42" t="s">
        <v>30</v>
      </c>
      <c r="F14" s="47">
        <f ca="1">NOW()+15018.5+$C$5/24</f>
        <v>60544.776157638888</v>
      </c>
    </row>
    <row r="15" spans="1:15" x14ac:dyDescent="0.2">
      <c r="A15" s="8" t="s">
        <v>17</v>
      </c>
      <c r="B15" s="7"/>
      <c r="C15" s="9">
        <f ca="1">(C7+C11)+(C8+C12)*INT(MAX(F21:F3533))</f>
        <v>60168.51249736092</v>
      </c>
      <c r="E15" s="42" t="s">
        <v>34</v>
      </c>
      <c r="F15" s="47">
        <f ca="1">ROUND(2*($F$14-$C$7)/$C$8,0)/2+$F$13</f>
        <v>4399.5</v>
      </c>
    </row>
    <row r="16" spans="1:15" x14ac:dyDescent="0.2">
      <c r="A16" s="11" t="s">
        <v>4</v>
      </c>
      <c r="B16" s="7"/>
      <c r="C16" s="12">
        <f ca="1">+C8+C12</f>
        <v>0.42024202631789426</v>
      </c>
      <c r="E16" s="42" t="s">
        <v>35</v>
      </c>
      <c r="F16" s="47">
        <f ca="1">ROUND(2*($F$14-$C$15)/$C$16,0)/2+$F$13</f>
        <v>896.5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42" t="s">
        <v>48</v>
      </c>
      <c r="F17" s="49">
        <f ca="1">+$C$15+$C$16*$F$16-15018.5-$C$5/24</f>
        <v>45527.155307288245</v>
      </c>
    </row>
    <row r="18" spans="1:21" ht="14.25" thickTop="1" thickBot="1" x14ac:dyDescent="0.25">
      <c r="A18" s="11" t="s">
        <v>5</v>
      </c>
      <c r="B18" s="7"/>
      <c r="C18" s="13">
        <f ca="1">+C15</f>
        <v>60168.51249736092</v>
      </c>
      <c r="D18" s="14">
        <f ca="1">+C16</f>
        <v>0.42024202631789426</v>
      </c>
      <c r="E18" s="43" t="s">
        <v>49</v>
      </c>
      <c r="F18" s="48">
        <f ca="1">+($C$15+$C$16*$F$16)-($C$16/2)-15018.5-$C$5/24</f>
        <v>45526.945186275087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s="35" t="s">
        <v>50</v>
      </c>
      <c r="C21" s="38">
        <v>58242.964</v>
      </c>
      <c r="D21" s="6" t="s">
        <v>13</v>
      </c>
      <c r="E21">
        <f>+(C21-C$7)/C$8</f>
        <v>-1078.9994624527121</v>
      </c>
      <c r="F21">
        <f>ROUND(2*E21,0)/2</f>
        <v>-1079</v>
      </c>
      <c r="G21">
        <f>+C21-(C$7+F21*C$8)</f>
        <v>2.2590000298805535E-4</v>
      </c>
      <c r="K21">
        <f>+G21</f>
        <v>2.2590000298805535E-4</v>
      </c>
      <c r="O21">
        <f ca="1">+C$11+C$12*$F21</f>
        <v>-2.4132766978057432E-4</v>
      </c>
      <c r="Q21" s="1">
        <f>+C21-15018.5</f>
        <v>43224.464</v>
      </c>
    </row>
    <row r="22" spans="1:21" x14ac:dyDescent="0.2">
      <c r="A22" s="36" t="s">
        <v>46</v>
      </c>
      <c r="B22" s="37" t="s">
        <v>47</v>
      </c>
      <c r="C22" s="39">
        <v>59738.604200000002</v>
      </c>
      <c r="D22" s="36">
        <v>3.5000000000000001E-3</v>
      </c>
      <c r="E22">
        <f t="shared" ref="E22:E26" si="0">+(C22-C$7)/C$8</f>
        <v>2479.9971254664933</v>
      </c>
      <c r="F22">
        <f t="shared" ref="F22:F26" si="1">ROUND(2*E22,0)/2</f>
        <v>2480</v>
      </c>
      <c r="G22">
        <f t="shared" ref="G22:G26" si="2">+C22-(C$7+F22*C$8)</f>
        <v>-1.2079999942216091E-3</v>
      </c>
      <c r="K22">
        <f t="shared" ref="K22:K26" si="3">+G22</f>
        <v>-1.2079999942216091E-3</v>
      </c>
      <c r="O22">
        <f t="shared" ref="O22:O26" ca="1" si="4">+C$11+C$12*$F22</f>
        <v>-5.0356228408115567E-4</v>
      </c>
      <c r="Q22" s="1">
        <f t="shared" ref="Q22:Q26" si="5">+C22-15018.5</f>
        <v>44720.104200000002</v>
      </c>
    </row>
    <row r="23" spans="1:21" x14ac:dyDescent="0.2">
      <c r="A23" s="36" t="s">
        <v>46</v>
      </c>
      <c r="B23" s="37" t="s">
        <v>47</v>
      </c>
      <c r="C23" s="39">
        <v>59759.617299999998</v>
      </c>
      <c r="D23" s="36">
        <v>3.5000000000000001E-3</v>
      </c>
      <c r="E23">
        <f t="shared" si="0"/>
        <v>2529.9994931493043</v>
      </c>
      <c r="F23">
        <f t="shared" si="1"/>
        <v>2530</v>
      </c>
      <c r="G23">
        <f t="shared" si="2"/>
        <v>-2.1299999934853986E-4</v>
      </c>
      <c r="K23">
        <f t="shared" si="3"/>
        <v>-2.1299999934853986E-4</v>
      </c>
      <c r="O23">
        <f t="shared" ca="1" si="4"/>
        <v>-5.0724638936776117E-4</v>
      </c>
      <c r="Q23" s="1">
        <f t="shared" si="5"/>
        <v>44741.117299999998</v>
      </c>
    </row>
    <row r="24" spans="1:21" x14ac:dyDescent="0.2">
      <c r="A24" s="36" t="s">
        <v>46</v>
      </c>
      <c r="B24" s="37" t="s">
        <v>47</v>
      </c>
      <c r="C24" s="39">
        <v>59800.590100000001</v>
      </c>
      <c r="D24" s="36">
        <v>3.5000000000000001E-3</v>
      </c>
      <c r="E24">
        <f t="shared" si="0"/>
        <v>2627.4975781817252</v>
      </c>
      <c r="F24">
        <f t="shared" si="1"/>
        <v>2627.5</v>
      </c>
      <c r="G24">
        <f t="shared" si="2"/>
        <v>-1.0177500007557683E-3</v>
      </c>
      <c r="K24">
        <f t="shared" si="3"/>
        <v>-1.0177500007557683E-3</v>
      </c>
      <c r="O24">
        <f t="shared" ca="1" si="4"/>
        <v>-5.1443039467664203E-4</v>
      </c>
      <c r="Q24" s="1">
        <f t="shared" si="5"/>
        <v>44782.090100000001</v>
      </c>
    </row>
    <row r="25" spans="1:21" x14ac:dyDescent="0.2">
      <c r="A25" s="36" t="s">
        <v>46</v>
      </c>
      <c r="B25" s="37" t="s">
        <v>47</v>
      </c>
      <c r="C25" s="39">
        <v>59833.365700000002</v>
      </c>
      <c r="D25" s="36">
        <v>3.5000000000000001E-3</v>
      </c>
      <c r="E25">
        <f t="shared" si="0"/>
        <v>2705.4897641145503</v>
      </c>
      <c r="F25">
        <f t="shared" si="1"/>
        <v>2705.5</v>
      </c>
      <c r="G25">
        <f t="shared" si="2"/>
        <v>-4.3015499977627769E-3</v>
      </c>
      <c r="K25">
        <f t="shared" si="3"/>
        <v>-4.3015499977627769E-3</v>
      </c>
      <c r="O25">
        <f t="shared" ca="1" si="4"/>
        <v>-5.2017759892374657E-4</v>
      </c>
      <c r="Q25" s="1">
        <f t="shared" si="5"/>
        <v>44814.865700000002</v>
      </c>
    </row>
    <row r="26" spans="1:21" x14ac:dyDescent="0.2">
      <c r="A26" s="36" t="s">
        <v>46</v>
      </c>
      <c r="B26" s="37" t="s">
        <v>47</v>
      </c>
      <c r="C26" s="39">
        <v>59870.353199999998</v>
      </c>
      <c r="D26" s="36">
        <v>3.5000000000000001E-3</v>
      </c>
      <c r="E26">
        <f t="shared" si="0"/>
        <v>2793.5045060930329</v>
      </c>
      <c r="F26">
        <f t="shared" si="1"/>
        <v>2793.5</v>
      </c>
      <c r="G26">
        <f t="shared" si="2"/>
        <v>1.8936499982373789E-3</v>
      </c>
      <c r="K26">
        <f t="shared" si="3"/>
        <v>1.8936499982373789E-3</v>
      </c>
      <c r="O26">
        <f t="shared" ca="1" si="4"/>
        <v>-5.2666162422817229E-4</v>
      </c>
      <c r="Q26" s="1">
        <f t="shared" si="5"/>
        <v>44851.853199999998</v>
      </c>
    </row>
    <row r="27" spans="1:21" x14ac:dyDescent="0.2">
      <c r="A27" s="50" t="s">
        <v>54</v>
      </c>
      <c r="B27" s="51" t="s">
        <v>47</v>
      </c>
      <c r="C27" s="50">
        <v>60151.493499999997</v>
      </c>
      <c r="D27" s="50">
        <v>3.5000000000000001E-3</v>
      </c>
      <c r="E27">
        <f t="shared" ref="E27:E28" si="6">+(C27-C$7)/C$8</f>
        <v>3462.5005443290856</v>
      </c>
      <c r="F27">
        <f t="shared" ref="F27:F28" si="7">ROUND(2*E27,0)/2</f>
        <v>3462.5</v>
      </c>
      <c r="G27">
        <f t="shared" ref="G27:G28" si="8">+C27-(C$7+F27*C$8)</f>
        <v>2.28749995585531E-4</v>
      </c>
      <c r="K27">
        <f t="shared" ref="K27:K28" si="9">+G27</f>
        <v>2.28749995585531E-4</v>
      </c>
      <c r="O27">
        <f t="shared" ref="O27:O28" ca="1" si="10">+C$11+C$12*$F27</f>
        <v>-5.7595495296295426E-4</v>
      </c>
      <c r="Q27" s="1">
        <f t="shared" ref="Q27:Q28" si="11">+C27-15018.5</f>
        <v>45132.993499999997</v>
      </c>
    </row>
    <row r="28" spans="1:21" x14ac:dyDescent="0.2">
      <c r="A28" s="50" t="s">
        <v>54</v>
      </c>
      <c r="B28" s="51" t="s">
        <v>47</v>
      </c>
      <c r="C28" s="50">
        <v>60168.513500000001</v>
      </c>
      <c r="D28" s="50">
        <v>3.5000000000000001E-3</v>
      </c>
      <c r="E28">
        <f t="shared" si="6"/>
        <v>3503.001008228357</v>
      </c>
      <c r="F28">
        <f t="shared" si="7"/>
        <v>3503</v>
      </c>
      <c r="G28">
        <f t="shared" si="8"/>
        <v>4.2370000301161781E-4</v>
      </c>
      <c r="K28">
        <f t="shared" si="9"/>
        <v>4.2370000301161781E-4</v>
      </c>
      <c r="O28">
        <f t="shared" ca="1" si="10"/>
        <v>-5.7893907824510473E-4</v>
      </c>
      <c r="Q28" s="1">
        <f t="shared" si="11"/>
        <v>45150.013500000001</v>
      </c>
    </row>
    <row r="29" spans="1:21" x14ac:dyDescent="0.2">
      <c r="C29" s="38"/>
      <c r="D29" s="6"/>
      <c r="Q29" s="1"/>
    </row>
    <row r="30" spans="1:21" x14ac:dyDescent="0.2">
      <c r="C30" s="38"/>
      <c r="D30" s="6"/>
      <c r="Q30" s="1"/>
    </row>
    <row r="31" spans="1:21" x14ac:dyDescent="0.2">
      <c r="C31" s="38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2024-08-22T06:37:40Z</dcterms:modified>
</cp:coreProperties>
</file>