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A5AC535C-9E76-410C-8880-4D51BC2E2126}" xr6:coauthVersionLast="47" xr6:coauthVersionMax="47" xr10:uidLastSave="{00000000-0000-0000-0000-000000000000}"/>
  <bookViews>
    <workbookView xWindow="13920" yWindow="15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4" i="1"/>
  <c r="F24" i="1" s="1"/>
  <c r="G24" i="1" s="1"/>
  <c r="K24" i="1" s="1"/>
  <c r="Q24" i="1"/>
  <c r="D9" i="1"/>
  <c r="C9" i="1"/>
  <c r="F14" i="1"/>
  <c r="F15" i="1" s="1"/>
  <c r="E23" i="1" l="1"/>
  <c r="F23" i="1" s="1"/>
  <c r="G23" i="1" s="1"/>
  <c r="C17" i="1"/>
  <c r="Q23" i="1"/>
  <c r="C11" i="1"/>
  <c r="C12" i="1"/>
  <c r="O24" i="1" l="1"/>
  <c r="O22" i="1"/>
  <c r="O21" i="1"/>
  <c r="C16" i="1"/>
  <c r="D18" i="1" s="1"/>
  <c r="C15" i="1"/>
  <c r="O23" i="1"/>
  <c r="K2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<sst xmlns="http://schemas.openxmlformats.org/spreadsheetml/2006/main" count="61" uniqueCount="54">
  <si>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</si>
  <si>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</si>
  <si>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</si>
  <si>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</si>
  <si>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</si>
  <si>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</si>
  <si>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</si>
  <si>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</si>
  <si>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</si>
  <si>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</si>
  <si>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</si>
  <si>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</si>
  <si>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</si>
  <si>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</si>
  <si>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</si>
  <si>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</si>
  <si>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</si>
  <si>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</si>
  <si>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</si>
  <si>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</si>
  <si>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</si>
  <si>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</si>
  <si>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</si>
  <si>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</si>
  <si>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</si>
  <si>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</si>
  <si>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</si>
  <si>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</si>
  <si>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</si>
  <si>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</si>
  <si>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</si>
  <si>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</si>
  <si>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</si>
  <si>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</si>
  <si>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</si>
  <si>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</si>
  <si>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</si>
  <si>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</si>
  <si>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</si>
  <si>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</si>
  <si>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</si>
  <si>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</si>
  <si>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</si>
  <si>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</si>
  <si>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</si>
  <si>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ZTFJ201230.37+530918.2 Cyg</t>
  </si>
  <si>
    <t>BAV102 Feb 2025</t>
  </si>
  <si>
    <t>II</t>
  </si>
  <si>
    <t>I</t>
  </si>
  <si>
    <t>EW</t>
  </si>
  <si>
    <t>VSX</t>
  </si>
  <si>
    <t>15.492 (0.146)</t>
  </si>
  <si>
    <t>Mag r</t>
  </si>
  <si>
    <t>VSX : Detail for ZTF J201230.37+530918.2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</si>
</sst>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3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ZTFJ201230.37+530918.2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-1.0078899998916313E-2</c:v>
                </c:pt>
                <c:pt idx="1">
                  <c:v>-2.6978999958373606E-3</c:v>
                </c:pt>
                <c:pt idx="2">
                  <c:v>0</c:v>
                </c:pt>
                <c:pt idx="3">
                  <c:v>-7.9084000026341528E-3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-4.6283821637122273E-3</c:v>
                </c:pt>
                <c:pt idx="1">
                  <c:v>-4.629576439637512E-3</c:v>
                </c:pt>
                <c:pt idx="2">
                  <c:v>-5.1501613154694053E-3</c:v>
                </c:pt>
                <c:pt idx="3">
                  <c:v>-6.2770800785686811E-3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-2184.5</c:v>
                      </c:pt>
                      <c:pt idx="1">
                        <c:v>-2179.5</c:v>
                      </c:pt>
                      <c:pt idx="2">
                        <c:v>0</c:v>
                      </c:pt>
                      <c:pt idx="3">
                        <c:v>4718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ZTFJ201230.37+530918.2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-1.0078899998916313E-2</c:v>
                </c:pt>
                <c:pt idx="1">
                  <c:v>-2.6978999958373606E-3</c:v>
                </c:pt>
                <c:pt idx="2">
                  <c:v>0</c:v>
                </c:pt>
                <c:pt idx="3">
                  <c:v>-7.9084000026341528E-3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5.5999999999999999E-3</c:v>
                  </c:pt>
                  <c:pt idx="1">
                    <c:v>5.5999999999999999E-3</c:v>
                  </c:pt>
                  <c:pt idx="2">
                    <c:v>0</c:v>
                  </c:pt>
                  <c:pt idx="3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-4.6283821637122273E-3</c:v>
                </c:pt>
                <c:pt idx="1">
                  <c:v>-4.629576439637512E-3</c:v>
                </c:pt>
                <c:pt idx="2">
                  <c:v>-5.1501613154694053E-3</c:v>
                </c:pt>
                <c:pt idx="3">
                  <c:v>-6.2770800785686811E-3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-2184.5</c:v>
                </c:pt>
                <c:pt idx="1">
                  <c:v>-2179.5</c:v>
                </c:pt>
                <c:pt idx="2">
                  <c:v>0</c:v>
                </c:pt>
                <c:pt idx="3">
                  <c:v>4718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0298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9.5" customHeight="1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D2" s="52" t="s">
        <v>53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58387.638899999998</v>
      </c>
      <c r="D7" s="13" t="s">
        <v>50</v>
      </c>
    </row>
    <row r="8" spans="1:15" ht="12.95" customHeight="1" x14ac:dyDescent="0.2">
      <c r="A8" s="20" t="s">
        <v>3</v>
      </c>
      <c r="C8" s="28">
        <v>0.37216379999999999</v>
      </c>
      <c r="D8" s="22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-5.1501613154694053E-3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-2.388551850570741E-7</v>
      </c>
      <c r="D12" s="21"/>
      <c r="E12" s="35" t="s">
        <v>52</v>
      </c>
      <c r="F12" s="36" t="s">
        <v>51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60840.727555671292</v>
      </c>
    </row>
    <row r="15" spans="1:15" ht="12.95" customHeight="1" x14ac:dyDescent="0.2">
      <c r="A15" s="17" t="s">
        <v>17</v>
      </c>
      <c r="C15" s="18">
        <f ca="1">(C7+C11)+(C8+C12)*INT(MAX(F21:F3533))</f>
        <v>60143.501431319921</v>
      </c>
      <c r="E15" s="37" t="s">
        <v>33</v>
      </c>
      <c r="F15" s="39">
        <f ca="1">ROUND(2*(F14-$C$7)/$C$8,0)/2+F13</f>
        <v>6592.5</v>
      </c>
    </row>
    <row r="16" spans="1:15" ht="12.95" customHeight="1" x14ac:dyDescent="0.2">
      <c r="A16" s="17" t="s">
        <v>4</v>
      </c>
      <c r="C16" s="18">
        <f ca="1">+C8+C12</f>
        <v>0.37216356114481491</v>
      </c>
      <c r="E16" s="37" t="s">
        <v>34</v>
      </c>
      <c r="F16" s="39">
        <f ca="1">ROUND(2*(F14-$C$15)/$C$16,0)/2+F13</f>
        <v>1874.5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45823.017860019208</v>
      </c>
    </row>
    <row r="18" spans="1:21" ht="12.95" customHeight="1" thickTop="1" thickBot="1" x14ac:dyDescent="0.25">
      <c r="A18" s="17" t="s">
        <v>5</v>
      </c>
      <c r="C18" s="24">
        <f ca="1">+C15</f>
        <v>60143.501431319921</v>
      </c>
      <c r="D18" s="25">
        <f ca="1">+C16</f>
        <v>0.37216356114481491</v>
      </c>
      <c r="E18" s="42" t="s">
        <v>44</v>
      </c>
      <c r="F18" s="41">
        <f ca="1">+($C$15+$C$16*$F$16)-($C$16/2)-15018.5-$C$5/24</f>
        <v>45822.831778238637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8" t="s">
        <v>46</v>
      </c>
      <c r="B21" s="49" t="s">
        <v>47</v>
      </c>
      <c r="C21" s="50">
        <v>57574.637000000002</v>
      </c>
      <c r="D21" s="50">
        <v>5.5999999999999999E-3</v>
      </c>
      <c r="E21" s="20">
        <f>+(C21-C$7)/C$8</f>
        <v>-2184.5270818924241</v>
      </c>
      <c r="F21" s="20">
        <f>ROUND(2*E21,0)/2</f>
        <v>-2184.5</v>
      </c>
      <c r="G21" s="20">
        <f>+C21-(C$7+F21*C$8)</f>
        <v>-1.0078899998916313E-2</v>
      </c>
      <c r="K21" s="20">
        <f>+G21</f>
        <v>-1.0078899998916313E-2</v>
      </c>
      <c r="O21" s="20">
        <f ca="1">+C$11+C$12*$F21</f>
        <v>-4.6283821637122273E-3</v>
      </c>
      <c r="Q21" s="26">
        <f>+C21-15018.5</f>
        <v>42556.137000000002</v>
      </c>
    </row>
    <row r="22" spans="1:21" ht="12.95" customHeight="1" x14ac:dyDescent="0.2">
      <c r="A22" s="45" t="s">
        <v>46</v>
      </c>
      <c r="B22" s="46" t="s">
        <v>47</v>
      </c>
      <c r="C22" s="51">
        <v>57576.5052</v>
      </c>
      <c r="D22" s="47">
        <v>5.5999999999999999E-3</v>
      </c>
      <c r="E22" s="20">
        <f>+(C22-C$7)/C$8</f>
        <v>-2179.5072492273525</v>
      </c>
      <c r="F22" s="20">
        <f>ROUND(2*E22,0)/2</f>
        <v>-2179.5</v>
      </c>
      <c r="G22" s="20">
        <f>+C22-(C$7+F22*C$8)</f>
        <v>-2.6978999958373606E-3</v>
      </c>
      <c r="K22" s="20">
        <f>+G22</f>
        <v>-2.6978999958373606E-3</v>
      </c>
      <c r="O22" s="20">
        <f ca="1">+C$11+C$12*$F22</f>
        <v>-4.629576439637512E-3</v>
      </c>
      <c r="Q22" s="26">
        <f>+C22-15018.5</f>
        <v>42558.0052</v>
      </c>
    </row>
    <row r="23" spans="1:21" ht="12.95" customHeight="1" x14ac:dyDescent="0.2">
      <c r="A23" s="22" t="s">
        <v>50</v>
      </c>
      <c r="B23" s="21"/>
      <c r="C23" s="22">
        <v>58387.638899999998</v>
      </c>
      <c r="D23" s="22" t="s">
        <v>13</v>
      </c>
      <c r="E23" s="20">
        <f>+(C23-C$7)/C$8</f>
        <v>0</v>
      </c>
      <c r="F23" s="20">
        <f>ROUND(2*E23,0)/2</f>
        <v>0</v>
      </c>
      <c r="G23" s="20">
        <f>+C23-(C$7+F23*C$8)</f>
        <v>0</v>
      </c>
      <c r="K23" s="20">
        <f>+G23</f>
        <v>0</v>
      </c>
      <c r="O23" s="20">
        <f ca="1">+C$11+C$12*$F23</f>
        <v>-5.1501613154694053E-3</v>
      </c>
      <c r="Q23" s="26">
        <f>+C23-15018.5</f>
        <v>43369.138899999998</v>
      </c>
    </row>
    <row r="24" spans="1:21" ht="12.95" customHeight="1" x14ac:dyDescent="0.2">
      <c r="A24" s="45" t="s">
        <v>46</v>
      </c>
      <c r="B24" s="46" t="s">
        <v>48</v>
      </c>
      <c r="C24" s="51">
        <v>60143.499799999998</v>
      </c>
      <c r="D24" s="47">
        <v>6.8999999999999999E-3</v>
      </c>
      <c r="E24" s="20">
        <f>+(C24-C$7)/C$8</f>
        <v>4717.9787502169738</v>
      </c>
      <c r="F24" s="20">
        <f>ROUND(2*E24,0)/2</f>
        <v>4718</v>
      </c>
      <c r="G24" s="20">
        <f>+C24-(C$7+F24*C$8)</f>
        <v>-7.9084000026341528E-3</v>
      </c>
      <c r="K24" s="20">
        <f>+G24</f>
        <v>-7.9084000026341528E-3</v>
      </c>
      <c r="O24" s="20">
        <f ca="1">+C$11+C$12*$F24</f>
        <v>-6.2770800785686811E-3</v>
      </c>
      <c r="Q24" s="26">
        <f>+C24-15018.5</f>
        <v>45124.999799999998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V27">
    <sortCondition ref="C21:C27"/>
  </sortState>
  <phoneticPr fontId="6" type="noConversion"/>
  <hyperlinks>
    <hyperlink ref="D2" r:id="rId1" display="https://vsx.aavso.org/index.php?view=detail.top&amp;oid=2029831" xr:uid="{65722E73-2687-44E0-90E0-F551062487CA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2025-06-14T05:27:40Z</dcterms:modified>
</cp:coreProperties>
</file>