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3D6C17-3058-46FD-B188-1FFCAE58E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F14" i="1"/>
  <c r="E22" i="1"/>
  <c r="F22" i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3" i="1" l="1"/>
  <c r="O24" i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<sst xmlns="http://schemas.openxmlformats.org/spreadsheetml/2006/main" count="60" uniqueCount="54">
  <si>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</si>
  <si>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</si>
  <si>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</si>
  <si>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</si>
  <si>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</si>
  <si>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</si>
  <si>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</si>
  <si>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</si>
  <si>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</si>
  <si>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</si>
  <si>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</si>
  <si>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</si>
  <si>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</si>
  <si>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</si>
  <si>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</si>
  <si>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</si>
  <si>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</si>
  <si>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</si>
  <si>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</si>
  <si>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</si>
  <si>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</si>
  <si>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</si>
  <si>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</si>
  <si>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</si>
  <si>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</si>
  <si>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</si>
  <si>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</si>
  <si>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</si>
  <si>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</si>
  <si>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</si>
  <si>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</si>
  <si>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</si>
  <si>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</si>
  <si>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</si>
  <si>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</si>
  <si>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</si>
  <si>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</si>
  <si>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</si>
  <si>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</si>
  <si>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</si>
  <si>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</si>
  <si>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</si>
  <si>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</si>
  <si>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</si>
  <si>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</si>
  <si>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</si>
  <si>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</si>
  <si>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</si>
  <si>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ZTF J205036.48+343850.7 Cyg</t>
  </si>
  <si>
    <t>BAV 91 Feb 2024</t>
  </si>
  <si>
    <t>Next ToM-P</t>
  </si>
  <si>
    <t>Next ToM-S</t>
  </si>
  <si>
    <t xml:space="preserve">14.959 (0.183) 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</si>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</sst>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#,##0.00000_ ;\-#,##0.00000\ 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sz val="13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/>
    <xf numFmtId="0" fontId="5" fillId="0" borderId="0" xfId="0" applyFont="1" applyAlignment="1">
      <alignment horizontal="left"/>
    </xf>
    <xf numFmtId="166" fontId="20" fillId="0" borderId="0" xfId="0" applyNumberFormat="1" applyFont="1" applyAlignment="1" applyProtection="1">
      <alignment horizontal="left" vertical="center" wrapText="1"/>
      <protection locked="0"/>
    </xf>
    <xf numFmtId="167" fontId="20" fillId="0" borderId="0" xfId="8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22" fontId="23" fillId="0" borderId="10" xfId="0" applyNumberFormat="1" applyFont="1" applyBorder="1" applyAlignment="1">
      <alignment horizontal="right" vertical="center"/>
    </xf>
    <xf numFmtId="22" fontId="23" fillId="0" borderId="9" xfId="0" applyNumberFormat="1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ZTF J205036.48+343850.7 Cyg - O-C Diagr.</a:t>
            </a:r>
          </a:p>
        </c:rich>
      </c:tx>
      <c:layout>
        <c:manualLayout>
          <c:xMode val="edge"/>
          <c:yMode val="edge"/>
          <c:x val="0.29423558897243113"/>
          <c:y val="2.7847291815795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1.3034600000537466E-2</c:v>
                </c:pt>
                <c:pt idx="2">
                  <c:v>8.471600005577784E-3</c:v>
                </c:pt>
                <c:pt idx="3">
                  <c:v>4.3938000017078593E-3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1.1448872504118239E-3</c:v>
                </c:pt>
                <c:pt idx="1">
                  <c:v>7.2482763596028472E-3</c:v>
                </c:pt>
                <c:pt idx="2">
                  <c:v>8.753008190231025E-3</c:v>
                </c:pt>
                <c:pt idx="3">
                  <c:v>8.7538282075774153E-3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3721.5</c:v>
                </c:pt>
                <c:pt idx="2">
                  <c:v>4639</c:v>
                </c:pt>
                <c:pt idx="3">
                  <c:v>4639.5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8.28515625" customWidth="1"/>
    <col min="2" max="2" width="4.85546875" customWidth="1"/>
    <col min="3" max="3" width="14.14062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customHeight="1" x14ac:dyDescent="0.25">
      <c r="A1" s="39" t="s">
        <v>48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5" t="s">
        <v>44</v>
      </c>
      <c r="C2" s="30"/>
      <c r="D2" s="2"/>
    </row>
    <row r="4" spans="1:15" x14ac:dyDescent="0.2">
      <c r="A4" s="32" t="s">
        <v>0</v>
      </c>
      <c r="C4" s="2" t="s">
        <v>36</v>
      </c>
      <c r="D4" s="2" t="s">
        <v>36</v>
      </c>
    </row>
    <row r="5" spans="1:15" x14ac:dyDescent="0.2">
      <c r="A5" s="33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2" t="s">
        <v>1</v>
      </c>
    </row>
    <row r="7" spans="1:15" x14ac:dyDescent="0.2">
      <c r="A7" t="s">
        <v>2</v>
      </c>
      <c r="C7" s="38">
        <v>58661.8413</v>
      </c>
      <c r="D7" s="34" t="s">
        <v>45</v>
      </c>
    </row>
    <row r="8" spans="1:15" x14ac:dyDescent="0.2">
      <c r="A8" t="s">
        <v>3</v>
      </c>
      <c r="C8" s="38">
        <v>0.32475559999999998</v>
      </c>
      <c r="D8" s="34" t="s">
        <v>45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5">
        <f ca="1">INTERCEPT(INDIRECT($G$11):G992,INDIRECT($F$11):F992)</f>
        <v>1.1448872504118239E-3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5">
        <f ca="1">SLOPE(INDIRECT($G$11):G992,INDIRECT($F$11):F992)</f>
        <v>1.640034692782755E-6</v>
      </c>
      <c r="D12" s="2"/>
      <c r="E12" s="47" t="s">
        <v>53</v>
      </c>
      <c r="F12" s="48" t="s">
        <v>52</v>
      </c>
    </row>
    <row r="13" spans="1:15" ht="12.95" customHeight="1" x14ac:dyDescent="0.2">
      <c r="A13" s="7" t="s">
        <v>18</v>
      </c>
      <c r="B13" s="7"/>
      <c r="C13" s="2" t="s">
        <v>13</v>
      </c>
      <c r="E13" s="45" t="s">
        <v>33</v>
      </c>
      <c r="F13" s="49">
        <v>1</v>
      </c>
    </row>
    <row r="14" spans="1:15" ht="12.95" customHeight="1" x14ac:dyDescent="0.2">
      <c r="A14" s="7"/>
      <c r="B14" s="7"/>
      <c r="C14" s="7"/>
      <c r="E14" s="45" t="s">
        <v>30</v>
      </c>
      <c r="F14" s="50">
        <f ca="1">NOW()+15018.5+$C$5/24</f>
        <v>60541.838707870367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60168.391281408192</v>
      </c>
      <c r="E15" s="45" t="s">
        <v>34</v>
      </c>
      <c r="F15" s="50">
        <f ca="1">ROUND(2*($F$14-$C$7)/$C$8,0)/2+$F$13</f>
        <v>5790</v>
      </c>
    </row>
    <row r="16" spans="1:15" ht="12.95" customHeight="1" x14ac:dyDescent="0.2">
      <c r="A16" s="11" t="s">
        <v>4</v>
      </c>
      <c r="B16" s="7"/>
      <c r="C16" s="12">
        <f ca="1">+C8+C12</f>
        <v>0.32475724003469275</v>
      </c>
      <c r="E16" s="45" t="s">
        <v>35</v>
      </c>
      <c r="F16" s="50">
        <f ca="1">ROUND(2*($F$14-$C$15)/$C$16,0)/2+$F$13</f>
        <v>1151</v>
      </c>
    </row>
    <row r="17" spans="1:21" ht="12.95" customHeight="1" thickBot="1" x14ac:dyDescent="0.25">
      <c r="A17" s="10" t="s">
        <v>27</v>
      </c>
      <c r="B17" s="7"/>
      <c r="C17" s="7">
        <f>COUNT(C21:C2191)</f>
        <v>4</v>
      </c>
      <c r="E17" s="45" t="s">
        <v>50</v>
      </c>
      <c r="F17" s="52">
        <f ca="1">+$C$15+$C$16*$F$16-15018.5-$C$5/24</f>
        <v>45524.082698021462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60168.391281408192</v>
      </c>
      <c r="D18" s="14">
        <f ca="1">+C16</f>
        <v>0.32475724003469275</v>
      </c>
      <c r="E18" s="46" t="s">
        <v>51</v>
      </c>
      <c r="F18" s="51">
        <f ca="1">+($C$15+$C$16*$F$16)-($C$16/2)-15018.5-$C$5/24</f>
        <v>45523.920319401448</v>
      </c>
    </row>
    <row r="19" spans="1:21" ht="12.95" customHeight="1" thickTop="1" x14ac:dyDescent="0.2">
      <c r="F19" t="s">
        <v>42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VSX</v>
      </c>
      <c r="C21" s="40">
        <f>C$7</f>
        <v>58661.8413</v>
      </c>
      <c r="D21" s="4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1.1448872504118239E-3</v>
      </c>
      <c r="Q21" s="1">
        <f>+C21-15018.5</f>
        <v>43643.3413</v>
      </c>
    </row>
    <row r="22" spans="1:21" ht="12.95" customHeight="1" x14ac:dyDescent="0.2">
      <c r="A22" s="36" t="s">
        <v>46</v>
      </c>
      <c r="B22" s="37" t="s">
        <v>47</v>
      </c>
      <c r="C22" s="41">
        <v>59870.4323</v>
      </c>
      <c r="D22" s="42">
        <v>3.5000000000000001E-3</v>
      </c>
      <c r="E22">
        <f>+(C22-C$7)/C$8</f>
        <v>3721.5401366442961</v>
      </c>
      <c r="F22">
        <f>ROUND(2*E22,0)/2</f>
        <v>3721.5</v>
      </c>
      <c r="G22">
        <f>+C22-(C$7+F22*C$8)</f>
        <v>1.3034600000537466E-2</v>
      </c>
      <c r="K22">
        <f>+G22</f>
        <v>1.3034600000537466E-2</v>
      </c>
      <c r="O22">
        <f ca="1">+C$11+C$12*$F22</f>
        <v>7.2482763596028472E-3</v>
      </c>
      <c r="Q22" s="1">
        <f>+C22-15018.5</f>
        <v>44851.9323</v>
      </c>
    </row>
    <row r="23" spans="1:21" ht="12.95" customHeight="1" x14ac:dyDescent="0.2">
      <c r="A23" s="43" t="s">
        <v>49</v>
      </c>
      <c r="B23" s="44" t="s">
        <v>47</v>
      </c>
      <c r="C23" s="43">
        <v>60168.391000000003</v>
      </c>
      <c r="D23" s="43">
        <v>3.5000000000000001E-3</v>
      </c>
      <c r="E23">
        <f t="shared" ref="E23:E24" si="0">+(C23-C$7)/C$8</f>
        <v>4639.0260860782791</v>
      </c>
      <c r="F23">
        <f t="shared" ref="F23:F24" si="1">ROUND(2*E23,0)/2</f>
        <v>4639</v>
      </c>
      <c r="G23">
        <f t="shared" ref="G23:G24" si="2">+C23-(C$7+F23*C$8)</f>
        <v>8.471600005577784E-3</v>
      </c>
      <c r="K23">
        <f t="shared" ref="K23:K24" si="3">+G23</f>
        <v>8.471600005577784E-3</v>
      </c>
      <c r="O23">
        <f t="shared" ref="O23:O24" ca="1" si="4">+C$11+C$12*$F23</f>
        <v>8.753008190231025E-3</v>
      </c>
      <c r="Q23" s="1">
        <f t="shared" ref="Q23:Q24" si="5">+C23-15018.5</f>
        <v>45149.891000000003</v>
      </c>
    </row>
    <row r="24" spans="1:21" ht="12.95" customHeight="1" x14ac:dyDescent="0.2">
      <c r="A24" s="43" t="s">
        <v>49</v>
      </c>
      <c r="B24" s="44" t="s">
        <v>47</v>
      </c>
      <c r="C24" s="43">
        <v>60168.549299999999</v>
      </c>
      <c r="D24" s="43">
        <v>3.5000000000000001E-3</v>
      </c>
      <c r="E24">
        <f t="shared" si="0"/>
        <v>4639.5135295588398</v>
      </c>
      <c r="F24">
        <f t="shared" si="1"/>
        <v>4639.5</v>
      </c>
      <c r="G24">
        <f t="shared" si="2"/>
        <v>4.3938000017078593E-3</v>
      </c>
      <c r="K24">
        <f t="shared" si="3"/>
        <v>4.3938000017078593E-3</v>
      </c>
      <c r="O24">
        <f t="shared" ca="1" si="4"/>
        <v>8.7538282075774153E-3</v>
      </c>
      <c r="Q24" s="1">
        <f t="shared" si="5"/>
        <v>45150.049299999999</v>
      </c>
    </row>
    <row r="25" spans="1:21" ht="12.95" customHeight="1" x14ac:dyDescent="0.2">
      <c r="C25" s="40"/>
      <c r="D25" s="40"/>
      <c r="Q25" s="1"/>
    </row>
    <row r="26" spans="1:21" ht="12.95" customHeight="1" x14ac:dyDescent="0.2">
      <c r="C26" s="40"/>
      <c r="D26" s="40"/>
      <c r="Q26" s="1"/>
    </row>
    <row r="27" spans="1:21" ht="12.95" customHeight="1" x14ac:dyDescent="0.2">
      <c r="C27" s="40"/>
      <c r="D27" s="40"/>
      <c r="Q27" s="1"/>
    </row>
    <row r="28" spans="1:21" ht="12.95" customHeight="1" x14ac:dyDescent="0.2">
      <c r="C28" s="40"/>
      <c r="D28" s="40"/>
      <c r="Q28" s="1"/>
    </row>
    <row r="29" spans="1:21" ht="12.95" customHeight="1" x14ac:dyDescent="0.2">
      <c r="C29" s="40"/>
      <c r="D29" s="40"/>
      <c r="Q29" s="1"/>
    </row>
    <row r="30" spans="1:21" ht="12.95" customHeight="1" x14ac:dyDescent="0.2">
      <c r="C30" s="40"/>
      <c r="D30" s="40"/>
      <c r="Q30" s="1"/>
    </row>
    <row r="31" spans="1:21" ht="12.95" customHeight="1" x14ac:dyDescent="0.2">
      <c r="C31" s="40"/>
      <c r="D31" s="40"/>
      <c r="Q31" s="1"/>
    </row>
    <row r="32" spans="1:21" ht="12.95" customHeight="1" x14ac:dyDescent="0.2">
      <c r="C32" s="40"/>
      <c r="D32" s="40"/>
      <c r="Q32" s="1"/>
    </row>
    <row r="33" spans="3:17" ht="12.95" customHeight="1" x14ac:dyDescent="0.2">
      <c r="C33" s="40"/>
      <c r="D33" s="40"/>
      <c r="Q33" s="1"/>
    </row>
    <row r="34" spans="3:17" x14ac:dyDescent="0.2">
      <c r="C34" s="40"/>
      <c r="D34" s="40"/>
    </row>
    <row r="35" spans="3:17" x14ac:dyDescent="0.2">
      <c r="C35" s="40"/>
      <c r="D35" s="40"/>
    </row>
    <row r="36" spans="3:17" x14ac:dyDescent="0.2">
      <c r="C36" s="40"/>
      <c r="D36" s="40"/>
    </row>
    <row r="37" spans="3:17" x14ac:dyDescent="0.2">
      <c r="C37" s="40"/>
      <c r="D37" s="40"/>
    </row>
    <row r="38" spans="3:17" x14ac:dyDescent="0.2">
      <c r="C38" s="40"/>
      <c r="D38" s="40"/>
    </row>
    <row r="39" spans="3:17" x14ac:dyDescent="0.2">
      <c r="C39" s="40"/>
      <c r="D39" s="40"/>
    </row>
    <row r="40" spans="3:17" x14ac:dyDescent="0.2">
      <c r="C40" s="40"/>
      <c r="D40" s="40"/>
    </row>
    <row r="41" spans="3:17" x14ac:dyDescent="0.2">
      <c r="C41" s="40"/>
      <c r="D41" s="40"/>
    </row>
    <row r="42" spans="3:17" x14ac:dyDescent="0.2">
      <c r="C42" s="40"/>
      <c r="D42" s="40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2024-08-19T08:07:44Z</dcterms:modified>
</cp:coreProperties>
</file>