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DF05A78-28A1-4FA5-A58E-C4FC06285E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2" i="1"/>
  <c r="E22" i="1"/>
  <c r="F22" i="1" s="1"/>
  <c r="G22" i="1" s="1"/>
  <c r="K22" i="1" s="1"/>
  <c r="C9" i="1"/>
  <c r="E21" i="1"/>
  <c r="F21" i="1" s="1"/>
  <c r="G21" i="1" s="1"/>
  <c r="I21" i="1" s="1"/>
  <c r="D9" i="1"/>
  <c r="F16" i="1"/>
  <c r="C17" i="1"/>
  <c r="Q21" i="1"/>
  <c r="C12" i="1"/>
  <c r="C11" i="1"/>
  <c r="O23" i="1" l="1"/>
  <c r="O22" i="1"/>
  <c r="C15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<sst xmlns="http://schemas.openxmlformats.org/spreadsheetml/2006/main" count="55" uniqueCount="49">
  <si>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</si>
  <si>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</si>
  <si>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</si>
  <si>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</si>
  <si>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</si>
  <si>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</si>
  <si>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</si>
  <si>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</si>
  <si>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</si>
  <si>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</si>
  <si>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</si>
  <si>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</si>
  <si>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</si>
  <si>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</si>
  <si>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</si>
  <si>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</si>
  <si>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</si>
  <si>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</si>
  <si>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</si>
  <si>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</si>
  <si>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</si>
  <si>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</si>
  <si>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</si>
  <si>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</si>
  <si>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</si>
  <si>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</si>
  <si>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</si>
  <si>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</si>
  <si>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</si>
  <si>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</si>
  <si>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</si>
  <si>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</si>
  <si>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</si>
  <si>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</si>
  <si>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</si>
  <si>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</si>
  <si>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</si>
  <si>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</si>
  <si>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</si>
  <si>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</si>
  <si>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</si>
  <si>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OW Del</t>
  </si>
  <si>
    <t>G0520-1197</t>
  </si>
  <si>
    <t>EA</t>
  </si>
  <si>
    <t>IBVS 5644</t>
  </si>
  <si>
    <t>OEJV 0211</t>
  </si>
  <si>
    <t>I</t>
  </si>
  <si>
    <t>JAVSO 49, 106</t>
  </si>
  <si>
    <t>OW Del / GSC 0520-1197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</si>
</sst>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Del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62-4E0A-A264-4EF8BC1E2F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62-4E0A-A264-4EF8BC1E2F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62-4E0A-A264-4EF8BC1E2F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-7.3839999968186021E-3</c:v>
                </c:pt>
                <c:pt idx="2">
                  <c:v>-9.4360000002779998E-3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62-4E0A-A264-4EF8BC1E2F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62-4E0A-A264-4EF8BC1E2F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62-4E0A-A264-4EF8BC1E2F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1.6899999999999999E-4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62-4E0A-A264-4EF8BC1E2F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5.9566353427906345E-5</c:v>
                </c:pt>
                <c:pt idx="1">
                  <c:v>-7.8266264376259664E-3</c:v>
                </c:pt>
                <c:pt idx="2">
                  <c:v>-9.0529399128985409E-3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62-4E0A-A264-4EF8BC1E2F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9016</c:v>
                </c:pt>
                <c:pt idx="2">
                  <c:v>10418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62-4E0A-A264-4EF8BC1E2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836424"/>
        <c:axId val="1"/>
      </c:scatterChart>
      <c:valAx>
        <c:axId val="977836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836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F58DDC-F03A-DD80-2448-2D0441042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48</v>
      </c>
      <c r="F1" s="30" t="s">
        <v>41</v>
      </c>
      <c r="G1" s="31">
        <v>2009</v>
      </c>
      <c r="H1" s="32"/>
      <c r="I1" s="33" t="s">
        <v>42</v>
      </c>
      <c r="J1" s="34" t="s">
        <v>41</v>
      </c>
      <c r="K1" s="35">
        <v>20.48143</v>
      </c>
      <c r="L1" s="36">
        <v>4.3654000000000002</v>
      </c>
      <c r="M1" s="39">
        <v>52930.625</v>
      </c>
      <c r="N1" s="39">
        <v>0.55865399999999998</v>
      </c>
      <c r="O1" s="40" t="s">
        <v>43</v>
      </c>
      <c r="P1">
        <v>12.51</v>
      </c>
    </row>
    <row r="2" spans="1:16" x14ac:dyDescent="0.2">
      <c r="A2" t="s">
        <v>23</v>
      </c>
      <c r="B2" t="s">
        <v>43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52930.625</v>
      </c>
      <c r="D4" s="28">
        <v>0.55865399999999998</v>
      </c>
      <c r="E4" s="41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6">
        <v>52930.625</v>
      </c>
      <c r="D7" s="42" t="s">
        <v>44</v>
      </c>
    </row>
    <row r="8" spans="1:16" x14ac:dyDescent="0.2">
      <c r="A8" t="s">
        <v>3</v>
      </c>
      <c r="C8" s="46">
        <v>0.55865399999999998</v>
      </c>
      <c r="D8" s="42" t="s">
        <v>44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5.9566353427906345E-5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-8.7468864142123705E-7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58750.673319060086</v>
      </c>
      <c r="E15" s="14" t="s">
        <v>34</v>
      </c>
      <c r="F15" s="37">
        <v>1</v>
      </c>
    </row>
    <row r="16" spans="1:16" x14ac:dyDescent="0.2">
      <c r="A16" s="16" t="s">
        <v>4</v>
      </c>
      <c r="B16" s="10"/>
      <c r="C16" s="17">
        <f ca="1">+C8+C12</f>
        <v>0.55865312531135858</v>
      </c>
      <c r="E16" s="14" t="s">
        <v>30</v>
      </c>
      <c r="F16" s="38">
        <f ca="1">NOW()+15018.5+$C$5/24</f>
        <v>60346.79041400463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13276</v>
      </c>
    </row>
    <row r="18" spans="1:21" ht="14.25" thickTop="1" thickBot="1" x14ac:dyDescent="0.25">
      <c r="A18" s="16" t="s">
        <v>5</v>
      </c>
      <c r="B18" s="10"/>
      <c r="C18" s="19">
        <f ca="1">+C15</f>
        <v>58750.673319060086</v>
      </c>
      <c r="D18" s="20">
        <f ca="1">+C16</f>
        <v>0.55865312531135858</v>
      </c>
      <c r="E18" s="14" t="s">
        <v>36</v>
      </c>
      <c r="F18" s="23">
        <f ca="1">ROUND(2*(F16-$C$15)/$C$16,0)/2+F15</f>
        <v>2858</v>
      </c>
    </row>
    <row r="19" spans="1:21" ht="13.5" thickTop="1" x14ac:dyDescent="0.2">
      <c r="E19" s="14" t="s">
        <v>31</v>
      </c>
      <c r="F19" s="18">
        <f ca="1">+$C$15+$C$16*F18-15018.5-$C$5/24</f>
        <v>45329.199784533288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44</v>
      </c>
      <c r="C21" s="8">
        <v>52930.625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5.9566353427906345E-5</v>
      </c>
      <c r="Q21" s="2">
        <f>+C21-15018.5</f>
        <v>37912.125</v>
      </c>
    </row>
    <row r="22" spans="1:21" x14ac:dyDescent="0.2">
      <c r="A22" t="s">
        <v>45</v>
      </c>
      <c r="B22" t="s">
        <v>46</v>
      </c>
      <c r="C22" s="8">
        <v>57967.442080000001</v>
      </c>
      <c r="D22" s="8">
        <v>1E-4</v>
      </c>
      <c r="E22">
        <f>+(C22-C$7)/C$8</f>
        <v>9015.9867825165511</v>
      </c>
      <c r="F22">
        <f>ROUND(2*E22,0)/2</f>
        <v>9016</v>
      </c>
      <c r="G22">
        <f>+C22-(C$7+F22*C$8)</f>
        <v>-7.3839999968186021E-3</v>
      </c>
      <c r="K22">
        <f>+G22</f>
        <v>-7.3839999968186021E-3</v>
      </c>
      <c r="O22">
        <f ca="1">+C$11+C$12*$F22</f>
        <v>-7.8266264376259664E-3</v>
      </c>
      <c r="Q22" s="2">
        <f>+C22-15018.5</f>
        <v>42948.942080000001</v>
      </c>
    </row>
    <row r="23" spans="1:21" x14ac:dyDescent="0.2">
      <c r="A23" s="43" t="s">
        <v>47</v>
      </c>
      <c r="B23" s="44" t="s">
        <v>46</v>
      </c>
      <c r="C23" s="45">
        <v>58750.672936000003</v>
      </c>
      <c r="D23" s="45">
        <v>1.6899999999999999E-4</v>
      </c>
      <c r="E23">
        <f>+(C23-C$7)/C$8</f>
        <v>10417.983109402247</v>
      </c>
      <c r="F23">
        <f>ROUND(2*E23,0)/2</f>
        <v>10418</v>
      </c>
      <c r="G23">
        <f>+C23-(C$7+F23*C$8)</f>
        <v>-9.4360000002779998E-3</v>
      </c>
      <c r="K23">
        <f>+G23</f>
        <v>-9.4360000002779998E-3</v>
      </c>
      <c r="O23">
        <f ca="1">+C$11+C$12*$F23</f>
        <v>-9.0529399128985409E-3</v>
      </c>
      <c r="Q23" s="2">
        <f>+C23-15018.5</f>
        <v>43732.172936000003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2024-02-06T05:58:11Z</dcterms:modified>
</cp:coreProperties>
</file>