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6CF0BF-D8EA-42A2-A980-3484BC40A7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E21" i="1"/>
  <c r="F21" i="1" s="1"/>
  <c r="G21" i="1" s="1"/>
  <c r="I21" i="1" s="1"/>
  <c r="Q22" i="1"/>
  <c r="E23" i="1"/>
  <c r="F23" i="1" s="1"/>
  <c r="G23" i="1" s="1"/>
  <c r="K23" i="1" s="1"/>
  <c r="F16" i="1"/>
  <c r="F17" i="1" s="1"/>
  <c r="C17" i="1"/>
  <c r="Q21" i="1"/>
  <c r="E22" i="1"/>
  <c r="F22" i="1" s="1"/>
  <c r="G22" i="1" s="1"/>
  <c r="K22" i="1" s="1"/>
  <c r="C11" i="1"/>
  <c r="C12" i="1"/>
  <c r="C16" i="1" l="1"/>
  <c r="D18" i="1" s="1"/>
  <c r="O22" i="1"/>
  <c r="O23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<sst xmlns="http://schemas.openxmlformats.org/spreadsheetml/2006/main" count="62" uniqueCount="55">
  <si>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</si>
  <si>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</si>
  <si>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</si>
  <si>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</si>
  <si>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</si>
  <si>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</si>
  <si>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</si>
  <si>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</si>
  <si>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</si>
  <si>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</si>
  <si>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</si>
  <si>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</si>
  <si>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</si>
  <si>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</si>
  <si>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</si>
  <si>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</si>
  <si>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</si>
  <si>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</si>
  <si>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</si>
  <si>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</si>
  <si>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</si>
  <si>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</si>
  <si>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</si>
  <si>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</si>
  <si>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</si>
  <si>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</si>
  <si>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</si>
  <si>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</si>
  <si>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</si>
  <si>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</si>
  <si>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</si>
  <si>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</si>
  <si>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</si>
  <si>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</si>
  <si>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</si>
  <si>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</si>
  <si>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</si>
  <si>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</si>
  <si>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</si>
  <si>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</si>
  <si>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</si>
  <si>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</si>
  <si>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</si>
  <si>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OX Del</t>
  </si>
  <si>
    <t>2017K</t>
  </si>
  <si>
    <t>G1647-1627</t>
  </si>
  <si>
    <t xml:space="preserve">EA        </t>
  </si>
  <si>
    <t>pr_9</t>
  </si>
  <si>
    <t xml:space="preserve">G5       </t>
  </si>
  <si>
    <t>IBVS 5652</t>
  </si>
  <si>
    <t>as of 2017-12-07</t>
  </si>
  <si>
    <t>IBVS 6196</t>
  </si>
  <si>
    <t>I</t>
  </si>
  <si>
    <t>0.0187</t>
  </si>
  <si>
    <t>OX Del / GSC 1647-1627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</si>
</sst>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left" vertic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0" fillId="26" borderId="0" xfId="0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51127819548872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A-48D9-B264-007C84D196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A-48D9-B264-007C84D196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A-48D9-B264-007C84D196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-7.2237000000022817</c:v>
                </c:pt>
                <c:pt idx="2">
                  <c:v>-8.444999999999709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A-48D9-B264-007C84D196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A-48D9-B264-007C84D196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A-48D9-B264-007C84D196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A-48D9-B264-007C84D196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6.1710729509591999E-3</c:v>
                </c:pt>
                <c:pt idx="1">
                  <c:v>-7.269390873467465</c:v>
                </c:pt>
                <c:pt idx="2">
                  <c:v>-8.4054801994854849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A-48D9-B264-007C84D196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</c:v>
                </c:pt>
                <c:pt idx="2">
                  <c:v>733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A-48D9-B264-007C84D19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36424"/>
        <c:axId val="1"/>
      </c:scatterChart>
      <c:valAx>
        <c:axId val="977836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6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A2A3E1-4F2B-A1C2-93F7-BD34BC198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7" t="s">
        <v>43</v>
      </c>
      <c r="G1" s="30" t="s">
        <v>44</v>
      </c>
      <c r="H1" s="38"/>
      <c r="I1" s="39" t="s">
        <v>45</v>
      </c>
      <c r="J1" s="37" t="s">
        <v>43</v>
      </c>
      <c r="K1" s="40">
        <v>20.49</v>
      </c>
      <c r="L1" s="32">
        <v>16.134810000000002</v>
      </c>
      <c r="M1" s="33">
        <v>52754.379000000001</v>
      </c>
      <c r="N1" s="33">
        <v>7.125</v>
      </c>
      <c r="O1" s="31" t="s">
        <v>46</v>
      </c>
      <c r="P1" s="41">
        <v>10.96</v>
      </c>
      <c r="Q1" s="41">
        <v>11.47</v>
      </c>
      <c r="R1" s="42" t="s">
        <v>47</v>
      </c>
      <c r="S1" s="31" t="s">
        <v>48</v>
      </c>
    </row>
    <row r="2" spans="1:19" x14ac:dyDescent="0.2">
      <c r="A2" t="s">
        <v>24</v>
      </c>
      <c r="B2" t="s">
        <v>46</v>
      </c>
      <c r="C2" s="29"/>
      <c r="D2" s="3"/>
    </row>
    <row r="3" spans="1:19" ht="13.5" thickBot="1" x14ac:dyDescent="0.25">
      <c r="C3" t="s">
        <v>50</v>
      </c>
    </row>
    <row r="4" spans="1:19" ht="14.25" thickTop="1" thickBot="1" x14ac:dyDescent="0.25">
      <c r="A4" s="5" t="s">
        <v>1</v>
      </c>
      <c r="C4" s="26" t="s">
        <v>38</v>
      </c>
      <c r="D4" s="27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8">
        <v>52754.379000000001</v>
      </c>
      <c r="D7" s="31" t="s">
        <v>49</v>
      </c>
    </row>
    <row r="8" spans="1:19" x14ac:dyDescent="0.2">
      <c r="A8" t="s">
        <v>4</v>
      </c>
      <c r="C8" s="48">
        <v>7.125</v>
      </c>
      <c r="D8" s="28" t="s">
        <v>49</v>
      </c>
    </row>
    <row r="9" spans="1:19" x14ac:dyDescent="0.2">
      <c r="A9" s="24" t="s">
        <v>33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6.1710729509591999E-3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-1.1475649757757767E-2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57968.598519800515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7.1135243502422423</v>
      </c>
      <c r="E16" s="14" t="s">
        <v>31</v>
      </c>
      <c r="F16" s="35">
        <f ca="1">NOW()+15018.5+$C$5/24</f>
        <v>60346.790916087957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1066.5</v>
      </c>
    </row>
    <row r="18" spans="1:21" ht="14.25" thickTop="1" thickBot="1" x14ac:dyDescent="0.25">
      <c r="A18" s="16" t="s">
        <v>6</v>
      </c>
      <c r="B18" s="10"/>
      <c r="C18" s="19">
        <f ca="1">+C15</f>
        <v>57968.598519800515</v>
      </c>
      <c r="D18" s="20">
        <f ca="1">+C16</f>
        <v>7.1135243502422423</v>
      </c>
      <c r="E18" s="14" t="s">
        <v>37</v>
      </c>
      <c r="F18" s="23">
        <f ca="1">ROUND(2*(F16-$C$15)/$C$16,0)/2+F15</f>
        <v>335.5</v>
      </c>
    </row>
    <row r="19" spans="1:21" ht="13.5" thickTop="1" x14ac:dyDescent="0.2">
      <c r="E19" s="14" t="s">
        <v>32</v>
      </c>
      <c r="F19" s="18">
        <f ca="1">+$C$15+$C$16*F18-15018.5-$C$5/24</f>
        <v>45337.081772640122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52754.379000000001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6.1710729509591999E-3</v>
      </c>
      <c r="Q21" s="2">
        <f>+C21-15018.5</f>
        <v>37735.879000000001</v>
      </c>
    </row>
    <row r="22" spans="1:21" x14ac:dyDescent="0.2">
      <c r="A22" s="43" t="s">
        <v>51</v>
      </c>
      <c r="B22" s="43" t="s">
        <v>52</v>
      </c>
      <c r="C22" s="44">
        <v>57264.405299999999</v>
      </c>
      <c r="D22" s="44" t="s">
        <v>53</v>
      </c>
      <c r="E22">
        <f>+(C22-C$7)/C$8</f>
        <v>632.98614736842069</v>
      </c>
      <c r="F22" s="47">
        <f>ROUND(2*E22,0)/2+1</f>
        <v>634</v>
      </c>
      <c r="G22">
        <f>+C22-(C$7+F22*C$8)</f>
        <v>-7.2237000000022817</v>
      </c>
      <c r="K22">
        <f>+G22</f>
        <v>-7.2237000000022817</v>
      </c>
      <c r="O22">
        <f ca="1">+C$11+C$12*$F22</f>
        <v>-7.269390873467465</v>
      </c>
      <c r="Q22" s="2">
        <f>+C22-15018.5</f>
        <v>42245.905299999999</v>
      </c>
    </row>
    <row r="23" spans="1:21" x14ac:dyDescent="0.2">
      <c r="A23" s="45" t="s">
        <v>0</v>
      </c>
      <c r="B23" s="46" t="s">
        <v>52</v>
      </c>
      <c r="C23" s="46">
        <v>57968.559000000001</v>
      </c>
      <c r="D23" s="46">
        <v>1.4E-3</v>
      </c>
      <c r="E23">
        <f>+(C23-C$7)/C$8</f>
        <v>731.81473684210528</v>
      </c>
      <c r="F23" s="47">
        <f>ROUND(2*E23,0)/2+1</f>
        <v>733</v>
      </c>
      <c r="G23">
        <f>+C23-(C$7+F23*C$8)</f>
        <v>-8.444999999999709</v>
      </c>
      <c r="K23">
        <f>+G23</f>
        <v>-8.444999999999709</v>
      </c>
      <c r="O23">
        <f ca="1">+C$11+C$12*$F23</f>
        <v>-8.4054801994854849</v>
      </c>
      <c r="Q23" s="2">
        <f>+C23-15018.5</f>
        <v>42950.059000000001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13" r:id="rId1" display="http://vsolj.cetus-net.org/bulletin.html"/>
    <hyperlink ref="H64506" r:id="rId2" display="https://www.aavso.org/ejaavso"/>
    <hyperlink ref="AP657" r:id="rId3" display="http://cdsbib.u-strasbg.fr/cgi-bin/cdsbib?1990RMxAA..21..381G"/>
    <hyperlink ref="AP661" r:id="rId4" display="http://cdsbib.u-strasbg.fr/cgi-bin/cdsbib?1990RMxAA..21..381G"/>
    <hyperlink ref="AP660" r:id="rId5" display="http://cdsbib.u-strasbg.fr/cgi-bin/cdsbib?1990RMxAA..21..381G"/>
    <hyperlink ref="AP641" r:id="rId6" display="http://cdsbib.u-strasbg.fr/cgi-bin/cdsbib?1990RMxAA..21..381G"/>
    <hyperlink ref="I64513" r:id="rId7" display="http://vsolj.cetus-net.org/bulletin.html"/>
    <hyperlink ref="AQ797" r:id="rId8" display="http://cdsbib.u-strasbg.fr/cgi-bin/cdsbib?1990RMxAA..21..381G"/>
    <hyperlink ref="AQ55563" r:id="rId9" display="http://cdsbib.u-strasbg.fr/cgi-bin/cdsbib?1990RMxAA..21..381G"/>
    <hyperlink ref="AQ798" r:id="rId10" display="http://cdsbib.u-strasbg.fr/cgi-bin/cdsbib?1990RMxAA..21..381G"/>
    <hyperlink ref="H64510" r:id="rId11" display="https://www.aavso.org/ejaavso"/>
    <hyperlink ref="H1683" r:id="rId12" display="http://vsolj.cetus-net.org/bulletin.html"/>
    <hyperlink ref="AP2927" r:id="rId13" display="http://cdsbib.u-strasbg.fr/cgi-bin/cdsbib?1990RMxAA..21..381G"/>
    <hyperlink ref="AP2930" r:id="rId14" display="http://cdsbib.u-strasbg.fr/cgi-bin/cdsbib?1990RMxAA..21..381G"/>
    <hyperlink ref="AP2928" r:id="rId15" display="http://cdsbib.u-strasbg.fr/cgi-bin/cdsbib?1990RMxAA..21..381G"/>
    <hyperlink ref="AP2912" r:id="rId16" display="http://cdsbib.u-strasbg.fr/cgi-bin/cdsbib?1990RMxAA..21..381G"/>
    <hyperlink ref="I1683" r:id="rId17" display="http://vsolj.cetus-net.org/bulletin.html"/>
    <hyperlink ref="AQ3141" r:id="rId18" display="http://cdsbib.u-strasbg.fr/cgi-bin/cdsbib?1990RMxAA..21..381G"/>
    <hyperlink ref="AQ65378" r:id="rId19" display="http://cdsbib.u-strasbg.fr/cgi-bin/cdsbib?1990RMxAA..21..381G"/>
    <hyperlink ref="AQ3145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2024-02-06T05:58:55Z</dcterms:modified>
</cp:coreProperties>
</file>