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FD7D66C-2945-4514-8753-6DC46C24B75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C8" i="1"/>
  <c r="G11" i="1"/>
  <c r="F11" i="1"/>
  <c r="E15" i="1"/>
  <c r="C17" i="1"/>
  <c r="Q21" i="1"/>
  <c r="R22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<sst xmlns="http://schemas.openxmlformats.org/spreadsheetml/2006/main" count="44" uniqueCount="43">
  <si>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</si>
  <si>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</si>
  <si>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</si>
  <si>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</si>
  <si>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</si>
  <si>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</si>
  <si>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</si>
  <si>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</si>
  <si>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</si>
  <si>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</si>
  <si>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</si>
  <si>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</si>
  <si>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</si>
  <si>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</si>
  <si>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</si>
  <si>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</si>
  <si>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</si>
  <si>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</si>
  <si>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</si>
  <si>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</si>
  <si>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</si>
  <si>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</si>
  <si>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</si>
  <si>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</si>
  <si>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</si>
  <si>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</si>
  <si>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</si>
  <si>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</si>
  <si>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</si>
  <si>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</si>
  <si>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</si>
  <si>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</si>
  <si>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</si>
  <si>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</si>
  <si>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</si>
  <si>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</si>
  <si>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</si>
  <si>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Del</t>
  </si>
  <si>
    <t>IBVS 5500 Eph.</t>
  </si>
  <si>
    <t>IBVS 5500</t>
  </si>
  <si>
    <t>EW</t>
  </si>
  <si>
    <t>V0335 Del / GSC 1648-0525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</si>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</sst>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V0335 Del - O-C Diagr.</a:t>
            </a:r>
          </a:p>
        </c:rich>
      </c:tx>
      <c:layout>
        <c:manualLayout>
          <c:xMode val="edge"/>
          <c:yMode val="edge"/>
          <c:x val="0.37142857142857144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DC-4AE3-86A6-1AAAB5BC37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DC-4AE3-86A6-1AAAB5BC37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DC-4AE3-86A6-1AAAB5BC37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DC-4AE3-86A6-1AAAB5BC37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DC-4AE3-86A6-1AAAB5BC37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DC-4AE3-86A6-1AAAB5BC37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DC-4AE3-86A6-1AAAB5BC37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DC-4AE3-86A6-1AAAB5BC3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498936"/>
        <c:axId val="1"/>
      </c:scatterChart>
      <c:valAx>
        <c:axId val="880498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498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2ACB0A-F870-7BA2-42B3-2FDE8D13A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D1" t="s">
        <v>37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3.5" thickBot="1" x14ac:dyDescent="0.25">
      <c r="A4" s="5" t="s">
        <v>38</v>
      </c>
      <c r="C4" s="27">
        <v>52500.483</v>
      </c>
      <c r="D4" s="28">
        <v>0.78719300000000003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52500.483</v>
      </c>
    </row>
    <row r="8" spans="1:7" x14ac:dyDescent="0.2">
      <c r="A8" t="s">
        <v>2</v>
      </c>
      <c r="C8">
        <f>+D4</f>
        <v>0.78719300000000003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14</v>
      </c>
      <c r="B11" s="10"/>
      <c r="C11" s="22" t="e">
        <f ca="1">INTERCEPT(INDIRECT($G$11):G992,INDIRECT($F$11):F992)</f>
        <v>#DIV/0!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15</v>
      </c>
      <c r="B12" s="10"/>
      <c r="C12" s="22" t="e">
        <f ca="1">SLOPE(INDIRECT($G$11):G992,INDIRECT($F$11):F992)</f>
        <v>#DIV/0!</v>
      </c>
      <c r="D12" s="3"/>
      <c r="E12" s="10"/>
    </row>
    <row r="13" spans="1:7" x14ac:dyDescent="0.2">
      <c r="A13" s="10" t="s">
        <v>18</v>
      </c>
      <c r="B13" s="10"/>
      <c r="C13" s="3" t="s">
        <v>12</v>
      </c>
      <c r="D13" s="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12" t="s">
        <v>16</v>
      </c>
      <c r="B15" s="10"/>
      <c r="C15" s="13" t="e">
        <f ca="1">(C7+C11)+(C8+C12)*INT(MAX(F21:F3533))</f>
        <v>#DIV/0!</v>
      </c>
      <c r="D15" s="14" t="s">
        <v>32</v>
      </c>
      <c r="E15" s="15">
        <f ca="1">TODAY()+15018.5-B9/24</f>
        <v>60346.5</v>
      </c>
    </row>
    <row r="16" spans="1:7" x14ac:dyDescent="0.2">
      <c r="A16" s="16" t="s">
        <v>3</v>
      </c>
      <c r="B16" s="10"/>
      <c r="C16" s="17" t="e">
        <f ca="1">+C8+C12</f>
        <v>#DIV/0!</v>
      </c>
      <c r="D16" s="14" t="s">
        <v>33</v>
      </c>
      <c r="E16" s="15" t="e">
        <f ca="1">ROUND(2*(E15-C15)/C16,0)/2+1</f>
        <v>#DIV/0!</v>
      </c>
    </row>
    <row r="17" spans="1:18" ht="13.5" thickBot="1" x14ac:dyDescent="0.25">
      <c r="A17" s="14" t="s">
        <v>29</v>
      </c>
      <c r="B17" s="10"/>
      <c r="C17" s="10">
        <f>COUNT(C21:C2191)</f>
        <v>1</v>
      </c>
      <c r="D17" s="14" t="s">
        <v>34</v>
      </c>
      <c r="E17" s="18" t="e">
        <f ca="1">+C15+C16*E16-15018.5-C9/24</f>
        <v>#DIV/0!</v>
      </c>
    </row>
    <row r="18" spans="1:18" ht="14.25" thickTop="1" thickBot="1" x14ac:dyDescent="0.25">
      <c r="A18" s="16" t="s">
        <v>4</v>
      </c>
      <c r="B18" s="10"/>
      <c r="C18" s="19" t="e">
        <f ca="1">+C15</f>
        <v>#DIV/0!</v>
      </c>
      <c r="D18" s="20" t="e">
        <f ca="1">+C16</f>
        <v>#DIV/0!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42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">
        <v>39</v>
      </c>
      <c r="C21" s="8">
        <v>52500.483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37481.983</v>
      </c>
    </row>
    <row r="22" spans="1:18" x14ac:dyDescent="0.2">
      <c r="C22" s="8"/>
      <c r="D22" s="8"/>
      <c r="Q22" s="2"/>
      <c r="R22" t="str">
        <f>IF(ABS(C22-C21)&lt;0.00001,1,"")</f>
        <v/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2024-02-06T06:08:06Z</dcterms:modified>
</cp:coreProperties>
</file>