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9F8C63F-E6F5-48FF-B5FF-19CC60332EA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C21" i="1"/>
  <c r="E21" i="1"/>
  <c r="F21" i="1"/>
  <c r="G21" i="1"/>
  <c r="H21" i="1"/>
  <c r="Q22" i="1"/>
  <c r="F11" i="1"/>
  <c r="A21" i="1"/>
  <c r="H20" i="1"/>
  <c r="G11" i="1"/>
  <c r="E14" i="1"/>
  <c r="E15" i="1" s="1"/>
  <c r="C17" i="1"/>
  <c r="Q21" i="1"/>
  <c r="C11" i="1"/>
  <c r="C12" i="1"/>
  <c r="C16" i="1" l="1"/>
  <c r="D18" i="1" s="1"/>
  <c r="O21" i="1"/>
  <c r="S21" i="1" s="1"/>
  <c r="O22" i="1"/>
  <c r="S22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<sst xmlns="http://schemas.openxmlformats.org/spreadsheetml/2006/main" count="54" uniqueCount="51">
  <si>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</si>
  <si>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</si>
  <si>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</si>
  <si>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</si>
  <si>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</si>
  <si>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</si>
  <si>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</si>
  <si>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</si>
  <si>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</si>
  <si>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</si>
  <si>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</si>
  <si>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</si>
  <si>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</si>
  <si>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</si>
  <si>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</si>
  <si>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</si>
  <si>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</si>
  <si>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</si>
  <si>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</si>
  <si>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</si>
  <si>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</si>
  <si>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</si>
  <si>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</si>
  <si>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</si>
  <si>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</si>
  <si>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</si>
  <si>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</si>
  <si>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</si>
  <si>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</si>
  <si>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</si>
  <si>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</si>
  <si>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</si>
  <si>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</si>
  <si>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</si>
  <si>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</si>
  <si>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</si>
  <si>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</si>
  <si>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</si>
  <si>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</si>
  <si>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</si>
  <si>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</si>
  <si>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</si>
  <si>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G1633-1579</t>
  </si>
  <si>
    <t>IBVS 5945</t>
  </si>
  <si>
    <t>I</t>
  </si>
  <si>
    <t>G1633-1579_Del.xls</t>
  </si>
  <si>
    <t>EW</t>
  </si>
  <si>
    <t>Del</t>
  </si>
  <si>
    <t>VSX</t>
  </si>
  <si>
    <t>V0342 Del / GSC 1633-1579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</si>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</sst>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V0342</a:t>
            </a:r>
            <a:r>
              <a:rPr lang="en-AU" baseline="0"/>
              <a:t> Del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3078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6C-4360-8FEB-6B7E655C17B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3078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9.5999828772619367E-5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6C-4360-8FEB-6B7E655C17B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3078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6C-4360-8FEB-6B7E655C17B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3078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6C-4360-8FEB-6B7E655C17B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3078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06C-4360-8FEB-6B7E655C17B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3078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06C-4360-8FEB-6B7E655C17B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3078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06C-4360-8FEB-6B7E655C17B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3078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9.5999828772619367E-5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06C-4360-8FEB-6B7E655C17B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3078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06C-4360-8FEB-6B7E655C1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410176"/>
        <c:axId val="1"/>
      </c:scatterChart>
      <c:valAx>
        <c:axId val="780410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0410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C678920-D355-DD79-C4E8-310C4F4032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4" t="s">
        <v>49</v>
      </c>
      <c r="E1" t="s">
        <v>45</v>
      </c>
    </row>
    <row r="2" spans="1:7" x14ac:dyDescent="0.2">
      <c r="A2" t="s">
        <v>23</v>
      </c>
      <c r="B2" t="s">
        <v>46</v>
      </c>
      <c r="C2" s="30" t="s">
        <v>41</v>
      </c>
      <c r="D2" s="2" t="s">
        <v>47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5">
        <v>54411.538000000175</v>
      </c>
      <c r="D7" s="29" t="s">
        <v>48</v>
      </c>
    </row>
    <row r="8" spans="1:7" x14ac:dyDescent="0.2">
      <c r="A8" t="s">
        <v>3</v>
      </c>
      <c r="C8" s="35">
        <v>0.31036799999999998</v>
      </c>
      <c r="D8" s="29" t="s">
        <v>48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0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3.1189028191234362E-8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60346.799449999999</v>
      </c>
    </row>
    <row r="15" spans="1:7" x14ac:dyDescent="0.2">
      <c r="A15" s="11" t="s">
        <v>17</v>
      </c>
      <c r="B15" s="9"/>
      <c r="C15" s="12">
        <f ca="1">(C7+C11)+(C8+C12)*INT(MAX(F21:F3533))</f>
        <v>55366.8508</v>
      </c>
      <c r="D15" s="13" t="s">
        <v>38</v>
      </c>
      <c r="E15" s="14">
        <f ca="1">ROUND(2*(E14-$C$7)/$C$8,0)/2+E13</f>
        <v>19124.5</v>
      </c>
    </row>
    <row r="16" spans="1:7" x14ac:dyDescent="0.2">
      <c r="A16" s="15" t="s">
        <v>4</v>
      </c>
      <c r="B16" s="9"/>
      <c r="C16" s="16">
        <f ca="1">+C8+C12</f>
        <v>0.31036803118902817</v>
      </c>
      <c r="D16" s="13" t="s">
        <v>39</v>
      </c>
      <c r="E16" s="23">
        <f ca="1">ROUND(2*(E14-$C$15)/$C$16,0)/2+E13</f>
        <v>16046.5</v>
      </c>
    </row>
    <row r="17" spans="1:19" ht="13.5" thickBot="1" x14ac:dyDescent="0.25">
      <c r="A17" s="13" t="s">
        <v>29</v>
      </c>
      <c r="B17" s="9"/>
      <c r="C17" s="9">
        <f>COUNT(C21:C2191)</f>
        <v>2</v>
      </c>
      <c r="D17" s="13" t="s">
        <v>33</v>
      </c>
      <c r="E17" s="17">
        <f ca="1">+$C$15+$C$16*E16-15018.5-$C$9/24</f>
        <v>45329.067245808073</v>
      </c>
    </row>
    <row r="18" spans="1:19" ht="14.25" thickTop="1" thickBot="1" x14ac:dyDescent="0.25">
      <c r="A18" s="15" t="s">
        <v>5</v>
      </c>
      <c r="B18" s="9"/>
      <c r="C18" s="18">
        <f ca="1">+C15</f>
        <v>55366.8508</v>
      </c>
      <c r="D18" s="19">
        <f ca="1">+C16</f>
        <v>0.31036803118902817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0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50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54411.538000000175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1">
        <f>+C21-15018.5</f>
        <v>39393.038000000175</v>
      </c>
      <c r="S21">
        <f ca="1">+(O21-G21)^2</f>
        <v>0</v>
      </c>
    </row>
    <row r="22" spans="1:19" x14ac:dyDescent="0.2">
      <c r="A22" s="32" t="s">
        <v>43</v>
      </c>
      <c r="B22" s="33" t="s">
        <v>44</v>
      </c>
      <c r="C22" s="32">
        <v>55366.8508</v>
      </c>
      <c r="D22" s="32">
        <v>5.9999999999999995E-4</v>
      </c>
      <c r="E22">
        <f>+(C22-C$7)/C$8</f>
        <v>3078.0003093096748</v>
      </c>
      <c r="F22">
        <f>ROUND(2*E22,0)/2</f>
        <v>3078</v>
      </c>
      <c r="G22">
        <f>+C22-(C$7+F22*C$8)</f>
        <v>9.5999828772619367E-5</v>
      </c>
      <c r="I22">
        <f>+G22</f>
        <v>9.5999828772619367E-5</v>
      </c>
      <c r="O22">
        <f ca="1">+C$11+C$12*$F22</f>
        <v>9.5999828772619367E-5</v>
      </c>
      <c r="Q22" s="1">
        <f>+C22-15018.5</f>
        <v>40348.3508</v>
      </c>
      <c r="S22">
        <f ca="1">+(O22-G22)^2</f>
        <v>0</v>
      </c>
    </row>
    <row r="23" spans="1:19" x14ac:dyDescent="0.2">
      <c r="C23" s="7"/>
      <c r="D23" s="7"/>
      <c r="Q23" s="1"/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2024-02-06T06:11:12Z</dcterms:modified>
</cp:coreProperties>
</file>